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5" yWindow="645" windowWidth="5160" windowHeight="2055" tabRatio="636"/>
  </bookViews>
  <sheets>
    <sheet name="Data" sheetId="5" r:id="rId1"/>
    <sheet name="Histograms" sheetId="8" r:id="rId2"/>
    <sheet name="Scatter Plots" sheetId="10" r:id="rId3"/>
  </sheets>
  <definedNames>
    <definedName name="_xlnm._FilterDatabase" localSheetId="0" hidden="1">Data!$A$5:$BD$999</definedName>
    <definedName name="_xlnm._FilterDatabase" localSheetId="2" hidden="1">'Scatter Plots'!#REF!</definedName>
    <definedName name="Ali_Arom_Bins">OFFSET(INDIRECT("Histograms!D"&amp;MATCH(TRUE,Histograms!$I$26:$I$47,0)+ROW(Histograms!$I$25)),0,0,COUNTIF(Histograms!$I$26:$I$47,TRUE),1)</definedName>
    <definedName name="Ali_Arom_Freq">OFFSET(INDIRECT("Histograms!G"&amp;MATCH(TRUE,Histograms!$I$26:$I$47,0)+ROW(Histograms!$I$25)),0,0,COUNTIF(Histograms!$I$26:$I$47,TRUE),1)</definedName>
    <definedName name="Ali_Arom_Freq_OOB">OFFSET(INDIRECT("Histograms!J"&amp;MATCH(TRUE,Histograms!$I$26:$I$47,0)+ROW(Histograms!$I$25)),0,0,COUNTIF(Histograms!$I$26:$I$47,TRUE),1)</definedName>
    <definedName name="Ali_Arom_Freq_UNFILTERED">OFFSET(INDIRECT("Histograms!K"&amp;MATCH(TRUE,Histograms!$I$26:$I$47,0)+ROW(Histograms!$I$25)),0,0,COUNTIF(Histograms!$I$26:$I$47,TRUE),1)</definedName>
    <definedName name="Formal_Charge_Bins">OFFSET(INDIRECT("Histograms!D"&amp;MATCH(TRUE,Histograms!$I$151:$I$172,0)+ROW(Histograms!$I$150)),0,0,COUNTIF(Histograms!$I$151:$I$172,TRUE),1)</definedName>
    <definedName name="Formal_Charge_Freq">OFFSET(INDIRECT("Histograms!G"&amp;MATCH(TRUE,Histograms!$I$151:$I$172,0)+ROW(Histograms!$I$150)),0,0,COUNTIF(Histograms!$I$151:$I$172,TRUE),1)</definedName>
    <definedName name="Formal_Charge_Freq_OOB">OFFSET(INDIRECT("Histograms!J"&amp;MATCH(TRUE,Histograms!$I$151:$I$172,0)+ROW(Histograms!$I$150)),0,0,COUNTIF(Histograms!$I$151:$I$172,TRUE),1)</definedName>
    <definedName name="Formal_Charge_Freq_UNFILTERED">OFFSET(INDIRECT("Histograms!K"&amp;MATCH(TRUE,Histograms!$I$151:$I$172,0)+ROW(Histograms!$I$150)),0,0,COUNTIF(Histograms!$I$151:$I$172,TRUE),1)</definedName>
    <definedName name="H_Bond_Acc_Bins">OFFSET(INDIRECT("Histograms!D"&amp;MATCH(TRUE,Histograms!$I$201:$I$222,0)+ROW(Histograms!$H$200)),0,0,COUNTIF(Histograms!$I$201:$I$222,TRUE),1)</definedName>
    <definedName name="H_Bond_Acc_Freq">OFFSET(INDIRECT("Histograms!G"&amp;MATCH(TRUE,Histograms!$I$201:$I$222,0)+ROW(Histograms!$H$200)),0,0,COUNTIF(Histograms!$I$201:$I$222,TRUE),1)</definedName>
    <definedName name="H_Bond_Acc_Freq_OOB">OFFSET(INDIRECT("Histograms!J"&amp;MATCH(TRUE,Histograms!$I$201:$I$222,0)+ROW(Histograms!$H$200)),0,0,COUNTIF(Histograms!$I$201:$I$222,TRUE),1)</definedName>
    <definedName name="H_Bond_Acc_Freq_UNFILTERED">OFFSET(INDIRECT("Histograms!K"&amp;MATCH(TRUE,Histograms!$I$201:$I$222,0)+ROW(Histograms!$H$200)),0,0,COUNTIF(Histograms!$I$201:$I$222,TRUE),1)</definedName>
    <definedName name="H_Bond_Donors_Bins">OFFSET(INDIRECT("Histograms!D"&amp;MATCH(TRUE,Histograms!$I$226:$I$247,0)+ROW(Histograms!$I$225)),0,0,COUNTIF(Histograms!$I$226:$I$247,TRUE),1)</definedName>
    <definedName name="H_Bond_Donors_Freq">OFFSET(INDIRECT("Histograms!G"&amp;MATCH(TRUE,Histograms!$I$226:$I$247,0)+ROW(Histograms!$I$225)),0,0,COUNTIF(Histograms!$I$226:$I$247,TRUE),1)</definedName>
    <definedName name="H_Bond_Donors_Freq_OOB">OFFSET(INDIRECT("Histograms!J"&amp;MATCH(TRUE,Histograms!$I$226:$I$247,0)+ROW(Histograms!$I$225)),0,0,COUNTIF(Histograms!$I$226:$I$247,TRUE),1)</definedName>
    <definedName name="H_Bond_Donrs_Freq_UNFILTERED">OFFSET(INDIRECT("Histograms!K"&amp;MATCH(TRUE,Histograms!$I$226:$I$247,0)+ROW(Histograms!$I$225)),0,0,COUNTIF(Histograms!$I$226:$I$247,TRUE),1)</definedName>
    <definedName name="LogD_Bins">OFFSET(INDIRECT("Histograms!D"&amp;MATCH(TRUE,Histograms!$I$101:$I$122,0)+ROW(Histograms!$I$100)),0,0,COUNTIF(Histograms!$I$101:$I$122,TRUE),1)</definedName>
    <definedName name="LogD_Freq">OFFSET(INDIRECT("Histograms!G"&amp;MATCH(TRUE,Histograms!$I$101:$I$122,0)+ROW(Histograms!$I$100)),0,0,COUNTIF(Histograms!$I$101:$I$122,TRUE),1)</definedName>
    <definedName name="LogD_Freq_OOB">OFFSET(INDIRECT("Histograms!J"&amp;MATCH(TRUE,Histograms!$I$101:$I$122,0)+ROW(Histograms!$I$100)),0,0,COUNTIF(Histograms!$I$101:$I$122,TRUE),1)</definedName>
    <definedName name="LogD_Freq_UNFILTERED">OFFSET(INDIRECT("Histograms!K"&amp;MATCH(TRUE,Histograms!$I$101:$I$122,0)+ROW(Histograms!$I$100)),0,0,COUNTIF(Histograms!$I$101:$I$122,TRUE),1)</definedName>
    <definedName name="LogP_Bins">OFFSET(INDIRECT("Histograms!D"&amp;MATCH(TRUE,Histograms!$I$76:$I$97,0)+ROW(Histograms!$I$75)),0,0,COUNTIF(Histograms!$I$76:$I$97,TRUE),1)</definedName>
    <definedName name="LogP_Freq_EXPERIMENTAL">OFFSET(INDIRECT("Histograms!N"&amp;MATCH(TRUE,Histograms!$I$76:$I$97,0)+ROW(Histograms!$I$75)),0,0,COUNTIF(Histograms!$I$76:$I$97,TRUE),1)</definedName>
    <definedName name="LogP_Freq_OOB">OFFSET(INDIRECT("Histograms!J"&amp;MATCH(TRUE,Histograms!$I$76:$I$97,0)+ROW(Histograms!$I$75)),0,0,COUNTIF(Histograms!$I$76:$I$97,TRUE),1)</definedName>
    <definedName name="LogP_Freq_TOTAL">OFFSET(INDIRECT("Histograms!G"&amp;MATCH(TRUE,Histograms!$I$76:$I$97,0)+ROW(Histograms!$I$75)),0,0,COUNTIF(Histograms!$I$76:$I$97,TRUE),1)</definedName>
    <definedName name="LogP_Freq_UNFILTERED">OFFSET(INDIRECT("Histograms!K"&amp;MATCH(TRUE,Histograms!$I$76:$I$97,0)+ROW(Histograms!$I$75)),0,0,COUNTIF(Histograms!$I$76:$I$97,TRUE),1)</definedName>
    <definedName name="LogS_Bins">OFFSET(INDIRECT("Histograms!D"&amp;MATCH(TRUE,Histograms!$I$126:$I$147,0)+ROW(Histograms!$I$125)),0,0,COUNTIF(Histograms!$I$126:$I$147,TRUE),1)</definedName>
    <definedName name="LogS_Freq_EXPERIMENTAL">OFFSET(INDIRECT("Histograms!N"&amp;MATCH(TRUE,Histograms!$I$126:$I$147,0)+ROW(Histograms!$I$125)),0,0,COUNTIF(Histograms!$I$126:$I$147,TRUE),1)</definedName>
    <definedName name="LogS_Freq_OOB">OFFSET(INDIRECT("Histograms!J"&amp;MATCH(TRUE,Histograms!$I$126:$I$147,0)+ROW(Histograms!$I$125)),0,0,COUNTIF(Histograms!$I$126:$I$147,TRUE),1)</definedName>
    <definedName name="LogS_Freq_TOTAL">OFFSET(INDIRECT("Histograms!G"&amp;MATCH(TRUE,Histograms!$I$126:$I$147,0)+ROW(Histograms!$I$125)),0,0,COUNTIF(Histograms!$I$126:$I$147,TRUE),1)</definedName>
    <definedName name="LogS_Freq_UNFILTERED">OFFSET(INDIRECT("Histograms!K"&amp;MATCH(TRUE,Histograms!$I$126:$I$147,0)+ROW(Histograms!$I$125)),0,0,COUNTIF(Histograms!$I$126:$I$147,TRUE),1)</definedName>
    <definedName name="Mol_Wt_Bins">OFFSET(INDIRECT("Histograms!D"&amp;MATCH(TRUE,Histograms!$I$2:$I$23,0)+ROW(Histograms!$H$1)),0,0,COUNTIF(Histograms!$I$2:$I$23,TRUE),1)</definedName>
    <definedName name="Mol_Wt_Freq">OFFSET(INDIRECT("Histograms!G"&amp;MATCH(TRUE,Histograms!$I$2:$I$23,0)+ROW(Histograms!$H$1)),0,0,COUNTIF(Histograms!$I$2:$I$23,TRUE),1)</definedName>
    <definedName name="Mol_Wt_Freq_OOB">OFFSET(INDIRECT("Histograms!J"&amp;MATCH(TRUE,Histograms!$I$2:$I$23,0)+ROW(Histograms!$H$1)),0,0,COUNTIF(Histograms!$I$2:$I$23,TRUE),1)</definedName>
    <definedName name="Mol_Wt_Freq_UNFILTERED">OFFSET(INDIRECT("Histograms!K"&amp;MATCH(TRUE,Histograms!$I$2:$I$23,0)+ROW(Histograms!$H$1)),0,0,COUNTIF(Histograms!$I$2:$I$23,TRUE),1)</definedName>
    <definedName name="PSA_Bins">OFFSET(INDIRECT("Histograms!D"&amp;MATCH(TRUE,Histograms!$I$51:$I$72,0)+ROW(Histograms!$I$50)),0,0,COUNTIF(Histograms!$I$51:$I$72,TRUE),1)</definedName>
    <definedName name="PSA_Freq">OFFSET(INDIRECT("Histograms!G"&amp;MATCH(TRUE,Histograms!$I$51:$I$72,0)+ROW(Histograms!$I$50)),0,0,COUNTIF(Histograms!$I$51:$I$72,TRUE),1)</definedName>
    <definedName name="PSA_Freq_OOB">OFFSET(INDIRECT("Histograms!J"&amp;MATCH(TRUE,Histograms!$I$51:$I$72,0)+ROW(Histograms!$I$50)),0,0,COUNTIF(Histograms!$I$51:$I$72,TRUE),1)</definedName>
    <definedName name="PSA_Freq_UNFILTERED">OFFSET(INDIRECT("Histograms!K"&amp;MATCH(TRUE,Histograms!$I$51:$I$72,0)+ROW(Histograms!$I$50)),0,0,COUNTIF(Histograms!$I$51:$I$72,TRUE),1)</definedName>
    <definedName name="Rotatable_Bins">OFFSET(INDIRECT("Histograms!D"&amp;MATCH(TRUE,Histograms!$I$176:$I$197,0)+ROW(Histograms!$I$175)),0,0,COUNTIF(Histograms!$I$176:$I$197,TRUE),1)</definedName>
    <definedName name="Rotatable_Freq">OFFSET(INDIRECT("Histograms!G"&amp;MATCH(TRUE,Histograms!$I$176:$I$197,0)+ROW(Histograms!$I$175)),0,0,COUNTIF(Histograms!$I$176:$I$197,TRUE),1)</definedName>
    <definedName name="Rotatable_Freq_OOB">OFFSET(INDIRECT("Histograms!J"&amp;MATCH(TRUE,Histograms!$I$176:$I$197,0)+ROW(Histograms!$I$175)),0,0,COUNTIF(Histograms!$I$176:$I$197,TRUE),1)</definedName>
    <definedName name="Rotatable_Freq_UNFILTERED">OFFSET(INDIRECT("Histograms!K"&amp;MATCH(TRUE,Histograms!$I$176:$I$197,0)+ROW(Histograms!$I$175)),0,0,COUNTIF(Histograms!$I$176:$I$197,TRUE),1)</definedName>
    <definedName name="X_Series">INDIRECT("Data!"&amp;'Scatter Plots'!$E$3&amp;"6:"&amp;'Scatter Plots'!$E$3&amp;"1000")</definedName>
    <definedName name="Y_Series">INDIRECT("Data!"&amp;'Scatter Plots'!$D$3&amp;"6:"&amp;'Scatter Plots'!$D$3&amp;"1000")</definedName>
  </definedNames>
  <calcPr calcId="145621"/>
</workbook>
</file>

<file path=xl/calcChain.xml><?xml version="1.0" encoding="utf-8"?>
<calcChain xmlns="http://schemas.openxmlformats.org/spreadsheetml/2006/main">
  <c r="B10" i="8" l="1"/>
  <c r="F100" i="5" l="1"/>
  <c r="G100" i="5"/>
  <c r="C33" i="8"/>
  <c r="C42" i="8"/>
  <c r="B37" i="8" l="1"/>
  <c r="F13" i="5"/>
  <c r="BD12" i="5" l="1"/>
  <c r="BD19" i="5"/>
  <c r="BD40" i="5"/>
  <c r="BD105" i="5"/>
  <c r="BD129" i="5"/>
  <c r="BD140" i="5"/>
  <c r="BD175" i="5"/>
  <c r="BD177" i="5"/>
  <c r="BD179" i="5"/>
  <c r="BD196" i="5"/>
  <c r="BD202" i="5"/>
  <c r="BD205" i="5"/>
  <c r="BD232" i="5"/>
  <c r="BD244" i="5"/>
  <c r="BD268" i="5"/>
  <c r="BD274" i="5"/>
  <c r="BD285" i="5"/>
  <c r="BD296" i="5"/>
  <c r="BD325" i="5"/>
  <c r="BD327" i="5"/>
  <c r="BD330" i="5"/>
  <c r="AY12" i="5"/>
  <c r="AY19" i="5"/>
  <c r="AY40" i="5"/>
  <c r="AY105" i="5"/>
  <c r="AY129" i="5"/>
  <c r="AY140" i="5"/>
  <c r="AY175" i="5"/>
  <c r="AY177" i="5"/>
  <c r="AY179" i="5"/>
  <c r="AY196" i="5"/>
  <c r="AY202" i="5"/>
  <c r="AY205" i="5"/>
  <c r="AY232" i="5"/>
  <c r="AY244" i="5"/>
  <c r="AY268" i="5"/>
  <c r="AY274" i="5"/>
  <c r="AY285" i="5"/>
  <c r="AY296" i="5"/>
  <c r="AY325" i="5"/>
  <c r="AY327" i="5"/>
  <c r="AY330" i="5"/>
  <c r="F12" i="5"/>
  <c r="G12" i="5"/>
  <c r="F19" i="5"/>
  <c r="G19" i="5"/>
  <c r="F40" i="5"/>
  <c r="G40" i="5"/>
  <c r="F105" i="5"/>
  <c r="G105" i="5"/>
  <c r="F129" i="5"/>
  <c r="G129" i="5"/>
  <c r="F140" i="5"/>
  <c r="G140" i="5"/>
  <c r="F175" i="5"/>
  <c r="G175" i="5"/>
  <c r="F177" i="5"/>
  <c r="G177" i="5"/>
  <c r="F179" i="5"/>
  <c r="G179" i="5"/>
  <c r="F196" i="5"/>
  <c r="G196" i="5"/>
  <c r="F202" i="5"/>
  <c r="G202" i="5"/>
  <c r="F205" i="5"/>
  <c r="G205" i="5"/>
  <c r="F232" i="5"/>
  <c r="G232" i="5"/>
  <c r="F244" i="5"/>
  <c r="G244" i="5"/>
  <c r="F268" i="5"/>
  <c r="G268" i="5"/>
  <c r="F274" i="5"/>
  <c r="G274" i="5"/>
  <c r="F285" i="5"/>
  <c r="G285" i="5"/>
  <c r="F296" i="5"/>
  <c r="G296" i="5"/>
  <c r="F325" i="5"/>
  <c r="G325" i="5"/>
  <c r="F327" i="5"/>
  <c r="G327" i="5"/>
  <c r="F330" i="5"/>
  <c r="G330" i="5"/>
  <c r="M12" i="5"/>
  <c r="N12" i="5"/>
  <c r="O12" i="5"/>
  <c r="P12" i="5"/>
  <c r="Q12" i="5"/>
  <c r="R12" i="5"/>
  <c r="S12" i="5"/>
  <c r="T12" i="5"/>
  <c r="U12" i="5"/>
  <c r="V12" i="5"/>
  <c r="W12" i="5"/>
  <c r="X12" i="5"/>
  <c r="Y12" i="5"/>
  <c r="M19" i="5"/>
  <c r="N19" i="5"/>
  <c r="O19" i="5"/>
  <c r="P19" i="5"/>
  <c r="Q19" i="5"/>
  <c r="R19" i="5"/>
  <c r="S19" i="5"/>
  <c r="T19" i="5"/>
  <c r="U19" i="5"/>
  <c r="V19" i="5"/>
  <c r="W19" i="5"/>
  <c r="X19" i="5"/>
  <c r="Y19" i="5"/>
  <c r="M40" i="5"/>
  <c r="N40" i="5"/>
  <c r="O40" i="5"/>
  <c r="P40" i="5"/>
  <c r="Q40" i="5"/>
  <c r="R40" i="5"/>
  <c r="S40" i="5"/>
  <c r="T40" i="5"/>
  <c r="U40" i="5"/>
  <c r="V40" i="5"/>
  <c r="W40" i="5"/>
  <c r="X40" i="5"/>
  <c r="Y40" i="5"/>
  <c r="M105" i="5"/>
  <c r="N105" i="5"/>
  <c r="O105" i="5"/>
  <c r="P105" i="5"/>
  <c r="Q105" i="5"/>
  <c r="R105" i="5"/>
  <c r="S105" i="5"/>
  <c r="T105" i="5"/>
  <c r="U105" i="5"/>
  <c r="V105" i="5"/>
  <c r="W105" i="5"/>
  <c r="X105" i="5"/>
  <c r="Y105" i="5"/>
  <c r="M129" i="5"/>
  <c r="N129" i="5"/>
  <c r="O129" i="5"/>
  <c r="P129" i="5"/>
  <c r="Q129" i="5"/>
  <c r="R129" i="5"/>
  <c r="S129" i="5"/>
  <c r="T129" i="5"/>
  <c r="U129" i="5"/>
  <c r="V129" i="5"/>
  <c r="W129" i="5"/>
  <c r="X129" i="5"/>
  <c r="Y129" i="5"/>
  <c r="M140" i="5"/>
  <c r="N140" i="5"/>
  <c r="O140" i="5"/>
  <c r="P140" i="5"/>
  <c r="Q140" i="5"/>
  <c r="R140" i="5"/>
  <c r="S140" i="5"/>
  <c r="T140" i="5"/>
  <c r="U140" i="5"/>
  <c r="V140" i="5"/>
  <c r="W140" i="5"/>
  <c r="X140" i="5"/>
  <c r="Y140" i="5"/>
  <c r="M175" i="5"/>
  <c r="N175" i="5"/>
  <c r="O175" i="5"/>
  <c r="P175" i="5"/>
  <c r="Q175" i="5"/>
  <c r="R175" i="5"/>
  <c r="S175" i="5"/>
  <c r="T175" i="5"/>
  <c r="U175" i="5"/>
  <c r="V175" i="5"/>
  <c r="W175" i="5"/>
  <c r="X175" i="5"/>
  <c r="Y175" i="5"/>
  <c r="M177" i="5"/>
  <c r="N177" i="5"/>
  <c r="O177" i="5"/>
  <c r="P177" i="5"/>
  <c r="Q177" i="5"/>
  <c r="R177" i="5"/>
  <c r="S177" i="5"/>
  <c r="T177" i="5"/>
  <c r="U177" i="5"/>
  <c r="V177" i="5"/>
  <c r="W177" i="5"/>
  <c r="X177" i="5"/>
  <c r="Y177" i="5"/>
  <c r="M179" i="5"/>
  <c r="N179" i="5"/>
  <c r="O179" i="5"/>
  <c r="P179" i="5"/>
  <c r="Q179" i="5"/>
  <c r="R179" i="5"/>
  <c r="S179" i="5"/>
  <c r="T179" i="5"/>
  <c r="U179" i="5"/>
  <c r="V179" i="5"/>
  <c r="W179" i="5"/>
  <c r="X179" i="5"/>
  <c r="Y179" i="5"/>
  <c r="M196" i="5"/>
  <c r="N196" i="5"/>
  <c r="O196" i="5"/>
  <c r="P196" i="5"/>
  <c r="Q196" i="5"/>
  <c r="R196" i="5"/>
  <c r="S196" i="5"/>
  <c r="T196" i="5"/>
  <c r="U196" i="5"/>
  <c r="V196" i="5"/>
  <c r="W196" i="5"/>
  <c r="X196" i="5"/>
  <c r="Y196" i="5"/>
  <c r="M202" i="5"/>
  <c r="N202" i="5"/>
  <c r="O202" i="5"/>
  <c r="P202" i="5"/>
  <c r="Q202" i="5"/>
  <c r="R202" i="5"/>
  <c r="S202" i="5"/>
  <c r="T202" i="5"/>
  <c r="U202" i="5"/>
  <c r="V202" i="5"/>
  <c r="W202" i="5"/>
  <c r="X202" i="5"/>
  <c r="Y202" i="5"/>
  <c r="M205" i="5"/>
  <c r="N205" i="5"/>
  <c r="O205" i="5"/>
  <c r="P205" i="5"/>
  <c r="Q205" i="5"/>
  <c r="R205" i="5"/>
  <c r="S205" i="5"/>
  <c r="T205" i="5"/>
  <c r="U205" i="5"/>
  <c r="V205" i="5"/>
  <c r="W205" i="5"/>
  <c r="X205" i="5"/>
  <c r="Y205" i="5"/>
  <c r="M232" i="5"/>
  <c r="N232" i="5"/>
  <c r="O232" i="5"/>
  <c r="P232" i="5"/>
  <c r="Q232" i="5"/>
  <c r="R232" i="5"/>
  <c r="S232" i="5"/>
  <c r="T232" i="5"/>
  <c r="U232" i="5"/>
  <c r="V232" i="5"/>
  <c r="W232" i="5"/>
  <c r="X232" i="5"/>
  <c r="Y232" i="5"/>
  <c r="M244" i="5"/>
  <c r="N244" i="5"/>
  <c r="O244" i="5"/>
  <c r="P244" i="5"/>
  <c r="Q244" i="5"/>
  <c r="R244" i="5"/>
  <c r="S244" i="5"/>
  <c r="T244" i="5"/>
  <c r="U244" i="5"/>
  <c r="V244" i="5"/>
  <c r="W244" i="5"/>
  <c r="X244" i="5"/>
  <c r="Y244" i="5"/>
  <c r="M268" i="5"/>
  <c r="N268" i="5"/>
  <c r="O268" i="5"/>
  <c r="P268" i="5"/>
  <c r="Q268" i="5"/>
  <c r="R268" i="5"/>
  <c r="S268" i="5"/>
  <c r="T268" i="5"/>
  <c r="U268" i="5"/>
  <c r="V268" i="5"/>
  <c r="W268" i="5"/>
  <c r="X268" i="5"/>
  <c r="Y268" i="5"/>
  <c r="M274" i="5"/>
  <c r="N274" i="5"/>
  <c r="O274" i="5"/>
  <c r="P274" i="5"/>
  <c r="Q274" i="5"/>
  <c r="R274" i="5"/>
  <c r="S274" i="5"/>
  <c r="T274" i="5"/>
  <c r="U274" i="5"/>
  <c r="V274" i="5"/>
  <c r="W274" i="5"/>
  <c r="X274" i="5"/>
  <c r="Y274" i="5"/>
  <c r="M285" i="5"/>
  <c r="N285" i="5"/>
  <c r="O285" i="5"/>
  <c r="P285" i="5"/>
  <c r="Q285" i="5"/>
  <c r="R285" i="5"/>
  <c r="S285" i="5"/>
  <c r="T285" i="5"/>
  <c r="U285" i="5"/>
  <c r="V285" i="5"/>
  <c r="W285" i="5"/>
  <c r="X285" i="5"/>
  <c r="Y285" i="5"/>
  <c r="M296" i="5"/>
  <c r="N296" i="5"/>
  <c r="O296" i="5"/>
  <c r="P296" i="5"/>
  <c r="Q296" i="5"/>
  <c r="R296" i="5"/>
  <c r="S296" i="5"/>
  <c r="T296" i="5"/>
  <c r="U296" i="5"/>
  <c r="V296" i="5"/>
  <c r="W296" i="5"/>
  <c r="X296" i="5"/>
  <c r="Y296" i="5"/>
  <c r="M325" i="5"/>
  <c r="N325" i="5"/>
  <c r="O325" i="5"/>
  <c r="P325" i="5"/>
  <c r="Q325" i="5"/>
  <c r="R325" i="5"/>
  <c r="S325" i="5"/>
  <c r="T325" i="5"/>
  <c r="U325" i="5"/>
  <c r="V325" i="5"/>
  <c r="W325" i="5"/>
  <c r="X325" i="5"/>
  <c r="Y325" i="5"/>
  <c r="M327" i="5"/>
  <c r="N327" i="5"/>
  <c r="O327" i="5"/>
  <c r="P327" i="5"/>
  <c r="Q327" i="5"/>
  <c r="R327" i="5"/>
  <c r="S327" i="5"/>
  <c r="T327" i="5"/>
  <c r="U327" i="5"/>
  <c r="V327" i="5"/>
  <c r="W327" i="5"/>
  <c r="X327" i="5"/>
  <c r="Y327" i="5"/>
  <c r="M330" i="5"/>
  <c r="N330" i="5"/>
  <c r="O330" i="5"/>
  <c r="P330" i="5"/>
  <c r="Q330" i="5"/>
  <c r="R330" i="5"/>
  <c r="S330" i="5"/>
  <c r="T330" i="5"/>
  <c r="U330" i="5"/>
  <c r="V330" i="5"/>
  <c r="W330" i="5"/>
  <c r="X330" i="5"/>
  <c r="Y330" i="5"/>
  <c r="AD179" i="5" l="1"/>
  <c r="AD175" i="5"/>
  <c r="AD105" i="5"/>
  <c r="AD19" i="5"/>
  <c r="AD330" i="5"/>
  <c r="AD325" i="5"/>
  <c r="AD285" i="5"/>
  <c r="AD268" i="5"/>
  <c r="AD327" i="5"/>
  <c r="AD296" i="5"/>
  <c r="AD274" i="5"/>
  <c r="AD232" i="5"/>
  <c r="AD202" i="5"/>
  <c r="AD244" i="5"/>
  <c r="AD205" i="5"/>
  <c r="AD196" i="5"/>
  <c r="AD177" i="5"/>
  <c r="AD140" i="5"/>
  <c r="AD129" i="5"/>
  <c r="AD40" i="5"/>
  <c r="AD12" i="5"/>
  <c r="N151" i="5"/>
  <c r="E16" i="10" l="1"/>
  <c r="E15" i="10"/>
  <c r="D3" i="10" s="1"/>
  <c r="E14" i="10"/>
  <c r="E10" i="10"/>
  <c r="E9" i="10"/>
  <c r="E7" i="10"/>
  <c r="E6" i="10"/>
  <c r="E13" i="10"/>
  <c r="E3" i="10" s="1"/>
  <c r="E5" i="10"/>
  <c r="E8" i="10"/>
  <c r="E12" i="10"/>
  <c r="E11" i="10"/>
  <c r="R170" i="10"/>
  <c r="R172" i="10"/>
  <c r="R322" i="10"/>
  <c r="R174" i="10"/>
  <c r="R191" i="10"/>
  <c r="R263" i="10"/>
  <c r="R200" i="10"/>
  <c r="R280" i="10"/>
  <c r="R239" i="10"/>
  <c r="R320" i="10"/>
  <c r="R11" i="10"/>
  <c r="R197" i="10"/>
  <c r="R325" i="10"/>
  <c r="R35" i="10"/>
  <c r="R227" i="10"/>
  <c r="R14" i="10"/>
  <c r="R124" i="10"/>
  <c r="R269" i="10"/>
  <c r="R100" i="10"/>
  <c r="R135" i="10"/>
  <c r="R291" i="10"/>
  <c r="R1000" i="10"/>
  <c r="R999" i="10"/>
  <c r="R998" i="10"/>
  <c r="R997" i="10"/>
  <c r="R996" i="10"/>
  <c r="R995" i="10"/>
  <c r="R994" i="10"/>
  <c r="R993" i="10"/>
  <c r="R992" i="10"/>
  <c r="R991" i="10"/>
  <c r="R990" i="10"/>
  <c r="R989" i="10"/>
  <c r="R988" i="10"/>
  <c r="R987" i="10"/>
  <c r="R986" i="10"/>
  <c r="R985" i="10"/>
  <c r="R984" i="10"/>
  <c r="R983" i="10"/>
  <c r="R982" i="10"/>
  <c r="R981" i="10"/>
  <c r="R980" i="10"/>
  <c r="R979" i="10"/>
  <c r="R978" i="10"/>
  <c r="R977" i="10"/>
  <c r="R976" i="10"/>
  <c r="R975" i="10"/>
  <c r="R974" i="10"/>
  <c r="R973" i="10"/>
  <c r="R972" i="10"/>
  <c r="R971" i="10"/>
  <c r="R970" i="10"/>
  <c r="R969" i="10"/>
  <c r="R968" i="10"/>
  <c r="R967" i="10"/>
  <c r="R966" i="10"/>
  <c r="R965" i="10"/>
  <c r="R964" i="10"/>
  <c r="R963" i="10"/>
  <c r="R962" i="10"/>
  <c r="R961" i="10"/>
  <c r="R960" i="10"/>
  <c r="R959" i="10"/>
  <c r="R958" i="10"/>
  <c r="R957" i="10"/>
  <c r="R956" i="10"/>
  <c r="R955" i="10"/>
  <c r="R954" i="10"/>
  <c r="R953" i="10"/>
  <c r="R952" i="10"/>
  <c r="R951" i="10"/>
  <c r="R950" i="10"/>
  <c r="R949" i="10"/>
  <c r="R948" i="10"/>
  <c r="R947" i="10"/>
  <c r="R946" i="10"/>
  <c r="R945" i="10"/>
  <c r="R944" i="10"/>
  <c r="R943" i="10"/>
  <c r="R942" i="10"/>
  <c r="R941" i="10"/>
  <c r="R940" i="10"/>
  <c r="R939" i="10"/>
  <c r="R938" i="10"/>
  <c r="R937" i="10"/>
  <c r="R936" i="10"/>
  <c r="R935" i="10"/>
  <c r="R934" i="10"/>
  <c r="R933" i="10"/>
  <c r="R932" i="10"/>
  <c r="R931" i="10"/>
  <c r="R930" i="10"/>
  <c r="R929" i="10"/>
  <c r="R928" i="10"/>
  <c r="R927" i="10"/>
  <c r="R926" i="10"/>
  <c r="R925" i="10"/>
  <c r="R924" i="10"/>
  <c r="R923" i="10"/>
  <c r="R922" i="10"/>
  <c r="R921" i="10"/>
  <c r="R920" i="10"/>
  <c r="R919" i="10"/>
  <c r="R918" i="10"/>
  <c r="R917" i="10"/>
  <c r="R916" i="10"/>
  <c r="R915" i="10"/>
  <c r="R914" i="10"/>
  <c r="R913" i="10"/>
  <c r="R912" i="10"/>
  <c r="R911" i="10"/>
  <c r="R910" i="10"/>
  <c r="R909" i="10"/>
  <c r="R908" i="10"/>
  <c r="R907" i="10"/>
  <c r="R906" i="10"/>
  <c r="R905" i="10"/>
  <c r="R904" i="10"/>
  <c r="R903" i="10"/>
  <c r="R902" i="10"/>
  <c r="R901" i="10"/>
  <c r="R900" i="10"/>
  <c r="R899" i="10"/>
  <c r="R898" i="10"/>
  <c r="R897" i="10"/>
  <c r="R896" i="10"/>
  <c r="R895" i="10"/>
  <c r="R894" i="10"/>
  <c r="R893" i="10"/>
  <c r="R892" i="10"/>
  <c r="R891" i="10"/>
  <c r="R890" i="10"/>
  <c r="R889" i="10"/>
  <c r="R888" i="10"/>
  <c r="R887" i="10"/>
  <c r="R886" i="10"/>
  <c r="R885" i="10"/>
  <c r="R884" i="10"/>
  <c r="R883" i="10"/>
  <c r="R882" i="10"/>
  <c r="R881" i="10"/>
  <c r="R880" i="10"/>
  <c r="R879" i="10"/>
  <c r="R878" i="10"/>
  <c r="R877" i="10"/>
  <c r="R876" i="10"/>
  <c r="R875" i="10"/>
  <c r="R874" i="10"/>
  <c r="R873" i="10"/>
  <c r="R872" i="10"/>
  <c r="R871" i="10"/>
  <c r="R870" i="10"/>
  <c r="R869" i="10"/>
  <c r="R868" i="10"/>
  <c r="R867" i="10"/>
  <c r="R866" i="10"/>
  <c r="R865" i="10"/>
  <c r="R864" i="10"/>
  <c r="R863" i="10"/>
  <c r="R862" i="10"/>
  <c r="R861" i="10"/>
  <c r="R860" i="10"/>
  <c r="R859" i="10"/>
  <c r="R858" i="10"/>
  <c r="R857" i="10"/>
  <c r="R856" i="10"/>
  <c r="R855" i="10"/>
  <c r="R854" i="10"/>
  <c r="R853" i="10"/>
  <c r="R852" i="10"/>
  <c r="R851" i="10"/>
  <c r="R850" i="10"/>
  <c r="R849" i="10"/>
  <c r="R848" i="10"/>
  <c r="R847" i="10"/>
  <c r="R846" i="10"/>
  <c r="R845" i="10"/>
  <c r="R844" i="10"/>
  <c r="R843" i="10"/>
  <c r="R842" i="10"/>
  <c r="R841" i="10"/>
  <c r="R840" i="10"/>
  <c r="R839" i="10"/>
  <c r="R838" i="10"/>
  <c r="R837" i="10"/>
  <c r="R836" i="10"/>
  <c r="R835" i="10"/>
  <c r="R834" i="10"/>
  <c r="R833" i="10"/>
  <c r="R832" i="10"/>
  <c r="R831" i="10"/>
  <c r="R830" i="10"/>
  <c r="R829" i="10"/>
  <c r="R828" i="10"/>
  <c r="R827" i="10"/>
  <c r="R826" i="10"/>
  <c r="R825" i="10"/>
  <c r="R824" i="10"/>
  <c r="R823" i="10"/>
  <c r="R822" i="10"/>
  <c r="R821" i="10"/>
  <c r="R820" i="10"/>
  <c r="R819" i="10"/>
  <c r="R818" i="10"/>
  <c r="R817" i="10"/>
  <c r="R816" i="10"/>
  <c r="R815" i="10"/>
  <c r="R814" i="10"/>
  <c r="R813" i="10"/>
  <c r="R812" i="10"/>
  <c r="R811" i="10"/>
  <c r="R810" i="10"/>
  <c r="R809" i="10"/>
  <c r="R808" i="10"/>
  <c r="R807" i="10"/>
  <c r="R806" i="10"/>
  <c r="R805" i="10"/>
  <c r="R804" i="10"/>
  <c r="R803" i="10"/>
  <c r="R802" i="10"/>
  <c r="R801" i="10"/>
  <c r="R800" i="10"/>
  <c r="R799" i="10"/>
  <c r="R798" i="10"/>
  <c r="R797" i="10"/>
  <c r="R796" i="10"/>
  <c r="R795" i="10"/>
  <c r="R794" i="10"/>
  <c r="R793" i="10"/>
  <c r="R792" i="10"/>
  <c r="R791" i="10"/>
  <c r="R790" i="10"/>
  <c r="R789" i="10"/>
  <c r="R788" i="10"/>
  <c r="R787" i="10"/>
  <c r="R786" i="10"/>
  <c r="R785" i="10"/>
  <c r="R784" i="10"/>
  <c r="R783" i="10"/>
  <c r="R782" i="10"/>
  <c r="R781" i="10"/>
  <c r="R780" i="10"/>
  <c r="R779" i="10"/>
  <c r="R778" i="10"/>
  <c r="R777" i="10"/>
  <c r="R776" i="10"/>
  <c r="R775" i="10"/>
  <c r="R774" i="10"/>
  <c r="R773" i="10"/>
  <c r="R772" i="10"/>
  <c r="R771" i="10"/>
  <c r="R770" i="10"/>
  <c r="R769" i="10"/>
  <c r="R768" i="10"/>
  <c r="R767" i="10"/>
  <c r="R766" i="10"/>
  <c r="R765" i="10"/>
  <c r="R764" i="10"/>
  <c r="R763" i="10"/>
  <c r="R762" i="10"/>
  <c r="R761" i="10"/>
  <c r="R760" i="10"/>
  <c r="R759" i="10"/>
  <c r="R758" i="10"/>
  <c r="R757" i="10"/>
  <c r="R756" i="10"/>
  <c r="R755" i="10"/>
  <c r="R754" i="10"/>
  <c r="R753" i="10"/>
  <c r="R752" i="10"/>
  <c r="R751" i="10"/>
  <c r="R750" i="10"/>
  <c r="R749" i="10"/>
  <c r="R748" i="10"/>
  <c r="R747" i="10"/>
  <c r="R746" i="10"/>
  <c r="R745" i="10"/>
  <c r="R744" i="10"/>
  <c r="R743" i="10"/>
  <c r="R742" i="10"/>
  <c r="R741" i="10"/>
  <c r="R740" i="10"/>
  <c r="R739" i="10"/>
  <c r="R738" i="10"/>
  <c r="R737" i="10"/>
  <c r="R736" i="10"/>
  <c r="R735" i="10"/>
  <c r="R734" i="10"/>
  <c r="R733" i="10"/>
  <c r="R732" i="10"/>
  <c r="R731" i="10"/>
  <c r="R730" i="10"/>
  <c r="R729" i="10"/>
  <c r="R728" i="10"/>
  <c r="R727" i="10"/>
  <c r="R726" i="10"/>
  <c r="R725" i="10"/>
  <c r="R724" i="10"/>
  <c r="R723" i="10"/>
  <c r="R722" i="10"/>
  <c r="R721" i="10"/>
  <c r="R720" i="10"/>
  <c r="R719" i="10"/>
  <c r="R718" i="10"/>
  <c r="R717" i="10"/>
  <c r="R716" i="10"/>
  <c r="R715" i="10"/>
  <c r="R714" i="10"/>
  <c r="R713" i="10"/>
  <c r="R712" i="10"/>
  <c r="R711" i="10"/>
  <c r="R710" i="10"/>
  <c r="R709" i="10"/>
  <c r="R708" i="10"/>
  <c r="R707" i="10"/>
  <c r="R706" i="10"/>
  <c r="R705" i="10"/>
  <c r="R704" i="10"/>
  <c r="R703" i="10"/>
  <c r="R702" i="10"/>
  <c r="R701" i="10"/>
  <c r="R700" i="10"/>
  <c r="R699" i="10"/>
  <c r="R698" i="10"/>
  <c r="R697" i="10"/>
  <c r="R696" i="10"/>
  <c r="R695" i="10"/>
  <c r="R694" i="10"/>
  <c r="R693" i="10"/>
  <c r="R692" i="10"/>
  <c r="R691" i="10"/>
  <c r="R690" i="10"/>
  <c r="R689" i="10"/>
  <c r="R688" i="10"/>
  <c r="R687" i="10"/>
  <c r="R686" i="10"/>
  <c r="R685" i="10"/>
  <c r="R684" i="10"/>
  <c r="R683" i="10"/>
  <c r="R682" i="10"/>
  <c r="R681" i="10"/>
  <c r="R680" i="10"/>
  <c r="R679" i="10"/>
  <c r="R678" i="10"/>
  <c r="R677" i="10"/>
  <c r="R676" i="10"/>
  <c r="R675" i="10"/>
  <c r="R674" i="10"/>
  <c r="R673" i="10"/>
  <c r="R672" i="10"/>
  <c r="R671" i="10"/>
  <c r="R670" i="10"/>
  <c r="R669" i="10"/>
  <c r="R668" i="10"/>
  <c r="R667" i="10"/>
  <c r="R666" i="10"/>
  <c r="R665" i="10"/>
  <c r="R664" i="10"/>
  <c r="R663" i="10"/>
  <c r="R662" i="10"/>
  <c r="R661" i="10"/>
  <c r="R660" i="10"/>
  <c r="R659" i="10"/>
  <c r="R658" i="10"/>
  <c r="R657" i="10"/>
  <c r="R656" i="10"/>
  <c r="R655" i="10"/>
  <c r="R654" i="10"/>
  <c r="R653" i="10"/>
  <c r="R652" i="10"/>
  <c r="R651" i="10"/>
  <c r="R650" i="10"/>
  <c r="R649" i="10"/>
  <c r="R648" i="10"/>
  <c r="R647" i="10"/>
  <c r="R646" i="10"/>
  <c r="R645" i="10"/>
  <c r="R644" i="10"/>
  <c r="R643" i="10"/>
  <c r="R642" i="10"/>
  <c r="R641" i="10"/>
  <c r="R640" i="10"/>
  <c r="R639" i="10"/>
  <c r="R638" i="10"/>
  <c r="R637" i="10"/>
  <c r="R636" i="10"/>
  <c r="R635" i="10"/>
  <c r="R634" i="10"/>
  <c r="R633" i="10"/>
  <c r="R632" i="10"/>
  <c r="R631" i="10"/>
  <c r="R630" i="10"/>
  <c r="R629" i="10"/>
  <c r="R628" i="10"/>
  <c r="R627" i="10"/>
  <c r="R626" i="10"/>
  <c r="R625" i="10"/>
  <c r="R624" i="10"/>
  <c r="R623" i="10"/>
  <c r="R622" i="10"/>
  <c r="R621" i="10"/>
  <c r="R620" i="10"/>
  <c r="R619" i="10"/>
  <c r="R618" i="10"/>
  <c r="R617" i="10"/>
  <c r="R616" i="10"/>
  <c r="R615" i="10"/>
  <c r="R614" i="10"/>
  <c r="R613" i="10"/>
  <c r="R612" i="10"/>
  <c r="R611" i="10"/>
  <c r="R610" i="10"/>
  <c r="R609" i="10"/>
  <c r="R608" i="10"/>
  <c r="R607" i="10"/>
  <c r="R606" i="10"/>
  <c r="R605" i="10"/>
  <c r="R604" i="10"/>
  <c r="R603" i="10"/>
  <c r="R602" i="10"/>
  <c r="R601" i="10"/>
  <c r="R600" i="10"/>
  <c r="R599" i="10"/>
  <c r="R598" i="10"/>
  <c r="R597" i="10"/>
  <c r="R596" i="10"/>
  <c r="R595" i="10"/>
  <c r="R594" i="10"/>
  <c r="R593" i="10"/>
  <c r="R592" i="10"/>
  <c r="R591" i="10"/>
  <c r="R590" i="10"/>
  <c r="R589" i="10"/>
  <c r="R588" i="10"/>
  <c r="R587" i="10"/>
  <c r="R586" i="10"/>
  <c r="R585" i="10"/>
  <c r="R584" i="10"/>
  <c r="R583" i="10"/>
  <c r="R582" i="10"/>
  <c r="R581" i="10"/>
  <c r="R580" i="10"/>
  <c r="R579" i="10"/>
  <c r="R578" i="10"/>
  <c r="R577" i="10"/>
  <c r="R576" i="10"/>
  <c r="R575" i="10"/>
  <c r="R574" i="10"/>
  <c r="R573" i="10"/>
  <c r="R572" i="10"/>
  <c r="R571" i="10"/>
  <c r="R570" i="10"/>
  <c r="R569" i="10"/>
  <c r="R568" i="10"/>
  <c r="R567" i="10"/>
  <c r="R566" i="10"/>
  <c r="R565" i="10"/>
  <c r="R564" i="10"/>
  <c r="R563" i="10"/>
  <c r="R562" i="10"/>
  <c r="R561" i="10"/>
  <c r="R560" i="10"/>
  <c r="R559" i="10"/>
  <c r="R558" i="10"/>
  <c r="R557" i="10"/>
  <c r="R556" i="10"/>
  <c r="R555" i="10"/>
  <c r="R554" i="10"/>
  <c r="R553" i="10"/>
  <c r="R552" i="10"/>
  <c r="R551" i="10"/>
  <c r="R550" i="10"/>
  <c r="R549" i="10"/>
  <c r="R548" i="10"/>
  <c r="R547" i="10"/>
  <c r="R546" i="10"/>
  <c r="R545" i="10"/>
  <c r="R544" i="10"/>
  <c r="R543" i="10"/>
  <c r="R542" i="10"/>
  <c r="R541" i="10"/>
  <c r="R540" i="10"/>
  <c r="R539" i="10"/>
  <c r="R538" i="10"/>
  <c r="R537" i="10"/>
  <c r="R536" i="10"/>
  <c r="R535" i="10"/>
  <c r="R534" i="10"/>
  <c r="R533" i="10"/>
  <c r="R532" i="10"/>
  <c r="R531" i="10"/>
  <c r="R530" i="10"/>
  <c r="R529" i="10"/>
  <c r="R528" i="10"/>
  <c r="R527" i="10"/>
  <c r="R526" i="10"/>
  <c r="R525" i="10"/>
  <c r="R524" i="10"/>
  <c r="R523" i="10"/>
  <c r="R522" i="10"/>
  <c r="R521" i="10"/>
  <c r="R520" i="10"/>
  <c r="R519" i="10"/>
  <c r="R518" i="10"/>
  <c r="R517" i="10"/>
  <c r="R516" i="10"/>
  <c r="R515" i="10"/>
  <c r="R514" i="10"/>
  <c r="R513" i="10"/>
  <c r="R512" i="10"/>
  <c r="R511" i="10"/>
  <c r="R510" i="10"/>
  <c r="R509" i="10"/>
  <c r="R508" i="10"/>
  <c r="R507" i="10"/>
  <c r="R506" i="10"/>
  <c r="R505" i="10"/>
  <c r="R504" i="10"/>
  <c r="R503" i="10"/>
  <c r="R502" i="10"/>
  <c r="R501" i="10"/>
  <c r="R500" i="10"/>
  <c r="R499" i="10"/>
  <c r="R498" i="10"/>
  <c r="R497" i="10"/>
  <c r="R496" i="10"/>
  <c r="R495" i="10"/>
  <c r="R494" i="10"/>
  <c r="R493" i="10"/>
  <c r="R492" i="10"/>
  <c r="R491" i="10"/>
  <c r="R490" i="10"/>
  <c r="R489" i="10"/>
  <c r="R488" i="10"/>
  <c r="R487" i="10"/>
  <c r="R486" i="10"/>
  <c r="R485" i="10"/>
  <c r="R484" i="10"/>
  <c r="R483" i="10"/>
  <c r="R482" i="10"/>
  <c r="R481" i="10"/>
  <c r="R480" i="10"/>
  <c r="R479" i="10"/>
  <c r="R478" i="10"/>
  <c r="R477" i="10"/>
  <c r="R476" i="10"/>
  <c r="R475" i="10"/>
  <c r="R474" i="10"/>
  <c r="R473" i="10"/>
  <c r="R472" i="10"/>
  <c r="R471" i="10"/>
  <c r="R470" i="10"/>
  <c r="R469" i="10"/>
  <c r="R468" i="10"/>
  <c r="R467" i="10"/>
  <c r="R466" i="10"/>
  <c r="R465" i="10"/>
  <c r="R464" i="10"/>
  <c r="R463" i="10"/>
  <c r="R462" i="10"/>
  <c r="R461" i="10"/>
  <c r="R460" i="10"/>
  <c r="R459" i="10"/>
  <c r="R458" i="10"/>
  <c r="R457" i="10"/>
  <c r="R456" i="10"/>
  <c r="R455" i="10"/>
  <c r="R454" i="10"/>
  <c r="R453" i="10"/>
  <c r="R452" i="10"/>
  <c r="R451" i="10"/>
  <c r="R450" i="10"/>
  <c r="R449" i="10"/>
  <c r="R448" i="10"/>
  <c r="R447" i="10"/>
  <c r="R446" i="10"/>
  <c r="R445" i="10"/>
  <c r="R444" i="10"/>
  <c r="R443" i="10"/>
  <c r="R442" i="10"/>
  <c r="R441" i="10"/>
  <c r="R440" i="10"/>
  <c r="R439" i="10"/>
  <c r="R438" i="10"/>
  <c r="R437" i="10"/>
  <c r="R436" i="10"/>
  <c r="R435" i="10"/>
  <c r="R434" i="10"/>
  <c r="R433" i="10"/>
  <c r="R432" i="10"/>
  <c r="R431" i="10"/>
  <c r="R430" i="10"/>
  <c r="R429" i="10"/>
  <c r="R428" i="10"/>
  <c r="R427" i="10"/>
  <c r="R426" i="10"/>
  <c r="R425" i="10"/>
  <c r="R424" i="10"/>
  <c r="R423" i="10"/>
  <c r="R422" i="10"/>
  <c r="R421" i="10"/>
  <c r="R420" i="10"/>
  <c r="R419" i="10"/>
  <c r="R418" i="10"/>
  <c r="R417" i="10"/>
  <c r="R416" i="10"/>
  <c r="R415" i="10"/>
  <c r="R414" i="10"/>
  <c r="R413" i="10"/>
  <c r="R412" i="10"/>
  <c r="R411" i="10"/>
  <c r="R410" i="10"/>
  <c r="R409" i="10"/>
  <c r="R408" i="10"/>
  <c r="R407" i="10"/>
  <c r="R406" i="10"/>
  <c r="R405" i="10"/>
  <c r="R404" i="10"/>
  <c r="R403" i="10"/>
  <c r="R402" i="10"/>
  <c r="R401" i="10"/>
  <c r="R400" i="10"/>
  <c r="R399" i="10"/>
  <c r="R398" i="10"/>
  <c r="R397" i="10"/>
  <c r="R396" i="10"/>
  <c r="R395" i="10"/>
  <c r="R394" i="10"/>
  <c r="R393" i="10"/>
  <c r="R392" i="10"/>
  <c r="R391" i="10"/>
  <c r="R390" i="10"/>
  <c r="R389" i="10"/>
  <c r="R388" i="10"/>
  <c r="R387" i="10"/>
  <c r="R386" i="10"/>
  <c r="R385" i="10"/>
  <c r="R384" i="10"/>
  <c r="R383" i="10"/>
  <c r="R382" i="10"/>
  <c r="R381" i="10"/>
  <c r="R380" i="10"/>
  <c r="R379" i="10"/>
  <c r="R378" i="10"/>
  <c r="R377" i="10"/>
  <c r="R376" i="10"/>
  <c r="R375" i="10"/>
  <c r="R374" i="10"/>
  <c r="R373" i="10"/>
  <c r="R372" i="10"/>
  <c r="R371" i="10"/>
  <c r="R370" i="10"/>
  <c r="R369" i="10"/>
  <c r="R368" i="10"/>
  <c r="R367" i="10"/>
  <c r="R366" i="10"/>
  <c r="R365" i="10"/>
  <c r="R364" i="10"/>
  <c r="R363" i="10"/>
  <c r="R362" i="10"/>
  <c r="R361" i="10"/>
  <c r="R360" i="10"/>
  <c r="R359" i="10"/>
  <c r="R358" i="10"/>
  <c r="R357" i="10"/>
  <c r="R356" i="10"/>
  <c r="R355" i="10"/>
  <c r="R354" i="10"/>
  <c r="R353" i="10"/>
  <c r="R352" i="10"/>
  <c r="R351" i="10"/>
  <c r="R350" i="10"/>
  <c r="R349" i="10"/>
  <c r="R348" i="10"/>
  <c r="R347" i="10"/>
  <c r="R346" i="10"/>
  <c r="R345" i="10"/>
  <c r="R344" i="10"/>
  <c r="R343" i="10"/>
  <c r="R342" i="10"/>
  <c r="R341" i="10"/>
  <c r="R340" i="10"/>
  <c r="R339" i="10"/>
  <c r="R338" i="10"/>
  <c r="R337" i="10"/>
  <c r="R336" i="10"/>
  <c r="R335" i="10"/>
  <c r="Q1000" i="10"/>
  <c r="Q999" i="10"/>
  <c r="Q998" i="10"/>
  <c r="Q997" i="10"/>
  <c r="Q996" i="10"/>
  <c r="Q995" i="10"/>
  <c r="Q994" i="10"/>
  <c r="Q993" i="10"/>
  <c r="Q992" i="10"/>
  <c r="Q991" i="10"/>
  <c r="Q990" i="10"/>
  <c r="Q989" i="10"/>
  <c r="Q988" i="10"/>
  <c r="Q987" i="10"/>
  <c r="Q986" i="10"/>
  <c r="Q985" i="10"/>
  <c r="Q984" i="10"/>
  <c r="Q983" i="10"/>
  <c r="Q982" i="10"/>
  <c r="Q981" i="10"/>
  <c r="Q980" i="10"/>
  <c r="Q979" i="10"/>
  <c r="Q978" i="10"/>
  <c r="Q977" i="10"/>
  <c r="Q976" i="10"/>
  <c r="Q975" i="10"/>
  <c r="Q974" i="10"/>
  <c r="Q973" i="10"/>
  <c r="Q972" i="10"/>
  <c r="Q971" i="10"/>
  <c r="Q970" i="10"/>
  <c r="Q969" i="10"/>
  <c r="Q968" i="10"/>
  <c r="Q967" i="10"/>
  <c r="Q966" i="10"/>
  <c r="Q965" i="10"/>
  <c r="Q964" i="10"/>
  <c r="Q963" i="10"/>
  <c r="Q962" i="10"/>
  <c r="Q961" i="10"/>
  <c r="Q960" i="10"/>
  <c r="Q959" i="10"/>
  <c r="Q958" i="10"/>
  <c r="Q957" i="10"/>
  <c r="Q956" i="10"/>
  <c r="Q955" i="10"/>
  <c r="Q954" i="10"/>
  <c r="Q953" i="10"/>
  <c r="Q952" i="10"/>
  <c r="Q951" i="10"/>
  <c r="Q950" i="10"/>
  <c r="Q949" i="10"/>
  <c r="Q948" i="10"/>
  <c r="Q947" i="10"/>
  <c r="Q946" i="10"/>
  <c r="Q945" i="10"/>
  <c r="Q944" i="10"/>
  <c r="Q943" i="10"/>
  <c r="Q942" i="10"/>
  <c r="Q941" i="10"/>
  <c r="Q940" i="10"/>
  <c r="Q939" i="10"/>
  <c r="Q938" i="10"/>
  <c r="Q937" i="10"/>
  <c r="Q936" i="10"/>
  <c r="Q935" i="10"/>
  <c r="Q934" i="10"/>
  <c r="Q933" i="10"/>
  <c r="Q932" i="10"/>
  <c r="Q931" i="10"/>
  <c r="Q930" i="10"/>
  <c r="Q929" i="10"/>
  <c r="Q928" i="10"/>
  <c r="Q927" i="10"/>
  <c r="Q926" i="10"/>
  <c r="Q925" i="10"/>
  <c r="Q924" i="10"/>
  <c r="Q923" i="10"/>
  <c r="Q922" i="10"/>
  <c r="Q921" i="10"/>
  <c r="Q920" i="10"/>
  <c r="Q919" i="10"/>
  <c r="Q918" i="10"/>
  <c r="Q917" i="10"/>
  <c r="Q916" i="10"/>
  <c r="Q915" i="10"/>
  <c r="Q914" i="10"/>
  <c r="Q913" i="10"/>
  <c r="Q912" i="10"/>
  <c r="Q911" i="10"/>
  <c r="Q910" i="10"/>
  <c r="Q909" i="10"/>
  <c r="Q908" i="10"/>
  <c r="Q907" i="10"/>
  <c r="Q906" i="10"/>
  <c r="Q905" i="10"/>
  <c r="Q904" i="10"/>
  <c r="Q903" i="10"/>
  <c r="Q902" i="10"/>
  <c r="Q901" i="10"/>
  <c r="Q900" i="10"/>
  <c r="Q899" i="10"/>
  <c r="Q898" i="10"/>
  <c r="Q897" i="10"/>
  <c r="Q896" i="10"/>
  <c r="Q895" i="10"/>
  <c r="Q894" i="10"/>
  <c r="Q893" i="10"/>
  <c r="Q892" i="10"/>
  <c r="Q891" i="10"/>
  <c r="Q890" i="10"/>
  <c r="Q889" i="10"/>
  <c r="Q888" i="10"/>
  <c r="Q887" i="10"/>
  <c r="Q886" i="10"/>
  <c r="Q885" i="10"/>
  <c r="Q884" i="10"/>
  <c r="Q883" i="10"/>
  <c r="Q882" i="10"/>
  <c r="Q881" i="10"/>
  <c r="Q880" i="10"/>
  <c r="Q879" i="10"/>
  <c r="Q878" i="10"/>
  <c r="Q877" i="10"/>
  <c r="Q876" i="10"/>
  <c r="Q875" i="10"/>
  <c r="Q874" i="10"/>
  <c r="Q873" i="10"/>
  <c r="Q872" i="10"/>
  <c r="Q871" i="10"/>
  <c r="Q870" i="10"/>
  <c r="Q869" i="10"/>
  <c r="Q868" i="10"/>
  <c r="Q867" i="10"/>
  <c r="Q866" i="10"/>
  <c r="Q865" i="10"/>
  <c r="Q864" i="10"/>
  <c r="Q863" i="10"/>
  <c r="Q862" i="10"/>
  <c r="Q861" i="10"/>
  <c r="Q860" i="10"/>
  <c r="Q859" i="10"/>
  <c r="Q858" i="10"/>
  <c r="Q857" i="10"/>
  <c r="Q856" i="10"/>
  <c r="Q855" i="10"/>
  <c r="Q854" i="10"/>
  <c r="Q853" i="10"/>
  <c r="Q852" i="10"/>
  <c r="Q851" i="10"/>
  <c r="Q850" i="10"/>
  <c r="Q849" i="10"/>
  <c r="Q848" i="10"/>
  <c r="Q847" i="10"/>
  <c r="Q846" i="10"/>
  <c r="Q845" i="10"/>
  <c r="Q844" i="10"/>
  <c r="Q843" i="10"/>
  <c r="Q842" i="10"/>
  <c r="Q841" i="10"/>
  <c r="Q840" i="10"/>
  <c r="Q839" i="10"/>
  <c r="Q838" i="10"/>
  <c r="Q837" i="10"/>
  <c r="Q836" i="10"/>
  <c r="Q835" i="10"/>
  <c r="Q834" i="10"/>
  <c r="Q833" i="10"/>
  <c r="Q832" i="10"/>
  <c r="Q831" i="10"/>
  <c r="Q830" i="10"/>
  <c r="Q829" i="10"/>
  <c r="Q828" i="10"/>
  <c r="Q827" i="10"/>
  <c r="Q826" i="10"/>
  <c r="Q825" i="10"/>
  <c r="Q824" i="10"/>
  <c r="Q823" i="10"/>
  <c r="Q822" i="10"/>
  <c r="Q821" i="10"/>
  <c r="Q820" i="10"/>
  <c r="Q819" i="10"/>
  <c r="Q818" i="10"/>
  <c r="Q817" i="10"/>
  <c r="Q816" i="10"/>
  <c r="Q815" i="10"/>
  <c r="Q814" i="10"/>
  <c r="Q813" i="10"/>
  <c r="Q812" i="10"/>
  <c r="Q811" i="10"/>
  <c r="Q810" i="10"/>
  <c r="Q809" i="10"/>
  <c r="Q808" i="10"/>
  <c r="Q807" i="10"/>
  <c r="Q806" i="10"/>
  <c r="Q805" i="10"/>
  <c r="Q804" i="10"/>
  <c r="Q803" i="10"/>
  <c r="Q802" i="10"/>
  <c r="Q801" i="10"/>
  <c r="Q800" i="10"/>
  <c r="Q799" i="10"/>
  <c r="Q798" i="10"/>
  <c r="Q797" i="10"/>
  <c r="Q796" i="10"/>
  <c r="Q795" i="10"/>
  <c r="Q794" i="10"/>
  <c r="Q793" i="10"/>
  <c r="Q792" i="10"/>
  <c r="Q791" i="10"/>
  <c r="Q790" i="10"/>
  <c r="Q789" i="10"/>
  <c r="Q788" i="10"/>
  <c r="Q787" i="10"/>
  <c r="Q786" i="10"/>
  <c r="Q785" i="10"/>
  <c r="Q784" i="10"/>
  <c r="Q783" i="10"/>
  <c r="Q782" i="10"/>
  <c r="Q781" i="10"/>
  <c r="Q780" i="10"/>
  <c r="Q779" i="10"/>
  <c r="Q778" i="10"/>
  <c r="Q777" i="10"/>
  <c r="Q776" i="10"/>
  <c r="Q775" i="10"/>
  <c r="Q774" i="10"/>
  <c r="Q773" i="10"/>
  <c r="Q772" i="10"/>
  <c r="Q771" i="10"/>
  <c r="Q770" i="10"/>
  <c r="Q769" i="10"/>
  <c r="Q768" i="10"/>
  <c r="Q767" i="10"/>
  <c r="Q766" i="10"/>
  <c r="Q765" i="10"/>
  <c r="Q764" i="10"/>
  <c r="Q763" i="10"/>
  <c r="Q762" i="10"/>
  <c r="Q761" i="10"/>
  <c r="Q760" i="10"/>
  <c r="Q759" i="10"/>
  <c r="Q758" i="10"/>
  <c r="Q757" i="10"/>
  <c r="Q756" i="10"/>
  <c r="Q755" i="10"/>
  <c r="Q754" i="10"/>
  <c r="Q753" i="10"/>
  <c r="Q752" i="10"/>
  <c r="Q751" i="10"/>
  <c r="Q750" i="10"/>
  <c r="Q749" i="10"/>
  <c r="Q748" i="10"/>
  <c r="Q747" i="10"/>
  <c r="Q746" i="10"/>
  <c r="Q745" i="10"/>
  <c r="Q744" i="10"/>
  <c r="Q743" i="10"/>
  <c r="Q742" i="10"/>
  <c r="Q741" i="10"/>
  <c r="Q740" i="10"/>
  <c r="Q739" i="10"/>
  <c r="Q738" i="10"/>
  <c r="Q737" i="10"/>
  <c r="Q736" i="10"/>
  <c r="Q735" i="10"/>
  <c r="Q734" i="10"/>
  <c r="Q733" i="10"/>
  <c r="Q732" i="10"/>
  <c r="Q731" i="10"/>
  <c r="Q730" i="10"/>
  <c r="Q729" i="10"/>
  <c r="Q728" i="10"/>
  <c r="Q727" i="10"/>
  <c r="Q726" i="10"/>
  <c r="Q725" i="10"/>
  <c r="Q724" i="10"/>
  <c r="Q723" i="10"/>
  <c r="Q722" i="10"/>
  <c r="Q721" i="10"/>
  <c r="Q720" i="10"/>
  <c r="Q719" i="10"/>
  <c r="Q718" i="10"/>
  <c r="Q717" i="10"/>
  <c r="Q716" i="10"/>
  <c r="Q715" i="10"/>
  <c r="Q714" i="10"/>
  <c r="Q713" i="10"/>
  <c r="Q712" i="10"/>
  <c r="Q711" i="10"/>
  <c r="Q710" i="10"/>
  <c r="Q709" i="10"/>
  <c r="Q708" i="10"/>
  <c r="Q707" i="10"/>
  <c r="Q706" i="10"/>
  <c r="Q705" i="10"/>
  <c r="Q704" i="10"/>
  <c r="Q703" i="10"/>
  <c r="Q702" i="10"/>
  <c r="Q701" i="10"/>
  <c r="Q700" i="10"/>
  <c r="Q699" i="10"/>
  <c r="Q698" i="10"/>
  <c r="Q697" i="10"/>
  <c r="Q696" i="10"/>
  <c r="Q695" i="10"/>
  <c r="Q694" i="10"/>
  <c r="Q693" i="10"/>
  <c r="Q692" i="10"/>
  <c r="Q691" i="10"/>
  <c r="Q690" i="10"/>
  <c r="Q689" i="10"/>
  <c r="Q688" i="10"/>
  <c r="Q687" i="10"/>
  <c r="Q686" i="10"/>
  <c r="Q685" i="10"/>
  <c r="Q684" i="10"/>
  <c r="Q683" i="10"/>
  <c r="Q682" i="10"/>
  <c r="Q681" i="10"/>
  <c r="Q680" i="10"/>
  <c r="Q679" i="10"/>
  <c r="Q678" i="10"/>
  <c r="Q677" i="10"/>
  <c r="Q676" i="10"/>
  <c r="Q675" i="10"/>
  <c r="Q674" i="10"/>
  <c r="Q673" i="10"/>
  <c r="Q672" i="10"/>
  <c r="Q671" i="10"/>
  <c r="Q670" i="10"/>
  <c r="Q669" i="10"/>
  <c r="Q668" i="10"/>
  <c r="Q667" i="10"/>
  <c r="Q666" i="10"/>
  <c r="Q665" i="10"/>
  <c r="Q664" i="10"/>
  <c r="Q663" i="10"/>
  <c r="Q662" i="10"/>
  <c r="Q661" i="10"/>
  <c r="Q660" i="10"/>
  <c r="Q659" i="10"/>
  <c r="Q658" i="10"/>
  <c r="Q657" i="10"/>
  <c r="Q656" i="10"/>
  <c r="Q655" i="10"/>
  <c r="Q654" i="10"/>
  <c r="Q653" i="10"/>
  <c r="Q652" i="10"/>
  <c r="Q651" i="10"/>
  <c r="Q650" i="10"/>
  <c r="Q649" i="10"/>
  <c r="Q648" i="10"/>
  <c r="Q647" i="10"/>
  <c r="Q646" i="10"/>
  <c r="Q645" i="10"/>
  <c r="Q644" i="10"/>
  <c r="Q643" i="10"/>
  <c r="Q642" i="10"/>
  <c r="Q641" i="10"/>
  <c r="Q640" i="10"/>
  <c r="Q639" i="10"/>
  <c r="Q638" i="10"/>
  <c r="Q637" i="10"/>
  <c r="Q636" i="10"/>
  <c r="Q635" i="10"/>
  <c r="Q634" i="10"/>
  <c r="Q633" i="10"/>
  <c r="Q632" i="10"/>
  <c r="Q631" i="10"/>
  <c r="Q630" i="10"/>
  <c r="Q629" i="10"/>
  <c r="Q628" i="10"/>
  <c r="Q627" i="10"/>
  <c r="Q626" i="10"/>
  <c r="Q625" i="10"/>
  <c r="Q624" i="10"/>
  <c r="Q623" i="10"/>
  <c r="Q622" i="10"/>
  <c r="Q621" i="10"/>
  <c r="Q620" i="10"/>
  <c r="Q619" i="10"/>
  <c r="Q618" i="10"/>
  <c r="Q617" i="10"/>
  <c r="Q616" i="10"/>
  <c r="Q615" i="10"/>
  <c r="Q614" i="10"/>
  <c r="Q613" i="10"/>
  <c r="Q612" i="10"/>
  <c r="Q611" i="10"/>
  <c r="Q610" i="10"/>
  <c r="Q609" i="10"/>
  <c r="Q608" i="10"/>
  <c r="Q607" i="10"/>
  <c r="Q606" i="10"/>
  <c r="Q605" i="10"/>
  <c r="Q604" i="10"/>
  <c r="Q603" i="10"/>
  <c r="Q602" i="10"/>
  <c r="Q601" i="10"/>
  <c r="Q600" i="10"/>
  <c r="Q599" i="10"/>
  <c r="Q598" i="10"/>
  <c r="Q597" i="10"/>
  <c r="Q596" i="10"/>
  <c r="Q595" i="10"/>
  <c r="Q594" i="10"/>
  <c r="Q593" i="10"/>
  <c r="Q592" i="10"/>
  <c r="Q591" i="10"/>
  <c r="Q590" i="10"/>
  <c r="Q589" i="10"/>
  <c r="Q588" i="10"/>
  <c r="Q587" i="10"/>
  <c r="Q586" i="10"/>
  <c r="Q585" i="10"/>
  <c r="Q584" i="10"/>
  <c r="Q583" i="10"/>
  <c r="Q582" i="10"/>
  <c r="Q581" i="10"/>
  <c r="Q580" i="10"/>
  <c r="Q579" i="10"/>
  <c r="Q578" i="10"/>
  <c r="Q577" i="10"/>
  <c r="Q576" i="10"/>
  <c r="Q575" i="10"/>
  <c r="Q574" i="10"/>
  <c r="Q573" i="10"/>
  <c r="Q572" i="10"/>
  <c r="Q571" i="10"/>
  <c r="Q570" i="10"/>
  <c r="Q569" i="10"/>
  <c r="Q568" i="10"/>
  <c r="Q567" i="10"/>
  <c r="Q566" i="10"/>
  <c r="Q565" i="10"/>
  <c r="Q564" i="10"/>
  <c r="Q563" i="10"/>
  <c r="Q562" i="10"/>
  <c r="Q561" i="10"/>
  <c r="Q560" i="10"/>
  <c r="Q559" i="10"/>
  <c r="Q558" i="10"/>
  <c r="Q557" i="10"/>
  <c r="Q556" i="10"/>
  <c r="Q555" i="10"/>
  <c r="Q554" i="10"/>
  <c r="Q553" i="10"/>
  <c r="Q552" i="10"/>
  <c r="Q551" i="10"/>
  <c r="Q550" i="10"/>
  <c r="Q549" i="10"/>
  <c r="Q548" i="10"/>
  <c r="Q547" i="10"/>
  <c r="Q546" i="10"/>
  <c r="Q545" i="10"/>
  <c r="Q544" i="10"/>
  <c r="Q543" i="10"/>
  <c r="Q542" i="10"/>
  <c r="Q541" i="10"/>
  <c r="Q540" i="10"/>
  <c r="Q539" i="10"/>
  <c r="Q538" i="10"/>
  <c r="Q537" i="10"/>
  <c r="Q536" i="10"/>
  <c r="Q535" i="10"/>
  <c r="Q534" i="10"/>
  <c r="Q533" i="10"/>
  <c r="Q532" i="10"/>
  <c r="Q531" i="10"/>
  <c r="Q530" i="10"/>
  <c r="Q529" i="10"/>
  <c r="Q528" i="10"/>
  <c r="Q527" i="10"/>
  <c r="Q526" i="10"/>
  <c r="Q525" i="10"/>
  <c r="Q524" i="10"/>
  <c r="Q523" i="10"/>
  <c r="Q522" i="10"/>
  <c r="Q521" i="10"/>
  <c r="Q520" i="10"/>
  <c r="Q519" i="10"/>
  <c r="Q518" i="10"/>
  <c r="Q517" i="10"/>
  <c r="Q516" i="10"/>
  <c r="Q515" i="10"/>
  <c r="Q514" i="10"/>
  <c r="Q513" i="10"/>
  <c r="Q512" i="10"/>
  <c r="Q511" i="10"/>
  <c r="Q510" i="10"/>
  <c r="Q509" i="10"/>
  <c r="Q508" i="10"/>
  <c r="Q507" i="10"/>
  <c r="Q506" i="10"/>
  <c r="Q505" i="10"/>
  <c r="Q504" i="10"/>
  <c r="Q503" i="10"/>
  <c r="Q502" i="10"/>
  <c r="Q501" i="10"/>
  <c r="Q500" i="10"/>
  <c r="Q499" i="10"/>
  <c r="Q498" i="10"/>
  <c r="Q497" i="10"/>
  <c r="Q496" i="10"/>
  <c r="Q495" i="10"/>
  <c r="Q494" i="10"/>
  <c r="Q493" i="10"/>
  <c r="Q492" i="10"/>
  <c r="Q491" i="10"/>
  <c r="Q490" i="10"/>
  <c r="Q489" i="10"/>
  <c r="Q488" i="10"/>
  <c r="Q487" i="10"/>
  <c r="Q486" i="10"/>
  <c r="Q485" i="10"/>
  <c r="Q484" i="10"/>
  <c r="Q483" i="10"/>
  <c r="Q482" i="10"/>
  <c r="Q481" i="10"/>
  <c r="Q480" i="10"/>
  <c r="Q479" i="10"/>
  <c r="Q478" i="10"/>
  <c r="Q477" i="10"/>
  <c r="Q476" i="10"/>
  <c r="Q475" i="10"/>
  <c r="Q474" i="10"/>
  <c r="Q473" i="10"/>
  <c r="Q472" i="10"/>
  <c r="Q471" i="10"/>
  <c r="Q470" i="10"/>
  <c r="Q469" i="10"/>
  <c r="Q468" i="10"/>
  <c r="Q467" i="10"/>
  <c r="Q466" i="10"/>
  <c r="Q465" i="10"/>
  <c r="Q464" i="10"/>
  <c r="Q463" i="10"/>
  <c r="Q462" i="10"/>
  <c r="Q461" i="10"/>
  <c r="Q460" i="10"/>
  <c r="Q459" i="10"/>
  <c r="Q458" i="10"/>
  <c r="Q457" i="10"/>
  <c r="Q456" i="10"/>
  <c r="Q455" i="10"/>
  <c r="Q454" i="10"/>
  <c r="Q453" i="10"/>
  <c r="Q452" i="10"/>
  <c r="Q451" i="10"/>
  <c r="Q450" i="10"/>
  <c r="Q449" i="10"/>
  <c r="Q448" i="10"/>
  <c r="Q447" i="10"/>
  <c r="Q446" i="10"/>
  <c r="Q445" i="10"/>
  <c r="Q444" i="10"/>
  <c r="Q443" i="10"/>
  <c r="Q442" i="10"/>
  <c r="Q441" i="10"/>
  <c r="Q440" i="10"/>
  <c r="Q439" i="10"/>
  <c r="Q438" i="10"/>
  <c r="Q437" i="10"/>
  <c r="Q436" i="10"/>
  <c r="Q435" i="10"/>
  <c r="Q434" i="10"/>
  <c r="Q433" i="10"/>
  <c r="Q432" i="10"/>
  <c r="Q431" i="10"/>
  <c r="Q430" i="10"/>
  <c r="Q429" i="10"/>
  <c r="Q428" i="10"/>
  <c r="Q427" i="10"/>
  <c r="Q426" i="10"/>
  <c r="Q425" i="10"/>
  <c r="Q424" i="10"/>
  <c r="Q423" i="10"/>
  <c r="Q422" i="10"/>
  <c r="Q421" i="10"/>
  <c r="Q420" i="10"/>
  <c r="Q419" i="10"/>
  <c r="Q418" i="10"/>
  <c r="Q417" i="10"/>
  <c r="Q416" i="10"/>
  <c r="Q415" i="10"/>
  <c r="Q414" i="10"/>
  <c r="Q413" i="10"/>
  <c r="Q412" i="10"/>
  <c r="Q411" i="10"/>
  <c r="Q410" i="10"/>
  <c r="Q409" i="10"/>
  <c r="Q408" i="10"/>
  <c r="Q407" i="10"/>
  <c r="Q406" i="10"/>
  <c r="Q405" i="10"/>
  <c r="Q404" i="10"/>
  <c r="Q403" i="10"/>
  <c r="Q402" i="10"/>
  <c r="Q401" i="10"/>
  <c r="Q400" i="10"/>
  <c r="Q399" i="10"/>
  <c r="Q398" i="10"/>
  <c r="Q397" i="10"/>
  <c r="Q396" i="10"/>
  <c r="Q395" i="10"/>
  <c r="Q394" i="10"/>
  <c r="Q393" i="10"/>
  <c r="Q392" i="10"/>
  <c r="Q391" i="10"/>
  <c r="Q390" i="10"/>
  <c r="Q389" i="10"/>
  <c r="Q388" i="10"/>
  <c r="Q387" i="10"/>
  <c r="Q386" i="10"/>
  <c r="Q385" i="10"/>
  <c r="Q384" i="10"/>
  <c r="Q383" i="10"/>
  <c r="Q382" i="10"/>
  <c r="Q381" i="10"/>
  <c r="Q380" i="10"/>
  <c r="Q379" i="10"/>
  <c r="Q378" i="10"/>
  <c r="Q377" i="10"/>
  <c r="Q376" i="10"/>
  <c r="Q375" i="10"/>
  <c r="Q374" i="10"/>
  <c r="Q373" i="10"/>
  <c r="Q372" i="10"/>
  <c r="Q371" i="10"/>
  <c r="Q370" i="10"/>
  <c r="Q369" i="10"/>
  <c r="Q368" i="10"/>
  <c r="Q367" i="10"/>
  <c r="Q366" i="10"/>
  <c r="Q365" i="10"/>
  <c r="Q364" i="10"/>
  <c r="Q363" i="10"/>
  <c r="Q362" i="10"/>
  <c r="Q361" i="10"/>
  <c r="Q360" i="10"/>
  <c r="Q359" i="10"/>
  <c r="Q358" i="10"/>
  <c r="Q357" i="10"/>
  <c r="Q356" i="10"/>
  <c r="Q355" i="10"/>
  <c r="Q354" i="10"/>
  <c r="Q353" i="10"/>
  <c r="Q352" i="10"/>
  <c r="Q351" i="10"/>
  <c r="Q350" i="10"/>
  <c r="Q349" i="10"/>
  <c r="Q348" i="10"/>
  <c r="Q347" i="10"/>
  <c r="Q346" i="10"/>
  <c r="Q345" i="10"/>
  <c r="Q344" i="10"/>
  <c r="Q343" i="10"/>
  <c r="Q342" i="10"/>
  <c r="Q341" i="10"/>
  <c r="Q340" i="10"/>
  <c r="Q339" i="10"/>
  <c r="Q338" i="10"/>
  <c r="Q337" i="10"/>
  <c r="Q336" i="10"/>
  <c r="Q335" i="10"/>
  <c r="Q334" i="10"/>
  <c r="Q333" i="10"/>
  <c r="Q332" i="10"/>
  <c r="Q331" i="10"/>
  <c r="Q330" i="10"/>
  <c r="Q329" i="10"/>
  <c r="Q328" i="10"/>
  <c r="Q327" i="10"/>
  <c r="Q326" i="10"/>
  <c r="Q325" i="10"/>
  <c r="Q324" i="10"/>
  <c r="Q323" i="10"/>
  <c r="Q322" i="10"/>
  <c r="Q321" i="10"/>
  <c r="Q320" i="10"/>
  <c r="Q319" i="10"/>
  <c r="Q318" i="10"/>
  <c r="Q317" i="10"/>
  <c r="Q316" i="10"/>
  <c r="Q315" i="10"/>
  <c r="Q314" i="10"/>
  <c r="Q313" i="10"/>
  <c r="Q312" i="10"/>
  <c r="Q311" i="10"/>
  <c r="Q310" i="10"/>
  <c r="Q309" i="10"/>
  <c r="Q308" i="10"/>
  <c r="Q307" i="10"/>
  <c r="Q306" i="10"/>
  <c r="Q305" i="10"/>
  <c r="Q304" i="10"/>
  <c r="Q303" i="10"/>
  <c r="Q302" i="10"/>
  <c r="Q301" i="10"/>
  <c r="Q300" i="10"/>
  <c r="Q299" i="10"/>
  <c r="Q298" i="10"/>
  <c r="Q297" i="10"/>
  <c r="Q296" i="10"/>
  <c r="Q295" i="10"/>
  <c r="Q294" i="10"/>
  <c r="Q293" i="10"/>
  <c r="Q292" i="10"/>
  <c r="Q291" i="10"/>
  <c r="Q290" i="10"/>
  <c r="Q289" i="10"/>
  <c r="Q288" i="10"/>
  <c r="Q287" i="10"/>
  <c r="Q286" i="10"/>
  <c r="Q285" i="10"/>
  <c r="Q284" i="10"/>
  <c r="Q283" i="10"/>
  <c r="Q282" i="10"/>
  <c r="Q281" i="10"/>
  <c r="Q280" i="10"/>
  <c r="Q279" i="10"/>
  <c r="Q278" i="10"/>
  <c r="Q277" i="10"/>
  <c r="Q276" i="10"/>
  <c r="Q275" i="10"/>
  <c r="Q274" i="10"/>
  <c r="Q273" i="10"/>
  <c r="Q272" i="10"/>
  <c r="Q271" i="10"/>
  <c r="Q270" i="10"/>
  <c r="Q269" i="10"/>
  <c r="Q268" i="10"/>
  <c r="Q267" i="10"/>
  <c r="Q266" i="10"/>
  <c r="Q265" i="10"/>
  <c r="Q264" i="10"/>
  <c r="Q263" i="10"/>
  <c r="Q262" i="10"/>
  <c r="Q261" i="10"/>
  <c r="Q260" i="10"/>
  <c r="Q259" i="10"/>
  <c r="Q258" i="10"/>
  <c r="Q257" i="10"/>
  <c r="Q256" i="10"/>
  <c r="Q255" i="10"/>
  <c r="Q254" i="10"/>
  <c r="Q253" i="10"/>
  <c r="Q252" i="10"/>
  <c r="Q251" i="10"/>
  <c r="Q250" i="10"/>
  <c r="Q249" i="10"/>
  <c r="Q248" i="10"/>
  <c r="Q247" i="10"/>
  <c r="Q246" i="10"/>
  <c r="Q245" i="10"/>
  <c r="Q244" i="10"/>
  <c r="Q243" i="10"/>
  <c r="Q242" i="10"/>
  <c r="Q241" i="10"/>
  <c r="Q240" i="10"/>
  <c r="Q239" i="10"/>
  <c r="Q238" i="10"/>
  <c r="Q237" i="10"/>
  <c r="Q236" i="10"/>
  <c r="Q235" i="10"/>
  <c r="Q234" i="10"/>
  <c r="Q233" i="10"/>
  <c r="Q232" i="10"/>
  <c r="Q231" i="10"/>
  <c r="Q230" i="10"/>
  <c r="Q229" i="10"/>
  <c r="Q228" i="10"/>
  <c r="Q227" i="10"/>
  <c r="Q226" i="10"/>
  <c r="Q225" i="10"/>
  <c r="Q224" i="10"/>
  <c r="Q223" i="10"/>
  <c r="Q222" i="10"/>
  <c r="Q221" i="10"/>
  <c r="Q220" i="10"/>
  <c r="Q219" i="10"/>
  <c r="Q218" i="10"/>
  <c r="Q217" i="10"/>
  <c r="Q216" i="10"/>
  <c r="Q215" i="10"/>
  <c r="Q214" i="10"/>
  <c r="Q213" i="10"/>
  <c r="Q212" i="10"/>
  <c r="Q211" i="10"/>
  <c r="Q210" i="10"/>
  <c r="Q209" i="10"/>
  <c r="Q208" i="10"/>
  <c r="Q207" i="10"/>
  <c r="Q206" i="10"/>
  <c r="Q205" i="10"/>
  <c r="Q204" i="10"/>
  <c r="Q203" i="10"/>
  <c r="Q202" i="10"/>
  <c r="Q201" i="10"/>
  <c r="Q200" i="10"/>
  <c r="Q199" i="10"/>
  <c r="Q198" i="10"/>
  <c r="Q197" i="10"/>
  <c r="Q196" i="10"/>
  <c r="Q195" i="10"/>
  <c r="Q194" i="10"/>
  <c r="Q193" i="10"/>
  <c r="Q192" i="10"/>
  <c r="Q191" i="10"/>
  <c r="Q190" i="10"/>
  <c r="Q189" i="10"/>
  <c r="Q188" i="10"/>
  <c r="Q187" i="10"/>
  <c r="Q186" i="10"/>
  <c r="Q185" i="10"/>
  <c r="Q184" i="10"/>
  <c r="Q183" i="10"/>
  <c r="Q182" i="10"/>
  <c r="Q181" i="10"/>
  <c r="Q180" i="10"/>
  <c r="Q179" i="10"/>
  <c r="Q178" i="10"/>
  <c r="Q177" i="10"/>
  <c r="Q176" i="10"/>
  <c r="Q175" i="10"/>
  <c r="Q174" i="10"/>
  <c r="Q173" i="10"/>
  <c r="Q172" i="10"/>
  <c r="Q171" i="10"/>
  <c r="Q170" i="10"/>
  <c r="Q169" i="10"/>
  <c r="Q168" i="10"/>
  <c r="Q167" i="10"/>
  <c r="Q166" i="10"/>
  <c r="Q165" i="10"/>
  <c r="Q164" i="10"/>
  <c r="Q163" i="10"/>
  <c r="Q162" i="10"/>
  <c r="Q161" i="10"/>
  <c r="Q160" i="10"/>
  <c r="Q159" i="10"/>
  <c r="Q158" i="10"/>
  <c r="Q157" i="10"/>
  <c r="Q156" i="10"/>
  <c r="Q155" i="10"/>
  <c r="Q154" i="10"/>
  <c r="Q153" i="10"/>
  <c r="Q152" i="10"/>
  <c r="Q151" i="10"/>
  <c r="Q150" i="10"/>
  <c r="Q149" i="10"/>
  <c r="Q148" i="10"/>
  <c r="Q147" i="10"/>
  <c r="Q146" i="10"/>
  <c r="Q145" i="10"/>
  <c r="Q144" i="10"/>
  <c r="Q143" i="10"/>
  <c r="Q142" i="10"/>
  <c r="Q141" i="10"/>
  <c r="Q140" i="10"/>
  <c r="Q139" i="10"/>
  <c r="Q138" i="10"/>
  <c r="Q137" i="10"/>
  <c r="Q136" i="10"/>
  <c r="Q135" i="10"/>
  <c r="Q134" i="10"/>
  <c r="Q133" i="10"/>
  <c r="Q132" i="10"/>
  <c r="Q131" i="10"/>
  <c r="Q130" i="10"/>
  <c r="Q129" i="10"/>
  <c r="Q128" i="10"/>
  <c r="Q127" i="10"/>
  <c r="Q126" i="10"/>
  <c r="Q125" i="10"/>
  <c r="Q124" i="10"/>
  <c r="Q123" i="10"/>
  <c r="Q122" i="10"/>
  <c r="Q121" i="10"/>
  <c r="Q120" i="10"/>
  <c r="Q119" i="10"/>
  <c r="Q118" i="10"/>
  <c r="Q117" i="10"/>
  <c r="Q116" i="10"/>
  <c r="Q115" i="10"/>
  <c r="Q114" i="10"/>
  <c r="Q113" i="10"/>
  <c r="Q112" i="10"/>
  <c r="Q111" i="10"/>
  <c r="Q110" i="10"/>
  <c r="Q109" i="10"/>
  <c r="Q108" i="10"/>
  <c r="Q107" i="10"/>
  <c r="Q106" i="10"/>
  <c r="Q105" i="10"/>
  <c r="Q104" i="10"/>
  <c r="Q103" i="10"/>
  <c r="Q102" i="10"/>
  <c r="Q101" i="10"/>
  <c r="Q100" i="10"/>
  <c r="Q99" i="10"/>
  <c r="Q98" i="10"/>
  <c r="Q97" i="10"/>
  <c r="Q96" i="10"/>
  <c r="Q95" i="10"/>
  <c r="Q94" i="10"/>
  <c r="Q93" i="10"/>
  <c r="Q92" i="10"/>
  <c r="Q91" i="10"/>
  <c r="Q90" i="10"/>
  <c r="Q89" i="10"/>
  <c r="Q88" i="10"/>
  <c r="Q87" i="10"/>
  <c r="Q86" i="10"/>
  <c r="Q85" i="10"/>
  <c r="Q84" i="10"/>
  <c r="Q83" i="10"/>
  <c r="Q82" i="10"/>
  <c r="Q81" i="10"/>
  <c r="Q80" i="10"/>
  <c r="Q79" i="10"/>
  <c r="Q78" i="10"/>
  <c r="Q77" i="10"/>
  <c r="Q76" i="10"/>
  <c r="Q75" i="10"/>
  <c r="Q74" i="10"/>
  <c r="Q73" i="10"/>
  <c r="Q72" i="10"/>
  <c r="Q71" i="10"/>
  <c r="Q70" i="10"/>
  <c r="Q69" i="10"/>
  <c r="Q68" i="10"/>
  <c r="Q67" i="10"/>
  <c r="Q66" i="10"/>
  <c r="Q65" i="10"/>
  <c r="Q64" i="10"/>
  <c r="Q63" i="10"/>
  <c r="Q62" i="10"/>
  <c r="Q61" i="10"/>
  <c r="Q60" i="10"/>
  <c r="Q59" i="10"/>
  <c r="Q58" i="10"/>
  <c r="Q57" i="10"/>
  <c r="Q56" i="10"/>
  <c r="Q55" i="10"/>
  <c r="Q54" i="10"/>
  <c r="Q53" i="10"/>
  <c r="Q52" i="10"/>
  <c r="Q51" i="10"/>
  <c r="Q50" i="10"/>
  <c r="Q49" i="10"/>
  <c r="Q48" i="10"/>
  <c r="Q47" i="10"/>
  <c r="Q46" i="10"/>
  <c r="Q45" i="10"/>
  <c r="Q44" i="10"/>
  <c r="Q43" i="10"/>
  <c r="Q42" i="10"/>
  <c r="Q41" i="10"/>
  <c r="Q40" i="10"/>
  <c r="Q39" i="10"/>
  <c r="Q38" i="10"/>
  <c r="Q37" i="10"/>
  <c r="Q36" i="10"/>
  <c r="Q35" i="10"/>
  <c r="Q34" i="10"/>
  <c r="Q33" i="10"/>
  <c r="Q32" i="10"/>
  <c r="Q31" i="10"/>
  <c r="Q30" i="10"/>
  <c r="Q29" i="10"/>
  <c r="Q28" i="10"/>
  <c r="Q27" i="10"/>
  <c r="Q26" i="10"/>
  <c r="Q25" i="10"/>
  <c r="Q24" i="10"/>
  <c r="Q23" i="10"/>
  <c r="Q22" i="10"/>
  <c r="Q21" i="10"/>
  <c r="Q20" i="10"/>
  <c r="Q19" i="10"/>
  <c r="Q18" i="10"/>
  <c r="Q17" i="10"/>
  <c r="Q16" i="10"/>
  <c r="Q15" i="10"/>
  <c r="Q14" i="10"/>
  <c r="Q13" i="10"/>
  <c r="Q12" i="10"/>
  <c r="Q11" i="10"/>
  <c r="Q10" i="10"/>
  <c r="Q9" i="10"/>
  <c r="Q8" i="10"/>
  <c r="Q7" i="10"/>
  <c r="Q6" i="10"/>
  <c r="Q5" i="10"/>
  <c r="Q4" i="10"/>
  <c r="Q3" i="10"/>
  <c r="Q2" i="10"/>
  <c r="Q1" i="10"/>
  <c r="O10" i="5" l="1"/>
  <c r="S10" i="5"/>
  <c r="R7" i="5"/>
  <c r="O8" i="5"/>
  <c r="O6" i="5"/>
  <c r="O9" i="5"/>
  <c r="O11" i="5"/>
  <c r="O13" i="5"/>
  <c r="O14" i="5"/>
  <c r="O15" i="5"/>
  <c r="O16" i="5"/>
  <c r="O17" i="5"/>
  <c r="O18" i="5"/>
  <c r="O20" i="5"/>
  <c r="O21" i="5"/>
  <c r="O22" i="5"/>
  <c r="O23" i="5"/>
  <c r="O24" i="5"/>
  <c r="O25" i="5"/>
  <c r="O26" i="5"/>
  <c r="O27" i="5"/>
  <c r="O28" i="5"/>
  <c r="O29" i="5"/>
  <c r="O30" i="5"/>
  <c r="O31" i="5"/>
  <c r="O32" i="5"/>
  <c r="O33" i="5"/>
  <c r="O34" i="5"/>
  <c r="O35" i="5"/>
  <c r="O36" i="5"/>
  <c r="O37" i="5"/>
  <c r="O38" i="5"/>
  <c r="O39" i="5"/>
  <c r="O41" i="5"/>
  <c r="O42" i="5"/>
  <c r="O43" i="5"/>
  <c r="O44" i="5"/>
  <c r="O45" i="5"/>
  <c r="O46" i="5"/>
  <c r="O47" i="5"/>
  <c r="O48" i="5"/>
  <c r="O49" i="5"/>
  <c r="O50" i="5"/>
  <c r="O51" i="5"/>
  <c r="O52" i="5"/>
  <c r="O53" i="5"/>
  <c r="O54" i="5"/>
  <c r="O55" i="5"/>
  <c r="O56" i="5"/>
  <c r="O57" i="5"/>
  <c r="O58" i="5"/>
  <c r="O59" i="5"/>
  <c r="O60" i="5"/>
  <c r="O61" i="5"/>
  <c r="O62" i="5"/>
  <c r="O63" i="5"/>
  <c r="O64" i="5"/>
  <c r="O65" i="5"/>
  <c r="O66" i="5"/>
  <c r="O67" i="5"/>
  <c r="O68" i="5"/>
  <c r="O69" i="5"/>
  <c r="O70" i="5"/>
  <c r="O71" i="5"/>
  <c r="O72" i="5"/>
  <c r="O73" i="5"/>
  <c r="O74" i="5"/>
  <c r="O75" i="5"/>
  <c r="O76" i="5"/>
  <c r="O77" i="5"/>
  <c r="O78" i="5"/>
  <c r="O79" i="5"/>
  <c r="O80" i="5"/>
  <c r="O81" i="5"/>
  <c r="O82" i="5"/>
  <c r="O83" i="5"/>
  <c r="O84" i="5"/>
  <c r="O85" i="5"/>
  <c r="O86" i="5"/>
  <c r="O87" i="5"/>
  <c r="O88" i="5"/>
  <c r="O89" i="5"/>
  <c r="O90" i="5"/>
  <c r="O91" i="5"/>
  <c r="O92" i="5"/>
  <c r="O93" i="5"/>
  <c r="O94" i="5"/>
  <c r="O95" i="5"/>
  <c r="O96" i="5"/>
  <c r="O97" i="5"/>
  <c r="O98" i="5"/>
  <c r="O99" i="5"/>
  <c r="O100" i="5"/>
  <c r="O101" i="5"/>
  <c r="O102" i="5"/>
  <c r="O103" i="5"/>
  <c r="O104" i="5"/>
  <c r="O106" i="5"/>
  <c r="O107" i="5"/>
  <c r="O108" i="5"/>
  <c r="O109" i="5"/>
  <c r="O110" i="5"/>
  <c r="O111" i="5"/>
  <c r="O112" i="5"/>
  <c r="O113" i="5"/>
  <c r="O114" i="5"/>
  <c r="O115" i="5"/>
  <c r="O116" i="5"/>
  <c r="O117" i="5"/>
  <c r="O118" i="5"/>
  <c r="O119" i="5"/>
  <c r="O120" i="5"/>
  <c r="O121" i="5"/>
  <c r="O122" i="5"/>
  <c r="O123" i="5"/>
  <c r="O124" i="5"/>
  <c r="O125" i="5"/>
  <c r="O126" i="5"/>
  <c r="O127" i="5"/>
  <c r="O128" i="5"/>
  <c r="O130" i="5"/>
  <c r="O131" i="5"/>
  <c r="O132" i="5"/>
  <c r="O133" i="5"/>
  <c r="O134" i="5"/>
  <c r="O135" i="5"/>
  <c r="O136" i="5"/>
  <c r="O137" i="5"/>
  <c r="O138" i="5"/>
  <c r="O139" i="5"/>
  <c r="O141" i="5"/>
  <c r="O142" i="5"/>
  <c r="O143" i="5"/>
  <c r="O144" i="5"/>
  <c r="O145" i="5"/>
  <c r="O146" i="5"/>
  <c r="O147" i="5"/>
  <c r="O148" i="5"/>
  <c r="O149" i="5"/>
  <c r="O150" i="5"/>
  <c r="O151" i="5"/>
  <c r="AD151" i="5" s="1"/>
  <c r="O152" i="5"/>
  <c r="O153" i="5"/>
  <c r="O154" i="5"/>
  <c r="O155" i="5"/>
  <c r="O156" i="5"/>
  <c r="O157" i="5"/>
  <c r="O158" i="5"/>
  <c r="O159" i="5"/>
  <c r="O160" i="5"/>
  <c r="O161" i="5"/>
  <c r="O162" i="5"/>
  <c r="O163" i="5"/>
  <c r="O164" i="5"/>
  <c r="O165" i="5"/>
  <c r="O166" i="5"/>
  <c r="O167" i="5"/>
  <c r="O168" i="5"/>
  <c r="O169" i="5"/>
  <c r="O170" i="5"/>
  <c r="O171" i="5"/>
  <c r="O172" i="5"/>
  <c r="O173" i="5"/>
  <c r="O174" i="5"/>
  <c r="O176" i="5"/>
  <c r="O178" i="5"/>
  <c r="O180" i="5"/>
  <c r="O181" i="5"/>
  <c r="O182" i="5"/>
  <c r="O183" i="5"/>
  <c r="O184" i="5"/>
  <c r="O185" i="5"/>
  <c r="O186" i="5"/>
  <c r="O187" i="5"/>
  <c r="O188" i="5"/>
  <c r="O189" i="5"/>
  <c r="O190" i="5"/>
  <c r="O191" i="5"/>
  <c r="O192" i="5"/>
  <c r="O193" i="5"/>
  <c r="O194" i="5"/>
  <c r="O195" i="5"/>
  <c r="O197" i="5"/>
  <c r="O198" i="5"/>
  <c r="O199" i="5"/>
  <c r="O200" i="5"/>
  <c r="O201" i="5"/>
  <c r="O203" i="5"/>
  <c r="O204" i="5"/>
  <c r="O206" i="5"/>
  <c r="O207" i="5"/>
  <c r="O208" i="5"/>
  <c r="O209" i="5"/>
  <c r="O210" i="5"/>
  <c r="O211" i="5"/>
  <c r="O212" i="5"/>
  <c r="O213" i="5"/>
  <c r="O214" i="5"/>
  <c r="O215" i="5"/>
  <c r="O216" i="5"/>
  <c r="O217" i="5"/>
  <c r="O218" i="5"/>
  <c r="O219" i="5"/>
  <c r="O220" i="5"/>
  <c r="O221" i="5"/>
  <c r="O222" i="5"/>
  <c r="O223" i="5"/>
  <c r="O224" i="5"/>
  <c r="O225" i="5"/>
  <c r="O226" i="5"/>
  <c r="O227" i="5"/>
  <c r="O228" i="5"/>
  <c r="O229" i="5"/>
  <c r="O230" i="5"/>
  <c r="O231" i="5"/>
  <c r="O233" i="5"/>
  <c r="O234" i="5"/>
  <c r="O235" i="5"/>
  <c r="O236" i="5"/>
  <c r="O237" i="5"/>
  <c r="O238" i="5"/>
  <c r="O239" i="5"/>
  <c r="O240" i="5"/>
  <c r="O241" i="5"/>
  <c r="O242" i="5"/>
  <c r="O243" i="5"/>
  <c r="O245" i="5"/>
  <c r="O246" i="5"/>
  <c r="O247" i="5"/>
  <c r="O248" i="5"/>
  <c r="O249" i="5"/>
  <c r="O250" i="5"/>
  <c r="O251" i="5"/>
  <c r="O252" i="5"/>
  <c r="O253" i="5"/>
  <c r="O254" i="5"/>
  <c r="O255" i="5"/>
  <c r="O256" i="5"/>
  <c r="O258" i="5"/>
  <c r="O257" i="5"/>
  <c r="O259" i="5"/>
  <c r="O260" i="5"/>
  <c r="O261" i="5"/>
  <c r="O262" i="5"/>
  <c r="O263" i="5"/>
  <c r="O264" i="5"/>
  <c r="O265" i="5"/>
  <c r="O266" i="5"/>
  <c r="O267" i="5"/>
  <c r="O269" i="5"/>
  <c r="O270" i="5"/>
  <c r="O271" i="5"/>
  <c r="O272" i="5"/>
  <c r="O273" i="5"/>
  <c r="O275" i="5"/>
  <c r="O276" i="5"/>
  <c r="O277" i="5"/>
  <c r="O278" i="5"/>
  <c r="O279" i="5"/>
  <c r="O280" i="5"/>
  <c r="O281" i="5"/>
  <c r="O282" i="5"/>
  <c r="O283" i="5"/>
  <c r="O284" i="5"/>
  <c r="O286" i="5"/>
  <c r="O287" i="5"/>
  <c r="O288" i="5"/>
  <c r="O289" i="5"/>
  <c r="O290" i="5"/>
  <c r="O291" i="5"/>
  <c r="O292" i="5"/>
  <c r="O293" i="5"/>
  <c r="O294" i="5"/>
  <c r="O295" i="5"/>
  <c r="O297" i="5"/>
  <c r="O298" i="5"/>
  <c r="O299" i="5"/>
  <c r="O300" i="5"/>
  <c r="O301" i="5"/>
  <c r="O302" i="5"/>
  <c r="O303" i="5"/>
  <c r="O304" i="5"/>
  <c r="O305" i="5"/>
  <c r="O306" i="5"/>
  <c r="O307" i="5"/>
  <c r="O308" i="5"/>
  <c r="O309" i="5"/>
  <c r="O310" i="5"/>
  <c r="O311" i="5"/>
  <c r="O312" i="5"/>
  <c r="O313" i="5"/>
  <c r="O314" i="5"/>
  <c r="O315" i="5"/>
  <c r="O316" i="5"/>
  <c r="O317" i="5"/>
  <c r="O318" i="5"/>
  <c r="O319" i="5"/>
  <c r="O320" i="5"/>
  <c r="O321" i="5"/>
  <c r="O322" i="5"/>
  <c r="O323" i="5"/>
  <c r="O324" i="5"/>
  <c r="O326" i="5"/>
  <c r="O328" i="5"/>
  <c r="O329" i="5"/>
  <c r="O331" i="5"/>
  <c r="O332" i="5"/>
  <c r="O333" i="5"/>
  <c r="O334" i="5"/>
  <c r="O335" i="5"/>
  <c r="O336" i="5"/>
  <c r="O337" i="5"/>
  <c r="O338" i="5"/>
  <c r="O339" i="5"/>
  <c r="O7" i="5"/>
  <c r="F338" i="5"/>
  <c r="G338" i="5"/>
  <c r="F339" i="5"/>
  <c r="G339" i="5"/>
  <c r="AY6" i="5"/>
  <c r="AY8" i="5"/>
  <c r="AY9" i="5"/>
  <c r="AY10" i="5"/>
  <c r="AY11" i="5"/>
  <c r="AY13" i="5"/>
  <c r="AY14" i="5"/>
  <c r="AY15" i="5"/>
  <c r="AY16" i="5"/>
  <c r="AY17" i="5"/>
  <c r="AY18" i="5"/>
  <c r="AY20" i="5"/>
  <c r="AY21" i="5"/>
  <c r="AY22" i="5"/>
  <c r="AY23" i="5"/>
  <c r="AY24" i="5"/>
  <c r="AY25" i="5"/>
  <c r="AY26" i="5"/>
  <c r="AY27" i="5"/>
  <c r="AY28" i="5"/>
  <c r="AY29" i="5"/>
  <c r="AY30" i="5"/>
  <c r="AY31" i="5"/>
  <c r="AY32" i="5"/>
  <c r="AY33" i="5"/>
  <c r="AY34" i="5"/>
  <c r="AY35" i="5"/>
  <c r="AY36" i="5"/>
  <c r="AY37" i="5"/>
  <c r="AY38" i="5"/>
  <c r="AY39" i="5"/>
  <c r="AY41" i="5"/>
  <c r="AY42" i="5"/>
  <c r="AY43" i="5"/>
  <c r="AY44" i="5"/>
  <c r="AY45" i="5"/>
  <c r="AY46" i="5"/>
  <c r="AY47" i="5"/>
  <c r="AY48" i="5"/>
  <c r="AY49" i="5"/>
  <c r="AY50" i="5"/>
  <c r="AY51" i="5"/>
  <c r="AY52" i="5"/>
  <c r="AY53" i="5"/>
  <c r="AY54" i="5"/>
  <c r="AY55" i="5"/>
  <c r="AY56" i="5"/>
  <c r="AY57" i="5"/>
  <c r="AY58" i="5"/>
  <c r="AY59" i="5"/>
  <c r="AY60" i="5"/>
  <c r="AY61" i="5"/>
  <c r="AY62" i="5"/>
  <c r="AY63" i="5"/>
  <c r="AY64" i="5"/>
  <c r="AY65" i="5"/>
  <c r="AY66" i="5"/>
  <c r="AY67" i="5"/>
  <c r="AY68" i="5"/>
  <c r="AY69" i="5"/>
  <c r="AY70" i="5"/>
  <c r="AY71" i="5"/>
  <c r="AY72" i="5"/>
  <c r="AY73" i="5"/>
  <c r="AY74" i="5"/>
  <c r="AY75" i="5"/>
  <c r="AY76" i="5"/>
  <c r="AY77" i="5"/>
  <c r="AY78" i="5"/>
  <c r="AY79" i="5"/>
  <c r="AY80" i="5"/>
  <c r="AY81" i="5"/>
  <c r="AY82" i="5"/>
  <c r="AY83" i="5"/>
  <c r="AY84" i="5"/>
  <c r="AY85" i="5"/>
  <c r="AY86" i="5"/>
  <c r="AY87" i="5"/>
  <c r="AY88" i="5"/>
  <c r="AY89" i="5"/>
  <c r="AY90" i="5"/>
  <c r="AY91" i="5"/>
  <c r="AY92" i="5"/>
  <c r="AY93" i="5"/>
  <c r="AY94" i="5"/>
  <c r="AY95" i="5"/>
  <c r="AY96" i="5"/>
  <c r="AY97" i="5"/>
  <c r="AY98" i="5"/>
  <c r="AY99" i="5"/>
  <c r="AY100" i="5"/>
  <c r="AY101" i="5"/>
  <c r="AY102" i="5"/>
  <c r="AY103" i="5"/>
  <c r="AY104" i="5"/>
  <c r="AY106" i="5"/>
  <c r="AY107" i="5"/>
  <c r="AY108" i="5"/>
  <c r="AY109" i="5"/>
  <c r="AY110" i="5"/>
  <c r="AY111" i="5"/>
  <c r="AY112" i="5"/>
  <c r="AY113" i="5"/>
  <c r="AY114" i="5"/>
  <c r="AY115" i="5"/>
  <c r="AY116" i="5"/>
  <c r="AY117" i="5"/>
  <c r="AY118" i="5"/>
  <c r="AY119" i="5"/>
  <c r="AY120" i="5"/>
  <c r="AY121" i="5"/>
  <c r="AY122" i="5"/>
  <c r="AY123" i="5"/>
  <c r="AY124" i="5"/>
  <c r="AY125" i="5"/>
  <c r="AY126" i="5"/>
  <c r="AY127" i="5"/>
  <c r="AY128" i="5"/>
  <c r="AY130" i="5"/>
  <c r="AY131" i="5"/>
  <c r="AY132" i="5"/>
  <c r="AY133" i="5"/>
  <c r="AY134" i="5"/>
  <c r="AY135" i="5"/>
  <c r="AY136" i="5"/>
  <c r="AY137" i="5"/>
  <c r="AY138" i="5"/>
  <c r="AY139" i="5"/>
  <c r="AY141" i="5"/>
  <c r="AY142" i="5"/>
  <c r="AY143" i="5"/>
  <c r="AY144" i="5"/>
  <c r="AY145" i="5"/>
  <c r="AY146" i="5"/>
  <c r="AY147" i="5"/>
  <c r="AY148" i="5"/>
  <c r="AY149" i="5"/>
  <c r="AY150" i="5"/>
  <c r="AY151" i="5"/>
  <c r="AY152" i="5"/>
  <c r="AY153" i="5"/>
  <c r="AY154" i="5"/>
  <c r="AY155" i="5"/>
  <c r="AY156" i="5"/>
  <c r="AY157" i="5"/>
  <c r="AY158" i="5"/>
  <c r="AY159" i="5"/>
  <c r="AY160" i="5"/>
  <c r="AY161" i="5"/>
  <c r="AY162" i="5"/>
  <c r="AY163" i="5"/>
  <c r="AY164" i="5"/>
  <c r="AY165" i="5"/>
  <c r="AY166" i="5"/>
  <c r="AY167" i="5"/>
  <c r="AY168" i="5"/>
  <c r="AY169" i="5"/>
  <c r="AY170" i="5"/>
  <c r="AY171" i="5"/>
  <c r="AY172" i="5"/>
  <c r="AY173" i="5"/>
  <c r="AY174" i="5"/>
  <c r="AY176" i="5"/>
  <c r="AY178" i="5"/>
  <c r="AY180" i="5"/>
  <c r="AY181" i="5"/>
  <c r="AY182" i="5"/>
  <c r="AY183" i="5"/>
  <c r="AY184" i="5"/>
  <c r="AY185" i="5"/>
  <c r="AY186" i="5"/>
  <c r="AY187" i="5"/>
  <c r="AY188" i="5"/>
  <c r="AY189" i="5"/>
  <c r="AY190" i="5"/>
  <c r="AY191" i="5"/>
  <c r="AY192" i="5"/>
  <c r="AY193" i="5"/>
  <c r="AY194" i="5"/>
  <c r="AY195" i="5"/>
  <c r="AY197" i="5"/>
  <c r="AY198" i="5"/>
  <c r="AY199" i="5"/>
  <c r="AY200" i="5"/>
  <c r="AY201" i="5"/>
  <c r="AY203" i="5"/>
  <c r="AY204" i="5"/>
  <c r="AY206" i="5"/>
  <c r="AY207" i="5"/>
  <c r="AY208" i="5"/>
  <c r="AY209" i="5"/>
  <c r="AY210" i="5"/>
  <c r="AY211" i="5"/>
  <c r="AY212" i="5"/>
  <c r="AY213" i="5"/>
  <c r="AY214" i="5"/>
  <c r="AY215" i="5"/>
  <c r="AY216" i="5"/>
  <c r="AY217" i="5"/>
  <c r="AY218" i="5"/>
  <c r="AY219" i="5"/>
  <c r="AY220" i="5"/>
  <c r="AY221" i="5"/>
  <c r="AY222" i="5"/>
  <c r="AY223" i="5"/>
  <c r="AY224" i="5"/>
  <c r="AY225" i="5"/>
  <c r="AY226" i="5"/>
  <c r="AY227" i="5"/>
  <c r="AY228" i="5"/>
  <c r="AY229" i="5"/>
  <c r="AY230" i="5"/>
  <c r="AY231" i="5"/>
  <c r="AY233" i="5"/>
  <c r="AY234" i="5"/>
  <c r="AY235" i="5"/>
  <c r="AY236" i="5"/>
  <c r="AY237" i="5"/>
  <c r="AY238" i="5"/>
  <c r="AY239" i="5"/>
  <c r="AY240" i="5"/>
  <c r="AY241" i="5"/>
  <c r="AY242" i="5"/>
  <c r="AY243" i="5"/>
  <c r="AY245" i="5"/>
  <c r="AY246" i="5"/>
  <c r="AY247" i="5"/>
  <c r="AY248" i="5"/>
  <c r="AY249" i="5"/>
  <c r="AY250" i="5"/>
  <c r="AY251" i="5"/>
  <c r="AY252" i="5"/>
  <c r="AY253" i="5"/>
  <c r="AY254" i="5"/>
  <c r="AY255" i="5"/>
  <c r="AY256" i="5"/>
  <c r="AY258" i="5"/>
  <c r="AY257" i="5"/>
  <c r="AY259" i="5"/>
  <c r="AY260" i="5"/>
  <c r="AY261" i="5"/>
  <c r="AY262" i="5"/>
  <c r="AY263" i="5"/>
  <c r="AY264" i="5"/>
  <c r="AY265" i="5"/>
  <c r="AY266" i="5"/>
  <c r="AY267" i="5"/>
  <c r="AY269" i="5"/>
  <c r="AY270" i="5"/>
  <c r="AY271" i="5"/>
  <c r="AY272" i="5"/>
  <c r="AY273" i="5"/>
  <c r="AY275" i="5"/>
  <c r="AY276" i="5"/>
  <c r="AY277" i="5"/>
  <c r="AY278" i="5"/>
  <c r="AY279" i="5"/>
  <c r="AY280" i="5"/>
  <c r="AY281" i="5"/>
  <c r="AY282" i="5"/>
  <c r="AY283" i="5"/>
  <c r="AY284" i="5"/>
  <c r="AY286" i="5"/>
  <c r="AY287" i="5"/>
  <c r="AY288" i="5"/>
  <c r="AY289" i="5"/>
  <c r="AY290" i="5"/>
  <c r="AY291" i="5"/>
  <c r="AY292" i="5"/>
  <c r="AY293" i="5"/>
  <c r="AY294" i="5"/>
  <c r="AY295" i="5"/>
  <c r="AY297" i="5"/>
  <c r="AY298" i="5"/>
  <c r="AY299" i="5"/>
  <c r="AY300" i="5"/>
  <c r="AY301" i="5"/>
  <c r="AY302" i="5"/>
  <c r="AY303" i="5"/>
  <c r="AY304" i="5"/>
  <c r="AY305" i="5"/>
  <c r="AY306" i="5"/>
  <c r="AY307" i="5"/>
  <c r="AY308" i="5"/>
  <c r="AY309" i="5"/>
  <c r="AY310" i="5"/>
  <c r="AY311" i="5"/>
  <c r="AY312" i="5"/>
  <c r="AY313" i="5"/>
  <c r="AY314" i="5"/>
  <c r="AY315" i="5"/>
  <c r="AY316" i="5"/>
  <c r="AY317" i="5"/>
  <c r="AY318" i="5"/>
  <c r="AY319" i="5"/>
  <c r="AY320" i="5"/>
  <c r="AY321" i="5"/>
  <c r="AY322" i="5"/>
  <c r="AY323" i="5"/>
  <c r="AY324" i="5"/>
  <c r="AY326" i="5"/>
  <c r="AY328" i="5"/>
  <c r="AY329" i="5"/>
  <c r="AY331" i="5"/>
  <c r="AY332" i="5"/>
  <c r="AY333" i="5"/>
  <c r="AY334" i="5"/>
  <c r="AY335" i="5"/>
  <c r="AY336" i="5"/>
  <c r="AY337" i="5"/>
  <c r="AY338" i="5"/>
  <c r="AY339" i="5"/>
  <c r="BD7" i="5"/>
  <c r="BD8" i="5"/>
  <c r="BD6" i="5"/>
  <c r="BD9" i="5"/>
  <c r="BD10" i="5"/>
  <c r="BD11" i="5"/>
  <c r="BD13" i="5"/>
  <c r="BD14" i="5"/>
  <c r="BD15" i="5"/>
  <c r="BD16" i="5"/>
  <c r="BD17" i="5"/>
  <c r="BD18" i="5"/>
  <c r="BD20" i="5"/>
  <c r="BD21" i="5"/>
  <c r="BD22" i="5"/>
  <c r="BD23" i="5"/>
  <c r="BD24" i="5"/>
  <c r="BD25" i="5"/>
  <c r="BD26" i="5"/>
  <c r="BD27" i="5"/>
  <c r="BD28" i="5"/>
  <c r="BD29" i="5"/>
  <c r="BD30" i="5"/>
  <c r="BD31" i="5"/>
  <c r="BD32" i="5"/>
  <c r="BD33" i="5"/>
  <c r="BD34" i="5"/>
  <c r="BD35" i="5"/>
  <c r="BD36" i="5"/>
  <c r="BD37" i="5"/>
  <c r="BD38" i="5"/>
  <c r="BD39" i="5"/>
  <c r="BD41" i="5"/>
  <c r="BD42" i="5"/>
  <c r="BD43" i="5"/>
  <c r="BD44" i="5"/>
  <c r="BD45" i="5"/>
  <c r="BD46" i="5"/>
  <c r="BD47" i="5"/>
  <c r="BD48" i="5"/>
  <c r="BD49" i="5"/>
  <c r="BD50" i="5"/>
  <c r="BD51" i="5"/>
  <c r="BD52" i="5"/>
  <c r="BD53" i="5"/>
  <c r="BD54" i="5"/>
  <c r="BD55" i="5"/>
  <c r="BD56" i="5"/>
  <c r="BD57" i="5"/>
  <c r="BD58" i="5"/>
  <c r="BD59" i="5"/>
  <c r="BD60" i="5"/>
  <c r="BD61" i="5"/>
  <c r="BD62" i="5"/>
  <c r="BD63" i="5"/>
  <c r="BD64" i="5"/>
  <c r="BD65" i="5"/>
  <c r="BD66" i="5"/>
  <c r="BD67" i="5"/>
  <c r="BD68" i="5"/>
  <c r="BD69" i="5"/>
  <c r="BD70" i="5"/>
  <c r="BD71" i="5"/>
  <c r="BD72" i="5"/>
  <c r="BD73" i="5"/>
  <c r="BD74" i="5"/>
  <c r="BD75" i="5"/>
  <c r="BD76" i="5"/>
  <c r="BD77" i="5"/>
  <c r="BD78" i="5"/>
  <c r="BD79" i="5"/>
  <c r="BD80" i="5"/>
  <c r="BD81" i="5"/>
  <c r="BD82" i="5"/>
  <c r="BD83" i="5"/>
  <c r="BD84" i="5"/>
  <c r="BD85" i="5"/>
  <c r="BD86" i="5"/>
  <c r="BD87" i="5"/>
  <c r="BD88" i="5"/>
  <c r="BD89" i="5"/>
  <c r="BD90" i="5"/>
  <c r="BD91" i="5"/>
  <c r="BD92" i="5"/>
  <c r="BD93" i="5"/>
  <c r="BD94" i="5"/>
  <c r="BD95" i="5"/>
  <c r="BD96" i="5"/>
  <c r="BD97" i="5"/>
  <c r="BD98" i="5"/>
  <c r="BD99" i="5"/>
  <c r="BD100" i="5"/>
  <c r="BD101" i="5"/>
  <c r="BD102" i="5"/>
  <c r="BD103" i="5"/>
  <c r="BD104" i="5"/>
  <c r="BD106" i="5"/>
  <c r="BD107" i="5"/>
  <c r="BD108" i="5"/>
  <c r="BD109" i="5"/>
  <c r="BD110" i="5"/>
  <c r="BD111" i="5"/>
  <c r="BD112" i="5"/>
  <c r="BD113" i="5"/>
  <c r="BD114" i="5"/>
  <c r="BD115" i="5"/>
  <c r="BD116" i="5"/>
  <c r="BD117" i="5"/>
  <c r="BD118" i="5"/>
  <c r="BD119" i="5"/>
  <c r="BD120" i="5"/>
  <c r="BD121" i="5"/>
  <c r="BD122" i="5"/>
  <c r="BD123" i="5"/>
  <c r="BD124" i="5"/>
  <c r="BD125" i="5"/>
  <c r="BD126" i="5"/>
  <c r="BD127" i="5"/>
  <c r="BD128" i="5"/>
  <c r="BD130" i="5"/>
  <c r="BD131" i="5"/>
  <c r="BD132" i="5"/>
  <c r="BD133" i="5"/>
  <c r="BD134" i="5"/>
  <c r="BD135" i="5"/>
  <c r="BD136" i="5"/>
  <c r="BD137" i="5"/>
  <c r="BD138" i="5"/>
  <c r="BD139" i="5"/>
  <c r="BD141" i="5"/>
  <c r="BD142" i="5"/>
  <c r="BD143" i="5"/>
  <c r="BD144" i="5"/>
  <c r="BD145" i="5"/>
  <c r="BD146" i="5"/>
  <c r="BD147" i="5"/>
  <c r="BD148" i="5"/>
  <c r="BD149" i="5"/>
  <c r="BD150" i="5"/>
  <c r="BD151" i="5"/>
  <c r="BD152" i="5"/>
  <c r="BD153" i="5"/>
  <c r="BD154" i="5"/>
  <c r="BD155" i="5"/>
  <c r="BD156" i="5"/>
  <c r="BD157" i="5"/>
  <c r="BD158" i="5"/>
  <c r="BD159" i="5"/>
  <c r="BD160" i="5"/>
  <c r="BD161" i="5"/>
  <c r="BD162" i="5"/>
  <c r="BD163" i="5"/>
  <c r="BD164" i="5"/>
  <c r="BD165" i="5"/>
  <c r="BD166" i="5"/>
  <c r="BD167" i="5"/>
  <c r="BD168" i="5"/>
  <c r="BD169" i="5"/>
  <c r="BD170" i="5"/>
  <c r="BD171" i="5"/>
  <c r="BD172" i="5"/>
  <c r="BD173" i="5"/>
  <c r="BD174" i="5"/>
  <c r="BD176" i="5"/>
  <c r="BD178" i="5"/>
  <c r="BD180" i="5"/>
  <c r="BD181" i="5"/>
  <c r="BD182" i="5"/>
  <c r="BD183" i="5"/>
  <c r="BD184" i="5"/>
  <c r="BD185" i="5"/>
  <c r="BD186" i="5"/>
  <c r="BD187" i="5"/>
  <c r="BD188" i="5"/>
  <c r="BD189" i="5"/>
  <c r="BD190" i="5"/>
  <c r="BD191" i="5"/>
  <c r="BD192" i="5"/>
  <c r="BD193" i="5"/>
  <c r="BD194" i="5"/>
  <c r="BD195" i="5"/>
  <c r="BD197" i="5"/>
  <c r="BD198" i="5"/>
  <c r="BD199" i="5"/>
  <c r="BD200" i="5"/>
  <c r="BD201" i="5"/>
  <c r="BD203" i="5"/>
  <c r="BD204" i="5"/>
  <c r="BD206" i="5"/>
  <c r="BD207" i="5"/>
  <c r="BD208" i="5"/>
  <c r="BD209" i="5"/>
  <c r="BD210" i="5"/>
  <c r="BD211" i="5"/>
  <c r="BD212" i="5"/>
  <c r="BD213" i="5"/>
  <c r="BD214" i="5"/>
  <c r="BD215" i="5"/>
  <c r="BD216" i="5"/>
  <c r="BD217" i="5"/>
  <c r="BD218" i="5"/>
  <c r="BD219" i="5"/>
  <c r="BD220" i="5"/>
  <c r="BD221" i="5"/>
  <c r="BD222" i="5"/>
  <c r="BD223" i="5"/>
  <c r="BD224" i="5"/>
  <c r="BD225" i="5"/>
  <c r="BD226" i="5"/>
  <c r="BD227" i="5"/>
  <c r="BD228" i="5"/>
  <c r="BD229" i="5"/>
  <c r="BD230" i="5"/>
  <c r="BD231" i="5"/>
  <c r="BD233" i="5"/>
  <c r="BD234" i="5"/>
  <c r="BD235" i="5"/>
  <c r="BD236" i="5"/>
  <c r="BD237" i="5"/>
  <c r="BD238" i="5"/>
  <c r="BD239" i="5"/>
  <c r="BD240" i="5"/>
  <c r="BD241" i="5"/>
  <c r="BD242" i="5"/>
  <c r="BD243" i="5"/>
  <c r="BD245" i="5"/>
  <c r="BD246" i="5"/>
  <c r="BD247" i="5"/>
  <c r="BD248" i="5"/>
  <c r="BD249" i="5"/>
  <c r="BD250" i="5"/>
  <c r="BD251" i="5"/>
  <c r="BD252" i="5"/>
  <c r="BD253" i="5"/>
  <c r="BD254" i="5"/>
  <c r="BD255" i="5"/>
  <c r="BD256" i="5"/>
  <c r="BD258" i="5"/>
  <c r="BD257" i="5"/>
  <c r="BD259" i="5"/>
  <c r="BD260" i="5"/>
  <c r="BD261" i="5"/>
  <c r="BD262" i="5"/>
  <c r="BD263" i="5"/>
  <c r="BD264" i="5"/>
  <c r="BD265" i="5"/>
  <c r="BD266" i="5"/>
  <c r="BD267" i="5"/>
  <c r="BD269" i="5"/>
  <c r="BD270" i="5"/>
  <c r="BD271" i="5"/>
  <c r="BD272" i="5"/>
  <c r="BD273" i="5"/>
  <c r="BD275" i="5"/>
  <c r="BD276" i="5"/>
  <c r="BD277" i="5"/>
  <c r="BD278" i="5"/>
  <c r="BD279" i="5"/>
  <c r="BD280" i="5"/>
  <c r="BD281" i="5"/>
  <c r="BD282" i="5"/>
  <c r="BD283" i="5"/>
  <c r="BD284" i="5"/>
  <c r="BD286" i="5"/>
  <c r="BD287" i="5"/>
  <c r="BD288" i="5"/>
  <c r="BD289" i="5"/>
  <c r="BD290" i="5"/>
  <c r="BD291" i="5"/>
  <c r="BD292" i="5"/>
  <c r="BD293" i="5"/>
  <c r="BD294" i="5"/>
  <c r="BD295" i="5"/>
  <c r="BD297" i="5"/>
  <c r="BD298" i="5"/>
  <c r="BD299" i="5"/>
  <c r="BD300" i="5"/>
  <c r="BD301" i="5"/>
  <c r="BD302" i="5"/>
  <c r="BD303" i="5"/>
  <c r="BD304" i="5"/>
  <c r="BD305" i="5"/>
  <c r="BD306" i="5"/>
  <c r="BD307" i="5"/>
  <c r="BD308" i="5"/>
  <c r="BD309" i="5"/>
  <c r="BD310" i="5"/>
  <c r="BD311" i="5"/>
  <c r="BD312" i="5"/>
  <c r="BD313" i="5"/>
  <c r="BD314" i="5"/>
  <c r="BD315" i="5"/>
  <c r="BD316" i="5"/>
  <c r="BD317" i="5"/>
  <c r="BD318" i="5"/>
  <c r="BD319" i="5"/>
  <c r="BD320" i="5"/>
  <c r="BD321" i="5"/>
  <c r="BD322" i="5"/>
  <c r="BD323" i="5"/>
  <c r="BD324" i="5"/>
  <c r="BD326" i="5"/>
  <c r="BD328" i="5"/>
  <c r="BD329" i="5"/>
  <c r="BD331" i="5"/>
  <c r="BD332" i="5"/>
  <c r="BD333" i="5"/>
  <c r="BD334" i="5"/>
  <c r="BD335" i="5"/>
  <c r="BD336" i="5"/>
  <c r="BD337" i="5"/>
  <c r="BD338" i="5"/>
  <c r="BD339" i="5"/>
  <c r="AY7" i="5"/>
  <c r="M338" i="5"/>
  <c r="N338" i="5"/>
  <c r="P338" i="5"/>
  <c r="Q338" i="5"/>
  <c r="R338" i="5"/>
  <c r="S338" i="5"/>
  <c r="T338" i="5"/>
  <c r="U338" i="5"/>
  <c r="V338" i="5"/>
  <c r="W338" i="5"/>
  <c r="X338" i="5"/>
  <c r="Y338" i="5"/>
  <c r="M339" i="5"/>
  <c r="N339" i="5"/>
  <c r="P339" i="5"/>
  <c r="Q339" i="5"/>
  <c r="R339" i="5"/>
  <c r="S339" i="5"/>
  <c r="T339" i="5"/>
  <c r="U339" i="5"/>
  <c r="V339" i="5"/>
  <c r="W339" i="5"/>
  <c r="X339" i="5"/>
  <c r="Y339" i="5"/>
  <c r="R146" i="10"/>
  <c r="AD338" i="5" l="1"/>
  <c r="AD339" i="5"/>
  <c r="Z4" i="5"/>
  <c r="Z3" i="5"/>
  <c r="BC4" i="5"/>
  <c r="BA4" i="5"/>
  <c r="AZ4" i="5"/>
  <c r="AX4" i="5"/>
  <c r="AW4" i="5"/>
  <c r="AV4" i="5"/>
  <c r="AU4" i="5"/>
  <c r="AT4" i="5"/>
  <c r="AS4" i="5"/>
  <c r="AR4" i="5"/>
  <c r="AQ4" i="5"/>
  <c r="AP4" i="5"/>
  <c r="AO4" i="5"/>
  <c r="AN4" i="5"/>
  <c r="AM4" i="5"/>
  <c r="AL4" i="5"/>
  <c r="AK4" i="5"/>
  <c r="AJ4" i="5"/>
  <c r="AI4" i="5"/>
  <c r="AH4" i="5"/>
  <c r="AG4" i="5"/>
  <c r="AF4" i="5"/>
  <c r="AE4" i="5"/>
  <c r="AC4" i="5"/>
  <c r="AB4" i="5"/>
  <c r="AA4" i="5"/>
  <c r="BC3" i="5"/>
  <c r="BA3" i="5"/>
  <c r="AZ3" i="5"/>
  <c r="AX3" i="5"/>
  <c r="AW3" i="5"/>
  <c r="AV3" i="5"/>
  <c r="AU3" i="5"/>
  <c r="AT3" i="5"/>
  <c r="AS3" i="5"/>
  <c r="AR3" i="5"/>
  <c r="AQ3" i="5"/>
  <c r="AP3" i="5"/>
  <c r="AO3" i="5"/>
  <c r="AN3" i="5"/>
  <c r="AM3" i="5"/>
  <c r="AL3" i="5"/>
  <c r="AK3" i="5"/>
  <c r="AJ3" i="5"/>
  <c r="AI3" i="5"/>
  <c r="AH3" i="5"/>
  <c r="AG3" i="5"/>
  <c r="AF3" i="5"/>
  <c r="AE3" i="5"/>
  <c r="AC3" i="5"/>
  <c r="AB3" i="5"/>
  <c r="AA3" i="5"/>
  <c r="R333" i="10"/>
  <c r="R334" i="10"/>
  <c r="AY4" i="5" l="1"/>
  <c r="AY3" i="5"/>
  <c r="B63" i="8"/>
  <c r="B59" i="8"/>
  <c r="B54" i="8"/>
  <c r="B238" i="8"/>
  <c r="B234" i="8"/>
  <c r="B229" i="8"/>
  <c r="B213" i="8"/>
  <c r="B209" i="8"/>
  <c r="B204" i="8"/>
  <c r="B188" i="8"/>
  <c r="B189" i="8" s="1"/>
  <c r="B184" i="8"/>
  <c r="B185" i="8" s="1"/>
  <c r="B187" i="8" s="1"/>
  <c r="B179" i="8"/>
  <c r="B163" i="8"/>
  <c r="B159" i="8"/>
  <c r="B154" i="8"/>
  <c r="B138" i="8"/>
  <c r="B134" i="8"/>
  <c r="B129" i="8"/>
  <c r="B113" i="8"/>
  <c r="B109" i="8"/>
  <c r="B104" i="8"/>
  <c r="B122" i="8" s="1"/>
  <c r="B14" i="8"/>
  <c r="B5" i="8"/>
  <c r="B197" i="8" l="1"/>
  <c r="C194" i="8" s="1"/>
  <c r="C67" i="8"/>
  <c r="C58" i="8"/>
  <c r="C193" i="8" l="1"/>
  <c r="B193" i="8" s="1"/>
  <c r="E177" i="8" s="1"/>
  <c r="B60" i="8"/>
  <c r="C62" i="8" s="1"/>
  <c r="C55" i="8"/>
  <c r="B64" i="8"/>
  <c r="B72" i="8"/>
  <c r="C142" i="8"/>
  <c r="C133" i="8"/>
  <c r="C117" i="8"/>
  <c r="C108" i="8"/>
  <c r="C92" i="8"/>
  <c r="C83" i="8"/>
  <c r="C18" i="8"/>
  <c r="C9" i="8"/>
  <c r="F176" i="8" l="1"/>
  <c r="F177" i="8"/>
  <c r="G177" i="8" s="1"/>
  <c r="E178" i="8"/>
  <c r="C69" i="8"/>
  <c r="C68" i="8" s="1"/>
  <c r="B68" i="8" s="1"/>
  <c r="E52" i="8" s="1"/>
  <c r="C80" i="8"/>
  <c r="C130" i="8"/>
  <c r="C105" i="8"/>
  <c r="C30" i="8"/>
  <c r="C6" i="8"/>
  <c r="B239" i="8"/>
  <c r="B214" i="8"/>
  <c r="B164" i="8"/>
  <c r="B139" i="8"/>
  <c r="B114" i="8"/>
  <c r="B15" i="8"/>
  <c r="B11" i="8"/>
  <c r="C13" i="8" s="1"/>
  <c r="B110" i="8"/>
  <c r="B112" i="8" s="1"/>
  <c r="B160" i="8"/>
  <c r="B162" i="8" s="1"/>
  <c r="B210" i="8"/>
  <c r="B212" i="8" s="1"/>
  <c r="B235" i="8"/>
  <c r="B237" i="8" s="1"/>
  <c r="M218" i="5"/>
  <c r="N218" i="5"/>
  <c r="AD218" i="5" s="1"/>
  <c r="P218" i="5"/>
  <c r="Q218" i="5"/>
  <c r="R218" i="5"/>
  <c r="S218" i="5"/>
  <c r="T218" i="5"/>
  <c r="U218" i="5"/>
  <c r="V218" i="5"/>
  <c r="W218" i="5"/>
  <c r="X218" i="5"/>
  <c r="Y218" i="5"/>
  <c r="M226" i="5"/>
  <c r="N226" i="5"/>
  <c r="AD226" i="5" s="1"/>
  <c r="P226" i="5"/>
  <c r="Q226" i="5"/>
  <c r="R226" i="5"/>
  <c r="S226" i="5"/>
  <c r="T226" i="5"/>
  <c r="U226" i="5"/>
  <c r="V226" i="5"/>
  <c r="W226" i="5"/>
  <c r="X226" i="5"/>
  <c r="Y226" i="5"/>
  <c r="M312" i="5"/>
  <c r="N312" i="5"/>
  <c r="AD312" i="5" s="1"/>
  <c r="P312" i="5"/>
  <c r="Q312" i="5"/>
  <c r="R312" i="5"/>
  <c r="S312" i="5"/>
  <c r="T312" i="5"/>
  <c r="U312" i="5"/>
  <c r="V312" i="5"/>
  <c r="W312" i="5"/>
  <c r="X312" i="5"/>
  <c r="Y312" i="5"/>
  <c r="M203" i="5"/>
  <c r="N203" i="5"/>
  <c r="AD203" i="5" s="1"/>
  <c r="P203" i="5"/>
  <c r="Q203" i="5"/>
  <c r="R203" i="5"/>
  <c r="S203" i="5"/>
  <c r="T203" i="5"/>
  <c r="U203" i="5"/>
  <c r="V203" i="5"/>
  <c r="W203" i="5"/>
  <c r="X203" i="5"/>
  <c r="Y203" i="5"/>
  <c r="M89" i="5"/>
  <c r="N89" i="5"/>
  <c r="AD89" i="5" s="1"/>
  <c r="P89" i="5"/>
  <c r="Q89" i="5"/>
  <c r="R89" i="5"/>
  <c r="S89" i="5"/>
  <c r="T89" i="5"/>
  <c r="U89" i="5"/>
  <c r="V89" i="5"/>
  <c r="W89" i="5"/>
  <c r="X89" i="5"/>
  <c r="Y89" i="5"/>
  <c r="M258" i="5"/>
  <c r="N258" i="5"/>
  <c r="AD258" i="5" s="1"/>
  <c r="P258" i="5"/>
  <c r="Q258" i="5"/>
  <c r="R258" i="5"/>
  <c r="S258" i="5"/>
  <c r="T258" i="5"/>
  <c r="U258" i="5"/>
  <c r="V258" i="5"/>
  <c r="W258" i="5"/>
  <c r="X258" i="5"/>
  <c r="Y258" i="5"/>
  <c r="M121" i="5"/>
  <c r="N121" i="5"/>
  <c r="AD121" i="5" s="1"/>
  <c r="P121" i="5"/>
  <c r="Q121" i="5"/>
  <c r="R121" i="5"/>
  <c r="S121" i="5"/>
  <c r="T121" i="5"/>
  <c r="U121" i="5"/>
  <c r="V121" i="5"/>
  <c r="W121" i="5"/>
  <c r="X121" i="5"/>
  <c r="Y121" i="5"/>
  <c r="M178" i="5"/>
  <c r="N178" i="5"/>
  <c r="AD178" i="5" s="1"/>
  <c r="P178" i="5"/>
  <c r="Q178" i="5"/>
  <c r="R178" i="5"/>
  <c r="S178" i="5"/>
  <c r="T178" i="5"/>
  <c r="U178" i="5"/>
  <c r="V178" i="5"/>
  <c r="W178" i="5"/>
  <c r="X178" i="5"/>
  <c r="Y178" i="5"/>
  <c r="M95" i="5"/>
  <c r="N95" i="5"/>
  <c r="AD95" i="5" s="1"/>
  <c r="P95" i="5"/>
  <c r="Q95" i="5"/>
  <c r="R95" i="5"/>
  <c r="S95" i="5"/>
  <c r="T95" i="5"/>
  <c r="U95" i="5"/>
  <c r="V95" i="5"/>
  <c r="W95" i="5"/>
  <c r="X95" i="5"/>
  <c r="Y95" i="5"/>
  <c r="M139" i="5"/>
  <c r="N139" i="5"/>
  <c r="AD139" i="5" s="1"/>
  <c r="P139" i="5"/>
  <c r="Q139" i="5"/>
  <c r="R139" i="5"/>
  <c r="S139" i="5"/>
  <c r="T139" i="5"/>
  <c r="U139" i="5"/>
  <c r="V139" i="5"/>
  <c r="W139" i="5"/>
  <c r="X139" i="5"/>
  <c r="Y139" i="5"/>
  <c r="M64" i="5"/>
  <c r="N64" i="5"/>
  <c r="AD64" i="5" s="1"/>
  <c r="P64" i="5"/>
  <c r="Q64" i="5"/>
  <c r="R64" i="5"/>
  <c r="S64" i="5"/>
  <c r="T64" i="5"/>
  <c r="U64" i="5"/>
  <c r="V64" i="5"/>
  <c r="W64" i="5"/>
  <c r="X64" i="5"/>
  <c r="Y64" i="5"/>
  <c r="M206" i="5"/>
  <c r="N206" i="5"/>
  <c r="AD206" i="5" s="1"/>
  <c r="P206" i="5"/>
  <c r="Q206" i="5"/>
  <c r="R206" i="5"/>
  <c r="S206" i="5"/>
  <c r="T206" i="5"/>
  <c r="U206" i="5"/>
  <c r="V206" i="5"/>
  <c r="W206" i="5"/>
  <c r="X206" i="5"/>
  <c r="Y206" i="5"/>
  <c r="M186" i="5"/>
  <c r="N186" i="5"/>
  <c r="AD186" i="5" s="1"/>
  <c r="P186" i="5"/>
  <c r="Q186" i="5"/>
  <c r="R186" i="5"/>
  <c r="S186" i="5"/>
  <c r="T186" i="5"/>
  <c r="U186" i="5"/>
  <c r="V186" i="5"/>
  <c r="W186" i="5"/>
  <c r="X186" i="5"/>
  <c r="Y186" i="5"/>
  <c r="M328" i="5"/>
  <c r="N328" i="5"/>
  <c r="AD328" i="5" s="1"/>
  <c r="P328" i="5"/>
  <c r="Q328" i="5"/>
  <c r="R328" i="5"/>
  <c r="S328" i="5"/>
  <c r="T328" i="5"/>
  <c r="U328" i="5"/>
  <c r="V328" i="5"/>
  <c r="W328" i="5"/>
  <c r="X328" i="5"/>
  <c r="Y328" i="5"/>
  <c r="M50" i="5"/>
  <c r="N50" i="5"/>
  <c r="AD50" i="5" s="1"/>
  <c r="P50" i="5"/>
  <c r="Q50" i="5"/>
  <c r="R50" i="5"/>
  <c r="S50" i="5"/>
  <c r="T50" i="5"/>
  <c r="U50" i="5"/>
  <c r="V50" i="5"/>
  <c r="W50" i="5"/>
  <c r="X50" i="5"/>
  <c r="Y50" i="5"/>
  <c r="M13" i="5"/>
  <c r="N13" i="5"/>
  <c r="AD13" i="5" s="1"/>
  <c r="P13" i="5"/>
  <c r="Q13" i="5"/>
  <c r="R13" i="5"/>
  <c r="S13" i="5"/>
  <c r="T13" i="5"/>
  <c r="U13" i="5"/>
  <c r="V13" i="5"/>
  <c r="W13" i="5"/>
  <c r="X13" i="5"/>
  <c r="Y13" i="5"/>
  <c r="F218" i="5"/>
  <c r="G218" i="5"/>
  <c r="F226" i="5"/>
  <c r="G226" i="5"/>
  <c r="F312" i="5"/>
  <c r="G312" i="5"/>
  <c r="F203" i="5"/>
  <c r="G203" i="5"/>
  <c r="F89" i="5"/>
  <c r="G89" i="5"/>
  <c r="F258" i="5"/>
  <c r="G258" i="5"/>
  <c r="F121" i="5"/>
  <c r="G121" i="5"/>
  <c r="F178" i="5"/>
  <c r="G178" i="5"/>
  <c r="F95" i="5"/>
  <c r="G95" i="5"/>
  <c r="F139" i="5"/>
  <c r="G139" i="5"/>
  <c r="F64" i="5"/>
  <c r="G64" i="5"/>
  <c r="F206" i="5"/>
  <c r="G206" i="5"/>
  <c r="F186" i="5"/>
  <c r="G186" i="5"/>
  <c r="F328" i="5"/>
  <c r="G328" i="5"/>
  <c r="F50" i="5"/>
  <c r="G50" i="5"/>
  <c r="G13" i="5"/>
  <c r="R221" i="10"/>
  <c r="R198" i="10"/>
  <c r="R253" i="10"/>
  <c r="R173" i="10"/>
  <c r="R134" i="10"/>
  <c r="R201" i="10"/>
  <c r="R323" i="10"/>
  <c r="R7" i="10"/>
  <c r="R213" i="10"/>
  <c r="R307" i="10"/>
  <c r="R84" i="10"/>
  <c r="R116" i="10"/>
  <c r="R90" i="10"/>
  <c r="R59" i="10"/>
  <c r="R181" i="10"/>
  <c r="R45" i="10"/>
  <c r="D48" i="8" l="1"/>
  <c r="K177" i="8"/>
  <c r="D177" i="8"/>
  <c r="F178" i="8"/>
  <c r="E179" i="8"/>
  <c r="D176" i="8"/>
  <c r="E176" i="8"/>
  <c r="K176" i="8"/>
  <c r="G176" i="8"/>
  <c r="E53" i="8"/>
  <c r="F52" i="8"/>
  <c r="D52" i="8" s="1"/>
  <c r="B62" i="8"/>
  <c r="F51" i="8"/>
  <c r="B135" i="8"/>
  <c r="B137" i="8" s="1"/>
  <c r="H177" i="8" l="1"/>
  <c r="H176" i="8"/>
  <c r="J176" i="8"/>
  <c r="F179" i="8"/>
  <c r="D179" i="8" s="1"/>
  <c r="E180" i="8"/>
  <c r="G178" i="8"/>
  <c r="H178" i="8" s="1"/>
  <c r="D178" i="8"/>
  <c r="K178" i="8"/>
  <c r="K52" i="8"/>
  <c r="G51" i="8"/>
  <c r="K51" i="8"/>
  <c r="G52" i="8"/>
  <c r="D51" i="8"/>
  <c r="E54" i="8"/>
  <c r="F53" i="8"/>
  <c r="G53" i="8" s="1"/>
  <c r="M8" i="5"/>
  <c r="N8" i="5"/>
  <c r="AD8" i="5" s="1"/>
  <c r="P8" i="5"/>
  <c r="Q8" i="5"/>
  <c r="R8" i="5"/>
  <c r="S8" i="5"/>
  <c r="T8" i="5"/>
  <c r="U8" i="5"/>
  <c r="V8" i="5"/>
  <c r="W8" i="5"/>
  <c r="X8" i="5"/>
  <c r="Y8" i="5"/>
  <c r="M6" i="5"/>
  <c r="N6" i="5"/>
  <c r="AD6" i="5" s="1"/>
  <c r="P6" i="5"/>
  <c r="Q6" i="5"/>
  <c r="R6" i="5"/>
  <c r="S6" i="5"/>
  <c r="T6" i="5"/>
  <c r="U6" i="5"/>
  <c r="V6" i="5"/>
  <c r="W6" i="5"/>
  <c r="X6" i="5"/>
  <c r="Y6" i="5"/>
  <c r="M9" i="5"/>
  <c r="N9" i="5"/>
  <c r="AD9" i="5" s="1"/>
  <c r="P9" i="5"/>
  <c r="Q9" i="5"/>
  <c r="R9" i="5"/>
  <c r="S9" i="5"/>
  <c r="T9" i="5"/>
  <c r="U9" i="5"/>
  <c r="V9" i="5"/>
  <c r="W9" i="5"/>
  <c r="X9" i="5"/>
  <c r="Y9" i="5"/>
  <c r="M10" i="5"/>
  <c r="N10" i="5"/>
  <c r="AD10" i="5" s="1"/>
  <c r="P10" i="5"/>
  <c r="Q10" i="5"/>
  <c r="R10" i="5"/>
  <c r="T10" i="5"/>
  <c r="U10" i="5"/>
  <c r="V10" i="5"/>
  <c r="W10" i="5"/>
  <c r="X10" i="5"/>
  <c r="Y10" i="5"/>
  <c r="M11" i="5"/>
  <c r="N11" i="5"/>
  <c r="AD11" i="5" s="1"/>
  <c r="P11" i="5"/>
  <c r="Q11" i="5"/>
  <c r="R11" i="5"/>
  <c r="S11" i="5"/>
  <c r="T11" i="5"/>
  <c r="U11" i="5"/>
  <c r="V11" i="5"/>
  <c r="W11" i="5"/>
  <c r="X11" i="5"/>
  <c r="Y11" i="5"/>
  <c r="M14" i="5"/>
  <c r="N14" i="5"/>
  <c r="AD14" i="5" s="1"/>
  <c r="P14" i="5"/>
  <c r="Q14" i="5"/>
  <c r="R14" i="5"/>
  <c r="S14" i="5"/>
  <c r="T14" i="5"/>
  <c r="U14" i="5"/>
  <c r="V14" i="5"/>
  <c r="W14" i="5"/>
  <c r="X14" i="5"/>
  <c r="Y14" i="5"/>
  <c r="M15" i="5"/>
  <c r="N15" i="5"/>
  <c r="AD15" i="5" s="1"/>
  <c r="P15" i="5"/>
  <c r="Q15" i="5"/>
  <c r="R15" i="5"/>
  <c r="S15" i="5"/>
  <c r="T15" i="5"/>
  <c r="U15" i="5"/>
  <c r="V15" i="5"/>
  <c r="W15" i="5"/>
  <c r="X15" i="5"/>
  <c r="Y15" i="5"/>
  <c r="M16" i="5"/>
  <c r="N16" i="5"/>
  <c r="AD16" i="5" s="1"/>
  <c r="P16" i="5"/>
  <c r="Q16" i="5"/>
  <c r="R16" i="5"/>
  <c r="S16" i="5"/>
  <c r="T16" i="5"/>
  <c r="U16" i="5"/>
  <c r="V16" i="5"/>
  <c r="W16" i="5"/>
  <c r="X16" i="5"/>
  <c r="Y16" i="5"/>
  <c r="M17" i="5"/>
  <c r="N17" i="5"/>
  <c r="AD17" i="5" s="1"/>
  <c r="P17" i="5"/>
  <c r="Q17" i="5"/>
  <c r="R17" i="5"/>
  <c r="S17" i="5"/>
  <c r="T17" i="5"/>
  <c r="U17" i="5"/>
  <c r="V17" i="5"/>
  <c r="W17" i="5"/>
  <c r="X17" i="5"/>
  <c r="Y17" i="5"/>
  <c r="M20" i="5"/>
  <c r="N20" i="5"/>
  <c r="AD20" i="5" s="1"/>
  <c r="P20" i="5"/>
  <c r="Q20" i="5"/>
  <c r="R20" i="5"/>
  <c r="S20" i="5"/>
  <c r="T20" i="5"/>
  <c r="U20" i="5"/>
  <c r="V20" i="5"/>
  <c r="W20" i="5"/>
  <c r="X20" i="5"/>
  <c r="Y20" i="5"/>
  <c r="M21" i="5"/>
  <c r="N21" i="5"/>
  <c r="AD21" i="5" s="1"/>
  <c r="P21" i="5"/>
  <c r="Q21" i="5"/>
  <c r="R21" i="5"/>
  <c r="S21" i="5"/>
  <c r="T21" i="5"/>
  <c r="U21" i="5"/>
  <c r="V21" i="5"/>
  <c r="W21" i="5"/>
  <c r="X21" i="5"/>
  <c r="Y21" i="5"/>
  <c r="M22" i="5"/>
  <c r="N22" i="5"/>
  <c r="AD22" i="5" s="1"/>
  <c r="P22" i="5"/>
  <c r="Q22" i="5"/>
  <c r="R22" i="5"/>
  <c r="S22" i="5"/>
  <c r="T22" i="5"/>
  <c r="U22" i="5"/>
  <c r="V22" i="5"/>
  <c r="W22" i="5"/>
  <c r="X22" i="5"/>
  <c r="Y22" i="5"/>
  <c r="M23" i="5"/>
  <c r="N23" i="5"/>
  <c r="AD23" i="5" s="1"/>
  <c r="P23" i="5"/>
  <c r="Q23" i="5"/>
  <c r="R23" i="5"/>
  <c r="S23" i="5"/>
  <c r="T23" i="5"/>
  <c r="U23" i="5"/>
  <c r="V23" i="5"/>
  <c r="W23" i="5"/>
  <c r="X23" i="5"/>
  <c r="Y23" i="5"/>
  <c r="M24" i="5"/>
  <c r="N24" i="5"/>
  <c r="AD24" i="5" s="1"/>
  <c r="P24" i="5"/>
  <c r="Q24" i="5"/>
  <c r="R24" i="5"/>
  <c r="S24" i="5"/>
  <c r="T24" i="5"/>
  <c r="U24" i="5"/>
  <c r="V24" i="5"/>
  <c r="W24" i="5"/>
  <c r="X24" i="5"/>
  <c r="Y24" i="5"/>
  <c r="M25" i="5"/>
  <c r="N25" i="5"/>
  <c r="AD25" i="5" s="1"/>
  <c r="P25" i="5"/>
  <c r="Q25" i="5"/>
  <c r="R25" i="5"/>
  <c r="S25" i="5"/>
  <c r="T25" i="5"/>
  <c r="U25" i="5"/>
  <c r="V25" i="5"/>
  <c r="W25" i="5"/>
  <c r="X25" i="5"/>
  <c r="Y25" i="5"/>
  <c r="M26" i="5"/>
  <c r="N26" i="5"/>
  <c r="AD26" i="5" s="1"/>
  <c r="P26" i="5"/>
  <c r="Q26" i="5"/>
  <c r="R26" i="5"/>
  <c r="S26" i="5"/>
  <c r="T26" i="5"/>
  <c r="U26" i="5"/>
  <c r="V26" i="5"/>
  <c r="W26" i="5"/>
  <c r="X26" i="5"/>
  <c r="Y26" i="5"/>
  <c r="M27" i="5"/>
  <c r="N27" i="5"/>
  <c r="AD27" i="5" s="1"/>
  <c r="P27" i="5"/>
  <c r="Q27" i="5"/>
  <c r="R27" i="5"/>
  <c r="S27" i="5"/>
  <c r="T27" i="5"/>
  <c r="U27" i="5"/>
  <c r="V27" i="5"/>
  <c r="W27" i="5"/>
  <c r="X27" i="5"/>
  <c r="Y27" i="5"/>
  <c r="M28" i="5"/>
  <c r="N28" i="5"/>
  <c r="AD28" i="5" s="1"/>
  <c r="P28" i="5"/>
  <c r="Q28" i="5"/>
  <c r="R28" i="5"/>
  <c r="S28" i="5"/>
  <c r="T28" i="5"/>
  <c r="U28" i="5"/>
  <c r="V28" i="5"/>
  <c r="W28" i="5"/>
  <c r="X28" i="5"/>
  <c r="Y28" i="5"/>
  <c r="M29" i="5"/>
  <c r="N29" i="5"/>
  <c r="AD29" i="5" s="1"/>
  <c r="P29" i="5"/>
  <c r="Q29" i="5"/>
  <c r="R29" i="5"/>
  <c r="S29" i="5"/>
  <c r="T29" i="5"/>
  <c r="U29" i="5"/>
  <c r="V29" i="5"/>
  <c r="W29" i="5"/>
  <c r="X29" i="5"/>
  <c r="Y29" i="5"/>
  <c r="M30" i="5"/>
  <c r="N30" i="5"/>
  <c r="AD30" i="5" s="1"/>
  <c r="P30" i="5"/>
  <c r="Q30" i="5"/>
  <c r="R30" i="5"/>
  <c r="S30" i="5"/>
  <c r="T30" i="5"/>
  <c r="U30" i="5"/>
  <c r="V30" i="5"/>
  <c r="W30" i="5"/>
  <c r="X30" i="5"/>
  <c r="Y30" i="5"/>
  <c r="M31" i="5"/>
  <c r="N31" i="5"/>
  <c r="AD31" i="5" s="1"/>
  <c r="P31" i="5"/>
  <c r="Q31" i="5"/>
  <c r="R31" i="5"/>
  <c r="S31" i="5"/>
  <c r="T31" i="5"/>
  <c r="U31" i="5"/>
  <c r="V31" i="5"/>
  <c r="W31" i="5"/>
  <c r="X31" i="5"/>
  <c r="Y31" i="5"/>
  <c r="M32" i="5"/>
  <c r="N32" i="5"/>
  <c r="AD32" i="5" s="1"/>
  <c r="P32" i="5"/>
  <c r="Q32" i="5"/>
  <c r="R32" i="5"/>
  <c r="S32" i="5"/>
  <c r="T32" i="5"/>
  <c r="U32" i="5"/>
  <c r="V32" i="5"/>
  <c r="W32" i="5"/>
  <c r="X32" i="5"/>
  <c r="Y32" i="5"/>
  <c r="M33" i="5"/>
  <c r="N33" i="5"/>
  <c r="AD33" i="5" s="1"/>
  <c r="P33" i="5"/>
  <c r="Q33" i="5"/>
  <c r="R33" i="5"/>
  <c r="S33" i="5"/>
  <c r="T33" i="5"/>
  <c r="U33" i="5"/>
  <c r="V33" i="5"/>
  <c r="W33" i="5"/>
  <c r="X33" i="5"/>
  <c r="Y33" i="5"/>
  <c r="M34" i="5"/>
  <c r="N34" i="5"/>
  <c r="AD34" i="5" s="1"/>
  <c r="P34" i="5"/>
  <c r="Q34" i="5"/>
  <c r="R34" i="5"/>
  <c r="S34" i="5"/>
  <c r="T34" i="5"/>
  <c r="U34" i="5"/>
  <c r="V34" i="5"/>
  <c r="W34" i="5"/>
  <c r="X34" i="5"/>
  <c r="Y34" i="5"/>
  <c r="M35" i="5"/>
  <c r="N35" i="5"/>
  <c r="AD35" i="5" s="1"/>
  <c r="P35" i="5"/>
  <c r="Q35" i="5"/>
  <c r="R35" i="5"/>
  <c r="S35" i="5"/>
  <c r="T35" i="5"/>
  <c r="U35" i="5"/>
  <c r="V35" i="5"/>
  <c r="W35" i="5"/>
  <c r="X35" i="5"/>
  <c r="Y35" i="5"/>
  <c r="M36" i="5"/>
  <c r="N36" i="5"/>
  <c r="AD36" i="5" s="1"/>
  <c r="P36" i="5"/>
  <c r="Q36" i="5"/>
  <c r="R36" i="5"/>
  <c r="S36" i="5"/>
  <c r="T36" i="5"/>
  <c r="U36" i="5"/>
  <c r="V36" i="5"/>
  <c r="W36" i="5"/>
  <c r="X36" i="5"/>
  <c r="Y36" i="5"/>
  <c r="M37" i="5"/>
  <c r="N37" i="5"/>
  <c r="AD37" i="5" s="1"/>
  <c r="P37" i="5"/>
  <c r="Q37" i="5"/>
  <c r="R37" i="5"/>
  <c r="S37" i="5"/>
  <c r="T37" i="5"/>
  <c r="U37" i="5"/>
  <c r="V37" i="5"/>
  <c r="W37" i="5"/>
  <c r="X37" i="5"/>
  <c r="Y37" i="5"/>
  <c r="M38" i="5"/>
  <c r="N38" i="5"/>
  <c r="AD38" i="5" s="1"/>
  <c r="P38" i="5"/>
  <c r="Q38" i="5"/>
  <c r="R38" i="5"/>
  <c r="S38" i="5"/>
  <c r="T38" i="5"/>
  <c r="U38" i="5"/>
  <c r="V38" i="5"/>
  <c r="W38" i="5"/>
  <c r="X38" i="5"/>
  <c r="Y38" i="5"/>
  <c r="M39" i="5"/>
  <c r="N39" i="5"/>
  <c r="AD39" i="5" s="1"/>
  <c r="P39" i="5"/>
  <c r="Q39" i="5"/>
  <c r="R39" i="5"/>
  <c r="S39" i="5"/>
  <c r="T39" i="5"/>
  <c r="U39" i="5"/>
  <c r="V39" i="5"/>
  <c r="W39" i="5"/>
  <c r="X39" i="5"/>
  <c r="Y39" i="5"/>
  <c r="M41" i="5"/>
  <c r="N41" i="5"/>
  <c r="AD41" i="5" s="1"/>
  <c r="P41" i="5"/>
  <c r="Q41" i="5"/>
  <c r="R41" i="5"/>
  <c r="S41" i="5"/>
  <c r="T41" i="5"/>
  <c r="U41" i="5"/>
  <c r="V41" i="5"/>
  <c r="W41" i="5"/>
  <c r="X41" i="5"/>
  <c r="Y41" i="5"/>
  <c r="M42" i="5"/>
  <c r="N42" i="5"/>
  <c r="AD42" i="5" s="1"/>
  <c r="P42" i="5"/>
  <c r="Q42" i="5"/>
  <c r="R42" i="5"/>
  <c r="S42" i="5"/>
  <c r="T42" i="5"/>
  <c r="U42" i="5"/>
  <c r="V42" i="5"/>
  <c r="W42" i="5"/>
  <c r="X42" i="5"/>
  <c r="Y42" i="5"/>
  <c r="M43" i="5"/>
  <c r="N43" i="5"/>
  <c r="AD43" i="5" s="1"/>
  <c r="P43" i="5"/>
  <c r="Q43" i="5"/>
  <c r="R43" i="5"/>
  <c r="S43" i="5"/>
  <c r="T43" i="5"/>
  <c r="U43" i="5"/>
  <c r="V43" i="5"/>
  <c r="W43" i="5"/>
  <c r="X43" i="5"/>
  <c r="Y43" i="5"/>
  <c r="M44" i="5"/>
  <c r="N44" i="5"/>
  <c r="AD44" i="5" s="1"/>
  <c r="P44" i="5"/>
  <c r="Q44" i="5"/>
  <c r="R44" i="5"/>
  <c r="S44" i="5"/>
  <c r="T44" i="5"/>
  <c r="U44" i="5"/>
  <c r="V44" i="5"/>
  <c r="W44" i="5"/>
  <c r="X44" i="5"/>
  <c r="Y44" i="5"/>
  <c r="M45" i="5"/>
  <c r="N45" i="5"/>
  <c r="AD45" i="5" s="1"/>
  <c r="P45" i="5"/>
  <c r="Q45" i="5"/>
  <c r="R45" i="5"/>
  <c r="S45" i="5"/>
  <c r="T45" i="5"/>
  <c r="U45" i="5"/>
  <c r="V45" i="5"/>
  <c r="W45" i="5"/>
  <c r="X45" i="5"/>
  <c r="Y45" i="5"/>
  <c r="M46" i="5"/>
  <c r="N46" i="5"/>
  <c r="AD46" i="5" s="1"/>
  <c r="P46" i="5"/>
  <c r="Q46" i="5"/>
  <c r="R46" i="5"/>
  <c r="S46" i="5"/>
  <c r="T46" i="5"/>
  <c r="U46" i="5"/>
  <c r="V46" i="5"/>
  <c r="W46" i="5"/>
  <c r="X46" i="5"/>
  <c r="Y46" i="5"/>
  <c r="M47" i="5"/>
  <c r="N47" i="5"/>
  <c r="AD47" i="5" s="1"/>
  <c r="P47" i="5"/>
  <c r="Q47" i="5"/>
  <c r="R47" i="5"/>
  <c r="S47" i="5"/>
  <c r="T47" i="5"/>
  <c r="U47" i="5"/>
  <c r="V47" i="5"/>
  <c r="W47" i="5"/>
  <c r="X47" i="5"/>
  <c r="Y47" i="5"/>
  <c r="M48" i="5"/>
  <c r="N48" i="5"/>
  <c r="AD48" i="5" s="1"/>
  <c r="P48" i="5"/>
  <c r="Q48" i="5"/>
  <c r="R48" i="5"/>
  <c r="S48" i="5"/>
  <c r="T48" i="5"/>
  <c r="U48" i="5"/>
  <c r="V48" i="5"/>
  <c r="W48" i="5"/>
  <c r="X48" i="5"/>
  <c r="Y48" i="5"/>
  <c r="M49" i="5"/>
  <c r="N49" i="5"/>
  <c r="AD49" i="5" s="1"/>
  <c r="P49" i="5"/>
  <c r="Q49" i="5"/>
  <c r="R49" i="5"/>
  <c r="S49" i="5"/>
  <c r="T49" i="5"/>
  <c r="U49" i="5"/>
  <c r="V49" i="5"/>
  <c r="W49" i="5"/>
  <c r="X49" i="5"/>
  <c r="Y49" i="5"/>
  <c r="M51" i="5"/>
  <c r="N51" i="5"/>
  <c r="AD51" i="5" s="1"/>
  <c r="P51" i="5"/>
  <c r="Q51" i="5"/>
  <c r="R51" i="5"/>
  <c r="S51" i="5"/>
  <c r="T51" i="5"/>
  <c r="U51" i="5"/>
  <c r="V51" i="5"/>
  <c r="W51" i="5"/>
  <c r="X51" i="5"/>
  <c r="Y51" i="5"/>
  <c r="M52" i="5"/>
  <c r="N52" i="5"/>
  <c r="AD52" i="5" s="1"/>
  <c r="P52" i="5"/>
  <c r="Q52" i="5"/>
  <c r="R52" i="5"/>
  <c r="S52" i="5"/>
  <c r="T52" i="5"/>
  <c r="U52" i="5"/>
  <c r="V52" i="5"/>
  <c r="W52" i="5"/>
  <c r="X52" i="5"/>
  <c r="Y52" i="5"/>
  <c r="M53" i="5"/>
  <c r="N53" i="5"/>
  <c r="AD53" i="5" s="1"/>
  <c r="P53" i="5"/>
  <c r="Q53" i="5"/>
  <c r="R53" i="5"/>
  <c r="S53" i="5"/>
  <c r="T53" i="5"/>
  <c r="U53" i="5"/>
  <c r="V53" i="5"/>
  <c r="W53" i="5"/>
  <c r="X53" i="5"/>
  <c r="Y53" i="5"/>
  <c r="M54" i="5"/>
  <c r="N54" i="5"/>
  <c r="AD54" i="5" s="1"/>
  <c r="P54" i="5"/>
  <c r="Q54" i="5"/>
  <c r="R54" i="5"/>
  <c r="S54" i="5"/>
  <c r="T54" i="5"/>
  <c r="U54" i="5"/>
  <c r="V54" i="5"/>
  <c r="W54" i="5"/>
  <c r="X54" i="5"/>
  <c r="Y54" i="5"/>
  <c r="M55" i="5"/>
  <c r="N55" i="5"/>
  <c r="AD55" i="5" s="1"/>
  <c r="P55" i="5"/>
  <c r="Q55" i="5"/>
  <c r="R55" i="5"/>
  <c r="S55" i="5"/>
  <c r="T55" i="5"/>
  <c r="U55" i="5"/>
  <c r="V55" i="5"/>
  <c r="W55" i="5"/>
  <c r="X55" i="5"/>
  <c r="Y55" i="5"/>
  <c r="M56" i="5"/>
  <c r="N56" i="5"/>
  <c r="AD56" i="5" s="1"/>
  <c r="P56" i="5"/>
  <c r="Q56" i="5"/>
  <c r="R56" i="5"/>
  <c r="S56" i="5"/>
  <c r="T56" i="5"/>
  <c r="U56" i="5"/>
  <c r="V56" i="5"/>
  <c r="W56" i="5"/>
  <c r="X56" i="5"/>
  <c r="Y56" i="5"/>
  <c r="M57" i="5"/>
  <c r="N57" i="5"/>
  <c r="AD57" i="5" s="1"/>
  <c r="P57" i="5"/>
  <c r="Q57" i="5"/>
  <c r="R57" i="5"/>
  <c r="S57" i="5"/>
  <c r="T57" i="5"/>
  <c r="U57" i="5"/>
  <c r="V57" i="5"/>
  <c r="W57" i="5"/>
  <c r="X57" i="5"/>
  <c r="Y57" i="5"/>
  <c r="M58" i="5"/>
  <c r="N58" i="5"/>
  <c r="AD58" i="5" s="1"/>
  <c r="P58" i="5"/>
  <c r="Q58" i="5"/>
  <c r="R58" i="5"/>
  <c r="S58" i="5"/>
  <c r="T58" i="5"/>
  <c r="U58" i="5"/>
  <c r="V58" i="5"/>
  <c r="W58" i="5"/>
  <c r="X58" i="5"/>
  <c r="Y58" i="5"/>
  <c r="M60" i="5"/>
  <c r="N60" i="5"/>
  <c r="AD60" i="5" s="1"/>
  <c r="P60" i="5"/>
  <c r="Q60" i="5"/>
  <c r="R60" i="5"/>
  <c r="S60" i="5"/>
  <c r="T60" i="5"/>
  <c r="U60" i="5"/>
  <c r="V60" i="5"/>
  <c r="W60" i="5"/>
  <c r="X60" i="5"/>
  <c r="Y60" i="5"/>
  <c r="M61" i="5"/>
  <c r="N61" i="5"/>
  <c r="AD61" i="5" s="1"/>
  <c r="P61" i="5"/>
  <c r="Q61" i="5"/>
  <c r="R61" i="5"/>
  <c r="S61" i="5"/>
  <c r="T61" i="5"/>
  <c r="U61" i="5"/>
  <c r="V61" i="5"/>
  <c r="W61" i="5"/>
  <c r="X61" i="5"/>
  <c r="Y61" i="5"/>
  <c r="M59" i="5"/>
  <c r="N59" i="5"/>
  <c r="AD59" i="5" s="1"/>
  <c r="P59" i="5"/>
  <c r="Q59" i="5"/>
  <c r="R59" i="5"/>
  <c r="S59" i="5"/>
  <c r="T59" i="5"/>
  <c r="U59" i="5"/>
  <c r="V59" i="5"/>
  <c r="W59" i="5"/>
  <c r="X59" i="5"/>
  <c r="Y59" i="5"/>
  <c r="M62" i="5"/>
  <c r="N62" i="5"/>
  <c r="AD62" i="5" s="1"/>
  <c r="P62" i="5"/>
  <c r="Q62" i="5"/>
  <c r="R62" i="5"/>
  <c r="S62" i="5"/>
  <c r="T62" i="5"/>
  <c r="U62" i="5"/>
  <c r="V62" i="5"/>
  <c r="W62" i="5"/>
  <c r="X62" i="5"/>
  <c r="Y62" i="5"/>
  <c r="M63" i="5"/>
  <c r="N63" i="5"/>
  <c r="AD63" i="5" s="1"/>
  <c r="P63" i="5"/>
  <c r="Q63" i="5"/>
  <c r="R63" i="5"/>
  <c r="S63" i="5"/>
  <c r="T63" i="5"/>
  <c r="U63" i="5"/>
  <c r="V63" i="5"/>
  <c r="W63" i="5"/>
  <c r="X63" i="5"/>
  <c r="Y63" i="5"/>
  <c r="M65" i="5"/>
  <c r="N65" i="5"/>
  <c r="AD65" i="5" s="1"/>
  <c r="P65" i="5"/>
  <c r="Q65" i="5"/>
  <c r="R65" i="5"/>
  <c r="S65" i="5"/>
  <c r="T65" i="5"/>
  <c r="U65" i="5"/>
  <c r="V65" i="5"/>
  <c r="W65" i="5"/>
  <c r="X65" i="5"/>
  <c r="Y65" i="5"/>
  <c r="M66" i="5"/>
  <c r="N66" i="5"/>
  <c r="AD66" i="5" s="1"/>
  <c r="P66" i="5"/>
  <c r="Q66" i="5"/>
  <c r="R66" i="5"/>
  <c r="S66" i="5"/>
  <c r="T66" i="5"/>
  <c r="U66" i="5"/>
  <c r="V66" i="5"/>
  <c r="W66" i="5"/>
  <c r="X66" i="5"/>
  <c r="Y66" i="5"/>
  <c r="M67" i="5"/>
  <c r="N67" i="5"/>
  <c r="AD67" i="5" s="1"/>
  <c r="P67" i="5"/>
  <c r="Q67" i="5"/>
  <c r="R67" i="5"/>
  <c r="S67" i="5"/>
  <c r="T67" i="5"/>
  <c r="U67" i="5"/>
  <c r="V67" i="5"/>
  <c r="W67" i="5"/>
  <c r="X67" i="5"/>
  <c r="Y67" i="5"/>
  <c r="M68" i="5"/>
  <c r="N68" i="5"/>
  <c r="AD68" i="5" s="1"/>
  <c r="P68" i="5"/>
  <c r="Q68" i="5"/>
  <c r="R68" i="5"/>
  <c r="S68" i="5"/>
  <c r="T68" i="5"/>
  <c r="U68" i="5"/>
  <c r="V68" i="5"/>
  <c r="W68" i="5"/>
  <c r="X68" i="5"/>
  <c r="Y68" i="5"/>
  <c r="M69" i="5"/>
  <c r="N69" i="5"/>
  <c r="AD69" i="5" s="1"/>
  <c r="P69" i="5"/>
  <c r="Q69" i="5"/>
  <c r="R69" i="5"/>
  <c r="S69" i="5"/>
  <c r="T69" i="5"/>
  <c r="U69" i="5"/>
  <c r="V69" i="5"/>
  <c r="W69" i="5"/>
  <c r="X69" i="5"/>
  <c r="Y69" i="5"/>
  <c r="M70" i="5"/>
  <c r="N70" i="5"/>
  <c r="AD70" i="5" s="1"/>
  <c r="P70" i="5"/>
  <c r="Q70" i="5"/>
  <c r="R70" i="5"/>
  <c r="S70" i="5"/>
  <c r="T70" i="5"/>
  <c r="U70" i="5"/>
  <c r="V70" i="5"/>
  <c r="W70" i="5"/>
  <c r="X70" i="5"/>
  <c r="Y70" i="5"/>
  <c r="M71" i="5"/>
  <c r="N71" i="5"/>
  <c r="AD71" i="5" s="1"/>
  <c r="P71" i="5"/>
  <c r="Q71" i="5"/>
  <c r="R71" i="5"/>
  <c r="S71" i="5"/>
  <c r="T71" i="5"/>
  <c r="U71" i="5"/>
  <c r="V71" i="5"/>
  <c r="W71" i="5"/>
  <c r="X71" i="5"/>
  <c r="Y71" i="5"/>
  <c r="M72" i="5"/>
  <c r="N72" i="5"/>
  <c r="AD72" i="5" s="1"/>
  <c r="P72" i="5"/>
  <c r="Q72" i="5"/>
  <c r="R72" i="5"/>
  <c r="S72" i="5"/>
  <c r="T72" i="5"/>
  <c r="U72" i="5"/>
  <c r="V72" i="5"/>
  <c r="W72" i="5"/>
  <c r="X72" i="5"/>
  <c r="Y72" i="5"/>
  <c r="M73" i="5"/>
  <c r="N73" i="5"/>
  <c r="AD73" i="5" s="1"/>
  <c r="P73" i="5"/>
  <c r="Q73" i="5"/>
  <c r="R73" i="5"/>
  <c r="S73" i="5"/>
  <c r="T73" i="5"/>
  <c r="U73" i="5"/>
  <c r="V73" i="5"/>
  <c r="W73" i="5"/>
  <c r="X73" i="5"/>
  <c r="Y73" i="5"/>
  <c r="M74" i="5"/>
  <c r="N74" i="5"/>
  <c r="AD74" i="5" s="1"/>
  <c r="P74" i="5"/>
  <c r="Q74" i="5"/>
  <c r="R74" i="5"/>
  <c r="S74" i="5"/>
  <c r="T74" i="5"/>
  <c r="U74" i="5"/>
  <c r="V74" i="5"/>
  <c r="W74" i="5"/>
  <c r="X74" i="5"/>
  <c r="Y74" i="5"/>
  <c r="M75" i="5"/>
  <c r="N75" i="5"/>
  <c r="AD75" i="5" s="1"/>
  <c r="P75" i="5"/>
  <c r="Q75" i="5"/>
  <c r="R75" i="5"/>
  <c r="S75" i="5"/>
  <c r="T75" i="5"/>
  <c r="U75" i="5"/>
  <c r="V75" i="5"/>
  <c r="W75" i="5"/>
  <c r="X75" i="5"/>
  <c r="Y75" i="5"/>
  <c r="M76" i="5"/>
  <c r="N76" i="5"/>
  <c r="AD76" i="5" s="1"/>
  <c r="P76" i="5"/>
  <c r="Q76" i="5"/>
  <c r="R76" i="5"/>
  <c r="S76" i="5"/>
  <c r="T76" i="5"/>
  <c r="U76" i="5"/>
  <c r="V76" i="5"/>
  <c r="W76" i="5"/>
  <c r="X76" i="5"/>
  <c r="Y76" i="5"/>
  <c r="M77" i="5"/>
  <c r="N77" i="5"/>
  <c r="AD77" i="5" s="1"/>
  <c r="P77" i="5"/>
  <c r="Q77" i="5"/>
  <c r="R77" i="5"/>
  <c r="S77" i="5"/>
  <c r="T77" i="5"/>
  <c r="U77" i="5"/>
  <c r="V77" i="5"/>
  <c r="W77" i="5"/>
  <c r="X77" i="5"/>
  <c r="Y77" i="5"/>
  <c r="M78" i="5"/>
  <c r="N78" i="5"/>
  <c r="AD78" i="5" s="1"/>
  <c r="P78" i="5"/>
  <c r="Q78" i="5"/>
  <c r="R78" i="5"/>
  <c r="S78" i="5"/>
  <c r="T78" i="5"/>
  <c r="U78" i="5"/>
  <c r="V78" i="5"/>
  <c r="W78" i="5"/>
  <c r="X78" i="5"/>
  <c r="Y78" i="5"/>
  <c r="M79" i="5"/>
  <c r="N79" i="5"/>
  <c r="AD79" i="5" s="1"/>
  <c r="P79" i="5"/>
  <c r="Q79" i="5"/>
  <c r="R79" i="5"/>
  <c r="S79" i="5"/>
  <c r="T79" i="5"/>
  <c r="U79" i="5"/>
  <c r="V79" i="5"/>
  <c r="W79" i="5"/>
  <c r="X79" i="5"/>
  <c r="Y79" i="5"/>
  <c r="M80" i="5"/>
  <c r="N80" i="5"/>
  <c r="AD80" i="5" s="1"/>
  <c r="P80" i="5"/>
  <c r="Q80" i="5"/>
  <c r="R80" i="5"/>
  <c r="S80" i="5"/>
  <c r="T80" i="5"/>
  <c r="U80" i="5"/>
  <c r="V80" i="5"/>
  <c r="W80" i="5"/>
  <c r="X80" i="5"/>
  <c r="Y80" i="5"/>
  <c r="M81" i="5"/>
  <c r="N81" i="5"/>
  <c r="AD81" i="5" s="1"/>
  <c r="P81" i="5"/>
  <c r="Q81" i="5"/>
  <c r="R81" i="5"/>
  <c r="S81" i="5"/>
  <c r="T81" i="5"/>
  <c r="U81" i="5"/>
  <c r="V81" i="5"/>
  <c r="W81" i="5"/>
  <c r="X81" i="5"/>
  <c r="Y81" i="5"/>
  <c r="M82" i="5"/>
  <c r="N82" i="5"/>
  <c r="AD82" i="5" s="1"/>
  <c r="P82" i="5"/>
  <c r="Q82" i="5"/>
  <c r="R82" i="5"/>
  <c r="S82" i="5"/>
  <c r="T82" i="5"/>
  <c r="U82" i="5"/>
  <c r="V82" i="5"/>
  <c r="W82" i="5"/>
  <c r="X82" i="5"/>
  <c r="Y82" i="5"/>
  <c r="M83" i="5"/>
  <c r="N83" i="5"/>
  <c r="AD83" i="5" s="1"/>
  <c r="P83" i="5"/>
  <c r="Q83" i="5"/>
  <c r="R83" i="5"/>
  <c r="S83" i="5"/>
  <c r="T83" i="5"/>
  <c r="U83" i="5"/>
  <c r="V83" i="5"/>
  <c r="W83" i="5"/>
  <c r="X83" i="5"/>
  <c r="Y83" i="5"/>
  <c r="M84" i="5"/>
  <c r="N84" i="5"/>
  <c r="AD84" i="5" s="1"/>
  <c r="P84" i="5"/>
  <c r="Q84" i="5"/>
  <c r="R84" i="5"/>
  <c r="S84" i="5"/>
  <c r="T84" i="5"/>
  <c r="U84" i="5"/>
  <c r="V84" i="5"/>
  <c r="W84" i="5"/>
  <c r="X84" i="5"/>
  <c r="Y84" i="5"/>
  <c r="M85" i="5"/>
  <c r="N85" i="5"/>
  <c r="AD85" i="5" s="1"/>
  <c r="P85" i="5"/>
  <c r="Q85" i="5"/>
  <c r="R85" i="5"/>
  <c r="S85" i="5"/>
  <c r="T85" i="5"/>
  <c r="U85" i="5"/>
  <c r="V85" i="5"/>
  <c r="W85" i="5"/>
  <c r="X85" i="5"/>
  <c r="Y85" i="5"/>
  <c r="M86" i="5"/>
  <c r="N86" i="5"/>
  <c r="AD86" i="5" s="1"/>
  <c r="P86" i="5"/>
  <c r="Q86" i="5"/>
  <c r="R86" i="5"/>
  <c r="S86" i="5"/>
  <c r="T86" i="5"/>
  <c r="U86" i="5"/>
  <c r="V86" i="5"/>
  <c r="W86" i="5"/>
  <c r="X86" i="5"/>
  <c r="Y86" i="5"/>
  <c r="M87" i="5"/>
  <c r="N87" i="5"/>
  <c r="AD87" i="5" s="1"/>
  <c r="P87" i="5"/>
  <c r="Q87" i="5"/>
  <c r="R87" i="5"/>
  <c r="S87" i="5"/>
  <c r="T87" i="5"/>
  <c r="U87" i="5"/>
  <c r="V87" i="5"/>
  <c r="W87" i="5"/>
  <c r="X87" i="5"/>
  <c r="Y87" i="5"/>
  <c r="M88" i="5"/>
  <c r="N88" i="5"/>
  <c r="AD88" i="5" s="1"/>
  <c r="P88" i="5"/>
  <c r="Q88" i="5"/>
  <c r="R88" i="5"/>
  <c r="S88" i="5"/>
  <c r="T88" i="5"/>
  <c r="U88" i="5"/>
  <c r="V88" i="5"/>
  <c r="W88" i="5"/>
  <c r="X88" i="5"/>
  <c r="Y88" i="5"/>
  <c r="M90" i="5"/>
  <c r="N90" i="5"/>
  <c r="AD90" i="5" s="1"/>
  <c r="P90" i="5"/>
  <c r="Q90" i="5"/>
  <c r="R90" i="5"/>
  <c r="S90" i="5"/>
  <c r="T90" i="5"/>
  <c r="U90" i="5"/>
  <c r="V90" i="5"/>
  <c r="W90" i="5"/>
  <c r="X90" i="5"/>
  <c r="Y90" i="5"/>
  <c r="M91" i="5"/>
  <c r="N91" i="5"/>
  <c r="AD91" i="5" s="1"/>
  <c r="P91" i="5"/>
  <c r="Q91" i="5"/>
  <c r="R91" i="5"/>
  <c r="S91" i="5"/>
  <c r="T91" i="5"/>
  <c r="U91" i="5"/>
  <c r="V91" i="5"/>
  <c r="W91" i="5"/>
  <c r="X91" i="5"/>
  <c r="Y91" i="5"/>
  <c r="M92" i="5"/>
  <c r="N92" i="5"/>
  <c r="AD92" i="5" s="1"/>
  <c r="P92" i="5"/>
  <c r="Q92" i="5"/>
  <c r="R92" i="5"/>
  <c r="S92" i="5"/>
  <c r="T92" i="5"/>
  <c r="U92" i="5"/>
  <c r="V92" i="5"/>
  <c r="W92" i="5"/>
  <c r="X92" i="5"/>
  <c r="Y92" i="5"/>
  <c r="M93" i="5"/>
  <c r="N93" i="5"/>
  <c r="AD93" i="5" s="1"/>
  <c r="P93" i="5"/>
  <c r="Q93" i="5"/>
  <c r="R93" i="5"/>
  <c r="S93" i="5"/>
  <c r="T93" i="5"/>
  <c r="U93" i="5"/>
  <c r="V93" i="5"/>
  <c r="W93" i="5"/>
  <c r="X93" i="5"/>
  <c r="Y93" i="5"/>
  <c r="M94" i="5"/>
  <c r="N94" i="5"/>
  <c r="AD94" i="5" s="1"/>
  <c r="P94" i="5"/>
  <c r="Q94" i="5"/>
  <c r="R94" i="5"/>
  <c r="S94" i="5"/>
  <c r="T94" i="5"/>
  <c r="U94" i="5"/>
  <c r="V94" i="5"/>
  <c r="W94" i="5"/>
  <c r="X94" i="5"/>
  <c r="Y94" i="5"/>
  <c r="M96" i="5"/>
  <c r="N96" i="5"/>
  <c r="AD96" i="5" s="1"/>
  <c r="P96" i="5"/>
  <c r="Q96" i="5"/>
  <c r="R96" i="5"/>
  <c r="S96" i="5"/>
  <c r="T96" i="5"/>
  <c r="U96" i="5"/>
  <c r="V96" i="5"/>
  <c r="W96" i="5"/>
  <c r="X96" i="5"/>
  <c r="Y96" i="5"/>
  <c r="M97" i="5"/>
  <c r="N97" i="5"/>
  <c r="AD97" i="5" s="1"/>
  <c r="P97" i="5"/>
  <c r="Q97" i="5"/>
  <c r="R97" i="5"/>
  <c r="S97" i="5"/>
  <c r="T97" i="5"/>
  <c r="U97" i="5"/>
  <c r="V97" i="5"/>
  <c r="W97" i="5"/>
  <c r="X97" i="5"/>
  <c r="Y97" i="5"/>
  <c r="M98" i="5"/>
  <c r="N98" i="5"/>
  <c r="AD98" i="5" s="1"/>
  <c r="P98" i="5"/>
  <c r="Q98" i="5"/>
  <c r="R98" i="5"/>
  <c r="S98" i="5"/>
  <c r="T98" i="5"/>
  <c r="U98" i="5"/>
  <c r="V98" i="5"/>
  <c r="W98" i="5"/>
  <c r="X98" i="5"/>
  <c r="Y98" i="5"/>
  <c r="M99" i="5"/>
  <c r="N99" i="5"/>
  <c r="AD99" i="5" s="1"/>
  <c r="P99" i="5"/>
  <c r="Q99" i="5"/>
  <c r="R99" i="5"/>
  <c r="S99" i="5"/>
  <c r="T99" i="5"/>
  <c r="U99" i="5"/>
  <c r="V99" i="5"/>
  <c r="W99" i="5"/>
  <c r="X99" i="5"/>
  <c r="Y99" i="5"/>
  <c r="M100" i="5"/>
  <c r="N100" i="5"/>
  <c r="AD100" i="5" s="1"/>
  <c r="P100" i="5"/>
  <c r="Q100" i="5"/>
  <c r="R100" i="5"/>
  <c r="S100" i="5"/>
  <c r="T100" i="5"/>
  <c r="U100" i="5"/>
  <c r="V100" i="5"/>
  <c r="W100" i="5"/>
  <c r="X100" i="5"/>
  <c r="Y100" i="5"/>
  <c r="M101" i="5"/>
  <c r="N101" i="5"/>
  <c r="AD101" i="5" s="1"/>
  <c r="P101" i="5"/>
  <c r="Q101" i="5"/>
  <c r="R101" i="5"/>
  <c r="S101" i="5"/>
  <c r="T101" i="5"/>
  <c r="U101" i="5"/>
  <c r="V101" i="5"/>
  <c r="W101" i="5"/>
  <c r="X101" i="5"/>
  <c r="Y101" i="5"/>
  <c r="M102" i="5"/>
  <c r="N102" i="5"/>
  <c r="AD102" i="5" s="1"/>
  <c r="P102" i="5"/>
  <c r="Q102" i="5"/>
  <c r="R102" i="5"/>
  <c r="S102" i="5"/>
  <c r="T102" i="5"/>
  <c r="U102" i="5"/>
  <c r="V102" i="5"/>
  <c r="W102" i="5"/>
  <c r="X102" i="5"/>
  <c r="Y102" i="5"/>
  <c r="M103" i="5"/>
  <c r="N103" i="5"/>
  <c r="AD103" i="5" s="1"/>
  <c r="P103" i="5"/>
  <c r="Q103" i="5"/>
  <c r="R103" i="5"/>
  <c r="S103" i="5"/>
  <c r="T103" i="5"/>
  <c r="U103" i="5"/>
  <c r="V103" i="5"/>
  <c r="W103" i="5"/>
  <c r="X103" i="5"/>
  <c r="Y103" i="5"/>
  <c r="M104" i="5"/>
  <c r="N104" i="5"/>
  <c r="AD104" i="5" s="1"/>
  <c r="P104" i="5"/>
  <c r="Q104" i="5"/>
  <c r="R104" i="5"/>
  <c r="S104" i="5"/>
  <c r="T104" i="5"/>
  <c r="U104" i="5"/>
  <c r="V104" i="5"/>
  <c r="W104" i="5"/>
  <c r="X104" i="5"/>
  <c r="Y104" i="5"/>
  <c r="M106" i="5"/>
  <c r="N106" i="5"/>
  <c r="AD106" i="5" s="1"/>
  <c r="P106" i="5"/>
  <c r="Q106" i="5"/>
  <c r="R106" i="5"/>
  <c r="S106" i="5"/>
  <c r="T106" i="5"/>
  <c r="U106" i="5"/>
  <c r="V106" i="5"/>
  <c r="W106" i="5"/>
  <c r="X106" i="5"/>
  <c r="Y106" i="5"/>
  <c r="M107" i="5"/>
  <c r="N107" i="5"/>
  <c r="AD107" i="5" s="1"/>
  <c r="P107" i="5"/>
  <c r="Q107" i="5"/>
  <c r="R107" i="5"/>
  <c r="S107" i="5"/>
  <c r="T107" i="5"/>
  <c r="U107" i="5"/>
  <c r="V107" i="5"/>
  <c r="W107" i="5"/>
  <c r="X107" i="5"/>
  <c r="Y107" i="5"/>
  <c r="M108" i="5"/>
  <c r="N108" i="5"/>
  <c r="AD108" i="5" s="1"/>
  <c r="P108" i="5"/>
  <c r="Q108" i="5"/>
  <c r="R108" i="5"/>
  <c r="S108" i="5"/>
  <c r="T108" i="5"/>
  <c r="U108" i="5"/>
  <c r="V108" i="5"/>
  <c r="W108" i="5"/>
  <c r="X108" i="5"/>
  <c r="Y108" i="5"/>
  <c r="M109" i="5"/>
  <c r="N109" i="5"/>
  <c r="AD109" i="5" s="1"/>
  <c r="P109" i="5"/>
  <c r="Q109" i="5"/>
  <c r="R109" i="5"/>
  <c r="S109" i="5"/>
  <c r="T109" i="5"/>
  <c r="U109" i="5"/>
  <c r="V109" i="5"/>
  <c r="W109" i="5"/>
  <c r="X109" i="5"/>
  <c r="Y109" i="5"/>
  <c r="M110" i="5"/>
  <c r="N110" i="5"/>
  <c r="AD110" i="5" s="1"/>
  <c r="P110" i="5"/>
  <c r="Q110" i="5"/>
  <c r="R110" i="5"/>
  <c r="S110" i="5"/>
  <c r="T110" i="5"/>
  <c r="U110" i="5"/>
  <c r="V110" i="5"/>
  <c r="W110" i="5"/>
  <c r="X110" i="5"/>
  <c r="Y110" i="5"/>
  <c r="M111" i="5"/>
  <c r="N111" i="5"/>
  <c r="AD111" i="5" s="1"/>
  <c r="P111" i="5"/>
  <c r="Q111" i="5"/>
  <c r="R111" i="5"/>
  <c r="S111" i="5"/>
  <c r="T111" i="5"/>
  <c r="U111" i="5"/>
  <c r="V111" i="5"/>
  <c r="W111" i="5"/>
  <c r="X111" i="5"/>
  <c r="Y111" i="5"/>
  <c r="M112" i="5"/>
  <c r="N112" i="5"/>
  <c r="AD112" i="5" s="1"/>
  <c r="P112" i="5"/>
  <c r="Q112" i="5"/>
  <c r="R112" i="5"/>
  <c r="S112" i="5"/>
  <c r="T112" i="5"/>
  <c r="U112" i="5"/>
  <c r="V112" i="5"/>
  <c r="W112" i="5"/>
  <c r="X112" i="5"/>
  <c r="Y112" i="5"/>
  <c r="M113" i="5"/>
  <c r="N113" i="5"/>
  <c r="AD113" i="5" s="1"/>
  <c r="P113" i="5"/>
  <c r="Q113" i="5"/>
  <c r="R113" i="5"/>
  <c r="S113" i="5"/>
  <c r="T113" i="5"/>
  <c r="U113" i="5"/>
  <c r="V113" i="5"/>
  <c r="W113" i="5"/>
  <c r="X113" i="5"/>
  <c r="Y113" i="5"/>
  <c r="M114" i="5"/>
  <c r="N114" i="5"/>
  <c r="AD114" i="5" s="1"/>
  <c r="P114" i="5"/>
  <c r="Q114" i="5"/>
  <c r="R114" i="5"/>
  <c r="S114" i="5"/>
  <c r="T114" i="5"/>
  <c r="U114" i="5"/>
  <c r="V114" i="5"/>
  <c r="W114" i="5"/>
  <c r="X114" i="5"/>
  <c r="Y114" i="5"/>
  <c r="M116" i="5"/>
  <c r="N116" i="5"/>
  <c r="AD116" i="5" s="1"/>
  <c r="P116" i="5"/>
  <c r="Q116" i="5"/>
  <c r="R116" i="5"/>
  <c r="S116" i="5"/>
  <c r="T116" i="5"/>
  <c r="U116" i="5"/>
  <c r="V116" i="5"/>
  <c r="W116" i="5"/>
  <c r="X116" i="5"/>
  <c r="Y116" i="5"/>
  <c r="M117" i="5"/>
  <c r="N117" i="5"/>
  <c r="AD117" i="5" s="1"/>
  <c r="P117" i="5"/>
  <c r="Q117" i="5"/>
  <c r="R117" i="5"/>
  <c r="S117" i="5"/>
  <c r="T117" i="5"/>
  <c r="U117" i="5"/>
  <c r="V117" i="5"/>
  <c r="W117" i="5"/>
  <c r="X117" i="5"/>
  <c r="Y117" i="5"/>
  <c r="M118" i="5"/>
  <c r="N118" i="5"/>
  <c r="AD118" i="5" s="1"/>
  <c r="P118" i="5"/>
  <c r="Q118" i="5"/>
  <c r="R118" i="5"/>
  <c r="S118" i="5"/>
  <c r="T118" i="5"/>
  <c r="U118" i="5"/>
  <c r="V118" i="5"/>
  <c r="W118" i="5"/>
  <c r="X118" i="5"/>
  <c r="Y118" i="5"/>
  <c r="M119" i="5"/>
  <c r="N119" i="5"/>
  <c r="AD119" i="5" s="1"/>
  <c r="P119" i="5"/>
  <c r="Q119" i="5"/>
  <c r="R119" i="5"/>
  <c r="S119" i="5"/>
  <c r="T119" i="5"/>
  <c r="U119" i="5"/>
  <c r="V119" i="5"/>
  <c r="W119" i="5"/>
  <c r="X119" i="5"/>
  <c r="Y119" i="5"/>
  <c r="M120" i="5"/>
  <c r="N120" i="5"/>
  <c r="AD120" i="5" s="1"/>
  <c r="P120" i="5"/>
  <c r="Q120" i="5"/>
  <c r="R120" i="5"/>
  <c r="S120" i="5"/>
  <c r="T120" i="5"/>
  <c r="U120" i="5"/>
  <c r="V120" i="5"/>
  <c r="W120" i="5"/>
  <c r="X120" i="5"/>
  <c r="Y120" i="5"/>
  <c r="M122" i="5"/>
  <c r="N122" i="5"/>
  <c r="AD122" i="5" s="1"/>
  <c r="P122" i="5"/>
  <c r="Q122" i="5"/>
  <c r="R122" i="5"/>
  <c r="S122" i="5"/>
  <c r="T122" i="5"/>
  <c r="U122" i="5"/>
  <c r="V122" i="5"/>
  <c r="W122" i="5"/>
  <c r="X122" i="5"/>
  <c r="Y122" i="5"/>
  <c r="M123" i="5"/>
  <c r="N123" i="5"/>
  <c r="AD123" i="5" s="1"/>
  <c r="P123" i="5"/>
  <c r="Q123" i="5"/>
  <c r="R123" i="5"/>
  <c r="S123" i="5"/>
  <c r="T123" i="5"/>
  <c r="U123" i="5"/>
  <c r="V123" i="5"/>
  <c r="W123" i="5"/>
  <c r="X123" i="5"/>
  <c r="Y123" i="5"/>
  <c r="M124" i="5"/>
  <c r="N124" i="5"/>
  <c r="AD124" i="5" s="1"/>
  <c r="P124" i="5"/>
  <c r="Q124" i="5"/>
  <c r="R124" i="5"/>
  <c r="S124" i="5"/>
  <c r="T124" i="5"/>
  <c r="U124" i="5"/>
  <c r="V124" i="5"/>
  <c r="W124" i="5"/>
  <c r="X124" i="5"/>
  <c r="Y124" i="5"/>
  <c r="M125" i="5"/>
  <c r="N125" i="5"/>
  <c r="AD125" i="5" s="1"/>
  <c r="P125" i="5"/>
  <c r="Q125" i="5"/>
  <c r="R125" i="5"/>
  <c r="S125" i="5"/>
  <c r="T125" i="5"/>
  <c r="U125" i="5"/>
  <c r="V125" i="5"/>
  <c r="W125" i="5"/>
  <c r="X125" i="5"/>
  <c r="Y125" i="5"/>
  <c r="M126" i="5"/>
  <c r="N126" i="5"/>
  <c r="AD126" i="5" s="1"/>
  <c r="P126" i="5"/>
  <c r="Q126" i="5"/>
  <c r="R126" i="5"/>
  <c r="S126" i="5"/>
  <c r="T126" i="5"/>
  <c r="U126" i="5"/>
  <c r="V126" i="5"/>
  <c r="W126" i="5"/>
  <c r="X126" i="5"/>
  <c r="Y126" i="5"/>
  <c r="M127" i="5"/>
  <c r="N127" i="5"/>
  <c r="AD127" i="5" s="1"/>
  <c r="P127" i="5"/>
  <c r="Q127" i="5"/>
  <c r="R127" i="5"/>
  <c r="S127" i="5"/>
  <c r="T127" i="5"/>
  <c r="U127" i="5"/>
  <c r="V127" i="5"/>
  <c r="W127" i="5"/>
  <c r="X127" i="5"/>
  <c r="Y127" i="5"/>
  <c r="M128" i="5"/>
  <c r="N128" i="5"/>
  <c r="AD128" i="5" s="1"/>
  <c r="P128" i="5"/>
  <c r="Q128" i="5"/>
  <c r="R128" i="5"/>
  <c r="S128" i="5"/>
  <c r="T128" i="5"/>
  <c r="U128" i="5"/>
  <c r="V128" i="5"/>
  <c r="W128" i="5"/>
  <c r="X128" i="5"/>
  <c r="Y128" i="5"/>
  <c r="M130" i="5"/>
  <c r="N130" i="5"/>
  <c r="AD130" i="5" s="1"/>
  <c r="P130" i="5"/>
  <c r="Q130" i="5"/>
  <c r="R130" i="5"/>
  <c r="S130" i="5"/>
  <c r="T130" i="5"/>
  <c r="U130" i="5"/>
  <c r="V130" i="5"/>
  <c r="W130" i="5"/>
  <c r="X130" i="5"/>
  <c r="Y130" i="5"/>
  <c r="M131" i="5"/>
  <c r="N131" i="5"/>
  <c r="AD131" i="5" s="1"/>
  <c r="P131" i="5"/>
  <c r="Q131" i="5"/>
  <c r="R131" i="5"/>
  <c r="S131" i="5"/>
  <c r="T131" i="5"/>
  <c r="U131" i="5"/>
  <c r="V131" i="5"/>
  <c r="W131" i="5"/>
  <c r="X131" i="5"/>
  <c r="Y131" i="5"/>
  <c r="M132" i="5"/>
  <c r="N132" i="5"/>
  <c r="AD132" i="5" s="1"/>
  <c r="P132" i="5"/>
  <c r="Q132" i="5"/>
  <c r="R132" i="5"/>
  <c r="S132" i="5"/>
  <c r="T132" i="5"/>
  <c r="U132" i="5"/>
  <c r="V132" i="5"/>
  <c r="W132" i="5"/>
  <c r="X132" i="5"/>
  <c r="Y132" i="5"/>
  <c r="M133" i="5"/>
  <c r="N133" i="5"/>
  <c r="AD133" i="5" s="1"/>
  <c r="P133" i="5"/>
  <c r="Q133" i="5"/>
  <c r="R133" i="5"/>
  <c r="S133" i="5"/>
  <c r="T133" i="5"/>
  <c r="U133" i="5"/>
  <c r="V133" i="5"/>
  <c r="W133" i="5"/>
  <c r="X133" i="5"/>
  <c r="Y133" i="5"/>
  <c r="M134" i="5"/>
  <c r="N134" i="5"/>
  <c r="AD134" i="5" s="1"/>
  <c r="P134" i="5"/>
  <c r="Q134" i="5"/>
  <c r="R134" i="5"/>
  <c r="S134" i="5"/>
  <c r="T134" i="5"/>
  <c r="U134" i="5"/>
  <c r="V134" i="5"/>
  <c r="W134" i="5"/>
  <c r="X134" i="5"/>
  <c r="Y134" i="5"/>
  <c r="M135" i="5"/>
  <c r="N135" i="5"/>
  <c r="AD135" i="5" s="1"/>
  <c r="P135" i="5"/>
  <c r="Q135" i="5"/>
  <c r="R135" i="5"/>
  <c r="S135" i="5"/>
  <c r="T135" i="5"/>
  <c r="U135" i="5"/>
  <c r="V135" i="5"/>
  <c r="W135" i="5"/>
  <c r="X135" i="5"/>
  <c r="Y135" i="5"/>
  <c r="M136" i="5"/>
  <c r="N136" i="5"/>
  <c r="AD136" i="5" s="1"/>
  <c r="P136" i="5"/>
  <c r="Q136" i="5"/>
  <c r="R136" i="5"/>
  <c r="S136" i="5"/>
  <c r="T136" i="5"/>
  <c r="U136" i="5"/>
  <c r="V136" i="5"/>
  <c r="W136" i="5"/>
  <c r="X136" i="5"/>
  <c r="Y136" i="5"/>
  <c r="M137" i="5"/>
  <c r="N137" i="5"/>
  <c r="AD137" i="5" s="1"/>
  <c r="P137" i="5"/>
  <c r="Q137" i="5"/>
  <c r="R137" i="5"/>
  <c r="S137" i="5"/>
  <c r="T137" i="5"/>
  <c r="U137" i="5"/>
  <c r="V137" i="5"/>
  <c r="W137" i="5"/>
  <c r="X137" i="5"/>
  <c r="Y137" i="5"/>
  <c r="M138" i="5"/>
  <c r="N138" i="5"/>
  <c r="AD138" i="5" s="1"/>
  <c r="P138" i="5"/>
  <c r="Q138" i="5"/>
  <c r="R138" i="5"/>
  <c r="S138" i="5"/>
  <c r="T138" i="5"/>
  <c r="U138" i="5"/>
  <c r="V138" i="5"/>
  <c r="W138" i="5"/>
  <c r="X138" i="5"/>
  <c r="Y138" i="5"/>
  <c r="M141" i="5"/>
  <c r="N141" i="5"/>
  <c r="AD141" i="5" s="1"/>
  <c r="P141" i="5"/>
  <c r="Q141" i="5"/>
  <c r="R141" i="5"/>
  <c r="S141" i="5"/>
  <c r="T141" i="5"/>
  <c r="U141" i="5"/>
  <c r="V141" i="5"/>
  <c r="W141" i="5"/>
  <c r="X141" i="5"/>
  <c r="Y141" i="5"/>
  <c r="M142" i="5"/>
  <c r="N142" i="5"/>
  <c r="AD142" i="5" s="1"/>
  <c r="P142" i="5"/>
  <c r="Q142" i="5"/>
  <c r="R142" i="5"/>
  <c r="S142" i="5"/>
  <c r="T142" i="5"/>
  <c r="U142" i="5"/>
  <c r="V142" i="5"/>
  <c r="W142" i="5"/>
  <c r="X142" i="5"/>
  <c r="Y142" i="5"/>
  <c r="M143" i="5"/>
  <c r="N143" i="5"/>
  <c r="AD143" i="5" s="1"/>
  <c r="P143" i="5"/>
  <c r="Q143" i="5"/>
  <c r="R143" i="5"/>
  <c r="S143" i="5"/>
  <c r="T143" i="5"/>
  <c r="U143" i="5"/>
  <c r="V143" i="5"/>
  <c r="W143" i="5"/>
  <c r="X143" i="5"/>
  <c r="Y143" i="5"/>
  <c r="M144" i="5"/>
  <c r="N144" i="5"/>
  <c r="AD144" i="5" s="1"/>
  <c r="P144" i="5"/>
  <c r="Q144" i="5"/>
  <c r="R144" i="5"/>
  <c r="S144" i="5"/>
  <c r="T144" i="5"/>
  <c r="U144" i="5"/>
  <c r="V144" i="5"/>
  <c r="W144" i="5"/>
  <c r="X144" i="5"/>
  <c r="Y144" i="5"/>
  <c r="M145" i="5"/>
  <c r="N145" i="5"/>
  <c r="AD145" i="5" s="1"/>
  <c r="P145" i="5"/>
  <c r="Q145" i="5"/>
  <c r="R145" i="5"/>
  <c r="S145" i="5"/>
  <c r="T145" i="5"/>
  <c r="U145" i="5"/>
  <c r="V145" i="5"/>
  <c r="W145" i="5"/>
  <c r="X145" i="5"/>
  <c r="Y145" i="5"/>
  <c r="M146" i="5"/>
  <c r="N146" i="5"/>
  <c r="AD146" i="5" s="1"/>
  <c r="P146" i="5"/>
  <c r="Q146" i="5"/>
  <c r="R146" i="5"/>
  <c r="S146" i="5"/>
  <c r="T146" i="5"/>
  <c r="U146" i="5"/>
  <c r="V146" i="5"/>
  <c r="W146" i="5"/>
  <c r="X146" i="5"/>
  <c r="Y146" i="5"/>
  <c r="M147" i="5"/>
  <c r="N147" i="5"/>
  <c r="AD147" i="5" s="1"/>
  <c r="P147" i="5"/>
  <c r="Q147" i="5"/>
  <c r="R147" i="5"/>
  <c r="S147" i="5"/>
  <c r="T147" i="5"/>
  <c r="U147" i="5"/>
  <c r="V147" i="5"/>
  <c r="W147" i="5"/>
  <c r="X147" i="5"/>
  <c r="Y147" i="5"/>
  <c r="M148" i="5"/>
  <c r="N148" i="5"/>
  <c r="AD148" i="5" s="1"/>
  <c r="P148" i="5"/>
  <c r="Q148" i="5"/>
  <c r="R148" i="5"/>
  <c r="S148" i="5"/>
  <c r="T148" i="5"/>
  <c r="U148" i="5"/>
  <c r="V148" i="5"/>
  <c r="W148" i="5"/>
  <c r="X148" i="5"/>
  <c r="Y148" i="5"/>
  <c r="M149" i="5"/>
  <c r="N149" i="5"/>
  <c r="AD149" i="5" s="1"/>
  <c r="P149" i="5"/>
  <c r="Q149" i="5"/>
  <c r="R149" i="5"/>
  <c r="S149" i="5"/>
  <c r="T149" i="5"/>
  <c r="U149" i="5"/>
  <c r="V149" i="5"/>
  <c r="W149" i="5"/>
  <c r="X149" i="5"/>
  <c r="Y149" i="5"/>
  <c r="M150" i="5"/>
  <c r="N150" i="5"/>
  <c r="AD150" i="5" s="1"/>
  <c r="P150" i="5"/>
  <c r="Q150" i="5"/>
  <c r="R150" i="5"/>
  <c r="S150" i="5"/>
  <c r="T150" i="5"/>
  <c r="U150" i="5"/>
  <c r="V150" i="5"/>
  <c r="W150" i="5"/>
  <c r="X150" i="5"/>
  <c r="Y150" i="5"/>
  <c r="M151" i="5"/>
  <c r="P151" i="5"/>
  <c r="Q151" i="5"/>
  <c r="R151" i="5"/>
  <c r="S151" i="5"/>
  <c r="T151" i="5"/>
  <c r="U151" i="5"/>
  <c r="V151" i="5"/>
  <c r="W151" i="5"/>
  <c r="X151" i="5"/>
  <c r="Y151" i="5"/>
  <c r="M152" i="5"/>
  <c r="N152" i="5"/>
  <c r="AD152" i="5" s="1"/>
  <c r="P152" i="5"/>
  <c r="Q152" i="5"/>
  <c r="R152" i="5"/>
  <c r="S152" i="5"/>
  <c r="T152" i="5"/>
  <c r="U152" i="5"/>
  <c r="V152" i="5"/>
  <c r="W152" i="5"/>
  <c r="X152" i="5"/>
  <c r="Y152" i="5"/>
  <c r="M153" i="5"/>
  <c r="N153" i="5"/>
  <c r="AD153" i="5" s="1"/>
  <c r="P153" i="5"/>
  <c r="Q153" i="5"/>
  <c r="R153" i="5"/>
  <c r="S153" i="5"/>
  <c r="T153" i="5"/>
  <c r="U153" i="5"/>
  <c r="V153" i="5"/>
  <c r="W153" i="5"/>
  <c r="X153" i="5"/>
  <c r="Y153" i="5"/>
  <c r="M154" i="5"/>
  <c r="N154" i="5"/>
  <c r="AD154" i="5" s="1"/>
  <c r="P154" i="5"/>
  <c r="Q154" i="5"/>
  <c r="R154" i="5"/>
  <c r="S154" i="5"/>
  <c r="T154" i="5"/>
  <c r="U154" i="5"/>
  <c r="V154" i="5"/>
  <c r="W154" i="5"/>
  <c r="X154" i="5"/>
  <c r="Y154" i="5"/>
  <c r="M155" i="5"/>
  <c r="N155" i="5"/>
  <c r="AD155" i="5" s="1"/>
  <c r="P155" i="5"/>
  <c r="Q155" i="5"/>
  <c r="R155" i="5"/>
  <c r="S155" i="5"/>
  <c r="T155" i="5"/>
  <c r="U155" i="5"/>
  <c r="V155" i="5"/>
  <c r="W155" i="5"/>
  <c r="X155" i="5"/>
  <c r="Y155" i="5"/>
  <c r="M156" i="5"/>
  <c r="N156" i="5"/>
  <c r="AD156" i="5" s="1"/>
  <c r="P156" i="5"/>
  <c r="Q156" i="5"/>
  <c r="R156" i="5"/>
  <c r="S156" i="5"/>
  <c r="T156" i="5"/>
  <c r="U156" i="5"/>
  <c r="V156" i="5"/>
  <c r="W156" i="5"/>
  <c r="X156" i="5"/>
  <c r="Y156" i="5"/>
  <c r="M157" i="5"/>
  <c r="N157" i="5"/>
  <c r="AD157" i="5" s="1"/>
  <c r="P157" i="5"/>
  <c r="Q157" i="5"/>
  <c r="R157" i="5"/>
  <c r="S157" i="5"/>
  <c r="T157" i="5"/>
  <c r="U157" i="5"/>
  <c r="V157" i="5"/>
  <c r="W157" i="5"/>
  <c r="X157" i="5"/>
  <c r="Y157" i="5"/>
  <c r="M158" i="5"/>
  <c r="N158" i="5"/>
  <c r="AD158" i="5" s="1"/>
  <c r="P158" i="5"/>
  <c r="Q158" i="5"/>
  <c r="R158" i="5"/>
  <c r="S158" i="5"/>
  <c r="T158" i="5"/>
  <c r="U158" i="5"/>
  <c r="V158" i="5"/>
  <c r="W158" i="5"/>
  <c r="X158" i="5"/>
  <c r="Y158" i="5"/>
  <c r="M159" i="5"/>
  <c r="N159" i="5"/>
  <c r="AD159" i="5" s="1"/>
  <c r="P159" i="5"/>
  <c r="Q159" i="5"/>
  <c r="R159" i="5"/>
  <c r="S159" i="5"/>
  <c r="T159" i="5"/>
  <c r="U159" i="5"/>
  <c r="V159" i="5"/>
  <c r="W159" i="5"/>
  <c r="X159" i="5"/>
  <c r="Y159" i="5"/>
  <c r="M160" i="5"/>
  <c r="N160" i="5"/>
  <c r="AD160" i="5" s="1"/>
  <c r="P160" i="5"/>
  <c r="Q160" i="5"/>
  <c r="R160" i="5"/>
  <c r="S160" i="5"/>
  <c r="T160" i="5"/>
  <c r="U160" i="5"/>
  <c r="V160" i="5"/>
  <c r="W160" i="5"/>
  <c r="X160" i="5"/>
  <c r="Y160" i="5"/>
  <c r="M161" i="5"/>
  <c r="N161" i="5"/>
  <c r="AD161" i="5" s="1"/>
  <c r="P161" i="5"/>
  <c r="Q161" i="5"/>
  <c r="R161" i="5"/>
  <c r="S161" i="5"/>
  <c r="T161" i="5"/>
  <c r="U161" i="5"/>
  <c r="V161" i="5"/>
  <c r="W161" i="5"/>
  <c r="X161" i="5"/>
  <c r="Y161" i="5"/>
  <c r="M162" i="5"/>
  <c r="N162" i="5"/>
  <c r="AD162" i="5" s="1"/>
  <c r="P162" i="5"/>
  <c r="Q162" i="5"/>
  <c r="R162" i="5"/>
  <c r="S162" i="5"/>
  <c r="T162" i="5"/>
  <c r="U162" i="5"/>
  <c r="V162" i="5"/>
  <c r="W162" i="5"/>
  <c r="X162" i="5"/>
  <c r="Y162" i="5"/>
  <c r="M163" i="5"/>
  <c r="N163" i="5"/>
  <c r="AD163" i="5" s="1"/>
  <c r="P163" i="5"/>
  <c r="Q163" i="5"/>
  <c r="R163" i="5"/>
  <c r="S163" i="5"/>
  <c r="T163" i="5"/>
  <c r="U163" i="5"/>
  <c r="V163" i="5"/>
  <c r="W163" i="5"/>
  <c r="X163" i="5"/>
  <c r="Y163" i="5"/>
  <c r="M164" i="5"/>
  <c r="N164" i="5"/>
  <c r="AD164" i="5" s="1"/>
  <c r="P164" i="5"/>
  <c r="Q164" i="5"/>
  <c r="R164" i="5"/>
  <c r="S164" i="5"/>
  <c r="T164" i="5"/>
  <c r="U164" i="5"/>
  <c r="V164" i="5"/>
  <c r="W164" i="5"/>
  <c r="X164" i="5"/>
  <c r="Y164" i="5"/>
  <c r="M165" i="5"/>
  <c r="N165" i="5"/>
  <c r="AD165" i="5" s="1"/>
  <c r="P165" i="5"/>
  <c r="Q165" i="5"/>
  <c r="R165" i="5"/>
  <c r="S165" i="5"/>
  <c r="T165" i="5"/>
  <c r="U165" i="5"/>
  <c r="V165" i="5"/>
  <c r="W165" i="5"/>
  <c r="X165" i="5"/>
  <c r="Y165" i="5"/>
  <c r="M166" i="5"/>
  <c r="N166" i="5"/>
  <c r="AD166" i="5" s="1"/>
  <c r="P166" i="5"/>
  <c r="Q166" i="5"/>
  <c r="R166" i="5"/>
  <c r="S166" i="5"/>
  <c r="T166" i="5"/>
  <c r="U166" i="5"/>
  <c r="V166" i="5"/>
  <c r="W166" i="5"/>
  <c r="X166" i="5"/>
  <c r="Y166" i="5"/>
  <c r="M167" i="5"/>
  <c r="N167" i="5"/>
  <c r="AD167" i="5" s="1"/>
  <c r="P167" i="5"/>
  <c r="Q167" i="5"/>
  <c r="R167" i="5"/>
  <c r="S167" i="5"/>
  <c r="T167" i="5"/>
  <c r="U167" i="5"/>
  <c r="V167" i="5"/>
  <c r="W167" i="5"/>
  <c r="X167" i="5"/>
  <c r="Y167" i="5"/>
  <c r="M168" i="5"/>
  <c r="N168" i="5"/>
  <c r="AD168" i="5" s="1"/>
  <c r="P168" i="5"/>
  <c r="Q168" i="5"/>
  <c r="R168" i="5"/>
  <c r="S168" i="5"/>
  <c r="T168" i="5"/>
  <c r="U168" i="5"/>
  <c r="V168" i="5"/>
  <c r="W168" i="5"/>
  <c r="X168" i="5"/>
  <c r="Y168" i="5"/>
  <c r="M169" i="5"/>
  <c r="N169" i="5"/>
  <c r="AD169" i="5" s="1"/>
  <c r="P169" i="5"/>
  <c r="Q169" i="5"/>
  <c r="R169" i="5"/>
  <c r="S169" i="5"/>
  <c r="T169" i="5"/>
  <c r="U169" i="5"/>
  <c r="V169" i="5"/>
  <c r="W169" i="5"/>
  <c r="X169" i="5"/>
  <c r="Y169" i="5"/>
  <c r="M170" i="5"/>
  <c r="N170" i="5"/>
  <c r="AD170" i="5" s="1"/>
  <c r="P170" i="5"/>
  <c r="Q170" i="5"/>
  <c r="R170" i="5"/>
  <c r="S170" i="5"/>
  <c r="T170" i="5"/>
  <c r="U170" i="5"/>
  <c r="V170" i="5"/>
  <c r="W170" i="5"/>
  <c r="X170" i="5"/>
  <c r="Y170" i="5"/>
  <c r="M171" i="5"/>
  <c r="N171" i="5"/>
  <c r="AD171" i="5" s="1"/>
  <c r="P171" i="5"/>
  <c r="Q171" i="5"/>
  <c r="R171" i="5"/>
  <c r="S171" i="5"/>
  <c r="T171" i="5"/>
  <c r="U171" i="5"/>
  <c r="V171" i="5"/>
  <c r="W171" i="5"/>
  <c r="X171" i="5"/>
  <c r="Y171" i="5"/>
  <c r="M172" i="5"/>
  <c r="N172" i="5"/>
  <c r="AD172" i="5" s="1"/>
  <c r="P172" i="5"/>
  <c r="Q172" i="5"/>
  <c r="R172" i="5"/>
  <c r="S172" i="5"/>
  <c r="T172" i="5"/>
  <c r="U172" i="5"/>
  <c r="V172" i="5"/>
  <c r="W172" i="5"/>
  <c r="X172" i="5"/>
  <c r="Y172" i="5"/>
  <c r="M173" i="5"/>
  <c r="N173" i="5"/>
  <c r="AD173" i="5" s="1"/>
  <c r="P173" i="5"/>
  <c r="Q173" i="5"/>
  <c r="R173" i="5"/>
  <c r="S173" i="5"/>
  <c r="T173" i="5"/>
  <c r="U173" i="5"/>
  <c r="V173" i="5"/>
  <c r="W173" i="5"/>
  <c r="X173" i="5"/>
  <c r="Y173" i="5"/>
  <c r="M174" i="5"/>
  <c r="N174" i="5"/>
  <c r="AD174" i="5" s="1"/>
  <c r="P174" i="5"/>
  <c r="Q174" i="5"/>
  <c r="R174" i="5"/>
  <c r="S174" i="5"/>
  <c r="T174" i="5"/>
  <c r="U174" i="5"/>
  <c r="V174" i="5"/>
  <c r="W174" i="5"/>
  <c r="X174" i="5"/>
  <c r="Y174" i="5"/>
  <c r="M176" i="5"/>
  <c r="N176" i="5"/>
  <c r="AD176" i="5" s="1"/>
  <c r="P176" i="5"/>
  <c r="Q176" i="5"/>
  <c r="R176" i="5"/>
  <c r="S176" i="5"/>
  <c r="T176" i="5"/>
  <c r="U176" i="5"/>
  <c r="V176" i="5"/>
  <c r="W176" i="5"/>
  <c r="X176" i="5"/>
  <c r="Y176" i="5"/>
  <c r="M180" i="5"/>
  <c r="N180" i="5"/>
  <c r="AD180" i="5" s="1"/>
  <c r="P180" i="5"/>
  <c r="Q180" i="5"/>
  <c r="R180" i="5"/>
  <c r="S180" i="5"/>
  <c r="T180" i="5"/>
  <c r="U180" i="5"/>
  <c r="V180" i="5"/>
  <c r="W180" i="5"/>
  <c r="X180" i="5"/>
  <c r="Y180" i="5"/>
  <c r="M181" i="5"/>
  <c r="N181" i="5"/>
  <c r="AD181" i="5" s="1"/>
  <c r="P181" i="5"/>
  <c r="Q181" i="5"/>
  <c r="R181" i="5"/>
  <c r="S181" i="5"/>
  <c r="T181" i="5"/>
  <c r="U181" i="5"/>
  <c r="V181" i="5"/>
  <c r="W181" i="5"/>
  <c r="X181" i="5"/>
  <c r="Y181" i="5"/>
  <c r="M182" i="5"/>
  <c r="N182" i="5"/>
  <c r="AD182" i="5" s="1"/>
  <c r="P182" i="5"/>
  <c r="Q182" i="5"/>
  <c r="R182" i="5"/>
  <c r="S182" i="5"/>
  <c r="T182" i="5"/>
  <c r="U182" i="5"/>
  <c r="V182" i="5"/>
  <c r="W182" i="5"/>
  <c r="X182" i="5"/>
  <c r="Y182" i="5"/>
  <c r="M183" i="5"/>
  <c r="N183" i="5"/>
  <c r="AD183" i="5" s="1"/>
  <c r="P183" i="5"/>
  <c r="Q183" i="5"/>
  <c r="R183" i="5"/>
  <c r="S183" i="5"/>
  <c r="T183" i="5"/>
  <c r="U183" i="5"/>
  <c r="V183" i="5"/>
  <c r="W183" i="5"/>
  <c r="X183" i="5"/>
  <c r="Y183" i="5"/>
  <c r="M184" i="5"/>
  <c r="N184" i="5"/>
  <c r="AD184" i="5" s="1"/>
  <c r="P184" i="5"/>
  <c r="Q184" i="5"/>
  <c r="R184" i="5"/>
  <c r="S184" i="5"/>
  <c r="T184" i="5"/>
  <c r="U184" i="5"/>
  <c r="V184" i="5"/>
  <c r="W184" i="5"/>
  <c r="X184" i="5"/>
  <c r="Y184" i="5"/>
  <c r="M185" i="5"/>
  <c r="N185" i="5"/>
  <c r="AD185" i="5" s="1"/>
  <c r="P185" i="5"/>
  <c r="Q185" i="5"/>
  <c r="R185" i="5"/>
  <c r="S185" i="5"/>
  <c r="T185" i="5"/>
  <c r="U185" i="5"/>
  <c r="V185" i="5"/>
  <c r="W185" i="5"/>
  <c r="X185" i="5"/>
  <c r="Y185" i="5"/>
  <c r="M187" i="5"/>
  <c r="N187" i="5"/>
  <c r="AD187" i="5" s="1"/>
  <c r="P187" i="5"/>
  <c r="Q187" i="5"/>
  <c r="R187" i="5"/>
  <c r="S187" i="5"/>
  <c r="T187" i="5"/>
  <c r="U187" i="5"/>
  <c r="V187" i="5"/>
  <c r="W187" i="5"/>
  <c r="X187" i="5"/>
  <c r="Y187" i="5"/>
  <c r="M188" i="5"/>
  <c r="N188" i="5"/>
  <c r="AD188" i="5" s="1"/>
  <c r="P188" i="5"/>
  <c r="Q188" i="5"/>
  <c r="R188" i="5"/>
  <c r="S188" i="5"/>
  <c r="T188" i="5"/>
  <c r="U188" i="5"/>
  <c r="V188" i="5"/>
  <c r="W188" i="5"/>
  <c r="X188" i="5"/>
  <c r="Y188" i="5"/>
  <c r="M189" i="5"/>
  <c r="N189" i="5"/>
  <c r="AD189" i="5" s="1"/>
  <c r="P189" i="5"/>
  <c r="Q189" i="5"/>
  <c r="R189" i="5"/>
  <c r="S189" i="5"/>
  <c r="T189" i="5"/>
  <c r="U189" i="5"/>
  <c r="V189" i="5"/>
  <c r="W189" i="5"/>
  <c r="X189" i="5"/>
  <c r="Y189" i="5"/>
  <c r="M190" i="5"/>
  <c r="N190" i="5"/>
  <c r="AD190" i="5" s="1"/>
  <c r="P190" i="5"/>
  <c r="Q190" i="5"/>
  <c r="R190" i="5"/>
  <c r="S190" i="5"/>
  <c r="T190" i="5"/>
  <c r="U190" i="5"/>
  <c r="V190" i="5"/>
  <c r="W190" i="5"/>
  <c r="X190" i="5"/>
  <c r="Y190" i="5"/>
  <c r="M191" i="5"/>
  <c r="N191" i="5"/>
  <c r="AD191" i="5" s="1"/>
  <c r="P191" i="5"/>
  <c r="Q191" i="5"/>
  <c r="R191" i="5"/>
  <c r="S191" i="5"/>
  <c r="T191" i="5"/>
  <c r="U191" i="5"/>
  <c r="V191" i="5"/>
  <c r="W191" i="5"/>
  <c r="X191" i="5"/>
  <c r="Y191" i="5"/>
  <c r="M192" i="5"/>
  <c r="N192" i="5"/>
  <c r="AD192" i="5" s="1"/>
  <c r="P192" i="5"/>
  <c r="Q192" i="5"/>
  <c r="R192" i="5"/>
  <c r="S192" i="5"/>
  <c r="T192" i="5"/>
  <c r="U192" i="5"/>
  <c r="V192" i="5"/>
  <c r="W192" i="5"/>
  <c r="X192" i="5"/>
  <c r="Y192" i="5"/>
  <c r="M193" i="5"/>
  <c r="N193" i="5"/>
  <c r="AD193" i="5" s="1"/>
  <c r="P193" i="5"/>
  <c r="Q193" i="5"/>
  <c r="R193" i="5"/>
  <c r="S193" i="5"/>
  <c r="T193" i="5"/>
  <c r="U193" i="5"/>
  <c r="V193" i="5"/>
  <c r="W193" i="5"/>
  <c r="X193" i="5"/>
  <c r="Y193" i="5"/>
  <c r="M194" i="5"/>
  <c r="N194" i="5"/>
  <c r="AD194" i="5" s="1"/>
  <c r="P194" i="5"/>
  <c r="Q194" i="5"/>
  <c r="R194" i="5"/>
  <c r="S194" i="5"/>
  <c r="T194" i="5"/>
  <c r="U194" i="5"/>
  <c r="V194" i="5"/>
  <c r="W194" i="5"/>
  <c r="X194" i="5"/>
  <c r="Y194" i="5"/>
  <c r="M195" i="5"/>
  <c r="N195" i="5"/>
  <c r="AD195" i="5" s="1"/>
  <c r="P195" i="5"/>
  <c r="Q195" i="5"/>
  <c r="R195" i="5"/>
  <c r="S195" i="5"/>
  <c r="T195" i="5"/>
  <c r="U195" i="5"/>
  <c r="V195" i="5"/>
  <c r="W195" i="5"/>
  <c r="X195" i="5"/>
  <c r="Y195" i="5"/>
  <c r="M197" i="5"/>
  <c r="N197" i="5"/>
  <c r="AD197" i="5" s="1"/>
  <c r="P197" i="5"/>
  <c r="Q197" i="5"/>
  <c r="R197" i="5"/>
  <c r="S197" i="5"/>
  <c r="T197" i="5"/>
  <c r="U197" i="5"/>
  <c r="V197" i="5"/>
  <c r="W197" i="5"/>
  <c r="X197" i="5"/>
  <c r="Y197" i="5"/>
  <c r="M198" i="5"/>
  <c r="N198" i="5"/>
  <c r="AD198" i="5" s="1"/>
  <c r="P198" i="5"/>
  <c r="Q198" i="5"/>
  <c r="R198" i="5"/>
  <c r="S198" i="5"/>
  <c r="T198" i="5"/>
  <c r="U198" i="5"/>
  <c r="V198" i="5"/>
  <c r="W198" i="5"/>
  <c r="X198" i="5"/>
  <c r="Y198" i="5"/>
  <c r="M199" i="5"/>
  <c r="N199" i="5"/>
  <c r="AD199" i="5" s="1"/>
  <c r="P199" i="5"/>
  <c r="Q199" i="5"/>
  <c r="R199" i="5"/>
  <c r="S199" i="5"/>
  <c r="T199" i="5"/>
  <c r="U199" i="5"/>
  <c r="V199" i="5"/>
  <c r="W199" i="5"/>
  <c r="X199" i="5"/>
  <c r="Y199" i="5"/>
  <c r="M200" i="5"/>
  <c r="N200" i="5"/>
  <c r="AD200" i="5" s="1"/>
  <c r="P200" i="5"/>
  <c r="Q200" i="5"/>
  <c r="R200" i="5"/>
  <c r="S200" i="5"/>
  <c r="T200" i="5"/>
  <c r="U200" i="5"/>
  <c r="V200" i="5"/>
  <c r="W200" i="5"/>
  <c r="X200" i="5"/>
  <c r="Y200" i="5"/>
  <c r="M201" i="5"/>
  <c r="N201" i="5"/>
  <c r="AD201" i="5" s="1"/>
  <c r="P201" i="5"/>
  <c r="Q201" i="5"/>
  <c r="R201" i="5"/>
  <c r="S201" i="5"/>
  <c r="T201" i="5"/>
  <c r="U201" i="5"/>
  <c r="V201" i="5"/>
  <c r="W201" i="5"/>
  <c r="X201" i="5"/>
  <c r="Y201" i="5"/>
  <c r="M204" i="5"/>
  <c r="N204" i="5"/>
  <c r="AD204" i="5" s="1"/>
  <c r="P204" i="5"/>
  <c r="Q204" i="5"/>
  <c r="R204" i="5"/>
  <c r="S204" i="5"/>
  <c r="T204" i="5"/>
  <c r="U204" i="5"/>
  <c r="V204" i="5"/>
  <c r="W204" i="5"/>
  <c r="X204" i="5"/>
  <c r="Y204" i="5"/>
  <c r="M207" i="5"/>
  <c r="N207" i="5"/>
  <c r="AD207" i="5" s="1"/>
  <c r="P207" i="5"/>
  <c r="Q207" i="5"/>
  <c r="R207" i="5"/>
  <c r="S207" i="5"/>
  <c r="T207" i="5"/>
  <c r="U207" i="5"/>
  <c r="V207" i="5"/>
  <c r="W207" i="5"/>
  <c r="X207" i="5"/>
  <c r="Y207" i="5"/>
  <c r="M208" i="5"/>
  <c r="N208" i="5"/>
  <c r="AD208" i="5" s="1"/>
  <c r="P208" i="5"/>
  <c r="Q208" i="5"/>
  <c r="R208" i="5"/>
  <c r="S208" i="5"/>
  <c r="T208" i="5"/>
  <c r="U208" i="5"/>
  <c r="V208" i="5"/>
  <c r="W208" i="5"/>
  <c r="X208" i="5"/>
  <c r="Y208" i="5"/>
  <c r="M209" i="5"/>
  <c r="N209" i="5"/>
  <c r="AD209" i="5" s="1"/>
  <c r="P209" i="5"/>
  <c r="Q209" i="5"/>
  <c r="R209" i="5"/>
  <c r="S209" i="5"/>
  <c r="T209" i="5"/>
  <c r="U209" i="5"/>
  <c r="V209" i="5"/>
  <c r="W209" i="5"/>
  <c r="X209" i="5"/>
  <c r="Y209" i="5"/>
  <c r="M210" i="5"/>
  <c r="N210" i="5"/>
  <c r="AD210" i="5" s="1"/>
  <c r="P210" i="5"/>
  <c r="Q210" i="5"/>
  <c r="R210" i="5"/>
  <c r="S210" i="5"/>
  <c r="T210" i="5"/>
  <c r="U210" i="5"/>
  <c r="V210" i="5"/>
  <c r="W210" i="5"/>
  <c r="X210" i="5"/>
  <c r="Y210" i="5"/>
  <c r="M211" i="5"/>
  <c r="N211" i="5"/>
  <c r="AD211" i="5" s="1"/>
  <c r="P211" i="5"/>
  <c r="Q211" i="5"/>
  <c r="R211" i="5"/>
  <c r="S211" i="5"/>
  <c r="T211" i="5"/>
  <c r="U211" i="5"/>
  <c r="V211" i="5"/>
  <c r="W211" i="5"/>
  <c r="X211" i="5"/>
  <c r="Y211" i="5"/>
  <c r="M212" i="5"/>
  <c r="N212" i="5"/>
  <c r="AD212" i="5" s="1"/>
  <c r="P212" i="5"/>
  <c r="Q212" i="5"/>
  <c r="R212" i="5"/>
  <c r="S212" i="5"/>
  <c r="T212" i="5"/>
  <c r="U212" i="5"/>
  <c r="V212" i="5"/>
  <c r="W212" i="5"/>
  <c r="X212" i="5"/>
  <c r="Y212" i="5"/>
  <c r="M213" i="5"/>
  <c r="N213" i="5"/>
  <c r="AD213" i="5" s="1"/>
  <c r="P213" i="5"/>
  <c r="Q213" i="5"/>
  <c r="R213" i="5"/>
  <c r="S213" i="5"/>
  <c r="T213" i="5"/>
  <c r="U213" i="5"/>
  <c r="V213" i="5"/>
  <c r="W213" i="5"/>
  <c r="X213" i="5"/>
  <c r="Y213" i="5"/>
  <c r="M214" i="5"/>
  <c r="N214" i="5"/>
  <c r="AD214" i="5" s="1"/>
  <c r="P214" i="5"/>
  <c r="Q214" i="5"/>
  <c r="R214" i="5"/>
  <c r="S214" i="5"/>
  <c r="T214" i="5"/>
  <c r="U214" i="5"/>
  <c r="V214" i="5"/>
  <c r="W214" i="5"/>
  <c r="X214" i="5"/>
  <c r="Y214" i="5"/>
  <c r="M215" i="5"/>
  <c r="N215" i="5"/>
  <c r="AD215" i="5" s="1"/>
  <c r="P215" i="5"/>
  <c r="Q215" i="5"/>
  <c r="R215" i="5"/>
  <c r="S215" i="5"/>
  <c r="T215" i="5"/>
  <c r="U215" i="5"/>
  <c r="V215" i="5"/>
  <c r="W215" i="5"/>
  <c r="X215" i="5"/>
  <c r="Y215" i="5"/>
  <c r="M216" i="5"/>
  <c r="N216" i="5"/>
  <c r="AD216" i="5" s="1"/>
  <c r="P216" i="5"/>
  <c r="Q216" i="5"/>
  <c r="R216" i="5"/>
  <c r="S216" i="5"/>
  <c r="T216" i="5"/>
  <c r="U216" i="5"/>
  <c r="V216" i="5"/>
  <c r="W216" i="5"/>
  <c r="X216" i="5"/>
  <c r="Y216" i="5"/>
  <c r="M217" i="5"/>
  <c r="N217" i="5"/>
  <c r="AD217" i="5" s="1"/>
  <c r="P217" i="5"/>
  <c r="Q217" i="5"/>
  <c r="R217" i="5"/>
  <c r="S217" i="5"/>
  <c r="T217" i="5"/>
  <c r="U217" i="5"/>
  <c r="V217" i="5"/>
  <c r="W217" i="5"/>
  <c r="X217" i="5"/>
  <c r="Y217" i="5"/>
  <c r="M219" i="5"/>
  <c r="N219" i="5"/>
  <c r="AD219" i="5" s="1"/>
  <c r="P219" i="5"/>
  <c r="Q219" i="5"/>
  <c r="R219" i="5"/>
  <c r="S219" i="5"/>
  <c r="T219" i="5"/>
  <c r="U219" i="5"/>
  <c r="V219" i="5"/>
  <c r="W219" i="5"/>
  <c r="X219" i="5"/>
  <c r="Y219" i="5"/>
  <c r="M220" i="5"/>
  <c r="N220" i="5"/>
  <c r="AD220" i="5" s="1"/>
  <c r="P220" i="5"/>
  <c r="Q220" i="5"/>
  <c r="R220" i="5"/>
  <c r="S220" i="5"/>
  <c r="T220" i="5"/>
  <c r="U220" i="5"/>
  <c r="V220" i="5"/>
  <c r="W220" i="5"/>
  <c r="X220" i="5"/>
  <c r="Y220" i="5"/>
  <c r="M221" i="5"/>
  <c r="N221" i="5"/>
  <c r="AD221" i="5" s="1"/>
  <c r="P221" i="5"/>
  <c r="Q221" i="5"/>
  <c r="R221" i="5"/>
  <c r="S221" i="5"/>
  <c r="T221" i="5"/>
  <c r="U221" i="5"/>
  <c r="V221" i="5"/>
  <c r="W221" i="5"/>
  <c r="X221" i="5"/>
  <c r="Y221" i="5"/>
  <c r="M222" i="5"/>
  <c r="N222" i="5"/>
  <c r="AD222" i="5" s="1"/>
  <c r="P222" i="5"/>
  <c r="Q222" i="5"/>
  <c r="R222" i="5"/>
  <c r="S222" i="5"/>
  <c r="T222" i="5"/>
  <c r="U222" i="5"/>
  <c r="V222" i="5"/>
  <c r="W222" i="5"/>
  <c r="X222" i="5"/>
  <c r="Y222" i="5"/>
  <c r="M223" i="5"/>
  <c r="N223" i="5"/>
  <c r="AD223" i="5" s="1"/>
  <c r="P223" i="5"/>
  <c r="Q223" i="5"/>
  <c r="R223" i="5"/>
  <c r="S223" i="5"/>
  <c r="T223" i="5"/>
  <c r="U223" i="5"/>
  <c r="V223" i="5"/>
  <c r="W223" i="5"/>
  <c r="X223" i="5"/>
  <c r="Y223" i="5"/>
  <c r="M224" i="5"/>
  <c r="N224" i="5"/>
  <c r="AD224" i="5" s="1"/>
  <c r="P224" i="5"/>
  <c r="Q224" i="5"/>
  <c r="R224" i="5"/>
  <c r="S224" i="5"/>
  <c r="T224" i="5"/>
  <c r="U224" i="5"/>
  <c r="V224" i="5"/>
  <c r="W224" i="5"/>
  <c r="X224" i="5"/>
  <c r="Y224" i="5"/>
  <c r="M225" i="5"/>
  <c r="N225" i="5"/>
  <c r="AD225" i="5" s="1"/>
  <c r="P225" i="5"/>
  <c r="Q225" i="5"/>
  <c r="R225" i="5"/>
  <c r="S225" i="5"/>
  <c r="T225" i="5"/>
  <c r="U225" i="5"/>
  <c r="V225" i="5"/>
  <c r="W225" i="5"/>
  <c r="X225" i="5"/>
  <c r="Y225" i="5"/>
  <c r="M227" i="5"/>
  <c r="N227" i="5"/>
  <c r="AD227" i="5" s="1"/>
  <c r="P227" i="5"/>
  <c r="Q227" i="5"/>
  <c r="R227" i="5"/>
  <c r="S227" i="5"/>
  <c r="T227" i="5"/>
  <c r="U227" i="5"/>
  <c r="V227" i="5"/>
  <c r="W227" i="5"/>
  <c r="X227" i="5"/>
  <c r="Y227" i="5"/>
  <c r="M229" i="5"/>
  <c r="N229" i="5"/>
  <c r="AD229" i="5" s="1"/>
  <c r="P229" i="5"/>
  <c r="Q229" i="5"/>
  <c r="R229" i="5"/>
  <c r="S229" i="5"/>
  <c r="T229" i="5"/>
  <c r="U229" i="5"/>
  <c r="V229" i="5"/>
  <c r="W229" i="5"/>
  <c r="X229" i="5"/>
  <c r="Y229" i="5"/>
  <c r="M230" i="5"/>
  <c r="N230" i="5"/>
  <c r="AD230" i="5" s="1"/>
  <c r="P230" i="5"/>
  <c r="Q230" i="5"/>
  <c r="R230" i="5"/>
  <c r="S230" i="5"/>
  <c r="T230" i="5"/>
  <c r="U230" i="5"/>
  <c r="V230" i="5"/>
  <c r="W230" i="5"/>
  <c r="X230" i="5"/>
  <c r="Y230" i="5"/>
  <c r="M231" i="5"/>
  <c r="N231" i="5"/>
  <c r="AD231" i="5" s="1"/>
  <c r="P231" i="5"/>
  <c r="Q231" i="5"/>
  <c r="R231" i="5"/>
  <c r="S231" i="5"/>
  <c r="T231" i="5"/>
  <c r="U231" i="5"/>
  <c r="V231" i="5"/>
  <c r="W231" i="5"/>
  <c r="X231" i="5"/>
  <c r="Y231" i="5"/>
  <c r="M233" i="5"/>
  <c r="N233" i="5"/>
  <c r="AD233" i="5" s="1"/>
  <c r="P233" i="5"/>
  <c r="Q233" i="5"/>
  <c r="R233" i="5"/>
  <c r="S233" i="5"/>
  <c r="T233" i="5"/>
  <c r="U233" i="5"/>
  <c r="V233" i="5"/>
  <c r="W233" i="5"/>
  <c r="X233" i="5"/>
  <c r="Y233" i="5"/>
  <c r="M234" i="5"/>
  <c r="N234" i="5"/>
  <c r="AD234" i="5" s="1"/>
  <c r="P234" i="5"/>
  <c r="Q234" i="5"/>
  <c r="R234" i="5"/>
  <c r="S234" i="5"/>
  <c r="T234" i="5"/>
  <c r="U234" i="5"/>
  <c r="V234" i="5"/>
  <c r="W234" i="5"/>
  <c r="X234" i="5"/>
  <c r="Y234" i="5"/>
  <c r="M235" i="5"/>
  <c r="N235" i="5"/>
  <c r="AD235" i="5" s="1"/>
  <c r="P235" i="5"/>
  <c r="Q235" i="5"/>
  <c r="R235" i="5"/>
  <c r="S235" i="5"/>
  <c r="T235" i="5"/>
  <c r="U235" i="5"/>
  <c r="V235" i="5"/>
  <c r="W235" i="5"/>
  <c r="X235" i="5"/>
  <c r="Y235" i="5"/>
  <c r="M236" i="5"/>
  <c r="N236" i="5"/>
  <c r="AD236" i="5" s="1"/>
  <c r="P236" i="5"/>
  <c r="Q236" i="5"/>
  <c r="R236" i="5"/>
  <c r="S236" i="5"/>
  <c r="T236" i="5"/>
  <c r="U236" i="5"/>
  <c r="V236" i="5"/>
  <c r="W236" i="5"/>
  <c r="X236" i="5"/>
  <c r="Y236" i="5"/>
  <c r="M237" i="5"/>
  <c r="N237" i="5"/>
  <c r="AD237" i="5" s="1"/>
  <c r="P237" i="5"/>
  <c r="Q237" i="5"/>
  <c r="R237" i="5"/>
  <c r="S237" i="5"/>
  <c r="T237" i="5"/>
  <c r="U237" i="5"/>
  <c r="V237" i="5"/>
  <c r="W237" i="5"/>
  <c r="X237" i="5"/>
  <c r="Y237" i="5"/>
  <c r="M238" i="5"/>
  <c r="N238" i="5"/>
  <c r="AD238" i="5" s="1"/>
  <c r="P238" i="5"/>
  <c r="Q238" i="5"/>
  <c r="R238" i="5"/>
  <c r="S238" i="5"/>
  <c r="T238" i="5"/>
  <c r="U238" i="5"/>
  <c r="V238" i="5"/>
  <c r="W238" i="5"/>
  <c r="X238" i="5"/>
  <c r="Y238" i="5"/>
  <c r="M239" i="5"/>
  <c r="N239" i="5"/>
  <c r="AD239" i="5" s="1"/>
  <c r="P239" i="5"/>
  <c r="Q239" i="5"/>
  <c r="R239" i="5"/>
  <c r="S239" i="5"/>
  <c r="T239" i="5"/>
  <c r="U239" i="5"/>
  <c r="V239" i="5"/>
  <c r="W239" i="5"/>
  <c r="X239" i="5"/>
  <c r="Y239" i="5"/>
  <c r="M240" i="5"/>
  <c r="N240" i="5"/>
  <c r="AD240" i="5" s="1"/>
  <c r="P240" i="5"/>
  <c r="Q240" i="5"/>
  <c r="R240" i="5"/>
  <c r="S240" i="5"/>
  <c r="T240" i="5"/>
  <c r="U240" i="5"/>
  <c r="V240" i="5"/>
  <c r="W240" i="5"/>
  <c r="X240" i="5"/>
  <c r="Y240" i="5"/>
  <c r="M241" i="5"/>
  <c r="N241" i="5"/>
  <c r="AD241" i="5" s="1"/>
  <c r="P241" i="5"/>
  <c r="Q241" i="5"/>
  <c r="R241" i="5"/>
  <c r="S241" i="5"/>
  <c r="T241" i="5"/>
  <c r="U241" i="5"/>
  <c r="V241" i="5"/>
  <c r="W241" i="5"/>
  <c r="X241" i="5"/>
  <c r="Y241" i="5"/>
  <c r="M242" i="5"/>
  <c r="N242" i="5"/>
  <c r="AD242" i="5" s="1"/>
  <c r="P242" i="5"/>
  <c r="Q242" i="5"/>
  <c r="R242" i="5"/>
  <c r="S242" i="5"/>
  <c r="T242" i="5"/>
  <c r="U242" i="5"/>
  <c r="V242" i="5"/>
  <c r="W242" i="5"/>
  <c r="X242" i="5"/>
  <c r="Y242" i="5"/>
  <c r="M243" i="5"/>
  <c r="N243" i="5"/>
  <c r="AD243" i="5" s="1"/>
  <c r="P243" i="5"/>
  <c r="Q243" i="5"/>
  <c r="R243" i="5"/>
  <c r="S243" i="5"/>
  <c r="T243" i="5"/>
  <c r="U243" i="5"/>
  <c r="V243" i="5"/>
  <c r="W243" i="5"/>
  <c r="X243" i="5"/>
  <c r="Y243" i="5"/>
  <c r="M245" i="5"/>
  <c r="N245" i="5"/>
  <c r="AD245" i="5" s="1"/>
  <c r="P245" i="5"/>
  <c r="Q245" i="5"/>
  <c r="R245" i="5"/>
  <c r="S245" i="5"/>
  <c r="T245" i="5"/>
  <c r="U245" i="5"/>
  <c r="V245" i="5"/>
  <c r="W245" i="5"/>
  <c r="X245" i="5"/>
  <c r="Y245" i="5"/>
  <c r="M246" i="5"/>
  <c r="N246" i="5"/>
  <c r="AD246" i="5" s="1"/>
  <c r="P246" i="5"/>
  <c r="Q246" i="5"/>
  <c r="R246" i="5"/>
  <c r="S246" i="5"/>
  <c r="T246" i="5"/>
  <c r="U246" i="5"/>
  <c r="V246" i="5"/>
  <c r="W246" i="5"/>
  <c r="X246" i="5"/>
  <c r="Y246" i="5"/>
  <c r="M247" i="5"/>
  <c r="N247" i="5"/>
  <c r="AD247" i="5" s="1"/>
  <c r="P247" i="5"/>
  <c r="Q247" i="5"/>
  <c r="R247" i="5"/>
  <c r="S247" i="5"/>
  <c r="T247" i="5"/>
  <c r="U247" i="5"/>
  <c r="V247" i="5"/>
  <c r="W247" i="5"/>
  <c r="X247" i="5"/>
  <c r="Y247" i="5"/>
  <c r="M248" i="5"/>
  <c r="N248" i="5"/>
  <c r="AD248" i="5" s="1"/>
  <c r="P248" i="5"/>
  <c r="Q248" i="5"/>
  <c r="R248" i="5"/>
  <c r="S248" i="5"/>
  <c r="T248" i="5"/>
  <c r="U248" i="5"/>
  <c r="V248" i="5"/>
  <c r="W248" i="5"/>
  <c r="X248" i="5"/>
  <c r="Y248" i="5"/>
  <c r="M249" i="5"/>
  <c r="N249" i="5"/>
  <c r="AD249" i="5" s="1"/>
  <c r="P249" i="5"/>
  <c r="Q249" i="5"/>
  <c r="R249" i="5"/>
  <c r="S249" i="5"/>
  <c r="T249" i="5"/>
  <c r="U249" i="5"/>
  <c r="V249" i="5"/>
  <c r="W249" i="5"/>
  <c r="X249" i="5"/>
  <c r="Y249" i="5"/>
  <c r="M250" i="5"/>
  <c r="N250" i="5"/>
  <c r="AD250" i="5" s="1"/>
  <c r="P250" i="5"/>
  <c r="Q250" i="5"/>
  <c r="R250" i="5"/>
  <c r="S250" i="5"/>
  <c r="T250" i="5"/>
  <c r="U250" i="5"/>
  <c r="V250" i="5"/>
  <c r="W250" i="5"/>
  <c r="X250" i="5"/>
  <c r="Y250" i="5"/>
  <c r="M251" i="5"/>
  <c r="N251" i="5"/>
  <c r="AD251" i="5" s="1"/>
  <c r="P251" i="5"/>
  <c r="Q251" i="5"/>
  <c r="R251" i="5"/>
  <c r="S251" i="5"/>
  <c r="T251" i="5"/>
  <c r="U251" i="5"/>
  <c r="V251" i="5"/>
  <c r="W251" i="5"/>
  <c r="X251" i="5"/>
  <c r="Y251" i="5"/>
  <c r="M252" i="5"/>
  <c r="N252" i="5"/>
  <c r="AD252" i="5" s="1"/>
  <c r="P252" i="5"/>
  <c r="Q252" i="5"/>
  <c r="R252" i="5"/>
  <c r="S252" i="5"/>
  <c r="T252" i="5"/>
  <c r="U252" i="5"/>
  <c r="V252" i="5"/>
  <c r="W252" i="5"/>
  <c r="X252" i="5"/>
  <c r="Y252" i="5"/>
  <c r="M253" i="5"/>
  <c r="N253" i="5"/>
  <c r="AD253" i="5" s="1"/>
  <c r="P253" i="5"/>
  <c r="Q253" i="5"/>
  <c r="R253" i="5"/>
  <c r="S253" i="5"/>
  <c r="T253" i="5"/>
  <c r="U253" i="5"/>
  <c r="V253" i="5"/>
  <c r="W253" i="5"/>
  <c r="X253" i="5"/>
  <c r="Y253" i="5"/>
  <c r="M255" i="5"/>
  <c r="N255" i="5"/>
  <c r="AD255" i="5" s="1"/>
  <c r="P255" i="5"/>
  <c r="Q255" i="5"/>
  <c r="R255" i="5"/>
  <c r="S255" i="5"/>
  <c r="T255" i="5"/>
  <c r="U255" i="5"/>
  <c r="V255" i="5"/>
  <c r="W255" i="5"/>
  <c r="X255" i="5"/>
  <c r="Y255" i="5"/>
  <c r="M256" i="5"/>
  <c r="N256" i="5"/>
  <c r="AD256" i="5" s="1"/>
  <c r="P256" i="5"/>
  <c r="Q256" i="5"/>
  <c r="R256" i="5"/>
  <c r="S256" i="5"/>
  <c r="T256" i="5"/>
  <c r="U256" i="5"/>
  <c r="V256" i="5"/>
  <c r="W256" i="5"/>
  <c r="X256" i="5"/>
  <c r="Y256" i="5"/>
  <c r="M257" i="5"/>
  <c r="N257" i="5"/>
  <c r="AD257" i="5" s="1"/>
  <c r="P257" i="5"/>
  <c r="Q257" i="5"/>
  <c r="R257" i="5"/>
  <c r="S257" i="5"/>
  <c r="T257" i="5"/>
  <c r="U257" i="5"/>
  <c r="V257" i="5"/>
  <c r="W257" i="5"/>
  <c r="X257" i="5"/>
  <c r="Y257" i="5"/>
  <c r="M259" i="5"/>
  <c r="N259" i="5"/>
  <c r="AD259" i="5" s="1"/>
  <c r="P259" i="5"/>
  <c r="Q259" i="5"/>
  <c r="R259" i="5"/>
  <c r="S259" i="5"/>
  <c r="T259" i="5"/>
  <c r="U259" i="5"/>
  <c r="V259" i="5"/>
  <c r="W259" i="5"/>
  <c r="X259" i="5"/>
  <c r="Y259" i="5"/>
  <c r="M260" i="5"/>
  <c r="N260" i="5"/>
  <c r="AD260" i="5" s="1"/>
  <c r="P260" i="5"/>
  <c r="Q260" i="5"/>
  <c r="R260" i="5"/>
  <c r="S260" i="5"/>
  <c r="T260" i="5"/>
  <c r="U260" i="5"/>
  <c r="V260" i="5"/>
  <c r="W260" i="5"/>
  <c r="X260" i="5"/>
  <c r="Y260" i="5"/>
  <c r="M261" i="5"/>
  <c r="N261" i="5"/>
  <c r="AD261" i="5" s="1"/>
  <c r="P261" i="5"/>
  <c r="Q261" i="5"/>
  <c r="R261" i="5"/>
  <c r="S261" i="5"/>
  <c r="T261" i="5"/>
  <c r="U261" i="5"/>
  <c r="V261" i="5"/>
  <c r="W261" i="5"/>
  <c r="X261" i="5"/>
  <c r="Y261" i="5"/>
  <c r="M262" i="5"/>
  <c r="N262" i="5"/>
  <c r="AD262" i="5" s="1"/>
  <c r="P262" i="5"/>
  <c r="Q262" i="5"/>
  <c r="R262" i="5"/>
  <c r="S262" i="5"/>
  <c r="T262" i="5"/>
  <c r="U262" i="5"/>
  <c r="V262" i="5"/>
  <c r="W262" i="5"/>
  <c r="X262" i="5"/>
  <c r="Y262" i="5"/>
  <c r="M263" i="5"/>
  <c r="N263" i="5"/>
  <c r="AD263" i="5" s="1"/>
  <c r="P263" i="5"/>
  <c r="Q263" i="5"/>
  <c r="R263" i="5"/>
  <c r="S263" i="5"/>
  <c r="T263" i="5"/>
  <c r="U263" i="5"/>
  <c r="V263" i="5"/>
  <c r="W263" i="5"/>
  <c r="X263" i="5"/>
  <c r="Y263" i="5"/>
  <c r="M264" i="5"/>
  <c r="N264" i="5"/>
  <c r="AD264" i="5" s="1"/>
  <c r="P264" i="5"/>
  <c r="Q264" i="5"/>
  <c r="R264" i="5"/>
  <c r="S264" i="5"/>
  <c r="T264" i="5"/>
  <c r="U264" i="5"/>
  <c r="V264" i="5"/>
  <c r="W264" i="5"/>
  <c r="X264" i="5"/>
  <c r="Y264" i="5"/>
  <c r="M265" i="5"/>
  <c r="N265" i="5"/>
  <c r="AD265" i="5" s="1"/>
  <c r="P265" i="5"/>
  <c r="Q265" i="5"/>
  <c r="R265" i="5"/>
  <c r="S265" i="5"/>
  <c r="T265" i="5"/>
  <c r="U265" i="5"/>
  <c r="V265" i="5"/>
  <c r="W265" i="5"/>
  <c r="X265" i="5"/>
  <c r="Y265" i="5"/>
  <c r="M266" i="5"/>
  <c r="N266" i="5"/>
  <c r="AD266" i="5" s="1"/>
  <c r="P266" i="5"/>
  <c r="Q266" i="5"/>
  <c r="R266" i="5"/>
  <c r="S266" i="5"/>
  <c r="T266" i="5"/>
  <c r="U266" i="5"/>
  <c r="V266" i="5"/>
  <c r="W266" i="5"/>
  <c r="X266" i="5"/>
  <c r="Y266" i="5"/>
  <c r="M267" i="5"/>
  <c r="N267" i="5"/>
  <c r="AD267" i="5" s="1"/>
  <c r="P267" i="5"/>
  <c r="Q267" i="5"/>
  <c r="R267" i="5"/>
  <c r="S267" i="5"/>
  <c r="T267" i="5"/>
  <c r="U267" i="5"/>
  <c r="V267" i="5"/>
  <c r="W267" i="5"/>
  <c r="X267" i="5"/>
  <c r="Y267" i="5"/>
  <c r="M269" i="5"/>
  <c r="N269" i="5"/>
  <c r="AD269" i="5" s="1"/>
  <c r="P269" i="5"/>
  <c r="Q269" i="5"/>
  <c r="R269" i="5"/>
  <c r="S269" i="5"/>
  <c r="T269" i="5"/>
  <c r="U269" i="5"/>
  <c r="V269" i="5"/>
  <c r="W269" i="5"/>
  <c r="X269" i="5"/>
  <c r="Y269" i="5"/>
  <c r="M270" i="5"/>
  <c r="N270" i="5"/>
  <c r="AD270" i="5" s="1"/>
  <c r="P270" i="5"/>
  <c r="Q270" i="5"/>
  <c r="R270" i="5"/>
  <c r="S270" i="5"/>
  <c r="T270" i="5"/>
  <c r="U270" i="5"/>
  <c r="V270" i="5"/>
  <c r="W270" i="5"/>
  <c r="X270" i="5"/>
  <c r="Y270" i="5"/>
  <c r="M271" i="5"/>
  <c r="N271" i="5"/>
  <c r="AD271" i="5" s="1"/>
  <c r="P271" i="5"/>
  <c r="Q271" i="5"/>
  <c r="R271" i="5"/>
  <c r="S271" i="5"/>
  <c r="T271" i="5"/>
  <c r="U271" i="5"/>
  <c r="V271" i="5"/>
  <c r="W271" i="5"/>
  <c r="X271" i="5"/>
  <c r="Y271" i="5"/>
  <c r="M272" i="5"/>
  <c r="N272" i="5"/>
  <c r="AD272" i="5" s="1"/>
  <c r="P272" i="5"/>
  <c r="Q272" i="5"/>
  <c r="R272" i="5"/>
  <c r="S272" i="5"/>
  <c r="T272" i="5"/>
  <c r="U272" i="5"/>
  <c r="V272" i="5"/>
  <c r="W272" i="5"/>
  <c r="X272" i="5"/>
  <c r="Y272" i="5"/>
  <c r="M273" i="5"/>
  <c r="N273" i="5"/>
  <c r="AD273" i="5" s="1"/>
  <c r="P273" i="5"/>
  <c r="Q273" i="5"/>
  <c r="R273" i="5"/>
  <c r="S273" i="5"/>
  <c r="T273" i="5"/>
  <c r="U273" i="5"/>
  <c r="V273" i="5"/>
  <c r="W273" i="5"/>
  <c r="X273" i="5"/>
  <c r="Y273" i="5"/>
  <c r="M275" i="5"/>
  <c r="N275" i="5"/>
  <c r="AD275" i="5" s="1"/>
  <c r="P275" i="5"/>
  <c r="Q275" i="5"/>
  <c r="R275" i="5"/>
  <c r="S275" i="5"/>
  <c r="T275" i="5"/>
  <c r="U275" i="5"/>
  <c r="V275" i="5"/>
  <c r="W275" i="5"/>
  <c r="X275" i="5"/>
  <c r="Y275" i="5"/>
  <c r="M276" i="5"/>
  <c r="N276" i="5"/>
  <c r="AD276" i="5" s="1"/>
  <c r="P276" i="5"/>
  <c r="Q276" i="5"/>
  <c r="R276" i="5"/>
  <c r="S276" i="5"/>
  <c r="T276" i="5"/>
  <c r="U276" i="5"/>
  <c r="V276" i="5"/>
  <c r="W276" i="5"/>
  <c r="X276" i="5"/>
  <c r="Y276" i="5"/>
  <c r="M277" i="5"/>
  <c r="N277" i="5"/>
  <c r="AD277" i="5" s="1"/>
  <c r="P277" i="5"/>
  <c r="Q277" i="5"/>
  <c r="R277" i="5"/>
  <c r="S277" i="5"/>
  <c r="T277" i="5"/>
  <c r="U277" i="5"/>
  <c r="V277" i="5"/>
  <c r="W277" i="5"/>
  <c r="X277" i="5"/>
  <c r="Y277" i="5"/>
  <c r="M278" i="5"/>
  <c r="N278" i="5"/>
  <c r="AD278" i="5" s="1"/>
  <c r="P278" i="5"/>
  <c r="Q278" i="5"/>
  <c r="R278" i="5"/>
  <c r="S278" i="5"/>
  <c r="T278" i="5"/>
  <c r="U278" i="5"/>
  <c r="V278" i="5"/>
  <c r="W278" i="5"/>
  <c r="X278" i="5"/>
  <c r="Y278" i="5"/>
  <c r="M279" i="5"/>
  <c r="N279" i="5"/>
  <c r="AD279" i="5" s="1"/>
  <c r="P279" i="5"/>
  <c r="Q279" i="5"/>
  <c r="R279" i="5"/>
  <c r="S279" i="5"/>
  <c r="T279" i="5"/>
  <c r="U279" i="5"/>
  <c r="V279" i="5"/>
  <c r="W279" i="5"/>
  <c r="X279" i="5"/>
  <c r="Y279" i="5"/>
  <c r="M280" i="5"/>
  <c r="N280" i="5"/>
  <c r="AD280" i="5" s="1"/>
  <c r="P280" i="5"/>
  <c r="Q280" i="5"/>
  <c r="R280" i="5"/>
  <c r="S280" i="5"/>
  <c r="T280" i="5"/>
  <c r="U280" i="5"/>
  <c r="V280" i="5"/>
  <c r="W280" i="5"/>
  <c r="X280" i="5"/>
  <c r="Y280" i="5"/>
  <c r="M281" i="5"/>
  <c r="N281" i="5"/>
  <c r="AD281" i="5" s="1"/>
  <c r="P281" i="5"/>
  <c r="Q281" i="5"/>
  <c r="R281" i="5"/>
  <c r="S281" i="5"/>
  <c r="T281" i="5"/>
  <c r="U281" i="5"/>
  <c r="V281" i="5"/>
  <c r="W281" i="5"/>
  <c r="X281" i="5"/>
  <c r="Y281" i="5"/>
  <c r="M282" i="5"/>
  <c r="N282" i="5"/>
  <c r="AD282" i="5" s="1"/>
  <c r="P282" i="5"/>
  <c r="Q282" i="5"/>
  <c r="R282" i="5"/>
  <c r="S282" i="5"/>
  <c r="T282" i="5"/>
  <c r="U282" i="5"/>
  <c r="V282" i="5"/>
  <c r="W282" i="5"/>
  <c r="X282" i="5"/>
  <c r="Y282" i="5"/>
  <c r="M283" i="5"/>
  <c r="N283" i="5"/>
  <c r="AD283" i="5" s="1"/>
  <c r="P283" i="5"/>
  <c r="Q283" i="5"/>
  <c r="R283" i="5"/>
  <c r="S283" i="5"/>
  <c r="T283" i="5"/>
  <c r="U283" i="5"/>
  <c r="V283" i="5"/>
  <c r="W283" i="5"/>
  <c r="X283" i="5"/>
  <c r="Y283" i="5"/>
  <c r="M284" i="5"/>
  <c r="N284" i="5"/>
  <c r="AD284" i="5" s="1"/>
  <c r="P284" i="5"/>
  <c r="Q284" i="5"/>
  <c r="R284" i="5"/>
  <c r="S284" i="5"/>
  <c r="T284" i="5"/>
  <c r="U284" i="5"/>
  <c r="V284" i="5"/>
  <c r="W284" i="5"/>
  <c r="X284" i="5"/>
  <c r="Y284" i="5"/>
  <c r="M287" i="5"/>
  <c r="N287" i="5"/>
  <c r="AD287" i="5" s="1"/>
  <c r="P287" i="5"/>
  <c r="Q287" i="5"/>
  <c r="R287" i="5"/>
  <c r="S287" i="5"/>
  <c r="T287" i="5"/>
  <c r="U287" i="5"/>
  <c r="V287" i="5"/>
  <c r="W287" i="5"/>
  <c r="X287" i="5"/>
  <c r="Y287" i="5"/>
  <c r="M288" i="5"/>
  <c r="N288" i="5"/>
  <c r="AD288" i="5" s="1"/>
  <c r="P288" i="5"/>
  <c r="Q288" i="5"/>
  <c r="R288" i="5"/>
  <c r="S288" i="5"/>
  <c r="T288" i="5"/>
  <c r="U288" i="5"/>
  <c r="V288" i="5"/>
  <c r="W288" i="5"/>
  <c r="X288" i="5"/>
  <c r="Y288" i="5"/>
  <c r="M290" i="5"/>
  <c r="N290" i="5"/>
  <c r="AD290" i="5" s="1"/>
  <c r="P290" i="5"/>
  <c r="Q290" i="5"/>
  <c r="R290" i="5"/>
  <c r="S290" i="5"/>
  <c r="T290" i="5"/>
  <c r="U290" i="5"/>
  <c r="V290" i="5"/>
  <c r="W290" i="5"/>
  <c r="X290" i="5"/>
  <c r="Y290" i="5"/>
  <c r="M291" i="5"/>
  <c r="N291" i="5"/>
  <c r="AD291" i="5" s="1"/>
  <c r="P291" i="5"/>
  <c r="Q291" i="5"/>
  <c r="R291" i="5"/>
  <c r="S291" i="5"/>
  <c r="T291" i="5"/>
  <c r="U291" i="5"/>
  <c r="V291" i="5"/>
  <c r="W291" i="5"/>
  <c r="X291" i="5"/>
  <c r="Y291" i="5"/>
  <c r="M292" i="5"/>
  <c r="N292" i="5"/>
  <c r="AD292" i="5" s="1"/>
  <c r="P292" i="5"/>
  <c r="Q292" i="5"/>
  <c r="R292" i="5"/>
  <c r="S292" i="5"/>
  <c r="T292" i="5"/>
  <c r="U292" i="5"/>
  <c r="V292" i="5"/>
  <c r="W292" i="5"/>
  <c r="X292" i="5"/>
  <c r="Y292" i="5"/>
  <c r="M293" i="5"/>
  <c r="N293" i="5"/>
  <c r="AD293" i="5" s="1"/>
  <c r="P293" i="5"/>
  <c r="Q293" i="5"/>
  <c r="R293" i="5"/>
  <c r="S293" i="5"/>
  <c r="T293" i="5"/>
  <c r="U293" i="5"/>
  <c r="V293" i="5"/>
  <c r="W293" i="5"/>
  <c r="X293" i="5"/>
  <c r="Y293" i="5"/>
  <c r="M294" i="5"/>
  <c r="N294" i="5"/>
  <c r="AD294" i="5" s="1"/>
  <c r="P294" i="5"/>
  <c r="Q294" i="5"/>
  <c r="R294" i="5"/>
  <c r="S294" i="5"/>
  <c r="T294" i="5"/>
  <c r="U294" i="5"/>
  <c r="V294" i="5"/>
  <c r="W294" i="5"/>
  <c r="X294" i="5"/>
  <c r="Y294" i="5"/>
  <c r="M295" i="5"/>
  <c r="N295" i="5"/>
  <c r="AD295" i="5" s="1"/>
  <c r="P295" i="5"/>
  <c r="Q295" i="5"/>
  <c r="R295" i="5"/>
  <c r="S295" i="5"/>
  <c r="T295" i="5"/>
  <c r="U295" i="5"/>
  <c r="V295" i="5"/>
  <c r="W295" i="5"/>
  <c r="X295" i="5"/>
  <c r="Y295" i="5"/>
  <c r="M297" i="5"/>
  <c r="N297" i="5"/>
  <c r="AD297" i="5" s="1"/>
  <c r="P297" i="5"/>
  <c r="Q297" i="5"/>
  <c r="R297" i="5"/>
  <c r="S297" i="5"/>
  <c r="T297" i="5"/>
  <c r="U297" i="5"/>
  <c r="V297" i="5"/>
  <c r="W297" i="5"/>
  <c r="X297" i="5"/>
  <c r="Y297" i="5"/>
  <c r="M298" i="5"/>
  <c r="N298" i="5"/>
  <c r="AD298" i="5" s="1"/>
  <c r="P298" i="5"/>
  <c r="Q298" i="5"/>
  <c r="R298" i="5"/>
  <c r="S298" i="5"/>
  <c r="T298" i="5"/>
  <c r="U298" i="5"/>
  <c r="V298" i="5"/>
  <c r="W298" i="5"/>
  <c r="X298" i="5"/>
  <c r="Y298" i="5"/>
  <c r="M300" i="5"/>
  <c r="N300" i="5"/>
  <c r="AD300" i="5" s="1"/>
  <c r="P300" i="5"/>
  <c r="Q300" i="5"/>
  <c r="R300" i="5"/>
  <c r="S300" i="5"/>
  <c r="T300" i="5"/>
  <c r="U300" i="5"/>
  <c r="V300" i="5"/>
  <c r="W300" i="5"/>
  <c r="X300" i="5"/>
  <c r="Y300" i="5"/>
  <c r="M301" i="5"/>
  <c r="N301" i="5"/>
  <c r="AD301" i="5" s="1"/>
  <c r="P301" i="5"/>
  <c r="Q301" i="5"/>
  <c r="R301" i="5"/>
  <c r="S301" i="5"/>
  <c r="T301" i="5"/>
  <c r="U301" i="5"/>
  <c r="V301" i="5"/>
  <c r="W301" i="5"/>
  <c r="X301" i="5"/>
  <c r="Y301" i="5"/>
  <c r="M302" i="5"/>
  <c r="N302" i="5"/>
  <c r="AD302" i="5" s="1"/>
  <c r="P302" i="5"/>
  <c r="Q302" i="5"/>
  <c r="R302" i="5"/>
  <c r="S302" i="5"/>
  <c r="T302" i="5"/>
  <c r="U302" i="5"/>
  <c r="V302" i="5"/>
  <c r="W302" i="5"/>
  <c r="X302" i="5"/>
  <c r="Y302" i="5"/>
  <c r="M303" i="5"/>
  <c r="N303" i="5"/>
  <c r="AD303" i="5" s="1"/>
  <c r="P303" i="5"/>
  <c r="Q303" i="5"/>
  <c r="R303" i="5"/>
  <c r="S303" i="5"/>
  <c r="T303" i="5"/>
  <c r="U303" i="5"/>
  <c r="V303" i="5"/>
  <c r="W303" i="5"/>
  <c r="X303" i="5"/>
  <c r="Y303" i="5"/>
  <c r="M304" i="5"/>
  <c r="N304" i="5"/>
  <c r="AD304" i="5" s="1"/>
  <c r="P304" i="5"/>
  <c r="Q304" i="5"/>
  <c r="R304" i="5"/>
  <c r="S304" i="5"/>
  <c r="T304" i="5"/>
  <c r="U304" i="5"/>
  <c r="V304" i="5"/>
  <c r="W304" i="5"/>
  <c r="X304" i="5"/>
  <c r="Y304" i="5"/>
  <c r="M305" i="5"/>
  <c r="N305" i="5"/>
  <c r="AD305" i="5" s="1"/>
  <c r="P305" i="5"/>
  <c r="Q305" i="5"/>
  <c r="R305" i="5"/>
  <c r="S305" i="5"/>
  <c r="T305" i="5"/>
  <c r="U305" i="5"/>
  <c r="V305" i="5"/>
  <c r="W305" i="5"/>
  <c r="X305" i="5"/>
  <c r="Y305" i="5"/>
  <c r="M306" i="5"/>
  <c r="N306" i="5"/>
  <c r="AD306" i="5" s="1"/>
  <c r="P306" i="5"/>
  <c r="Q306" i="5"/>
  <c r="R306" i="5"/>
  <c r="S306" i="5"/>
  <c r="T306" i="5"/>
  <c r="U306" i="5"/>
  <c r="V306" i="5"/>
  <c r="W306" i="5"/>
  <c r="X306" i="5"/>
  <c r="Y306" i="5"/>
  <c r="M307" i="5"/>
  <c r="N307" i="5"/>
  <c r="AD307" i="5" s="1"/>
  <c r="P307" i="5"/>
  <c r="Q307" i="5"/>
  <c r="R307" i="5"/>
  <c r="S307" i="5"/>
  <c r="T307" i="5"/>
  <c r="U307" i="5"/>
  <c r="V307" i="5"/>
  <c r="W307" i="5"/>
  <c r="X307" i="5"/>
  <c r="Y307" i="5"/>
  <c r="M308" i="5"/>
  <c r="N308" i="5"/>
  <c r="AD308" i="5" s="1"/>
  <c r="P308" i="5"/>
  <c r="Q308" i="5"/>
  <c r="R308" i="5"/>
  <c r="S308" i="5"/>
  <c r="T308" i="5"/>
  <c r="U308" i="5"/>
  <c r="V308" i="5"/>
  <c r="W308" i="5"/>
  <c r="X308" i="5"/>
  <c r="Y308" i="5"/>
  <c r="M310" i="5"/>
  <c r="N310" i="5"/>
  <c r="AD310" i="5" s="1"/>
  <c r="P310" i="5"/>
  <c r="Q310" i="5"/>
  <c r="R310" i="5"/>
  <c r="S310" i="5"/>
  <c r="T310" i="5"/>
  <c r="U310" i="5"/>
  <c r="V310" i="5"/>
  <c r="W310" i="5"/>
  <c r="X310" i="5"/>
  <c r="Y310" i="5"/>
  <c r="M311" i="5"/>
  <c r="N311" i="5"/>
  <c r="AD311" i="5" s="1"/>
  <c r="P311" i="5"/>
  <c r="Q311" i="5"/>
  <c r="R311" i="5"/>
  <c r="S311" i="5"/>
  <c r="T311" i="5"/>
  <c r="U311" i="5"/>
  <c r="V311" i="5"/>
  <c r="W311" i="5"/>
  <c r="X311" i="5"/>
  <c r="Y311" i="5"/>
  <c r="M313" i="5"/>
  <c r="N313" i="5"/>
  <c r="AD313" i="5" s="1"/>
  <c r="P313" i="5"/>
  <c r="Q313" i="5"/>
  <c r="R313" i="5"/>
  <c r="S313" i="5"/>
  <c r="T313" i="5"/>
  <c r="U313" i="5"/>
  <c r="V313" i="5"/>
  <c r="W313" i="5"/>
  <c r="X313" i="5"/>
  <c r="Y313" i="5"/>
  <c r="M314" i="5"/>
  <c r="N314" i="5"/>
  <c r="AD314" i="5" s="1"/>
  <c r="P314" i="5"/>
  <c r="Q314" i="5"/>
  <c r="R314" i="5"/>
  <c r="S314" i="5"/>
  <c r="T314" i="5"/>
  <c r="U314" i="5"/>
  <c r="V314" i="5"/>
  <c r="W314" i="5"/>
  <c r="X314" i="5"/>
  <c r="Y314" i="5"/>
  <c r="M315" i="5"/>
  <c r="N315" i="5"/>
  <c r="AD315" i="5" s="1"/>
  <c r="P315" i="5"/>
  <c r="Q315" i="5"/>
  <c r="R315" i="5"/>
  <c r="S315" i="5"/>
  <c r="T315" i="5"/>
  <c r="U315" i="5"/>
  <c r="V315" i="5"/>
  <c r="W315" i="5"/>
  <c r="X315" i="5"/>
  <c r="Y315" i="5"/>
  <c r="M316" i="5"/>
  <c r="N316" i="5"/>
  <c r="AD316" i="5" s="1"/>
  <c r="P316" i="5"/>
  <c r="Q316" i="5"/>
  <c r="R316" i="5"/>
  <c r="S316" i="5"/>
  <c r="T316" i="5"/>
  <c r="U316" i="5"/>
  <c r="V316" i="5"/>
  <c r="W316" i="5"/>
  <c r="X316" i="5"/>
  <c r="Y316" i="5"/>
  <c r="M317" i="5"/>
  <c r="N317" i="5"/>
  <c r="AD317" i="5" s="1"/>
  <c r="P317" i="5"/>
  <c r="Q317" i="5"/>
  <c r="R317" i="5"/>
  <c r="S317" i="5"/>
  <c r="T317" i="5"/>
  <c r="U317" i="5"/>
  <c r="V317" i="5"/>
  <c r="W317" i="5"/>
  <c r="X317" i="5"/>
  <c r="Y317" i="5"/>
  <c r="M318" i="5"/>
  <c r="N318" i="5"/>
  <c r="AD318" i="5" s="1"/>
  <c r="P318" i="5"/>
  <c r="Q318" i="5"/>
  <c r="R318" i="5"/>
  <c r="S318" i="5"/>
  <c r="T318" i="5"/>
  <c r="U318" i="5"/>
  <c r="V318" i="5"/>
  <c r="W318" i="5"/>
  <c r="X318" i="5"/>
  <c r="Y318" i="5"/>
  <c r="M319" i="5"/>
  <c r="N319" i="5"/>
  <c r="AD319" i="5" s="1"/>
  <c r="P319" i="5"/>
  <c r="Q319" i="5"/>
  <c r="R319" i="5"/>
  <c r="S319" i="5"/>
  <c r="T319" i="5"/>
  <c r="U319" i="5"/>
  <c r="V319" i="5"/>
  <c r="W319" i="5"/>
  <c r="X319" i="5"/>
  <c r="Y319" i="5"/>
  <c r="M321" i="5"/>
  <c r="N321" i="5"/>
  <c r="AD321" i="5" s="1"/>
  <c r="P321" i="5"/>
  <c r="Q321" i="5"/>
  <c r="R321" i="5"/>
  <c r="S321" i="5"/>
  <c r="T321" i="5"/>
  <c r="U321" i="5"/>
  <c r="V321" i="5"/>
  <c r="W321" i="5"/>
  <c r="X321" i="5"/>
  <c r="Y321" i="5"/>
  <c r="M322" i="5"/>
  <c r="N322" i="5"/>
  <c r="AD322" i="5" s="1"/>
  <c r="P322" i="5"/>
  <c r="Q322" i="5"/>
  <c r="R322" i="5"/>
  <c r="S322" i="5"/>
  <c r="T322" i="5"/>
  <c r="U322" i="5"/>
  <c r="V322" i="5"/>
  <c r="W322" i="5"/>
  <c r="X322" i="5"/>
  <c r="Y322" i="5"/>
  <c r="M323" i="5"/>
  <c r="N323" i="5"/>
  <c r="AD323" i="5" s="1"/>
  <c r="P323" i="5"/>
  <c r="Q323" i="5"/>
  <c r="R323" i="5"/>
  <c r="S323" i="5"/>
  <c r="T323" i="5"/>
  <c r="U323" i="5"/>
  <c r="V323" i="5"/>
  <c r="W323" i="5"/>
  <c r="X323" i="5"/>
  <c r="Y323" i="5"/>
  <c r="M324" i="5"/>
  <c r="N324" i="5"/>
  <c r="AD324" i="5" s="1"/>
  <c r="P324" i="5"/>
  <c r="Q324" i="5"/>
  <c r="R324" i="5"/>
  <c r="S324" i="5"/>
  <c r="T324" i="5"/>
  <c r="U324" i="5"/>
  <c r="V324" i="5"/>
  <c r="W324" i="5"/>
  <c r="X324" i="5"/>
  <c r="Y324" i="5"/>
  <c r="M326" i="5"/>
  <c r="N326" i="5"/>
  <c r="AD326" i="5" s="1"/>
  <c r="P326" i="5"/>
  <c r="Q326" i="5"/>
  <c r="R326" i="5"/>
  <c r="S326" i="5"/>
  <c r="T326" i="5"/>
  <c r="U326" i="5"/>
  <c r="V326" i="5"/>
  <c r="W326" i="5"/>
  <c r="X326" i="5"/>
  <c r="Y326" i="5"/>
  <c r="M329" i="5"/>
  <c r="N329" i="5"/>
  <c r="AD329" i="5" s="1"/>
  <c r="P329" i="5"/>
  <c r="Q329" i="5"/>
  <c r="R329" i="5"/>
  <c r="S329" i="5"/>
  <c r="T329" i="5"/>
  <c r="U329" i="5"/>
  <c r="V329" i="5"/>
  <c r="W329" i="5"/>
  <c r="X329" i="5"/>
  <c r="Y329" i="5"/>
  <c r="M331" i="5"/>
  <c r="N331" i="5"/>
  <c r="AD331" i="5" s="1"/>
  <c r="P331" i="5"/>
  <c r="Q331" i="5"/>
  <c r="R331" i="5"/>
  <c r="S331" i="5"/>
  <c r="T331" i="5"/>
  <c r="U331" i="5"/>
  <c r="V331" i="5"/>
  <c r="W331" i="5"/>
  <c r="X331" i="5"/>
  <c r="Y331" i="5"/>
  <c r="M332" i="5"/>
  <c r="N332" i="5"/>
  <c r="AD332" i="5" s="1"/>
  <c r="P332" i="5"/>
  <c r="Q332" i="5"/>
  <c r="R332" i="5"/>
  <c r="S332" i="5"/>
  <c r="T332" i="5"/>
  <c r="U332" i="5"/>
  <c r="V332" i="5"/>
  <c r="W332" i="5"/>
  <c r="X332" i="5"/>
  <c r="Y332" i="5"/>
  <c r="M333" i="5"/>
  <c r="N333" i="5"/>
  <c r="AD333" i="5" s="1"/>
  <c r="P333" i="5"/>
  <c r="Q333" i="5"/>
  <c r="R333" i="5"/>
  <c r="S333" i="5"/>
  <c r="T333" i="5"/>
  <c r="U333" i="5"/>
  <c r="V333" i="5"/>
  <c r="W333" i="5"/>
  <c r="X333" i="5"/>
  <c r="Y333" i="5"/>
  <c r="M334" i="5"/>
  <c r="N334" i="5"/>
  <c r="AD334" i="5" s="1"/>
  <c r="P334" i="5"/>
  <c r="Q334" i="5"/>
  <c r="R334" i="5"/>
  <c r="S334" i="5"/>
  <c r="T334" i="5"/>
  <c r="U334" i="5"/>
  <c r="V334" i="5"/>
  <c r="W334" i="5"/>
  <c r="X334" i="5"/>
  <c r="Y334" i="5"/>
  <c r="M335" i="5"/>
  <c r="N335" i="5"/>
  <c r="AD335" i="5" s="1"/>
  <c r="P335" i="5"/>
  <c r="Q335" i="5"/>
  <c r="R335" i="5"/>
  <c r="S335" i="5"/>
  <c r="T335" i="5"/>
  <c r="U335" i="5"/>
  <c r="V335" i="5"/>
  <c r="W335" i="5"/>
  <c r="X335" i="5"/>
  <c r="Y335" i="5"/>
  <c r="M336" i="5"/>
  <c r="N336" i="5"/>
  <c r="AD336" i="5" s="1"/>
  <c r="P336" i="5"/>
  <c r="Q336" i="5"/>
  <c r="R336" i="5"/>
  <c r="S336" i="5"/>
  <c r="T336" i="5"/>
  <c r="U336" i="5"/>
  <c r="V336" i="5"/>
  <c r="W336" i="5"/>
  <c r="X336" i="5"/>
  <c r="Y336" i="5"/>
  <c r="M337" i="5"/>
  <c r="N337" i="5"/>
  <c r="AD337" i="5" s="1"/>
  <c r="P337" i="5"/>
  <c r="Q337" i="5"/>
  <c r="R337" i="5"/>
  <c r="S337" i="5"/>
  <c r="T337" i="5"/>
  <c r="U337" i="5"/>
  <c r="V337" i="5"/>
  <c r="W337" i="5"/>
  <c r="X337" i="5"/>
  <c r="Y337" i="5"/>
  <c r="M18" i="5"/>
  <c r="N18" i="5"/>
  <c r="AD18" i="5" s="1"/>
  <c r="P18" i="5"/>
  <c r="Q18" i="5"/>
  <c r="R18" i="5"/>
  <c r="S18" i="5"/>
  <c r="T18" i="5"/>
  <c r="U18" i="5"/>
  <c r="V18" i="5"/>
  <c r="W18" i="5"/>
  <c r="X18" i="5"/>
  <c r="Y18" i="5"/>
  <c r="M115" i="5"/>
  <c r="N115" i="5"/>
  <c r="AD115" i="5" s="1"/>
  <c r="P115" i="5"/>
  <c r="Q115" i="5"/>
  <c r="R115" i="5"/>
  <c r="S115" i="5"/>
  <c r="T115" i="5"/>
  <c r="U115" i="5"/>
  <c r="V115" i="5"/>
  <c r="W115" i="5"/>
  <c r="X115" i="5"/>
  <c r="Y115" i="5"/>
  <c r="M254" i="5"/>
  <c r="N254" i="5"/>
  <c r="AD254" i="5" s="1"/>
  <c r="P254" i="5"/>
  <c r="Q254" i="5"/>
  <c r="R254" i="5"/>
  <c r="S254" i="5"/>
  <c r="T254" i="5"/>
  <c r="U254" i="5"/>
  <c r="V254" i="5"/>
  <c r="W254" i="5"/>
  <c r="X254" i="5"/>
  <c r="Y254" i="5"/>
  <c r="M286" i="5"/>
  <c r="N286" i="5"/>
  <c r="AD286" i="5" s="1"/>
  <c r="P286" i="5"/>
  <c r="Q286" i="5"/>
  <c r="R286" i="5"/>
  <c r="S286" i="5"/>
  <c r="T286" i="5"/>
  <c r="U286" i="5"/>
  <c r="V286" i="5"/>
  <c r="W286" i="5"/>
  <c r="X286" i="5"/>
  <c r="Y286" i="5"/>
  <c r="M289" i="5"/>
  <c r="N289" i="5"/>
  <c r="AD289" i="5" s="1"/>
  <c r="P289" i="5"/>
  <c r="Q289" i="5"/>
  <c r="R289" i="5"/>
  <c r="S289" i="5"/>
  <c r="T289" i="5"/>
  <c r="U289" i="5"/>
  <c r="V289" i="5"/>
  <c r="W289" i="5"/>
  <c r="X289" i="5"/>
  <c r="Y289" i="5"/>
  <c r="M299" i="5"/>
  <c r="N299" i="5"/>
  <c r="AD299" i="5" s="1"/>
  <c r="P299" i="5"/>
  <c r="Q299" i="5"/>
  <c r="R299" i="5"/>
  <c r="S299" i="5"/>
  <c r="T299" i="5"/>
  <c r="U299" i="5"/>
  <c r="V299" i="5"/>
  <c r="W299" i="5"/>
  <c r="X299" i="5"/>
  <c r="Y299" i="5"/>
  <c r="M309" i="5"/>
  <c r="N309" i="5"/>
  <c r="AD309" i="5" s="1"/>
  <c r="P309" i="5"/>
  <c r="Q309" i="5"/>
  <c r="R309" i="5"/>
  <c r="S309" i="5"/>
  <c r="T309" i="5"/>
  <c r="U309" i="5"/>
  <c r="V309" i="5"/>
  <c r="W309" i="5"/>
  <c r="X309" i="5"/>
  <c r="Y309" i="5"/>
  <c r="M320" i="5"/>
  <c r="N320" i="5"/>
  <c r="AD320" i="5" s="1"/>
  <c r="P320" i="5"/>
  <c r="Q320" i="5"/>
  <c r="R320" i="5"/>
  <c r="S320" i="5"/>
  <c r="T320" i="5"/>
  <c r="U320" i="5"/>
  <c r="V320" i="5"/>
  <c r="W320" i="5"/>
  <c r="X320" i="5"/>
  <c r="Y320" i="5"/>
  <c r="M228" i="5"/>
  <c r="N228" i="5"/>
  <c r="AD228" i="5" s="1"/>
  <c r="P228" i="5"/>
  <c r="Q228" i="5"/>
  <c r="R228" i="5"/>
  <c r="S228" i="5"/>
  <c r="T228" i="5"/>
  <c r="U228" i="5"/>
  <c r="V228" i="5"/>
  <c r="W228" i="5"/>
  <c r="X228" i="5"/>
  <c r="Y228" i="5"/>
  <c r="N7" i="5"/>
  <c r="AD7" i="5" s="1"/>
  <c r="P7" i="5"/>
  <c r="Q7" i="5"/>
  <c r="S7" i="5"/>
  <c r="T7" i="5"/>
  <c r="U7" i="5"/>
  <c r="V7" i="5"/>
  <c r="W7" i="5"/>
  <c r="X7" i="5"/>
  <c r="Y7" i="5"/>
  <c r="M7" i="5"/>
  <c r="R3" i="10"/>
  <c r="R4" i="10"/>
  <c r="R12" i="10"/>
  <c r="R17" i="10"/>
  <c r="R21" i="10"/>
  <c r="R25" i="10"/>
  <c r="R27" i="10"/>
  <c r="R31" i="10"/>
  <c r="R36" i="10"/>
  <c r="R42" i="10"/>
  <c r="R47" i="10"/>
  <c r="R51" i="10"/>
  <c r="R56" i="10"/>
  <c r="R57" i="10"/>
  <c r="R62" i="10"/>
  <c r="R66" i="10"/>
  <c r="R70" i="10"/>
  <c r="R74" i="10"/>
  <c r="R78" i="10"/>
  <c r="R80" i="10"/>
  <c r="R85" i="10"/>
  <c r="R89" i="10"/>
  <c r="R92" i="10"/>
  <c r="R96" i="10"/>
  <c r="R101" i="10"/>
  <c r="R105" i="10"/>
  <c r="R109" i="10"/>
  <c r="R114" i="10"/>
  <c r="R119" i="10"/>
  <c r="R121" i="10"/>
  <c r="R126" i="10"/>
  <c r="R132" i="10"/>
  <c r="R140" i="10"/>
  <c r="R142" i="10"/>
  <c r="R157" i="10"/>
  <c r="R165" i="10"/>
  <c r="R177" i="10"/>
  <c r="R186" i="10"/>
  <c r="R195" i="10"/>
  <c r="R199" i="10"/>
  <c r="R203" i="10"/>
  <c r="R211" i="10"/>
  <c r="R220" i="10"/>
  <c r="R231" i="10"/>
  <c r="R233" i="10"/>
  <c r="R242" i="10"/>
  <c r="R244" i="10"/>
  <c r="R246" i="10"/>
  <c r="R256" i="10"/>
  <c r="R265" i="10"/>
  <c r="R267" i="10"/>
  <c r="R276" i="10"/>
  <c r="R299" i="10"/>
  <c r="R309" i="10"/>
  <c r="R330" i="10"/>
  <c r="R294" i="10"/>
  <c r="R10" i="10"/>
  <c r="R22" i="10"/>
  <c r="R24" i="10"/>
  <c r="R32" i="10"/>
  <c r="R41" i="10"/>
  <c r="R52" i="10"/>
  <c r="R61" i="10"/>
  <c r="R69" i="10"/>
  <c r="R71" i="10"/>
  <c r="R81" i="10"/>
  <c r="R91" i="10"/>
  <c r="R99" i="10"/>
  <c r="R102" i="10"/>
  <c r="R111" i="10"/>
  <c r="R113" i="10"/>
  <c r="R131" i="10"/>
  <c r="R139" i="10"/>
  <c r="R5" i="10"/>
  <c r="R15" i="10"/>
  <c r="R19" i="10"/>
  <c r="R23" i="10"/>
  <c r="R29" i="10"/>
  <c r="R33" i="10"/>
  <c r="R38" i="10"/>
  <c r="R40" i="10"/>
  <c r="R44" i="10"/>
  <c r="R49" i="10"/>
  <c r="R53" i="10"/>
  <c r="R60" i="10"/>
  <c r="R64" i="10"/>
  <c r="R68" i="10"/>
  <c r="R72" i="10"/>
  <c r="R76" i="10"/>
  <c r="R82" i="10"/>
  <c r="R87" i="10"/>
  <c r="R94" i="10"/>
  <c r="R98" i="10"/>
  <c r="R103" i="10"/>
  <c r="R107" i="10"/>
  <c r="R112" i="10"/>
  <c r="R117" i="10"/>
  <c r="R123" i="10"/>
  <c r="R128" i="10"/>
  <c r="R130" i="10"/>
  <c r="R136" i="10"/>
  <c r="R138" i="10"/>
  <c r="R144" i="10"/>
  <c r="R8" i="10"/>
  <c r="R151" i="10"/>
  <c r="R159" i="10"/>
  <c r="R167" i="10"/>
  <c r="R179" i="10"/>
  <c r="R188" i="10"/>
  <c r="R209" i="10"/>
  <c r="R218" i="10"/>
  <c r="R229" i="10"/>
  <c r="R240" i="10"/>
  <c r="R258" i="10"/>
  <c r="R270" i="10"/>
  <c r="R278" i="10"/>
  <c r="R287" i="10"/>
  <c r="R289" i="10"/>
  <c r="R292" i="10"/>
  <c r="R301" i="10"/>
  <c r="R303" i="10"/>
  <c r="R313" i="10"/>
  <c r="R326" i="10"/>
  <c r="R110" i="10"/>
  <c r="R315" i="10"/>
  <c r="R6" i="10"/>
  <c r="R39" i="10"/>
  <c r="R48" i="10"/>
  <c r="R54" i="10"/>
  <c r="R65" i="10"/>
  <c r="R67" i="10"/>
  <c r="R75" i="10"/>
  <c r="R83" i="10"/>
  <c r="R93" i="10"/>
  <c r="R95" i="10"/>
  <c r="R104" i="10"/>
  <c r="R120" i="10"/>
  <c r="R129" i="10"/>
  <c r="R141" i="10"/>
  <c r="R148" i="10"/>
  <c r="R150" i="10"/>
  <c r="R152" i="10"/>
  <c r="R154" i="10"/>
  <c r="R156" i="10"/>
  <c r="R158" i="10"/>
  <c r="R160" i="10"/>
  <c r="R162" i="10"/>
  <c r="R164" i="10"/>
  <c r="R166" i="10"/>
  <c r="R168" i="10"/>
  <c r="R171" i="10"/>
  <c r="R176" i="10"/>
  <c r="R178" i="10"/>
  <c r="R180" i="10"/>
  <c r="R183" i="10"/>
  <c r="R185" i="10"/>
  <c r="R187" i="10"/>
  <c r="R189" i="10"/>
  <c r="R192" i="10"/>
  <c r="R194" i="10"/>
  <c r="R196" i="10"/>
  <c r="R202" i="10"/>
  <c r="R204" i="10"/>
  <c r="R206" i="10"/>
  <c r="R208" i="10"/>
  <c r="R210" i="10"/>
  <c r="R212" i="10"/>
  <c r="R215" i="10"/>
  <c r="R217" i="10"/>
  <c r="R219" i="10"/>
  <c r="R222" i="10"/>
  <c r="R225" i="10"/>
  <c r="R228" i="10"/>
  <c r="R230" i="10"/>
  <c r="R232" i="10"/>
  <c r="R234" i="10"/>
  <c r="R236" i="10"/>
  <c r="R238" i="10"/>
  <c r="R241" i="10"/>
  <c r="R243" i="10"/>
  <c r="R245" i="10"/>
  <c r="R247" i="10"/>
  <c r="R250" i="10"/>
  <c r="R252" i="10"/>
  <c r="R255" i="10"/>
  <c r="R257" i="10"/>
  <c r="R259" i="10"/>
  <c r="R261" i="10"/>
  <c r="R264" i="10"/>
  <c r="R266" i="10"/>
  <c r="R268" i="10"/>
  <c r="R271" i="10"/>
  <c r="R273" i="10"/>
  <c r="R275" i="10"/>
  <c r="R277" i="10"/>
  <c r="R279" i="10"/>
  <c r="R283" i="10"/>
  <c r="R286" i="10"/>
  <c r="R288" i="10"/>
  <c r="R290" i="10"/>
  <c r="R293" i="10"/>
  <c r="R296" i="10"/>
  <c r="R298" i="10"/>
  <c r="R300" i="10"/>
  <c r="R302" i="10"/>
  <c r="R305" i="10"/>
  <c r="R308" i="10"/>
  <c r="R310" i="10"/>
  <c r="R312" i="10"/>
  <c r="R314" i="10"/>
  <c r="R317" i="10"/>
  <c r="R319" i="10"/>
  <c r="R324" i="10"/>
  <c r="R327" i="10"/>
  <c r="R329" i="10"/>
  <c r="R331" i="10"/>
  <c r="R9" i="10"/>
  <c r="R249" i="10"/>
  <c r="R284" i="10"/>
  <c r="R304" i="10"/>
  <c r="R223" i="10"/>
  <c r="R1" i="10"/>
  <c r="R149" i="10"/>
  <c r="R163" i="10"/>
  <c r="R182" i="10"/>
  <c r="R190" i="10"/>
  <c r="R205" i="10"/>
  <c r="R214" i="10"/>
  <c r="R224" i="10"/>
  <c r="R237" i="10"/>
  <c r="R260" i="10"/>
  <c r="R274" i="10"/>
  <c r="R285" i="10"/>
  <c r="R295" i="10"/>
  <c r="R311" i="10"/>
  <c r="R328" i="10"/>
  <c r="R281" i="10"/>
  <c r="R16" i="10"/>
  <c r="R34" i="10"/>
  <c r="R43" i="10"/>
  <c r="R50" i="10"/>
  <c r="R58" i="10"/>
  <c r="R73" i="10"/>
  <c r="R79" i="10"/>
  <c r="R108" i="10"/>
  <c r="R118" i="10"/>
  <c r="R127" i="10"/>
  <c r="R137" i="10"/>
  <c r="R145" i="10"/>
  <c r="R147" i="10"/>
  <c r="R153" i="10"/>
  <c r="R155" i="10"/>
  <c r="R161" i="10"/>
  <c r="R169" i="10"/>
  <c r="R175" i="10"/>
  <c r="R184" i="10"/>
  <c r="R193" i="10"/>
  <c r="R207" i="10"/>
  <c r="R216" i="10"/>
  <c r="R226" i="10"/>
  <c r="R235" i="10"/>
  <c r="R248" i="10"/>
  <c r="R251" i="10"/>
  <c r="R254" i="10"/>
  <c r="R262" i="10"/>
  <c r="R272" i="10"/>
  <c r="R282" i="10"/>
  <c r="R297" i="10"/>
  <c r="R306" i="10"/>
  <c r="R316" i="10"/>
  <c r="R318" i="10"/>
  <c r="R321" i="10"/>
  <c r="R332" i="10"/>
  <c r="R13" i="10"/>
  <c r="R18" i="10"/>
  <c r="R20" i="10"/>
  <c r="R26" i="10"/>
  <c r="R28" i="10"/>
  <c r="R30" i="10"/>
  <c r="R37" i="10"/>
  <c r="R46" i="10"/>
  <c r="R55" i="10"/>
  <c r="R63" i="10"/>
  <c r="R77" i="10"/>
  <c r="R86" i="10"/>
  <c r="R88" i="10"/>
  <c r="R97" i="10"/>
  <c r="R106" i="10"/>
  <c r="R115" i="10"/>
  <c r="R122" i="10"/>
  <c r="R125" i="10"/>
  <c r="R133" i="10"/>
  <c r="R143" i="10"/>
  <c r="R2" i="10"/>
  <c r="B34" i="8" l="1"/>
  <c r="B35" i="8" s="1"/>
  <c r="B38" i="8"/>
  <c r="B39" i="8" s="1"/>
  <c r="BB4" i="5"/>
  <c r="BB3" i="5"/>
  <c r="E181" i="8"/>
  <c r="F180" i="8"/>
  <c r="G180" i="8" s="1"/>
  <c r="G179" i="8"/>
  <c r="H179" i="8" s="1"/>
  <c r="K179" i="8"/>
  <c r="B84" i="8"/>
  <c r="B85" i="8" s="1"/>
  <c r="B87" i="8" s="1"/>
  <c r="B88" i="8"/>
  <c r="B89" i="8" s="1"/>
  <c r="B79" i="8"/>
  <c r="K53" i="8"/>
  <c r="D53" i="8"/>
  <c r="E55" i="8"/>
  <c r="F54" i="8"/>
  <c r="D54" i="8" s="1"/>
  <c r="J51" i="8"/>
  <c r="H52" i="8"/>
  <c r="H53" i="8"/>
  <c r="H51" i="8"/>
  <c r="BD4" i="5" l="1"/>
  <c r="BD3" i="5"/>
  <c r="H180" i="8"/>
  <c r="K180" i="8"/>
  <c r="D180" i="8"/>
  <c r="F181" i="8"/>
  <c r="E182" i="8"/>
  <c r="G54" i="8"/>
  <c r="H54" i="8" s="1"/>
  <c r="K54" i="8"/>
  <c r="E56" i="8"/>
  <c r="F55" i="8"/>
  <c r="G55" i="8" s="1"/>
  <c r="B222" i="8"/>
  <c r="B172" i="8"/>
  <c r="B23" i="8"/>
  <c r="G337" i="5"/>
  <c r="F337" i="5"/>
  <c r="G336" i="5"/>
  <c r="F336" i="5"/>
  <c r="G335" i="5"/>
  <c r="F335" i="5"/>
  <c r="G334" i="5"/>
  <c r="F334" i="5"/>
  <c r="G333" i="5"/>
  <c r="F333" i="5"/>
  <c r="G332" i="5"/>
  <c r="F332" i="5"/>
  <c r="G331" i="5"/>
  <c r="F331" i="5"/>
  <c r="G329" i="5"/>
  <c r="F329" i="5"/>
  <c r="G326" i="5"/>
  <c r="F326" i="5"/>
  <c r="G324" i="5"/>
  <c r="F324" i="5"/>
  <c r="G323" i="5"/>
  <c r="F323" i="5"/>
  <c r="G322" i="5"/>
  <c r="F322" i="5"/>
  <c r="G321" i="5"/>
  <c r="F321" i="5"/>
  <c r="G320" i="5"/>
  <c r="F320" i="5"/>
  <c r="G319" i="5"/>
  <c r="F319" i="5"/>
  <c r="G318" i="5"/>
  <c r="F318" i="5"/>
  <c r="G317" i="5"/>
  <c r="F317" i="5"/>
  <c r="G316" i="5"/>
  <c r="F316" i="5"/>
  <c r="G315" i="5"/>
  <c r="F315" i="5"/>
  <c r="G314" i="5"/>
  <c r="F314" i="5"/>
  <c r="G313" i="5"/>
  <c r="F313" i="5"/>
  <c r="G311" i="5"/>
  <c r="F311" i="5"/>
  <c r="G310" i="5"/>
  <c r="F310" i="5"/>
  <c r="G309" i="5"/>
  <c r="F309" i="5"/>
  <c r="G308" i="5"/>
  <c r="F308" i="5"/>
  <c r="G307" i="5"/>
  <c r="F307" i="5"/>
  <c r="G306" i="5"/>
  <c r="F306" i="5"/>
  <c r="G305" i="5"/>
  <c r="F305" i="5"/>
  <c r="G304" i="5"/>
  <c r="F304" i="5"/>
  <c r="G303" i="5"/>
  <c r="F303" i="5"/>
  <c r="G302" i="5"/>
  <c r="F302" i="5"/>
  <c r="G301" i="5"/>
  <c r="F301" i="5"/>
  <c r="G300" i="5"/>
  <c r="F300" i="5"/>
  <c r="G299" i="5"/>
  <c r="F299" i="5"/>
  <c r="G298" i="5"/>
  <c r="F298" i="5"/>
  <c r="G297" i="5"/>
  <c r="F297" i="5"/>
  <c r="G295" i="5"/>
  <c r="F295" i="5"/>
  <c r="G294" i="5"/>
  <c r="F294" i="5"/>
  <c r="G293" i="5"/>
  <c r="F293" i="5"/>
  <c r="G292" i="5"/>
  <c r="F292" i="5"/>
  <c r="G291" i="5"/>
  <c r="F291" i="5"/>
  <c r="G290" i="5"/>
  <c r="F290" i="5"/>
  <c r="G289" i="5"/>
  <c r="F289" i="5"/>
  <c r="G288" i="5"/>
  <c r="F288" i="5"/>
  <c r="G287" i="5"/>
  <c r="F287" i="5"/>
  <c r="G286" i="5"/>
  <c r="F286" i="5"/>
  <c r="G284" i="5"/>
  <c r="F284" i="5"/>
  <c r="G283" i="5"/>
  <c r="F283" i="5"/>
  <c r="G282" i="5"/>
  <c r="F282" i="5"/>
  <c r="G281" i="5"/>
  <c r="F281" i="5"/>
  <c r="G280" i="5"/>
  <c r="F280" i="5"/>
  <c r="G279" i="5"/>
  <c r="F279" i="5"/>
  <c r="G278" i="5"/>
  <c r="F278" i="5"/>
  <c r="G277" i="5"/>
  <c r="F277" i="5"/>
  <c r="G276" i="5"/>
  <c r="F276" i="5"/>
  <c r="G275" i="5"/>
  <c r="F275" i="5"/>
  <c r="G273" i="5"/>
  <c r="F273" i="5"/>
  <c r="G272" i="5"/>
  <c r="F272" i="5"/>
  <c r="G271" i="5"/>
  <c r="F271" i="5"/>
  <c r="G270" i="5"/>
  <c r="F270" i="5"/>
  <c r="G269" i="5"/>
  <c r="F269" i="5"/>
  <c r="G267" i="5"/>
  <c r="F267" i="5"/>
  <c r="G266" i="5"/>
  <c r="F266" i="5"/>
  <c r="G265" i="5"/>
  <c r="F265" i="5"/>
  <c r="G264" i="5"/>
  <c r="F264" i="5"/>
  <c r="G263" i="5"/>
  <c r="F263" i="5"/>
  <c r="G262" i="5"/>
  <c r="F262" i="5"/>
  <c r="G261" i="5"/>
  <c r="F261" i="5"/>
  <c r="G260" i="5"/>
  <c r="F260" i="5"/>
  <c r="G259" i="5"/>
  <c r="F259" i="5"/>
  <c r="G257" i="5"/>
  <c r="F257" i="5"/>
  <c r="G256" i="5"/>
  <c r="F256" i="5"/>
  <c r="G255" i="5"/>
  <c r="F255" i="5"/>
  <c r="G254" i="5"/>
  <c r="F254" i="5"/>
  <c r="G253" i="5"/>
  <c r="F253" i="5"/>
  <c r="G252" i="5"/>
  <c r="F252" i="5"/>
  <c r="G251" i="5"/>
  <c r="F251" i="5"/>
  <c r="G250" i="5"/>
  <c r="F250" i="5"/>
  <c r="G249" i="5"/>
  <c r="F249" i="5"/>
  <c r="G248" i="5"/>
  <c r="F248" i="5"/>
  <c r="G247" i="5"/>
  <c r="F247" i="5"/>
  <c r="G246" i="5"/>
  <c r="F246" i="5"/>
  <c r="G245" i="5"/>
  <c r="F245" i="5"/>
  <c r="G243" i="5"/>
  <c r="F243" i="5"/>
  <c r="G242" i="5"/>
  <c r="F242" i="5"/>
  <c r="G241" i="5"/>
  <c r="F241" i="5"/>
  <c r="G240" i="5"/>
  <c r="F240" i="5"/>
  <c r="G239" i="5"/>
  <c r="F239" i="5"/>
  <c r="G238" i="5"/>
  <c r="F238" i="5"/>
  <c r="G237" i="5"/>
  <c r="F237" i="5"/>
  <c r="G236" i="5"/>
  <c r="F236" i="5"/>
  <c r="G235" i="5"/>
  <c r="F235" i="5"/>
  <c r="G234" i="5"/>
  <c r="F234" i="5"/>
  <c r="G233" i="5"/>
  <c r="F233" i="5"/>
  <c r="G231" i="5"/>
  <c r="F231" i="5"/>
  <c r="G230" i="5"/>
  <c r="F230" i="5"/>
  <c r="G229" i="5"/>
  <c r="F229" i="5"/>
  <c r="G228" i="5"/>
  <c r="F228" i="5"/>
  <c r="G227" i="5"/>
  <c r="F227" i="5"/>
  <c r="G225" i="5"/>
  <c r="F225" i="5"/>
  <c r="G224" i="5"/>
  <c r="F224" i="5"/>
  <c r="G223" i="5"/>
  <c r="F223" i="5"/>
  <c r="G222" i="5"/>
  <c r="F222" i="5"/>
  <c r="G221" i="5"/>
  <c r="F221" i="5"/>
  <c r="G220" i="5"/>
  <c r="F220" i="5"/>
  <c r="G219" i="5"/>
  <c r="F219" i="5"/>
  <c r="G217" i="5"/>
  <c r="F217" i="5"/>
  <c r="G216" i="5"/>
  <c r="F216" i="5"/>
  <c r="G215" i="5"/>
  <c r="F215" i="5"/>
  <c r="G214" i="5"/>
  <c r="F214" i="5"/>
  <c r="G213" i="5"/>
  <c r="F213" i="5"/>
  <c r="G212" i="5"/>
  <c r="F212" i="5"/>
  <c r="G211" i="5"/>
  <c r="F211" i="5"/>
  <c r="G210" i="5"/>
  <c r="F210" i="5"/>
  <c r="G209" i="5"/>
  <c r="F209" i="5"/>
  <c r="G208" i="5"/>
  <c r="F208" i="5"/>
  <c r="G207" i="5"/>
  <c r="F207" i="5"/>
  <c r="G204" i="5"/>
  <c r="F204" i="5"/>
  <c r="G201" i="5"/>
  <c r="F201" i="5"/>
  <c r="G200" i="5"/>
  <c r="F200" i="5"/>
  <c r="G199" i="5"/>
  <c r="F199" i="5"/>
  <c r="G198" i="5"/>
  <c r="F198" i="5"/>
  <c r="G197" i="5"/>
  <c r="F197" i="5"/>
  <c r="G195" i="5"/>
  <c r="F195" i="5"/>
  <c r="G194" i="5"/>
  <c r="F194" i="5"/>
  <c r="G193" i="5"/>
  <c r="F193" i="5"/>
  <c r="G192" i="5"/>
  <c r="F192" i="5"/>
  <c r="G191" i="5"/>
  <c r="F191" i="5"/>
  <c r="G190" i="5"/>
  <c r="F190" i="5"/>
  <c r="G189" i="5"/>
  <c r="F189" i="5"/>
  <c r="G188" i="5"/>
  <c r="F188" i="5"/>
  <c r="G187" i="5"/>
  <c r="F187" i="5"/>
  <c r="G185" i="5"/>
  <c r="F185" i="5"/>
  <c r="G184" i="5"/>
  <c r="F184" i="5"/>
  <c r="G183" i="5"/>
  <c r="F183" i="5"/>
  <c r="G182" i="5"/>
  <c r="F182" i="5"/>
  <c r="G181" i="5"/>
  <c r="F181" i="5"/>
  <c r="G180" i="5"/>
  <c r="F180" i="5"/>
  <c r="G176" i="5"/>
  <c r="F176" i="5"/>
  <c r="G174" i="5"/>
  <c r="F174" i="5"/>
  <c r="G173" i="5"/>
  <c r="F173" i="5"/>
  <c r="G172" i="5"/>
  <c r="F172" i="5"/>
  <c r="G171" i="5"/>
  <c r="F171" i="5"/>
  <c r="G170" i="5"/>
  <c r="F170" i="5"/>
  <c r="G169" i="5"/>
  <c r="F169" i="5"/>
  <c r="G168" i="5"/>
  <c r="F168" i="5"/>
  <c r="G167" i="5"/>
  <c r="F167" i="5"/>
  <c r="G166" i="5"/>
  <c r="F166" i="5"/>
  <c r="G165" i="5"/>
  <c r="F165" i="5"/>
  <c r="G164" i="5"/>
  <c r="F164" i="5"/>
  <c r="G163" i="5"/>
  <c r="F163" i="5"/>
  <c r="G162" i="5"/>
  <c r="F162" i="5"/>
  <c r="G161" i="5"/>
  <c r="F161" i="5"/>
  <c r="G160" i="5"/>
  <c r="F160" i="5"/>
  <c r="G159" i="5"/>
  <c r="F159" i="5"/>
  <c r="G158" i="5"/>
  <c r="F158" i="5"/>
  <c r="G157" i="5"/>
  <c r="F157" i="5"/>
  <c r="G156" i="5"/>
  <c r="F156" i="5"/>
  <c r="G155" i="5"/>
  <c r="F155" i="5"/>
  <c r="G154" i="5"/>
  <c r="F154" i="5"/>
  <c r="G153" i="5"/>
  <c r="F153" i="5"/>
  <c r="G152" i="5"/>
  <c r="F152" i="5"/>
  <c r="G151" i="5"/>
  <c r="F151" i="5"/>
  <c r="G150" i="5"/>
  <c r="F150" i="5"/>
  <c r="G149" i="5"/>
  <c r="F149" i="5"/>
  <c r="G148" i="5"/>
  <c r="F148" i="5"/>
  <c r="G147" i="5"/>
  <c r="F147" i="5"/>
  <c r="G146" i="5"/>
  <c r="F146" i="5"/>
  <c r="G145" i="5"/>
  <c r="F145" i="5"/>
  <c r="G144" i="5"/>
  <c r="F144" i="5"/>
  <c r="G143" i="5"/>
  <c r="F143" i="5"/>
  <c r="G142" i="5"/>
  <c r="F142" i="5"/>
  <c r="G141" i="5"/>
  <c r="F141" i="5"/>
  <c r="G138" i="5"/>
  <c r="F138" i="5"/>
  <c r="G137" i="5"/>
  <c r="F137" i="5"/>
  <c r="G136" i="5"/>
  <c r="F136" i="5"/>
  <c r="G135" i="5"/>
  <c r="F135" i="5"/>
  <c r="G134" i="5"/>
  <c r="F134" i="5"/>
  <c r="G133" i="5"/>
  <c r="F133" i="5"/>
  <c r="G132" i="5"/>
  <c r="F132" i="5"/>
  <c r="G131" i="5"/>
  <c r="F131" i="5"/>
  <c r="G130" i="5"/>
  <c r="F130" i="5"/>
  <c r="G128" i="5"/>
  <c r="F128" i="5"/>
  <c r="G127" i="5"/>
  <c r="F127" i="5"/>
  <c r="G126" i="5"/>
  <c r="F126" i="5"/>
  <c r="G125" i="5"/>
  <c r="F125" i="5"/>
  <c r="G124" i="5"/>
  <c r="F124" i="5"/>
  <c r="G123" i="5"/>
  <c r="F123" i="5"/>
  <c r="G122" i="5"/>
  <c r="F122" i="5"/>
  <c r="G120" i="5"/>
  <c r="F120" i="5"/>
  <c r="G119" i="5"/>
  <c r="F119" i="5"/>
  <c r="G118" i="5"/>
  <c r="F118" i="5"/>
  <c r="G117" i="5"/>
  <c r="F117" i="5"/>
  <c r="G116" i="5"/>
  <c r="F116" i="5"/>
  <c r="G115" i="5"/>
  <c r="F115" i="5"/>
  <c r="G114" i="5"/>
  <c r="F114" i="5"/>
  <c r="G113" i="5"/>
  <c r="F113" i="5"/>
  <c r="G112" i="5"/>
  <c r="F112" i="5"/>
  <c r="G111" i="5"/>
  <c r="F111" i="5"/>
  <c r="G110" i="5"/>
  <c r="F110" i="5"/>
  <c r="G109" i="5"/>
  <c r="F109" i="5"/>
  <c r="G108" i="5"/>
  <c r="F108" i="5"/>
  <c r="G107" i="5"/>
  <c r="F107" i="5"/>
  <c r="G106" i="5"/>
  <c r="F106" i="5"/>
  <c r="G104" i="5"/>
  <c r="F104" i="5"/>
  <c r="G103" i="5"/>
  <c r="F103" i="5"/>
  <c r="G102" i="5"/>
  <c r="F102" i="5"/>
  <c r="G101" i="5"/>
  <c r="F101" i="5"/>
  <c r="G99" i="5"/>
  <c r="F99" i="5"/>
  <c r="G98" i="5"/>
  <c r="F98" i="5"/>
  <c r="G97" i="5"/>
  <c r="F97" i="5"/>
  <c r="G96" i="5"/>
  <c r="F96" i="5"/>
  <c r="G94" i="5"/>
  <c r="F94" i="5"/>
  <c r="G93" i="5"/>
  <c r="F93" i="5"/>
  <c r="G92" i="5"/>
  <c r="F92" i="5"/>
  <c r="G91" i="5"/>
  <c r="F91" i="5"/>
  <c r="G90" i="5"/>
  <c r="F90" i="5"/>
  <c r="G88" i="5"/>
  <c r="F88" i="5"/>
  <c r="G87" i="5"/>
  <c r="F87" i="5"/>
  <c r="G86" i="5"/>
  <c r="F86" i="5"/>
  <c r="G85" i="5"/>
  <c r="F85" i="5"/>
  <c r="G84" i="5"/>
  <c r="F84" i="5"/>
  <c r="G83" i="5"/>
  <c r="F83" i="5"/>
  <c r="G82" i="5"/>
  <c r="F82" i="5"/>
  <c r="G81" i="5"/>
  <c r="F81" i="5"/>
  <c r="G80" i="5"/>
  <c r="F80" i="5"/>
  <c r="G79" i="5"/>
  <c r="F79" i="5"/>
  <c r="G78" i="5"/>
  <c r="F78" i="5"/>
  <c r="G77" i="5"/>
  <c r="F77" i="5"/>
  <c r="G76" i="5"/>
  <c r="F76" i="5"/>
  <c r="G75" i="5"/>
  <c r="F75" i="5"/>
  <c r="G74" i="5"/>
  <c r="F74" i="5"/>
  <c r="G73" i="5"/>
  <c r="F73" i="5"/>
  <c r="G72" i="5"/>
  <c r="F72" i="5"/>
  <c r="G71" i="5"/>
  <c r="F71" i="5"/>
  <c r="G70" i="5"/>
  <c r="F70" i="5"/>
  <c r="G69" i="5"/>
  <c r="F69" i="5"/>
  <c r="G68" i="5"/>
  <c r="F68" i="5"/>
  <c r="G67" i="5"/>
  <c r="F67" i="5"/>
  <c r="G66" i="5"/>
  <c r="F66" i="5"/>
  <c r="G65" i="5"/>
  <c r="F65" i="5"/>
  <c r="G63" i="5"/>
  <c r="F63" i="5"/>
  <c r="G62" i="5"/>
  <c r="F62" i="5"/>
  <c r="G59" i="5"/>
  <c r="F59" i="5"/>
  <c r="G61" i="5"/>
  <c r="F61" i="5"/>
  <c r="G60" i="5"/>
  <c r="F60" i="5"/>
  <c r="G58" i="5"/>
  <c r="F58" i="5"/>
  <c r="G57" i="5"/>
  <c r="F57" i="5"/>
  <c r="G56" i="5"/>
  <c r="F56" i="5"/>
  <c r="G55" i="5"/>
  <c r="F55" i="5"/>
  <c r="G54" i="5"/>
  <c r="F54" i="5"/>
  <c r="G53" i="5"/>
  <c r="F53" i="5"/>
  <c r="G52" i="5"/>
  <c r="F52" i="5"/>
  <c r="G51" i="5"/>
  <c r="F51" i="5"/>
  <c r="G49" i="5"/>
  <c r="F49" i="5"/>
  <c r="G48" i="5"/>
  <c r="F48" i="5"/>
  <c r="G47" i="5"/>
  <c r="F47" i="5"/>
  <c r="G46" i="5"/>
  <c r="F46" i="5"/>
  <c r="G45" i="5"/>
  <c r="F45" i="5"/>
  <c r="G44" i="5"/>
  <c r="F44" i="5"/>
  <c r="G43" i="5"/>
  <c r="F43" i="5"/>
  <c r="G42" i="5"/>
  <c r="F42" i="5"/>
  <c r="G41" i="5"/>
  <c r="F41" i="5"/>
  <c r="G39" i="5"/>
  <c r="F39" i="5"/>
  <c r="G38" i="5"/>
  <c r="F38" i="5"/>
  <c r="G37" i="5"/>
  <c r="F37" i="5"/>
  <c r="G36" i="5"/>
  <c r="F36" i="5"/>
  <c r="G35" i="5"/>
  <c r="F35" i="5"/>
  <c r="G34" i="5"/>
  <c r="F34" i="5"/>
  <c r="G33" i="5"/>
  <c r="F33" i="5"/>
  <c r="G32" i="5"/>
  <c r="F32" i="5"/>
  <c r="G31" i="5"/>
  <c r="F31" i="5"/>
  <c r="G30" i="5"/>
  <c r="F30" i="5"/>
  <c r="G29" i="5"/>
  <c r="F29" i="5"/>
  <c r="G28" i="5"/>
  <c r="F28" i="5"/>
  <c r="G27" i="5"/>
  <c r="F27" i="5"/>
  <c r="G26" i="5"/>
  <c r="F26" i="5"/>
  <c r="G25" i="5"/>
  <c r="F25" i="5"/>
  <c r="G24" i="5"/>
  <c r="F24" i="5"/>
  <c r="G23" i="5"/>
  <c r="F23" i="5"/>
  <c r="G22" i="5"/>
  <c r="F22" i="5"/>
  <c r="G21" i="5"/>
  <c r="F21" i="5"/>
  <c r="G20" i="5"/>
  <c r="F20" i="5"/>
  <c r="G18" i="5"/>
  <c r="F18" i="5"/>
  <c r="G17" i="5"/>
  <c r="F17" i="5"/>
  <c r="G16" i="5"/>
  <c r="F16" i="5"/>
  <c r="G15" i="5"/>
  <c r="F15" i="5"/>
  <c r="G14" i="5"/>
  <c r="F14" i="5"/>
  <c r="G11" i="5"/>
  <c r="F11" i="5"/>
  <c r="G10" i="5"/>
  <c r="F10" i="5"/>
  <c r="G9" i="5"/>
  <c r="F9" i="5"/>
  <c r="G6" i="5"/>
  <c r="F6" i="5"/>
  <c r="G8" i="5"/>
  <c r="F8" i="5"/>
  <c r="G7" i="5"/>
  <c r="F7" i="5"/>
  <c r="D55" i="8" l="1"/>
  <c r="F182" i="8"/>
  <c r="D182" i="8" s="1"/>
  <c r="E183" i="8"/>
  <c r="K181" i="8"/>
  <c r="D181" i="8"/>
  <c r="G181" i="8"/>
  <c r="H181" i="8" s="1"/>
  <c r="K55" i="8"/>
  <c r="H55" i="8"/>
  <c r="E57" i="8"/>
  <c r="F56" i="8"/>
  <c r="K56" i="8" s="1"/>
  <c r="C119" i="8"/>
  <c r="B147" i="8"/>
  <c r="C144" i="8" s="1"/>
  <c r="B247" i="8"/>
  <c r="C244" i="8" s="1"/>
  <c r="C243" i="8" s="1"/>
  <c r="B243" i="8" s="1"/>
  <c r="E227" i="8" s="1"/>
  <c r="C20" i="8"/>
  <c r="C169" i="8"/>
  <c r="B168" i="8" s="1"/>
  <c r="C219" i="8"/>
  <c r="C218" i="8" s="1"/>
  <c r="D36" i="10"/>
  <c r="F183" i="8" l="1"/>
  <c r="E184" i="8"/>
  <c r="K182" i="8"/>
  <c r="G182" i="8"/>
  <c r="H182" i="8" s="1"/>
  <c r="G56" i="8"/>
  <c r="H56" i="8" s="1"/>
  <c r="D56" i="8"/>
  <c r="E58" i="8"/>
  <c r="F57" i="8"/>
  <c r="G57" i="8" s="1"/>
  <c r="C143" i="8"/>
  <c r="C118" i="8"/>
  <c r="B118" i="8" s="1"/>
  <c r="E102" i="8" s="1"/>
  <c r="B97" i="8"/>
  <c r="C94" i="8" s="1"/>
  <c r="C19" i="8"/>
  <c r="B19" i="8" s="1"/>
  <c r="E3" i="8" s="1"/>
  <c r="C168" i="8"/>
  <c r="E228" i="8"/>
  <c r="E226" i="8"/>
  <c r="F227" i="8"/>
  <c r="G227" i="8" s="1"/>
  <c r="F226" i="8"/>
  <c r="E152" i="8"/>
  <c r="B218" i="8"/>
  <c r="E185" i="8" l="1"/>
  <c r="F184" i="8"/>
  <c r="D184" i="8" s="1"/>
  <c r="K183" i="8"/>
  <c r="G183" i="8"/>
  <c r="H183" i="8" s="1"/>
  <c r="D183" i="8"/>
  <c r="G226" i="8"/>
  <c r="K226" i="8"/>
  <c r="K227" i="8"/>
  <c r="K57" i="8"/>
  <c r="H57" i="8"/>
  <c r="B13" i="8"/>
  <c r="D226" i="8"/>
  <c r="F101" i="8"/>
  <c r="D101" i="8" s="1"/>
  <c r="D57" i="8"/>
  <c r="E59" i="8"/>
  <c r="F58" i="8"/>
  <c r="K58" i="8" s="1"/>
  <c r="E103" i="8"/>
  <c r="F102" i="8"/>
  <c r="K102" i="8" s="1"/>
  <c r="F3" i="8"/>
  <c r="K3" i="8" s="1"/>
  <c r="E4" i="8"/>
  <c r="F2" i="8"/>
  <c r="C93" i="8"/>
  <c r="B93" i="8" s="1"/>
  <c r="F228" i="8"/>
  <c r="G228" i="8" s="1"/>
  <c r="E229" i="8"/>
  <c r="F151" i="8"/>
  <c r="E202" i="8"/>
  <c r="D227" i="8"/>
  <c r="E153" i="8"/>
  <c r="F152" i="8"/>
  <c r="G152" i="8" s="1"/>
  <c r="E151" i="8"/>
  <c r="D152" i="8"/>
  <c r="D102" i="8" l="1"/>
  <c r="D228" i="8"/>
  <c r="K184" i="8"/>
  <c r="G184" i="8"/>
  <c r="H184" i="8" s="1"/>
  <c r="E186" i="8"/>
  <c r="F185" i="8"/>
  <c r="K152" i="8"/>
  <c r="D3" i="8"/>
  <c r="G151" i="8"/>
  <c r="H152" i="8" s="1"/>
  <c r="K151" i="8"/>
  <c r="G2" i="8"/>
  <c r="H2" i="8" s="1"/>
  <c r="K2" i="8"/>
  <c r="D2" i="8"/>
  <c r="G101" i="8"/>
  <c r="J101" i="8" s="1"/>
  <c r="K101" i="8"/>
  <c r="G102" i="8"/>
  <c r="K228" i="8"/>
  <c r="G58" i="8"/>
  <c r="H58" i="8" s="1"/>
  <c r="G3" i="8"/>
  <c r="D58" i="8"/>
  <c r="E60" i="8"/>
  <c r="F59" i="8"/>
  <c r="K59" i="8" s="1"/>
  <c r="E77" i="8"/>
  <c r="E104" i="8"/>
  <c r="F103" i="8"/>
  <c r="D103" i="8" s="1"/>
  <c r="E5" i="8"/>
  <c r="F4" i="8"/>
  <c r="K4" i="8" s="1"/>
  <c r="H228" i="8"/>
  <c r="E230" i="8"/>
  <c r="F229" i="8"/>
  <c r="K229" i="8" s="1"/>
  <c r="H226" i="8"/>
  <c r="H227" i="8"/>
  <c r="J226" i="8"/>
  <c r="D151" i="8"/>
  <c r="F201" i="8"/>
  <c r="E203" i="8"/>
  <c r="F202" i="8"/>
  <c r="K202" i="8" s="1"/>
  <c r="E154" i="8"/>
  <c r="F153" i="8"/>
  <c r="G153" i="8" s="1"/>
  <c r="H3" i="8" l="1"/>
  <c r="K185" i="8"/>
  <c r="D185" i="8"/>
  <c r="G185" i="8"/>
  <c r="H185" i="8" s="1"/>
  <c r="F186" i="8"/>
  <c r="D186" i="8" s="1"/>
  <c r="E187" i="8"/>
  <c r="G229" i="8"/>
  <c r="H101" i="8"/>
  <c r="I101" i="8" s="1"/>
  <c r="J2" i="8"/>
  <c r="K103" i="8"/>
  <c r="D4" i="8"/>
  <c r="H102" i="8"/>
  <c r="K153" i="8"/>
  <c r="G201" i="8"/>
  <c r="K201" i="8"/>
  <c r="G59" i="8"/>
  <c r="H59" i="8" s="1"/>
  <c r="G202" i="8"/>
  <c r="G103" i="8"/>
  <c r="H103" i="8" s="1"/>
  <c r="G4" i="8"/>
  <c r="H4" i="8" s="1"/>
  <c r="E231" i="8"/>
  <c r="F231" i="8" s="1"/>
  <c r="D231" i="8" s="1"/>
  <c r="F76" i="8"/>
  <c r="D153" i="8"/>
  <c r="I226" i="8"/>
  <c r="D59" i="8"/>
  <c r="E61" i="8"/>
  <c r="F60" i="8"/>
  <c r="K60" i="8" s="1"/>
  <c r="I2" i="8"/>
  <c r="E78" i="8"/>
  <c r="F78" i="8" s="1"/>
  <c r="F77" i="8"/>
  <c r="D77" i="8" s="1"/>
  <c r="F104" i="8"/>
  <c r="G104" i="8" s="1"/>
  <c r="E105" i="8"/>
  <c r="F5" i="8"/>
  <c r="G5" i="8" s="1"/>
  <c r="E6" i="8"/>
  <c r="D229" i="8"/>
  <c r="F230" i="8"/>
  <c r="G230" i="8" s="1"/>
  <c r="H153" i="8"/>
  <c r="H151" i="8"/>
  <c r="J151" i="8"/>
  <c r="F203" i="8"/>
  <c r="K203" i="8" s="1"/>
  <c r="E204" i="8"/>
  <c r="D202" i="8"/>
  <c r="D201" i="8"/>
  <c r="E201" i="8"/>
  <c r="E155" i="8"/>
  <c r="F154" i="8"/>
  <c r="D154" i="8" s="1"/>
  <c r="E188" i="8" l="1"/>
  <c r="F187" i="8"/>
  <c r="K186" i="8"/>
  <c r="G186" i="8"/>
  <c r="H186" i="8" s="1"/>
  <c r="K231" i="8"/>
  <c r="K5" i="8"/>
  <c r="K230" i="8"/>
  <c r="K104" i="8"/>
  <c r="D5" i="8"/>
  <c r="K154" i="8"/>
  <c r="G60" i="8"/>
  <c r="H60" i="8" s="1"/>
  <c r="N78" i="8"/>
  <c r="K78" i="8"/>
  <c r="M78" i="8"/>
  <c r="N76" i="8"/>
  <c r="K76" i="8"/>
  <c r="M76" i="8"/>
  <c r="G231" i="8"/>
  <c r="H231" i="8" s="1"/>
  <c r="K77" i="8"/>
  <c r="M77" i="8"/>
  <c r="G203" i="8"/>
  <c r="D76" i="8"/>
  <c r="N77" i="8"/>
  <c r="G154" i="8"/>
  <c r="H154" i="8" s="1"/>
  <c r="E79" i="8"/>
  <c r="F79" i="8" s="1"/>
  <c r="E232" i="8"/>
  <c r="D60" i="8"/>
  <c r="E62" i="8"/>
  <c r="F61" i="8"/>
  <c r="G61" i="8" s="1"/>
  <c r="E106" i="8"/>
  <c r="F105" i="8"/>
  <c r="G105" i="8" s="1"/>
  <c r="D104" i="8"/>
  <c r="E7" i="8"/>
  <c r="F6" i="8"/>
  <c r="G6" i="8" s="1"/>
  <c r="D78" i="8"/>
  <c r="H230" i="8"/>
  <c r="H229" i="8"/>
  <c r="D230" i="8"/>
  <c r="H5" i="8"/>
  <c r="I151" i="8"/>
  <c r="H202" i="8"/>
  <c r="H201" i="8"/>
  <c r="J201" i="8"/>
  <c r="F204" i="8"/>
  <c r="K204" i="8" s="1"/>
  <c r="E205" i="8"/>
  <c r="D203" i="8"/>
  <c r="E156" i="8"/>
  <c r="F155" i="8"/>
  <c r="D155" i="8" s="1"/>
  <c r="G76" i="8" l="1"/>
  <c r="H76" i="8" s="1"/>
  <c r="I76" i="8" s="1"/>
  <c r="D187" i="8"/>
  <c r="G187" i="8"/>
  <c r="H187" i="8" s="1"/>
  <c r="K187" i="8"/>
  <c r="E189" i="8"/>
  <c r="F188" i="8"/>
  <c r="K105" i="8"/>
  <c r="K6" i="8"/>
  <c r="D6" i="8"/>
  <c r="K155" i="8"/>
  <c r="G78" i="8"/>
  <c r="K61" i="8"/>
  <c r="N79" i="8"/>
  <c r="K79" i="8"/>
  <c r="M79" i="8"/>
  <c r="G155" i="8"/>
  <c r="H155" i="8" s="1"/>
  <c r="G204" i="8"/>
  <c r="F232" i="8"/>
  <c r="G232" i="8" s="1"/>
  <c r="H232" i="8" s="1"/>
  <c r="E233" i="8"/>
  <c r="E80" i="8"/>
  <c r="G77" i="8"/>
  <c r="I201" i="8"/>
  <c r="D61" i="8"/>
  <c r="H61" i="8"/>
  <c r="E63" i="8"/>
  <c r="F62" i="8"/>
  <c r="K62" i="8" s="1"/>
  <c r="D79" i="8"/>
  <c r="H105" i="8"/>
  <c r="H104" i="8"/>
  <c r="D105" i="8"/>
  <c r="F106" i="8"/>
  <c r="K106" i="8" s="1"/>
  <c r="E107" i="8"/>
  <c r="E8" i="8"/>
  <c r="F7" i="8"/>
  <c r="G7" i="8" s="1"/>
  <c r="F205" i="8"/>
  <c r="K205" i="8" s="1"/>
  <c r="E206" i="8"/>
  <c r="D204" i="8"/>
  <c r="H203" i="8"/>
  <c r="D156" i="8"/>
  <c r="F156" i="8"/>
  <c r="G156" i="8" s="1"/>
  <c r="E157" i="8"/>
  <c r="J76" i="8" l="1"/>
  <c r="G79" i="8"/>
  <c r="H79" i="8" s="1"/>
  <c r="H78" i="8"/>
  <c r="G188" i="8"/>
  <c r="H188" i="8" s="1"/>
  <c r="D188" i="8"/>
  <c r="K188" i="8"/>
  <c r="F189" i="8"/>
  <c r="D189" i="8" s="1"/>
  <c r="E190" i="8"/>
  <c r="K7" i="8"/>
  <c r="K232" i="8"/>
  <c r="K156" i="8"/>
  <c r="D7" i="8"/>
  <c r="G62" i="8"/>
  <c r="H62" i="8" s="1"/>
  <c r="G106" i="8"/>
  <c r="H106" i="8" s="1"/>
  <c r="G205" i="8"/>
  <c r="F80" i="8"/>
  <c r="D80" i="8" s="1"/>
  <c r="E81" i="8"/>
  <c r="E234" i="8"/>
  <c r="F233" i="8"/>
  <c r="K233" i="8" s="1"/>
  <c r="D232" i="8"/>
  <c r="H77" i="8"/>
  <c r="D62" i="8"/>
  <c r="F63" i="8"/>
  <c r="K63" i="8" s="1"/>
  <c r="E64" i="8"/>
  <c r="E108" i="8"/>
  <c r="F107" i="8"/>
  <c r="G107" i="8" s="1"/>
  <c r="D106" i="8"/>
  <c r="E9" i="8"/>
  <c r="F8" i="8"/>
  <c r="G8" i="8" s="1"/>
  <c r="H156" i="8"/>
  <c r="E207" i="8"/>
  <c r="F206" i="8"/>
  <c r="D206" i="8" s="1"/>
  <c r="H204" i="8"/>
  <c r="D205" i="8"/>
  <c r="F157" i="8"/>
  <c r="G157" i="8" s="1"/>
  <c r="E158" i="8"/>
  <c r="D233" i="8" l="1"/>
  <c r="D63" i="8"/>
  <c r="E191" i="8"/>
  <c r="F190" i="8"/>
  <c r="D190" i="8" s="1"/>
  <c r="K189" i="8"/>
  <c r="G189" i="8"/>
  <c r="G233" i="8"/>
  <c r="K107" i="8"/>
  <c r="D8" i="8"/>
  <c r="K157" i="8"/>
  <c r="K8" i="8"/>
  <c r="K206" i="8"/>
  <c r="G63" i="8"/>
  <c r="H63" i="8" s="1"/>
  <c r="N80" i="8"/>
  <c r="G206" i="8"/>
  <c r="H206" i="8" s="1"/>
  <c r="K80" i="8"/>
  <c r="M80" i="8"/>
  <c r="E82" i="8"/>
  <c r="F81" i="8"/>
  <c r="D81" i="8" s="1"/>
  <c r="F234" i="8"/>
  <c r="K234" i="8" s="1"/>
  <c r="E235" i="8"/>
  <c r="H107" i="8"/>
  <c r="D157" i="8"/>
  <c r="E65" i="8"/>
  <c r="F64" i="8"/>
  <c r="K64" i="8" s="1"/>
  <c r="D107" i="8"/>
  <c r="F108" i="8"/>
  <c r="G108" i="8" s="1"/>
  <c r="E109" i="8"/>
  <c r="E10" i="8"/>
  <c r="F9" i="8"/>
  <c r="D9" i="8" s="1"/>
  <c r="H157" i="8"/>
  <c r="H205" i="8"/>
  <c r="E208" i="8"/>
  <c r="F207" i="8"/>
  <c r="K207" i="8" s="1"/>
  <c r="E159" i="8"/>
  <c r="F158" i="8"/>
  <c r="D158" i="8" s="1"/>
  <c r="D234" i="8" l="1"/>
  <c r="G190" i="8"/>
  <c r="H190" i="8" s="1"/>
  <c r="K190" i="8"/>
  <c r="H189" i="8"/>
  <c r="E192" i="8"/>
  <c r="F191" i="8"/>
  <c r="K9" i="8"/>
  <c r="K158" i="8"/>
  <c r="K108" i="8"/>
  <c r="G64" i="8"/>
  <c r="H64" i="8" s="1"/>
  <c r="K81" i="8"/>
  <c r="G9" i="8"/>
  <c r="G234" i="8"/>
  <c r="H234" i="8" s="1"/>
  <c r="M81" i="8"/>
  <c r="N81" i="8"/>
  <c r="G207" i="8"/>
  <c r="G158" i="8"/>
  <c r="H158" i="8" s="1"/>
  <c r="G80" i="8"/>
  <c r="H80" i="8" s="1"/>
  <c r="H233" i="8"/>
  <c r="E83" i="8"/>
  <c r="F82" i="8"/>
  <c r="D82" i="8" s="1"/>
  <c r="E236" i="8"/>
  <c r="F235" i="8"/>
  <c r="K235" i="8" s="1"/>
  <c r="D64" i="8"/>
  <c r="E66" i="8"/>
  <c r="F65" i="8"/>
  <c r="G65" i="8" s="1"/>
  <c r="E110" i="8"/>
  <c r="F109" i="8"/>
  <c r="D109" i="8" s="1"/>
  <c r="D108" i="8"/>
  <c r="H108" i="8"/>
  <c r="E11" i="8"/>
  <c r="F10" i="8"/>
  <c r="G10" i="8" s="1"/>
  <c r="D207" i="8"/>
  <c r="F208" i="8"/>
  <c r="K208" i="8" s="1"/>
  <c r="E209" i="8"/>
  <c r="F159" i="8"/>
  <c r="D159" i="8" s="1"/>
  <c r="E160" i="8"/>
  <c r="D235" i="8" l="1"/>
  <c r="G191" i="8"/>
  <c r="H191" i="8" s="1"/>
  <c r="K191" i="8"/>
  <c r="D191" i="8"/>
  <c r="F192" i="8"/>
  <c r="D192" i="8" s="1"/>
  <c r="E193" i="8"/>
  <c r="K109" i="8"/>
  <c r="D10" i="8"/>
  <c r="K159" i="8"/>
  <c r="K10" i="8"/>
  <c r="K65" i="8"/>
  <c r="G81" i="8"/>
  <c r="H81" i="8" s="1"/>
  <c r="K82" i="8"/>
  <c r="M82" i="8"/>
  <c r="G109" i="8"/>
  <c r="H109" i="8" s="1"/>
  <c r="G235" i="8"/>
  <c r="N82" i="8"/>
  <c r="G208" i="8"/>
  <c r="H208" i="8" s="1"/>
  <c r="G159" i="8"/>
  <c r="H159" i="8" s="1"/>
  <c r="E237" i="8"/>
  <c r="F236" i="8"/>
  <c r="K236" i="8" s="1"/>
  <c r="E84" i="8"/>
  <c r="F83" i="8"/>
  <c r="D83" i="8" s="1"/>
  <c r="H65" i="8"/>
  <c r="D65" i="8"/>
  <c r="E67" i="8"/>
  <c r="F66" i="8"/>
  <c r="K66" i="8" s="1"/>
  <c r="F110" i="8"/>
  <c r="G110" i="8" s="1"/>
  <c r="E111" i="8"/>
  <c r="F11" i="8"/>
  <c r="K11" i="8" s="1"/>
  <c r="E12" i="8"/>
  <c r="F209" i="8"/>
  <c r="K209" i="8" s="1"/>
  <c r="E210" i="8"/>
  <c r="D208" i="8"/>
  <c r="H207" i="8"/>
  <c r="D160" i="8"/>
  <c r="F160" i="8"/>
  <c r="G160" i="8" s="1"/>
  <c r="E161" i="8"/>
  <c r="D236" i="8" l="1"/>
  <c r="D110" i="8"/>
  <c r="F193" i="8"/>
  <c r="E194" i="8"/>
  <c r="K192" i="8"/>
  <c r="G192" i="8"/>
  <c r="H192" i="8" s="1"/>
  <c r="D11" i="8"/>
  <c r="K110" i="8"/>
  <c r="K160" i="8"/>
  <c r="G66" i="8"/>
  <c r="H66" i="8" s="1"/>
  <c r="K83" i="8"/>
  <c r="G11" i="8"/>
  <c r="G236" i="8"/>
  <c r="H236" i="8" s="1"/>
  <c r="G209" i="8"/>
  <c r="H209" i="8" s="1"/>
  <c r="M83" i="8"/>
  <c r="N83" i="8"/>
  <c r="E85" i="8"/>
  <c r="F84" i="8"/>
  <c r="D84" i="8" s="1"/>
  <c r="H235" i="8"/>
  <c r="G82" i="8"/>
  <c r="H82" i="8" s="1"/>
  <c r="E238" i="8"/>
  <c r="F237" i="8"/>
  <c r="K237" i="8" s="1"/>
  <c r="D66" i="8"/>
  <c r="E68" i="8"/>
  <c r="F67" i="8"/>
  <c r="K67" i="8" s="1"/>
  <c r="E112" i="8"/>
  <c r="F111" i="8"/>
  <c r="G111" i="8" s="1"/>
  <c r="F12" i="8"/>
  <c r="G12" i="8" s="1"/>
  <c r="E13" i="8"/>
  <c r="H160" i="8"/>
  <c r="E211" i="8"/>
  <c r="F210" i="8"/>
  <c r="K210" i="8" s="1"/>
  <c r="D209" i="8"/>
  <c r="E162" i="8"/>
  <c r="F161" i="8"/>
  <c r="D161" i="8" s="1"/>
  <c r="D237" i="8" l="1"/>
  <c r="F194" i="8"/>
  <c r="D194" i="8" s="1"/>
  <c r="E195" i="8"/>
  <c r="K193" i="8"/>
  <c r="G193" i="8"/>
  <c r="H193" i="8" s="1"/>
  <c r="D193" i="8"/>
  <c r="G161" i="8"/>
  <c r="H161" i="8" s="1"/>
  <c r="K111" i="8"/>
  <c r="D12" i="8"/>
  <c r="K161" i="8"/>
  <c r="K12" i="8"/>
  <c r="G67" i="8"/>
  <c r="H67" i="8" s="1"/>
  <c r="N84" i="8"/>
  <c r="M84" i="8"/>
  <c r="G237" i="8"/>
  <c r="H237" i="8" s="1"/>
  <c r="K84" i="8"/>
  <c r="G210" i="8"/>
  <c r="G83" i="8"/>
  <c r="H83" i="8" s="1"/>
  <c r="F85" i="8"/>
  <c r="D85" i="8" s="1"/>
  <c r="E86" i="8"/>
  <c r="F238" i="8"/>
  <c r="G238" i="8" s="1"/>
  <c r="E239" i="8"/>
  <c r="D67" i="8"/>
  <c r="F68" i="8"/>
  <c r="G68" i="8" s="1"/>
  <c r="E69" i="8"/>
  <c r="H110" i="8"/>
  <c r="H111" i="8"/>
  <c r="D111" i="8"/>
  <c r="F112" i="8"/>
  <c r="G112" i="8" s="1"/>
  <c r="E113" i="8"/>
  <c r="E14" i="8"/>
  <c r="F13" i="8"/>
  <c r="G13" i="8" s="1"/>
  <c r="D210" i="8"/>
  <c r="F211" i="8"/>
  <c r="K211" i="8" s="1"/>
  <c r="E212" i="8"/>
  <c r="E163" i="8"/>
  <c r="F162" i="8"/>
  <c r="D162" i="8" s="1"/>
  <c r="D112" i="8" l="1"/>
  <c r="F195" i="8"/>
  <c r="D195" i="8" s="1"/>
  <c r="E196" i="8"/>
  <c r="K194" i="8"/>
  <c r="G194" i="8"/>
  <c r="H194" i="8" s="1"/>
  <c r="K112" i="8"/>
  <c r="D13" i="8"/>
  <c r="K238" i="8"/>
  <c r="K13" i="8"/>
  <c r="K162" i="8"/>
  <c r="K68" i="8"/>
  <c r="K85" i="8"/>
  <c r="M85" i="8"/>
  <c r="G211" i="8"/>
  <c r="H211" i="8" s="1"/>
  <c r="N85" i="8"/>
  <c r="G162" i="8"/>
  <c r="H162" i="8" s="1"/>
  <c r="H238" i="8"/>
  <c r="E240" i="8"/>
  <c r="F239" i="8"/>
  <c r="G239" i="8" s="1"/>
  <c r="E87" i="8"/>
  <c r="F86" i="8"/>
  <c r="D238" i="8"/>
  <c r="G84" i="8"/>
  <c r="H84" i="8" s="1"/>
  <c r="I176" i="8"/>
  <c r="H68" i="8"/>
  <c r="D68" i="8"/>
  <c r="F69" i="8"/>
  <c r="K69" i="8" s="1"/>
  <c r="E70" i="8"/>
  <c r="E114" i="8"/>
  <c r="F113" i="8"/>
  <c r="K113" i="8" s="1"/>
  <c r="E15" i="8"/>
  <c r="F14" i="8"/>
  <c r="G14" i="8" s="1"/>
  <c r="F212" i="8"/>
  <c r="K212" i="8" s="1"/>
  <c r="E213" i="8"/>
  <c r="H210" i="8"/>
  <c r="D211" i="8"/>
  <c r="E164" i="8"/>
  <c r="F163" i="8"/>
  <c r="G163" i="8" s="1"/>
  <c r="D69" i="8" l="1"/>
  <c r="G85" i="8"/>
  <c r="H85" i="8" s="1"/>
  <c r="F196" i="8"/>
  <c r="E197" i="8"/>
  <c r="K195" i="8"/>
  <c r="G195" i="8"/>
  <c r="H195" i="8" s="1"/>
  <c r="G113" i="8"/>
  <c r="H113" i="8" s="1"/>
  <c r="K239" i="8"/>
  <c r="D14" i="8"/>
  <c r="K163" i="8"/>
  <c r="K14" i="8"/>
  <c r="G69" i="8"/>
  <c r="H69" i="8" s="1"/>
  <c r="M86" i="8"/>
  <c r="N86" i="8"/>
  <c r="G212" i="8"/>
  <c r="H212" i="8" s="1"/>
  <c r="D86" i="8"/>
  <c r="K86" i="8"/>
  <c r="D239" i="8"/>
  <c r="E88" i="8"/>
  <c r="F87" i="8"/>
  <c r="D87" i="8" s="1"/>
  <c r="E241" i="8"/>
  <c r="F240" i="8"/>
  <c r="G240" i="8" s="1"/>
  <c r="D163" i="8"/>
  <c r="F70" i="8"/>
  <c r="G70" i="8" s="1"/>
  <c r="E71" i="8"/>
  <c r="D113" i="8"/>
  <c r="E115" i="8"/>
  <c r="F114" i="8"/>
  <c r="G114" i="8" s="1"/>
  <c r="H112" i="8"/>
  <c r="E16" i="8"/>
  <c r="F15" i="8"/>
  <c r="D15" i="8" s="1"/>
  <c r="H163" i="8"/>
  <c r="E214" i="8"/>
  <c r="F213" i="8"/>
  <c r="G213" i="8" s="1"/>
  <c r="D212" i="8"/>
  <c r="E165" i="8"/>
  <c r="F164" i="8"/>
  <c r="D164" i="8" s="1"/>
  <c r="D70" i="8" l="1"/>
  <c r="G197" i="8"/>
  <c r="J197" i="8" s="1"/>
  <c r="K197" i="8"/>
  <c r="D197" i="8"/>
  <c r="K196" i="8"/>
  <c r="D196" i="8"/>
  <c r="G196" i="8"/>
  <c r="H196" i="8" s="1"/>
  <c r="K15" i="8"/>
  <c r="K164" i="8"/>
  <c r="G15" i="8"/>
  <c r="K114" i="8"/>
  <c r="K240" i="8"/>
  <c r="K213" i="8"/>
  <c r="K70" i="8"/>
  <c r="G86" i="8"/>
  <c r="H86" i="8" s="1"/>
  <c r="N87" i="8"/>
  <c r="K87" i="8"/>
  <c r="M87" i="8"/>
  <c r="G164" i="8"/>
  <c r="H164" i="8" s="1"/>
  <c r="D240" i="8"/>
  <c r="E89" i="8"/>
  <c r="F88" i="8"/>
  <c r="M88" i="8" s="1"/>
  <c r="E242" i="8"/>
  <c r="F241" i="8"/>
  <c r="G241" i="8" s="1"/>
  <c r="H239" i="8"/>
  <c r="H240" i="8"/>
  <c r="H70" i="8"/>
  <c r="F71" i="8"/>
  <c r="G71" i="8" s="1"/>
  <c r="E72" i="8"/>
  <c r="D114" i="8"/>
  <c r="F115" i="8"/>
  <c r="G115" i="8" s="1"/>
  <c r="E116" i="8"/>
  <c r="E17" i="8"/>
  <c r="F16" i="8"/>
  <c r="G16" i="8" s="1"/>
  <c r="H213" i="8"/>
  <c r="D213" i="8"/>
  <c r="E215" i="8"/>
  <c r="F214" i="8"/>
  <c r="D214" i="8" s="1"/>
  <c r="F165" i="8"/>
  <c r="D165" i="8" s="1"/>
  <c r="E166" i="8"/>
  <c r="G87" i="8" l="1"/>
  <c r="H87" i="8" s="1"/>
  <c r="H197" i="8"/>
  <c r="I183" i="8" s="1"/>
  <c r="D16" i="8"/>
  <c r="K165" i="8"/>
  <c r="K241" i="8"/>
  <c r="K115" i="8"/>
  <c r="K16" i="8"/>
  <c r="K214" i="8"/>
  <c r="K72" i="8"/>
  <c r="G72" i="8"/>
  <c r="H72" i="8" s="1"/>
  <c r="K71" i="8"/>
  <c r="D88" i="8"/>
  <c r="N88" i="8"/>
  <c r="G88" i="8" s="1"/>
  <c r="K88" i="8"/>
  <c r="G214" i="8"/>
  <c r="H214" i="8" s="1"/>
  <c r="G165" i="8"/>
  <c r="H165" i="8" s="1"/>
  <c r="D241" i="8"/>
  <c r="F89" i="8"/>
  <c r="D89" i="8" s="1"/>
  <c r="E90" i="8"/>
  <c r="H241" i="8"/>
  <c r="D72" i="8"/>
  <c r="F242" i="8"/>
  <c r="K242" i="8" s="1"/>
  <c r="E243" i="8"/>
  <c r="D71" i="8"/>
  <c r="H71" i="8"/>
  <c r="D115" i="8"/>
  <c r="E117" i="8"/>
  <c r="F116" i="8"/>
  <c r="G116" i="8" s="1"/>
  <c r="H114" i="8"/>
  <c r="H115" i="8"/>
  <c r="E18" i="8"/>
  <c r="F17" i="8"/>
  <c r="K17" i="8" s="1"/>
  <c r="E216" i="8"/>
  <c r="F215" i="8"/>
  <c r="G215" i="8" s="1"/>
  <c r="D166" i="8"/>
  <c r="F166" i="8"/>
  <c r="G166" i="8" s="1"/>
  <c r="E167" i="8"/>
  <c r="H88" i="8" l="1"/>
  <c r="I192" i="8"/>
  <c r="I180" i="8"/>
  <c r="I190" i="8"/>
  <c r="I188" i="8"/>
  <c r="I193" i="8"/>
  <c r="I195" i="8"/>
  <c r="I197" i="8"/>
  <c r="I186" i="8"/>
  <c r="I177" i="8"/>
  <c r="I181" i="8"/>
  <c r="I191" i="8"/>
  <c r="I196" i="8"/>
  <c r="I182" i="8"/>
  <c r="I189" i="8"/>
  <c r="I184" i="8"/>
  <c r="I178" i="8"/>
  <c r="I179" i="8"/>
  <c r="I185" i="8"/>
  <c r="I187" i="8"/>
  <c r="I194" i="8"/>
  <c r="D242" i="8"/>
  <c r="D17" i="8"/>
  <c r="K166" i="8"/>
  <c r="K116" i="8"/>
  <c r="K215" i="8"/>
  <c r="G242" i="8"/>
  <c r="G17" i="8"/>
  <c r="K89" i="8"/>
  <c r="M89" i="8"/>
  <c r="N89" i="8"/>
  <c r="F243" i="8"/>
  <c r="K243" i="8" s="1"/>
  <c r="E244" i="8"/>
  <c r="E91" i="8"/>
  <c r="F90" i="8"/>
  <c r="D90" i="8" s="1"/>
  <c r="I69" i="8"/>
  <c r="I68" i="8"/>
  <c r="I55" i="8"/>
  <c r="I56" i="8"/>
  <c r="I60" i="8"/>
  <c r="I67" i="8"/>
  <c r="I71" i="8"/>
  <c r="I59" i="8"/>
  <c r="I63" i="8"/>
  <c r="I70" i="8"/>
  <c r="I62" i="8"/>
  <c r="I66" i="8"/>
  <c r="I54" i="8"/>
  <c r="I58" i="8"/>
  <c r="I65" i="8"/>
  <c r="I64" i="8"/>
  <c r="I57" i="8"/>
  <c r="I61" i="8"/>
  <c r="I52" i="8"/>
  <c r="I53" i="8"/>
  <c r="J72" i="8"/>
  <c r="H116" i="8"/>
  <c r="D116" i="8"/>
  <c r="E118" i="8"/>
  <c r="F117" i="8"/>
  <c r="G117" i="8" s="1"/>
  <c r="E19" i="8"/>
  <c r="F18" i="8"/>
  <c r="G18" i="8" s="1"/>
  <c r="H166" i="8"/>
  <c r="H215" i="8"/>
  <c r="D215" i="8"/>
  <c r="E217" i="8"/>
  <c r="F216" i="8"/>
  <c r="D216" i="8" s="1"/>
  <c r="F167" i="8"/>
  <c r="G167" i="8" s="1"/>
  <c r="E168" i="8"/>
  <c r="D243" i="8" l="1"/>
  <c r="D18" i="8"/>
  <c r="K117" i="8"/>
  <c r="K18" i="8"/>
  <c r="K167" i="8"/>
  <c r="K216" i="8"/>
  <c r="N90" i="8"/>
  <c r="G216" i="8"/>
  <c r="H216" i="8" s="1"/>
  <c r="G243" i="8"/>
  <c r="H243" i="8" s="1"/>
  <c r="K90" i="8"/>
  <c r="M90" i="8"/>
  <c r="G89" i="8"/>
  <c r="F244" i="8"/>
  <c r="G244" i="8" s="1"/>
  <c r="E245" i="8"/>
  <c r="E92" i="8"/>
  <c r="F91" i="8"/>
  <c r="K91" i="8" s="1"/>
  <c r="H242" i="8"/>
  <c r="D167" i="8"/>
  <c r="F118" i="8"/>
  <c r="G118" i="8" s="1"/>
  <c r="E119" i="8"/>
  <c r="H117" i="8"/>
  <c r="D117" i="8"/>
  <c r="E20" i="8"/>
  <c r="F19" i="8"/>
  <c r="G19" i="8" s="1"/>
  <c r="H167" i="8"/>
  <c r="E218" i="8"/>
  <c r="F217" i="8"/>
  <c r="K217" i="8" s="1"/>
  <c r="E169" i="8"/>
  <c r="F168" i="8"/>
  <c r="D168" i="8" s="1"/>
  <c r="D118" i="8" l="1"/>
  <c r="D244" i="8"/>
  <c r="H244" i="8"/>
  <c r="K244" i="8"/>
  <c r="K19" i="8"/>
  <c r="K168" i="8"/>
  <c r="K118" i="8"/>
  <c r="D19" i="8"/>
  <c r="D91" i="8"/>
  <c r="G217" i="8"/>
  <c r="H217" i="8" s="1"/>
  <c r="G168" i="8"/>
  <c r="H168" i="8" s="1"/>
  <c r="M91" i="8"/>
  <c r="N91" i="8"/>
  <c r="F245" i="8"/>
  <c r="K245" i="8" s="1"/>
  <c r="E246" i="8"/>
  <c r="F92" i="8"/>
  <c r="D92" i="8" s="1"/>
  <c r="E93" i="8"/>
  <c r="G90" i="8"/>
  <c r="H90" i="8" s="1"/>
  <c r="H89" i="8"/>
  <c r="F119" i="8"/>
  <c r="G119" i="8" s="1"/>
  <c r="E120" i="8"/>
  <c r="H118" i="8"/>
  <c r="E21" i="8"/>
  <c r="F20" i="8"/>
  <c r="G20" i="8" s="1"/>
  <c r="E219" i="8"/>
  <c r="F218" i="8"/>
  <c r="D218" i="8" s="1"/>
  <c r="D217" i="8"/>
  <c r="E170" i="8"/>
  <c r="F169" i="8"/>
  <c r="D169" i="8" s="1"/>
  <c r="D245" i="8" l="1"/>
  <c r="D119" i="8"/>
  <c r="K119" i="8"/>
  <c r="D20" i="8"/>
  <c r="K169" i="8"/>
  <c r="K20" i="8"/>
  <c r="K218" i="8"/>
  <c r="G91" i="8"/>
  <c r="H91" i="8" s="1"/>
  <c r="G245" i="8"/>
  <c r="H245" i="8" s="1"/>
  <c r="N92" i="8"/>
  <c r="K92" i="8"/>
  <c r="M92" i="8"/>
  <c r="G218" i="8"/>
  <c r="H218" i="8" s="1"/>
  <c r="G169" i="8"/>
  <c r="H169" i="8" s="1"/>
  <c r="F93" i="8"/>
  <c r="D93" i="8" s="1"/>
  <c r="E94" i="8"/>
  <c r="E247" i="8"/>
  <c r="F246" i="8"/>
  <c r="G246" i="8" s="1"/>
  <c r="E121" i="8"/>
  <c r="F120" i="8"/>
  <c r="D120" i="8" s="1"/>
  <c r="H119" i="8"/>
  <c r="E22" i="8"/>
  <c r="F21" i="8"/>
  <c r="G21" i="8" s="1"/>
  <c r="E220" i="8"/>
  <c r="F219" i="8"/>
  <c r="D219" i="8" s="1"/>
  <c r="F170" i="8"/>
  <c r="K170" i="8" s="1"/>
  <c r="E171" i="8"/>
  <c r="G247" i="8" l="1"/>
  <c r="K247" i="8"/>
  <c r="K246" i="8"/>
  <c r="D21" i="8"/>
  <c r="K120" i="8"/>
  <c r="K21" i="8"/>
  <c r="H246" i="8"/>
  <c r="K219" i="8"/>
  <c r="M93" i="8"/>
  <c r="N93" i="8"/>
  <c r="G170" i="8"/>
  <c r="H170" i="8" s="1"/>
  <c r="G92" i="8"/>
  <c r="H92" i="8" s="1"/>
  <c r="K93" i="8"/>
  <c r="G120" i="8"/>
  <c r="G219" i="8"/>
  <c r="H219" i="8" s="1"/>
  <c r="F94" i="8"/>
  <c r="N94" i="8" s="1"/>
  <c r="E95" i="8"/>
  <c r="D246" i="8"/>
  <c r="D247" i="8"/>
  <c r="D170" i="8"/>
  <c r="E122" i="8"/>
  <c r="F121" i="8"/>
  <c r="G121" i="8" s="1"/>
  <c r="E23" i="8"/>
  <c r="F22" i="8"/>
  <c r="G22" i="8" s="1"/>
  <c r="E221" i="8"/>
  <c r="F220" i="8"/>
  <c r="K220" i="8" s="1"/>
  <c r="E172" i="8"/>
  <c r="F171" i="8"/>
  <c r="G171" i="8" s="1"/>
  <c r="D22" i="8" l="1"/>
  <c r="K171" i="8"/>
  <c r="G172" i="8"/>
  <c r="J172" i="8" s="1"/>
  <c r="K172" i="8"/>
  <c r="G23" i="8"/>
  <c r="J23" i="8" s="1"/>
  <c r="D23" i="8"/>
  <c r="K23" i="8"/>
  <c r="G122" i="8"/>
  <c r="J122" i="8" s="1"/>
  <c r="K122" i="8"/>
  <c r="G93" i="8"/>
  <c r="H93" i="8" s="1"/>
  <c r="K22" i="8"/>
  <c r="K121" i="8"/>
  <c r="K94" i="8"/>
  <c r="M94" i="8"/>
  <c r="G220" i="8"/>
  <c r="H220" i="8" s="1"/>
  <c r="E222" i="8"/>
  <c r="D222" i="8" s="1"/>
  <c r="J247" i="8"/>
  <c r="H247" i="8"/>
  <c r="D94" i="8"/>
  <c r="F95" i="8"/>
  <c r="D95" i="8" s="1"/>
  <c r="E96" i="8"/>
  <c r="D171" i="8"/>
  <c r="D121" i="8"/>
  <c r="H120" i="8"/>
  <c r="H121" i="8"/>
  <c r="D122" i="8"/>
  <c r="F221" i="8"/>
  <c r="K221" i="8" s="1"/>
  <c r="D220" i="8"/>
  <c r="H171" i="8"/>
  <c r="D172" i="8"/>
  <c r="I247" i="8" l="1"/>
  <c r="I239" i="8"/>
  <c r="I237" i="8"/>
  <c r="I229" i="8"/>
  <c r="I246" i="8"/>
  <c r="I231" i="8"/>
  <c r="I242" i="8"/>
  <c r="I240" i="8"/>
  <c r="I244" i="8"/>
  <c r="I228" i="8"/>
  <c r="I234" i="8"/>
  <c r="I238" i="8"/>
  <c r="I236" i="8"/>
  <c r="I227" i="8"/>
  <c r="I232" i="8"/>
  <c r="I230" i="8"/>
  <c r="I241" i="8"/>
  <c r="I245" i="8"/>
  <c r="I243" i="8"/>
  <c r="I235" i="8"/>
  <c r="I233" i="8"/>
  <c r="G222" i="8"/>
  <c r="J222" i="8" s="1"/>
  <c r="K222" i="8"/>
  <c r="K95" i="8"/>
  <c r="G221" i="8"/>
  <c r="M95" i="8"/>
  <c r="N95" i="8"/>
  <c r="G94" i="8"/>
  <c r="H94" i="8" s="1"/>
  <c r="E97" i="8"/>
  <c r="F96" i="8"/>
  <c r="D96" i="8" s="1"/>
  <c r="I72" i="8"/>
  <c r="H122" i="8"/>
  <c r="D221" i="8"/>
  <c r="H172" i="8"/>
  <c r="A227" i="8"/>
  <c r="B245" i="8" l="1"/>
  <c r="H222" i="8"/>
  <c r="G95" i="8"/>
  <c r="H95" i="8" s="1"/>
  <c r="N96" i="8"/>
  <c r="N97" i="8"/>
  <c r="K97" i="8"/>
  <c r="M97" i="8"/>
  <c r="K96" i="8"/>
  <c r="M96" i="8"/>
  <c r="D97" i="8"/>
  <c r="I171" i="8"/>
  <c r="I169" i="8"/>
  <c r="I166" i="8"/>
  <c r="I158" i="8"/>
  <c r="I163" i="8"/>
  <c r="I168" i="8"/>
  <c r="I165" i="8"/>
  <c r="I170" i="8"/>
  <c r="I159" i="8"/>
  <c r="I164" i="8"/>
  <c r="I161" i="8"/>
  <c r="I155" i="8"/>
  <c r="I156" i="8"/>
  <c r="I157" i="8"/>
  <c r="I160" i="8"/>
  <c r="I162" i="8"/>
  <c r="I152" i="8"/>
  <c r="I153" i="8"/>
  <c r="I167" i="8"/>
  <c r="I154" i="8"/>
  <c r="I102" i="8"/>
  <c r="I103" i="8"/>
  <c r="I116" i="8"/>
  <c r="I104" i="8"/>
  <c r="I111" i="8"/>
  <c r="I118" i="8"/>
  <c r="I106" i="8"/>
  <c r="I113" i="8"/>
  <c r="I120" i="8"/>
  <c r="I108" i="8"/>
  <c r="I115" i="8"/>
  <c r="I110" i="8"/>
  <c r="I117" i="8"/>
  <c r="I105" i="8"/>
  <c r="I112" i="8"/>
  <c r="I119" i="8"/>
  <c r="I107" i="8"/>
  <c r="I114" i="8"/>
  <c r="I121" i="8"/>
  <c r="I109" i="8"/>
  <c r="I51" i="8"/>
  <c r="I122" i="8"/>
  <c r="I172" i="8"/>
  <c r="H221" i="8"/>
  <c r="I218" i="8" s="1"/>
  <c r="A152" i="8"/>
  <c r="A102" i="8"/>
  <c r="G96" i="8" l="1"/>
  <c r="G97" i="8"/>
  <c r="J97" i="8" s="1"/>
  <c r="B195" i="8"/>
  <c r="I216" i="8"/>
  <c r="I209" i="8"/>
  <c r="I212" i="8"/>
  <c r="I208" i="8"/>
  <c r="I206" i="8"/>
  <c r="I210" i="8"/>
  <c r="I211" i="8"/>
  <c r="I203" i="8"/>
  <c r="I204" i="8"/>
  <c r="I219" i="8"/>
  <c r="I221" i="8"/>
  <c r="I215" i="8"/>
  <c r="I207" i="8"/>
  <c r="I213" i="8"/>
  <c r="I220" i="8"/>
  <c r="I202" i="8"/>
  <c r="I214" i="8"/>
  <c r="I222" i="8"/>
  <c r="I205" i="8"/>
  <c r="I217" i="8"/>
  <c r="B120" i="8"/>
  <c r="B170" i="8"/>
  <c r="A177" i="8"/>
  <c r="H96" i="8" l="1"/>
  <c r="H97" i="8"/>
  <c r="I97" i="8" s="1"/>
  <c r="H6" i="8"/>
  <c r="H8" i="8"/>
  <c r="H7" i="8"/>
  <c r="H9" i="8"/>
  <c r="H10" i="8"/>
  <c r="H11" i="8"/>
  <c r="H12" i="8"/>
  <c r="H13" i="8"/>
  <c r="H14" i="8"/>
  <c r="H15" i="8"/>
  <c r="H16" i="8"/>
  <c r="H17" i="8"/>
  <c r="H18" i="8"/>
  <c r="H19" i="8"/>
  <c r="H20" i="8"/>
  <c r="H21" i="8"/>
  <c r="H22" i="8"/>
  <c r="H23" i="8"/>
  <c r="B220" i="8"/>
  <c r="A202" i="8"/>
  <c r="I77" i="8" l="1"/>
  <c r="I91" i="8"/>
  <c r="I95" i="8"/>
  <c r="I87" i="8"/>
  <c r="I79" i="8"/>
  <c r="I90" i="8"/>
  <c r="I82" i="8"/>
  <c r="I89" i="8"/>
  <c r="I81" i="8"/>
  <c r="I92" i="8"/>
  <c r="I78" i="8"/>
  <c r="I84" i="8"/>
  <c r="I83" i="8"/>
  <c r="I94" i="8"/>
  <c r="I86" i="8"/>
  <c r="I93" i="8"/>
  <c r="I85" i="8"/>
  <c r="I96" i="8"/>
  <c r="I88" i="8"/>
  <c r="I80" i="8"/>
  <c r="I20" i="8"/>
  <c r="I17" i="8"/>
  <c r="I14" i="8"/>
  <c r="I11" i="8"/>
  <c r="I8" i="8"/>
  <c r="I5" i="8"/>
  <c r="I21" i="8"/>
  <c r="I18" i="8"/>
  <c r="I15" i="8"/>
  <c r="I12" i="8"/>
  <c r="I9" i="8"/>
  <c r="I6" i="8"/>
  <c r="I22" i="8"/>
  <c r="I19" i="8"/>
  <c r="I16" i="8"/>
  <c r="I13" i="8"/>
  <c r="I10" i="8"/>
  <c r="I7" i="8"/>
  <c r="I3" i="8"/>
  <c r="I4" i="8"/>
  <c r="I23" i="8"/>
  <c r="A77" i="8"/>
  <c r="A52" i="8"/>
  <c r="B95" i="8" l="1"/>
  <c r="B70" i="8"/>
  <c r="B21" i="8"/>
  <c r="B143" i="8"/>
  <c r="E127" i="8" s="1"/>
  <c r="A3" i="8"/>
  <c r="F126" i="8" l="1"/>
  <c r="E128" i="8"/>
  <c r="F127" i="8"/>
  <c r="M127" i="8" s="1"/>
  <c r="N126" i="8" l="1"/>
  <c r="K126" i="8"/>
  <c r="M126" i="8"/>
  <c r="N127" i="8"/>
  <c r="K127" i="8"/>
  <c r="F128" i="8"/>
  <c r="N128" i="8" s="1"/>
  <c r="E129" i="8"/>
  <c r="F129" i="8" s="1"/>
  <c r="D126" i="8"/>
  <c r="D127" i="8"/>
  <c r="K128" i="8" l="1"/>
  <c r="N129" i="8"/>
  <c r="K129" i="8"/>
  <c r="M129" i="8"/>
  <c r="M128" i="8"/>
  <c r="E130" i="8"/>
  <c r="F130" i="8" s="1"/>
  <c r="D128" i="8"/>
  <c r="G126" i="8"/>
  <c r="J126" i="8" s="1"/>
  <c r="G127" i="8"/>
  <c r="M130" i="8" l="1"/>
  <c r="N130" i="8"/>
  <c r="K130" i="8"/>
  <c r="E131" i="8"/>
  <c r="H127" i="8"/>
  <c r="H126" i="8"/>
  <c r="G128" i="8"/>
  <c r="H128" i="8" s="1"/>
  <c r="G129" i="8"/>
  <c r="D129" i="8"/>
  <c r="D130" i="8"/>
  <c r="F131" i="8" l="1"/>
  <c r="N131" i="8" s="1"/>
  <c r="E132" i="8"/>
  <c r="F132" i="8" s="1"/>
  <c r="I126" i="8"/>
  <c r="H129" i="8"/>
  <c r="K131" i="8" l="1"/>
  <c r="M132" i="8"/>
  <c r="N132" i="8"/>
  <c r="K132" i="8"/>
  <c r="M131" i="8"/>
  <c r="E133" i="8"/>
  <c r="F133" i="8" s="1"/>
  <c r="G130" i="8"/>
  <c r="H130" i="8" s="1"/>
  <c r="D131" i="8"/>
  <c r="D132" i="8"/>
  <c r="N133" i="8" l="1"/>
  <c r="K133" i="8"/>
  <c r="M133" i="8"/>
  <c r="E134" i="8"/>
  <c r="F134" i="8" s="1"/>
  <c r="G131" i="8"/>
  <c r="H131" i="8" s="1"/>
  <c r="N134" i="8" l="1"/>
  <c r="K134" i="8"/>
  <c r="M134" i="8"/>
  <c r="E135" i="8"/>
  <c r="F135" i="8" s="1"/>
  <c r="G132" i="8"/>
  <c r="H132" i="8" s="1"/>
  <c r="G133" i="8"/>
  <c r="D133" i="8"/>
  <c r="D134" i="8"/>
  <c r="H133" i="8" l="1"/>
  <c r="M135" i="8"/>
  <c r="N135" i="8"/>
  <c r="K135" i="8"/>
  <c r="E136" i="8"/>
  <c r="F136" i="8" s="1"/>
  <c r="N136" i="8" l="1"/>
  <c r="K136" i="8"/>
  <c r="M136" i="8"/>
  <c r="E137" i="8"/>
  <c r="G134" i="8"/>
  <c r="H134" i="8" s="1"/>
  <c r="G135" i="8"/>
  <c r="D135" i="8"/>
  <c r="F137" i="8" l="1"/>
  <c r="N137" i="8" s="1"/>
  <c r="E138" i="8"/>
  <c r="H135" i="8"/>
  <c r="G136" i="8"/>
  <c r="H136" i="8" s="1"/>
  <c r="D136" i="8"/>
  <c r="D137" i="8" l="1"/>
  <c r="K137" i="8"/>
  <c r="M137" i="8"/>
  <c r="F138" i="8"/>
  <c r="N138" i="8" s="1"/>
  <c r="E139" i="8"/>
  <c r="K138" i="8" l="1"/>
  <c r="M138" i="8"/>
  <c r="G138" i="8" s="1"/>
  <c r="F139" i="8"/>
  <c r="K139" i="8" s="1"/>
  <c r="E140" i="8"/>
  <c r="F140" i="8" s="1"/>
  <c r="G137" i="8"/>
  <c r="H137" i="8" s="1"/>
  <c r="D138" i="8"/>
  <c r="D139" i="8" l="1"/>
  <c r="M139" i="8"/>
  <c r="N139" i="8"/>
  <c r="M140" i="8"/>
  <c r="N140" i="8"/>
  <c r="K140" i="8"/>
  <c r="E141" i="8"/>
  <c r="F141" i="8" s="1"/>
  <c r="H138" i="8"/>
  <c r="N141" i="8" l="1"/>
  <c r="K141" i="8"/>
  <c r="M141" i="8"/>
  <c r="E142" i="8"/>
  <c r="F142" i="8" s="1"/>
  <c r="G139" i="8"/>
  <c r="H139" i="8" s="1"/>
  <c r="G140" i="8"/>
  <c r="D140" i="8"/>
  <c r="D141" i="8"/>
  <c r="M142" i="8" l="1"/>
  <c r="N142" i="8"/>
  <c r="K142" i="8"/>
  <c r="E143" i="8"/>
  <c r="H140" i="8"/>
  <c r="D142" i="8"/>
  <c r="F143" i="8" l="1"/>
  <c r="N143" i="8" s="1"/>
  <c r="E144" i="8"/>
  <c r="F144" i="8" s="1"/>
  <c r="G141" i="8"/>
  <c r="H141" i="8" s="1"/>
  <c r="K143" i="8" l="1"/>
  <c r="M144" i="8"/>
  <c r="N144" i="8"/>
  <c r="K144" i="8"/>
  <c r="M143" i="8"/>
  <c r="E145" i="8"/>
  <c r="F145" i="8" s="1"/>
  <c r="G142" i="8"/>
  <c r="H142" i="8" s="1"/>
  <c r="D143" i="8"/>
  <c r="D144" i="8"/>
  <c r="N145" i="8" l="1"/>
  <c r="K145" i="8"/>
  <c r="M145" i="8"/>
  <c r="E146" i="8"/>
  <c r="G143" i="8"/>
  <c r="H143" i="8" s="1"/>
  <c r="D145" i="8"/>
  <c r="F146" i="8" l="1"/>
  <c r="M146" i="8" s="1"/>
  <c r="E147" i="8"/>
  <c r="G144" i="8"/>
  <c r="H144" i="8" s="1"/>
  <c r="N146" i="8" l="1"/>
  <c r="G146" i="8" s="1"/>
  <c r="N147" i="8"/>
  <c r="K147" i="8"/>
  <c r="M147" i="8"/>
  <c r="K146" i="8"/>
  <c r="G145" i="8"/>
  <c r="H145" i="8" s="1"/>
  <c r="D146" i="8"/>
  <c r="D147" i="8"/>
  <c r="H146" i="8" l="1"/>
  <c r="G147" i="8"/>
  <c r="J147" i="8" l="1"/>
  <c r="H147" i="8"/>
  <c r="I127" i="8" l="1"/>
  <c r="I128" i="8"/>
  <c r="I136" i="8"/>
  <c r="I142" i="8"/>
  <c r="I138" i="8"/>
  <c r="I134" i="8"/>
  <c r="I130" i="8"/>
  <c r="I145" i="8"/>
  <c r="I141" i="8"/>
  <c r="I137" i="8"/>
  <c r="I133" i="8"/>
  <c r="I129" i="8"/>
  <c r="I144" i="8"/>
  <c r="I140" i="8"/>
  <c r="I132" i="8"/>
  <c r="I143" i="8"/>
  <c r="I139" i="8"/>
  <c r="I135" i="8"/>
  <c r="I131" i="8"/>
  <c r="I146" i="8"/>
  <c r="I147" i="8"/>
  <c r="A127" i="8"/>
  <c r="B145" i="8" l="1"/>
  <c r="D35" i="10" l="1"/>
  <c r="AD3" i="5"/>
  <c r="AD4" i="5"/>
  <c r="B29" i="8"/>
  <c r="B47" i="8" l="1"/>
  <c r="C44" i="8" s="1"/>
  <c r="C43" i="8" s="1"/>
  <c r="B43" i="8" s="1"/>
  <c r="E27" i="8" l="1"/>
  <c r="F26" i="8" s="1"/>
  <c r="D26" i="8" l="1"/>
  <c r="K26" i="8"/>
  <c r="G26" i="8"/>
  <c r="F27" i="8"/>
  <c r="K27" i="8" s="1"/>
  <c r="E28" i="8"/>
  <c r="F28" i="8" l="1"/>
  <c r="E29" i="8"/>
  <c r="G28" i="8"/>
  <c r="D27" i="8"/>
  <c r="G27" i="8"/>
  <c r="J26" i="8"/>
  <c r="H26" i="8"/>
  <c r="I26" i="8" s="1"/>
  <c r="H28" i="8" l="1"/>
  <c r="E30" i="8"/>
  <c r="F29" i="8"/>
  <c r="K29" i="8" s="1"/>
  <c r="G29" i="8"/>
  <c r="H29" i="8" s="1"/>
  <c r="D28" i="8"/>
  <c r="K28" i="8"/>
  <c r="H27" i="8"/>
  <c r="D29" i="8" l="1"/>
  <c r="F30" i="8"/>
  <c r="K30" i="8" s="1"/>
  <c r="E31" i="8"/>
  <c r="G30" i="8"/>
  <c r="H30" i="8" s="1"/>
  <c r="D30" i="8" l="1"/>
  <c r="E32" i="8"/>
  <c r="F31" i="8"/>
  <c r="K31" i="8" s="1"/>
  <c r="G31" i="8"/>
  <c r="H31" i="8" s="1"/>
  <c r="D31" i="8"/>
  <c r="F32" i="8" l="1"/>
  <c r="K32" i="8" s="1"/>
  <c r="E33" i="8"/>
  <c r="G32" i="8"/>
  <c r="H32" i="8" s="1"/>
  <c r="D32" i="8" l="1"/>
  <c r="E34" i="8"/>
  <c r="F33" i="8"/>
  <c r="D33" i="8" s="1"/>
  <c r="G33" i="8"/>
  <c r="H33" i="8" s="1"/>
  <c r="K33" i="8" l="1"/>
  <c r="F34" i="8"/>
  <c r="D34" i="8" s="1"/>
  <c r="E35" i="8"/>
  <c r="G34" i="8"/>
  <c r="H34" i="8" s="1"/>
  <c r="K34" i="8"/>
  <c r="F35" i="8" l="1"/>
  <c r="D35" i="8" s="1"/>
  <c r="E36" i="8"/>
  <c r="G35" i="8"/>
  <c r="H35" i="8" s="1"/>
  <c r="K35" i="8" l="1"/>
  <c r="E37" i="8"/>
  <c r="F36" i="8"/>
  <c r="K36" i="8" s="1"/>
  <c r="D36" i="8"/>
  <c r="G36" i="8"/>
  <c r="H36" i="8" s="1"/>
  <c r="E38" i="8" l="1"/>
  <c r="F37" i="8"/>
  <c r="K37" i="8" s="1"/>
  <c r="G37" i="8"/>
  <c r="H37" i="8" s="1"/>
  <c r="D37" i="8" l="1"/>
  <c r="G38" i="8"/>
  <c r="H38" i="8" s="1"/>
  <c r="F38" i="8"/>
  <c r="D38" i="8" s="1"/>
  <c r="E39" i="8"/>
  <c r="K38" i="8" l="1"/>
  <c r="E40" i="8"/>
  <c r="F39" i="8"/>
  <c r="K39" i="8" s="1"/>
  <c r="G39" i="8"/>
  <c r="H39" i="8" s="1"/>
  <c r="D39" i="8" l="1"/>
  <c r="F40" i="8"/>
  <c r="D40" i="8" s="1"/>
  <c r="E41" i="8"/>
  <c r="G40" i="8"/>
  <c r="H40" i="8" s="1"/>
  <c r="K40" i="8" l="1"/>
  <c r="E42" i="8"/>
  <c r="F41" i="8"/>
  <c r="K41" i="8" s="1"/>
  <c r="G41" i="8"/>
  <c r="H41" i="8" s="1"/>
  <c r="D41" i="8" l="1"/>
  <c r="E43" i="8"/>
  <c r="G42" i="8"/>
  <c r="H42" i="8" s="1"/>
  <c r="F42" i="8"/>
  <c r="D42" i="8" s="1"/>
  <c r="K42" i="8" l="1"/>
  <c r="E44" i="8"/>
  <c r="F43" i="8"/>
  <c r="D43" i="8" s="1"/>
  <c r="G43" i="8"/>
  <c r="H43" i="8" s="1"/>
  <c r="K43" i="8" l="1"/>
  <c r="F44" i="8"/>
  <c r="K44" i="8" s="1"/>
  <c r="E45" i="8"/>
  <c r="G44" i="8"/>
  <c r="H44" i="8" s="1"/>
  <c r="D44" i="8" l="1"/>
  <c r="F45" i="8"/>
  <c r="D45" i="8" s="1"/>
  <c r="E46" i="8"/>
  <c r="G45" i="8"/>
  <c r="H45" i="8" s="1"/>
  <c r="I27" i="8"/>
  <c r="I36" i="8"/>
  <c r="I35" i="8"/>
  <c r="I33" i="8"/>
  <c r="I31" i="8"/>
  <c r="I30" i="8"/>
  <c r="I38" i="8"/>
  <c r="I40" i="8"/>
  <c r="I28" i="8"/>
  <c r="I32" i="8"/>
  <c r="I46" i="8"/>
  <c r="I44" i="8"/>
  <c r="I43" i="8"/>
  <c r="I34" i="8"/>
  <c r="I39" i="8"/>
  <c r="I41" i="8"/>
  <c r="I29" i="8"/>
  <c r="I37" i="8"/>
  <c r="I45" i="8"/>
  <c r="I42" i="8"/>
  <c r="K45" i="8" l="1"/>
  <c r="E47" i="8"/>
  <c r="G46" i="8"/>
  <c r="H46" i="8" s="1"/>
  <c r="F46" i="8"/>
  <c r="D46" i="8" s="1"/>
  <c r="K46" i="8" l="1"/>
  <c r="D47" i="8"/>
  <c r="K47" i="8"/>
  <c r="G47" i="8"/>
  <c r="J47" i="8" s="1"/>
  <c r="H47" i="8" l="1"/>
  <c r="I47" i="8" s="1"/>
  <c r="A27" i="8"/>
  <c r="B45" i="8" l="1"/>
</calcChain>
</file>

<file path=xl/comments1.xml><?xml version="1.0" encoding="utf-8"?>
<comments xmlns="http://schemas.openxmlformats.org/spreadsheetml/2006/main">
  <authors>
    <author>Michael</author>
    <author>Michael Gandy</author>
  </authors>
  <commentList>
    <comment ref="A2" authorId="0">
      <text>
        <r>
          <rPr>
            <sz val="9"/>
            <color indexed="81"/>
            <rFont val="Tahoma"/>
            <family val="2"/>
          </rPr>
          <t>The common name (which is sometimes the associated trade name).</t>
        </r>
      </text>
    </comment>
    <comment ref="E2" authorId="0">
      <text>
        <r>
          <rPr>
            <b/>
            <sz val="9"/>
            <color indexed="81"/>
            <rFont val="Tahoma"/>
            <family val="2"/>
          </rPr>
          <t>C</t>
        </r>
        <r>
          <rPr>
            <sz val="9"/>
            <color indexed="81"/>
            <rFont val="Tahoma"/>
            <family val="2"/>
          </rPr>
          <t xml:space="preserve">hemical </t>
        </r>
        <r>
          <rPr>
            <b/>
            <sz val="9"/>
            <color indexed="81"/>
            <rFont val="Tahoma"/>
            <family val="2"/>
          </rPr>
          <t>A</t>
        </r>
        <r>
          <rPr>
            <sz val="9"/>
            <color indexed="81"/>
            <rFont val="Tahoma"/>
            <family val="2"/>
          </rPr>
          <t xml:space="preserve">bstract </t>
        </r>
        <r>
          <rPr>
            <b/>
            <sz val="9"/>
            <color indexed="81"/>
            <rFont val="Tahoma"/>
            <family val="2"/>
          </rPr>
          <t>S</t>
        </r>
        <r>
          <rPr>
            <sz val="9"/>
            <color indexed="81"/>
            <rFont val="Tahoma"/>
            <family val="2"/>
          </rPr>
          <t xml:space="preserve">ervice </t>
        </r>
        <r>
          <rPr>
            <b/>
            <sz val="9"/>
            <color indexed="81"/>
            <rFont val="Tahoma"/>
            <family val="2"/>
          </rPr>
          <t>R</t>
        </r>
        <r>
          <rPr>
            <sz val="9"/>
            <color indexed="81"/>
            <rFont val="Tahoma"/>
            <family val="2"/>
          </rPr>
          <t xml:space="preserve">egistry </t>
        </r>
        <r>
          <rPr>
            <b/>
            <sz val="9"/>
            <color indexed="81"/>
            <rFont val="Tahoma"/>
            <family val="2"/>
          </rPr>
          <t>N</t>
        </r>
        <r>
          <rPr>
            <sz val="9"/>
            <color indexed="81"/>
            <rFont val="Tahoma"/>
            <family val="2"/>
          </rPr>
          <t>umber. This is a unique chemical identifier that is widely used and is often useful when searching chemical databases for a particular compound.</t>
        </r>
      </text>
    </comment>
    <comment ref="F2" authorId="1">
      <text>
        <r>
          <rPr>
            <sz val="9"/>
            <color indexed="81"/>
            <rFont val="Tahoma"/>
            <family val="2"/>
          </rPr>
          <t>Click on a link in this column to display a PNG image of your chosen herbicide. Images are formatted with the CPK colouring scheme. Hydrogen atoms are hidden except when connected to a non-carbon atom.
These images can be created using the Image_generator.bat. This BATCH script requires a windows operating system.</t>
        </r>
        <r>
          <rPr>
            <sz val="9"/>
            <color indexed="10"/>
            <rFont val="Tahoma"/>
            <family val="2"/>
          </rPr>
          <t xml:space="preserve">
</t>
        </r>
      </text>
    </comment>
    <comment ref="G2" authorId="1">
      <text>
        <r>
          <rPr>
            <sz val="9"/>
            <color indexed="81"/>
            <rFont val="Tahoma"/>
            <family val="2"/>
          </rPr>
          <t>Click on a link in this column to display a SVG image of your chosen herbicide. Images are formatted with the CPK colouring scheme. Hydrogen atoms are hidden except when connected to a non-carbon atom.
These images can be created using the Image_generator.bat. This BATCH script requires a windows operating system.</t>
        </r>
      </text>
    </comment>
    <comment ref="H2" authorId="1">
      <text>
        <r>
          <rPr>
            <b/>
            <sz val="10"/>
            <color indexed="81"/>
            <rFont val="Tahoma"/>
            <family val="2"/>
          </rPr>
          <t>S</t>
        </r>
        <r>
          <rPr>
            <sz val="10"/>
            <color indexed="81"/>
            <rFont val="Tahoma"/>
            <family val="2"/>
          </rPr>
          <t xml:space="preserve">implified </t>
        </r>
        <r>
          <rPr>
            <b/>
            <sz val="10"/>
            <color indexed="81"/>
            <rFont val="Tahoma"/>
            <family val="2"/>
          </rPr>
          <t>M</t>
        </r>
        <r>
          <rPr>
            <sz val="10"/>
            <color indexed="81"/>
            <rFont val="Tahoma"/>
            <family val="2"/>
          </rPr>
          <t>olecular-</t>
        </r>
        <r>
          <rPr>
            <b/>
            <sz val="10"/>
            <color indexed="81"/>
            <rFont val="Tahoma"/>
            <family val="2"/>
          </rPr>
          <t>I</t>
        </r>
        <r>
          <rPr>
            <sz val="10"/>
            <color indexed="81"/>
            <rFont val="Tahoma"/>
            <family val="2"/>
          </rPr>
          <t>nput</t>
        </r>
        <r>
          <rPr>
            <b/>
            <sz val="10"/>
            <color indexed="81"/>
            <rFont val="Tahoma"/>
            <family val="2"/>
          </rPr>
          <t xml:space="preserve"> L</t>
        </r>
        <r>
          <rPr>
            <sz val="10"/>
            <color indexed="81"/>
            <rFont val="Tahoma"/>
            <family val="2"/>
          </rPr>
          <t>ine-</t>
        </r>
        <r>
          <rPr>
            <b/>
            <sz val="10"/>
            <color indexed="81"/>
            <rFont val="Tahoma"/>
            <family val="2"/>
          </rPr>
          <t>E</t>
        </r>
        <r>
          <rPr>
            <sz val="10"/>
            <color indexed="81"/>
            <rFont val="Tahoma"/>
            <family val="2"/>
          </rPr>
          <t xml:space="preserve">ntry </t>
        </r>
        <r>
          <rPr>
            <b/>
            <sz val="10"/>
            <color indexed="81"/>
            <rFont val="Tahoma"/>
            <family val="2"/>
          </rPr>
          <t>S</t>
        </r>
        <r>
          <rPr>
            <sz val="10"/>
            <color indexed="81"/>
            <rFont val="Tahoma"/>
            <family val="2"/>
          </rPr>
          <t xml:space="preserve">ystem (SMILES) is a notation that can be used to represent chemical structures using "strings" of characters. The SMILES strings listed here refer to all fragments of a compound, however only the major fragment was considered when calculating the majority of physico-chemical properties listed here.
SMILES strings corresponding to CAS registry numbers were obtained via an online lookup service using the command below, where "Input.txt" is the name of a text file containing multiple CAS registry numbers, one per line, and "Output.txt" is the name of the file that contains the generated SMILES strings.
</t>
        </r>
        <r>
          <rPr>
            <sz val="11"/>
            <color indexed="81"/>
            <rFont val="Courier New"/>
            <family val="3"/>
          </rPr>
          <t>molconvert -g smiles Input.txt&gt;Output.txt</t>
        </r>
      </text>
    </comment>
    <comment ref="I2" authorId="1">
      <text>
        <r>
          <rPr>
            <b/>
            <sz val="9"/>
            <color indexed="81"/>
            <rFont val="Tahoma"/>
            <family val="2"/>
          </rPr>
          <t>I</t>
        </r>
        <r>
          <rPr>
            <sz val="9"/>
            <color indexed="81"/>
            <rFont val="Tahoma"/>
            <family val="2"/>
          </rPr>
          <t xml:space="preserve">nternational </t>
        </r>
        <r>
          <rPr>
            <b/>
            <sz val="9"/>
            <color indexed="81"/>
            <rFont val="Tahoma"/>
            <family val="2"/>
          </rPr>
          <t>U</t>
        </r>
        <r>
          <rPr>
            <sz val="9"/>
            <color indexed="81"/>
            <rFont val="Tahoma"/>
            <family val="2"/>
          </rPr>
          <t xml:space="preserve">nion of </t>
        </r>
        <r>
          <rPr>
            <b/>
            <sz val="9"/>
            <color indexed="81"/>
            <rFont val="Tahoma"/>
            <family val="2"/>
          </rPr>
          <t>P</t>
        </r>
        <r>
          <rPr>
            <sz val="9"/>
            <color indexed="81"/>
            <rFont val="Tahoma"/>
            <family val="2"/>
          </rPr>
          <t xml:space="preserve">ure and </t>
        </r>
        <r>
          <rPr>
            <b/>
            <sz val="9"/>
            <color indexed="81"/>
            <rFont val="Tahoma"/>
            <family val="2"/>
          </rPr>
          <t>A</t>
        </r>
        <r>
          <rPr>
            <sz val="9"/>
            <color indexed="81"/>
            <rFont val="Tahoma"/>
            <family val="2"/>
          </rPr>
          <t xml:space="preserve">pplied </t>
        </r>
        <r>
          <rPr>
            <b/>
            <sz val="9"/>
            <color indexed="81"/>
            <rFont val="Tahoma"/>
            <family val="2"/>
          </rPr>
          <t>C</t>
        </r>
        <r>
          <rPr>
            <sz val="9"/>
            <color indexed="81"/>
            <rFont val="Tahoma"/>
            <family val="2"/>
          </rPr>
          <t xml:space="preserve">hemistry (IUPAC) names are systematic names that uniquely and comprehensively describe chemical structures. Please note that italicisation where required (e.g. for locants like </t>
        </r>
        <r>
          <rPr>
            <i/>
            <sz val="9"/>
            <color indexed="81"/>
            <rFont val="Tahoma"/>
            <family val="2"/>
          </rPr>
          <t>N-</t>
        </r>
        <r>
          <rPr>
            <sz val="9"/>
            <color indexed="81"/>
            <rFont val="Tahoma"/>
            <family val="2"/>
          </rPr>
          <t xml:space="preserve">) has not been preserved.
IUPAC names were generated using the command below, where "Input.txt" is the name of a text file containing multiple SMILES strings, one per line, and "Output.txt" contains the results.
</t>
        </r>
        <r>
          <rPr>
            <sz val="11"/>
            <color indexed="81"/>
            <rFont val="Courier New"/>
            <family val="3"/>
          </rPr>
          <t>molconvert -g name -e ..UTF-8 Input.txt&gt;Output.txt</t>
        </r>
      </text>
    </comment>
    <comment ref="J2" authorId="1">
      <text>
        <r>
          <rPr>
            <sz val="9"/>
            <color indexed="81"/>
            <rFont val="Tahoma"/>
            <family val="2"/>
          </rPr>
          <t xml:space="preserve">Chemical formulas were generated for all fragments using the command below, where "Input.txt" is the name of a text file containing multiple SMILES strings, one per line, and "Output.txt" contains the results.
</t>
        </r>
        <r>
          <rPr>
            <sz val="11"/>
            <color indexed="81"/>
            <rFont val="Courier New"/>
            <family val="3"/>
          </rPr>
          <t>cxcalc -g formula Input.txt&gt;Output.txt</t>
        </r>
      </text>
    </comment>
    <comment ref="K2" authorId="1">
      <text>
        <r>
          <rPr>
            <sz val="9"/>
            <color indexed="81"/>
            <rFont val="Tahoma"/>
            <family val="2"/>
          </rPr>
          <t xml:space="preserve">Chemical formula (FOR ALL COMPOUND FRAGMENTS) where the quantity of each atom type is listed as a series of three digits.
Formulas were generated using the command below, where "Input.txt" is the name of a text file containing multiple SMILES strings, one per line, and "Output.txt" contains the results.
</t>
        </r>
        <r>
          <rPr>
            <sz val="11"/>
            <color indexed="81"/>
            <rFont val="Courier New"/>
            <family val="3"/>
          </rPr>
          <t>cxcalc -g sortableformula Input.txt&gt;Output.txt</t>
        </r>
      </text>
    </comment>
    <comment ref="L2" authorId="1">
      <text>
        <r>
          <rPr>
            <sz val="9"/>
            <color indexed="81"/>
            <rFont val="Tahoma"/>
            <family val="2"/>
          </rPr>
          <t xml:space="preserve">Chemical formula (FOR ONLY THE MAJOR COMPOUND FRAGMENT) where the quantity of each atom type is listed as a series of three digits.
Formulas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sortableformula &gt;Output.txt</t>
        </r>
      </text>
    </comment>
    <comment ref="M2" authorId="0">
      <text>
        <r>
          <rPr>
            <sz val="9"/>
            <color indexed="81"/>
            <rFont val="Tahoma"/>
            <family val="2"/>
          </rPr>
          <t xml:space="preserve">Number of carbon atoms 
(present in all fragments)
</t>
        </r>
      </text>
    </comment>
    <comment ref="N2" authorId="0">
      <text>
        <r>
          <rPr>
            <sz val="9"/>
            <color indexed="81"/>
            <rFont val="Tahoma"/>
            <family val="2"/>
          </rPr>
          <t>Number of hydrogen atoms
(present in all fragments)</t>
        </r>
      </text>
    </comment>
    <comment ref="O2" authorId="1">
      <text>
        <r>
          <rPr>
            <sz val="9"/>
            <color indexed="81"/>
            <rFont val="Tahoma"/>
            <family val="2"/>
          </rPr>
          <t>Number of Hydrogen Atoms
FOR ONLY THE MAJOR COMPOUND FRAGMENT
This value is derived from column I. This is needed to calculate the Proportion of Aromatic Atoms, which considers only the largest compound fragment.</t>
        </r>
      </text>
    </comment>
    <comment ref="P2" authorId="0">
      <text>
        <r>
          <rPr>
            <sz val="9"/>
            <color indexed="81"/>
            <rFont val="Tahoma"/>
            <family val="2"/>
          </rPr>
          <t>Number of arsenic atoms
(present in all fragments)</t>
        </r>
      </text>
    </comment>
    <comment ref="Q2" authorId="0">
      <text>
        <r>
          <rPr>
            <sz val="9"/>
            <color indexed="81"/>
            <rFont val="Tahoma"/>
            <family val="2"/>
          </rPr>
          <t>Number of bromine atoms
(present in all fragments)</t>
        </r>
      </text>
    </comment>
    <comment ref="R2" authorId="0">
      <text>
        <r>
          <rPr>
            <sz val="9"/>
            <color indexed="81"/>
            <rFont val="Tahoma"/>
            <family val="2"/>
          </rPr>
          <t>Number of chlorine atoms
(present in all fragments)</t>
        </r>
      </text>
    </comment>
    <comment ref="S2" authorId="0">
      <text>
        <r>
          <rPr>
            <sz val="9"/>
            <color indexed="81"/>
            <rFont val="Tahoma"/>
            <family val="2"/>
          </rPr>
          <t>Number of fluorine atoms
(present in all fragments)</t>
        </r>
      </text>
    </comment>
    <comment ref="T2" authorId="0">
      <text>
        <r>
          <rPr>
            <sz val="9"/>
            <color indexed="81"/>
            <rFont val="Tahoma"/>
            <family val="2"/>
          </rPr>
          <t>Number of iodine atoms
(present in all fragments)</t>
        </r>
      </text>
    </comment>
    <comment ref="U2" authorId="0">
      <text>
        <r>
          <rPr>
            <sz val="9"/>
            <color indexed="81"/>
            <rFont val="Tahoma"/>
            <family val="2"/>
          </rPr>
          <t>Number of nitrogen atoms
(present in all fragments)</t>
        </r>
      </text>
    </comment>
    <comment ref="V2" authorId="0">
      <text>
        <r>
          <rPr>
            <sz val="9"/>
            <color indexed="81"/>
            <rFont val="Tahoma"/>
            <family val="2"/>
          </rPr>
          <t>Number of sodium atoms
(present in all fragments)</t>
        </r>
      </text>
    </comment>
    <comment ref="W2" authorId="0">
      <text>
        <r>
          <rPr>
            <sz val="9"/>
            <color indexed="81"/>
            <rFont val="Tahoma"/>
            <family val="2"/>
          </rPr>
          <t>Number of oxygen atoms
(present in all fragments)</t>
        </r>
      </text>
    </comment>
    <comment ref="X2" authorId="0">
      <text>
        <r>
          <rPr>
            <sz val="9"/>
            <color indexed="81"/>
            <rFont val="Tahoma"/>
            <family val="2"/>
          </rPr>
          <t>Number of phosphorus atoms
(present in all fragments)</t>
        </r>
      </text>
    </comment>
    <comment ref="Y2" authorId="0">
      <text>
        <r>
          <rPr>
            <sz val="9"/>
            <color indexed="81"/>
            <rFont val="Tahoma"/>
            <family val="2"/>
          </rPr>
          <t>Number of sulfur atoms
(present in all fragments)</t>
        </r>
      </text>
    </comment>
    <comment ref="Z2" authorId="1">
      <text>
        <r>
          <rPr>
            <sz val="9"/>
            <color indexed="81"/>
            <rFont val="Tahoma"/>
            <family val="2"/>
          </rPr>
          <t xml:space="preserve">Molar mass (in Daltons)
Values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mass &gt;Output.txt</t>
        </r>
      </text>
    </comment>
    <comment ref="AA2" authorId="1">
      <text>
        <r>
          <rPr>
            <sz val="9"/>
            <color indexed="81"/>
            <rFont val="Tahoma"/>
            <family val="2"/>
          </rPr>
          <t xml:space="preserve">Total number of atoms including hydrogen atoms and any ions in the major fragment of the compound.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atomcount &gt;Output.txt</t>
        </r>
      </text>
    </comment>
    <comment ref="AB2" authorId="1">
      <text>
        <r>
          <rPr>
            <sz val="9"/>
            <color indexed="81"/>
            <rFont val="Tahoma"/>
            <family val="2"/>
          </rPr>
          <t xml:space="preserve">Total number of non-aromatic non-hydrogen atoms in the major fragment of the compound.
Counts were generated using the command below, where "Input.txt" is the name of a text file containing multiple SMILES strings, one per line, and "Output.txt" contains the results.
</t>
        </r>
        <r>
          <rPr>
            <sz val="11"/>
            <color indexed="81"/>
            <rFont val="Courier New"/>
            <family val="3"/>
          </rPr>
          <t xml:space="preserve">
molconvert -g smiles -F Input.txt | cxcalc -i SMILES  aliphaticatomcount &gt;Output.txt</t>
        </r>
      </text>
    </comment>
    <comment ref="AC2" authorId="1">
      <text>
        <r>
          <rPr>
            <sz val="9"/>
            <color indexed="81"/>
            <rFont val="Tahoma"/>
            <family val="2"/>
          </rPr>
          <t xml:space="preserve">Total number of the number of aromatic non-hydrogen atoms in the major fragment of the compound.
Counts were generated using the command below, where "Input.txt" is the name of a text file containing multiple SMILES strings, one per line, and "Output.txt" contains the results.
</t>
        </r>
        <r>
          <rPr>
            <sz val="11"/>
            <color indexed="81"/>
            <rFont val="Courier New"/>
            <family val="3"/>
          </rPr>
          <t xml:space="preserve">
molconvert -g smiles -F Input.txt | cxcalc -i SMILES  aromaticatomcount &gt;Output.txt</t>
        </r>
      </text>
    </comment>
    <comment ref="AD2" authorId="1">
      <text>
        <r>
          <rPr>
            <sz val="9"/>
            <color indexed="81"/>
            <rFont val="Tahoma"/>
            <family val="2"/>
          </rPr>
          <t>Calculated as the number of non-hydrogen aromatic atoms as a percentage of total non-hydrogen atoms in the major fragment of the compound.
Please ensure that columns H, I, K and L are properly populated.</t>
        </r>
      </text>
    </comment>
    <comment ref="AE2" authorId="1">
      <text>
        <r>
          <rPr>
            <sz val="9"/>
            <color indexed="81"/>
            <rFont val="Tahoma"/>
            <family val="2"/>
          </rPr>
          <t xml:space="preserve">Total number of rotatable bonds in the major fragment of the compound. Non-rotatable bonds are bonds that are unsaturated, single bonds connecting hydrogens or terminal atoms, single bonds of amides and sulphonamides, or single bonds connecting two hindered aromatic rings (having at least three ortho substituents).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rotatablebondcount &gt;Output.txt</t>
        </r>
      </text>
    </comment>
    <comment ref="AF2" authorId="1">
      <text>
        <r>
          <rPr>
            <sz val="9"/>
            <color indexed="81"/>
            <rFont val="Tahoma"/>
            <family val="2"/>
          </rPr>
          <t xml:space="preserve">Total number of oxygen and nitrogen atoms able to accept hydrogen bond(s) for major protonation state at pH 7.4 of the major fragment of the compound. Only nitrogen and oxygen centres are considered. By way of example, a tertiary aliphatic amine will usually be protonated at neutral pH and in that case the ammonium species is counted as having three H-bond donor sites and zero H-bond acceptor atoms.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acceptorcount --pH 7.4 &gt;Output.txt</t>
        </r>
      </text>
    </comment>
    <comment ref="AG2" authorId="1">
      <text>
        <r>
          <rPr>
            <sz val="9"/>
            <color indexed="81"/>
            <rFont val="Tahoma"/>
            <family val="2"/>
          </rPr>
          <t xml:space="preserve">Total number of O–H and N–H bonds for the major protonation state at pH 7.4 of the major fragment of the compound. Only nitrogen and oxygen centres are considered. By way of example, a carboxylic acid will usually be ionised at neutral pH and in that case the carboxylate group counts for two H-bond acceptor atoms (one for the carbonyl oxygen centre and one for the negatively charged oxide centre) and zero H-bond donor sites.
Counts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donorsitecount --pH 7.4 &gt;Output.txt</t>
        </r>
      </text>
    </comment>
    <comment ref="AH2" authorId="1">
      <text>
        <r>
          <rPr>
            <sz val="9"/>
            <color indexed="81"/>
            <rFont val="Tahoma"/>
            <family val="2"/>
          </rPr>
          <t xml:space="preserve">The </t>
        </r>
        <r>
          <rPr>
            <b/>
            <sz val="9"/>
            <color indexed="81"/>
            <rFont val="Tahoma"/>
            <family val="2"/>
          </rPr>
          <t>T</t>
        </r>
        <r>
          <rPr>
            <sz val="9"/>
            <color indexed="81"/>
            <rFont val="Tahoma"/>
            <family val="2"/>
          </rPr>
          <t xml:space="preserve">opological </t>
        </r>
        <r>
          <rPr>
            <b/>
            <sz val="9"/>
            <color indexed="81"/>
            <rFont val="Tahoma"/>
            <family val="2"/>
          </rPr>
          <t>P</t>
        </r>
        <r>
          <rPr>
            <sz val="9"/>
            <color indexed="81"/>
            <rFont val="Tahoma"/>
            <family val="2"/>
          </rPr>
          <t xml:space="preserve">olar </t>
        </r>
        <r>
          <rPr>
            <b/>
            <sz val="9"/>
            <color indexed="81"/>
            <rFont val="Tahoma"/>
            <family val="2"/>
          </rPr>
          <t>S</t>
        </r>
        <r>
          <rPr>
            <sz val="9"/>
            <color indexed="81"/>
            <rFont val="Tahoma"/>
            <family val="2"/>
          </rPr>
          <t xml:space="preserve">urface </t>
        </r>
        <r>
          <rPr>
            <b/>
            <sz val="9"/>
            <color indexed="81"/>
            <rFont val="Tahoma"/>
            <family val="2"/>
          </rPr>
          <t>A</t>
        </r>
        <r>
          <rPr>
            <sz val="9"/>
            <color indexed="81"/>
            <rFont val="Tahoma"/>
            <family val="2"/>
          </rPr>
          <t xml:space="preserve">rea in square Ångstroms for the major protonation state at pH 7.4 of the major fragment of the compound. Polar surface area refers to the total exposed surface area of all polar atoms (N, O) and any attached hydrogen atoms. Although PSA depends on molecular conformation, the method[1] employed here generates reliable estimates from "2D" input (SMILES strings).
Values were generated using the command below, where "Input.txt" is the name of a text file containing multiple SMILES strings, one per line, and "Output.txt" contains the results.
</t>
        </r>
        <r>
          <rPr>
            <sz val="11"/>
            <color indexed="81"/>
            <rFont val="Courier New"/>
            <family val="3"/>
          </rPr>
          <t xml:space="preserve">molconvert -g smiles -F Input.txt | cxcalc -i SMILES psa --pH 7.4 &gt;Output.txt
</t>
        </r>
        <r>
          <rPr>
            <sz val="9"/>
            <color indexed="81"/>
            <rFont val="Tahoma"/>
            <family val="2"/>
          </rPr>
          <t xml:space="preserve">
[1] Ertl P, Rohde B, Selzer P, </t>
        </r>
        <r>
          <rPr>
            <i/>
            <sz val="9"/>
            <color indexed="81"/>
            <rFont val="Tahoma"/>
            <family val="2"/>
          </rPr>
          <t xml:space="preserve">J. Med. Chem., </t>
        </r>
        <r>
          <rPr>
            <b/>
            <sz val="9"/>
            <color indexed="81"/>
            <rFont val="Tahoma"/>
            <family val="2"/>
          </rPr>
          <t>2000</t>
        </r>
        <r>
          <rPr>
            <sz val="9"/>
            <color indexed="81"/>
            <rFont val="Tahoma"/>
            <family val="2"/>
          </rPr>
          <t xml:space="preserve"> 43, 20, 3714–7</t>
        </r>
      </text>
    </comment>
    <comment ref="AI2" authorId="1">
      <text>
        <r>
          <rPr>
            <sz val="9"/>
            <color indexed="81"/>
            <rFont val="Tahoma"/>
            <family val="2"/>
          </rPr>
          <t xml:space="preserve">The overall charge of the molecule for the major protonation state at pH 7.4 of the major fragment of the compound.
Values were generated using the command below, where "Input.txt" is the name of a text file containing multiple SMILES strings, one per line, and "Output.txt" contains the results.
</t>
        </r>
        <r>
          <rPr>
            <sz val="11"/>
            <color indexed="81"/>
            <rFont val="Courier New"/>
            <family val="3"/>
          </rPr>
          <t>molconvert -g smiles -F Input.txt | cxcalc -i SMILES  formalcharge --pH 7.4 &gt;Output.txt</t>
        </r>
      </text>
    </comment>
    <comment ref="AJ2" authorId="1">
      <text>
        <r>
          <rPr>
            <sz val="9"/>
            <color indexed="81"/>
            <rFont val="Tahoma"/>
            <family val="2"/>
          </rPr>
          <t xml:space="preserve">Log </t>
        </r>
        <r>
          <rPr>
            <i/>
            <sz val="9"/>
            <color indexed="81"/>
            <rFont val="Tahoma"/>
            <family val="2"/>
          </rPr>
          <t>D</t>
        </r>
        <r>
          <rPr>
            <sz val="9"/>
            <color indexed="81"/>
            <rFont val="Tahoma"/>
            <family val="2"/>
          </rPr>
          <t xml:space="preserve"> at pH 1.4
See Log </t>
        </r>
        <r>
          <rPr>
            <i/>
            <sz val="9"/>
            <color indexed="81"/>
            <rFont val="Tahoma"/>
            <family val="2"/>
          </rPr>
          <t>D</t>
        </r>
        <r>
          <rPr>
            <sz val="9"/>
            <color indexed="81"/>
            <rFont val="Tahoma"/>
            <family val="2"/>
          </rPr>
          <t xml:space="preserve"> at pH 7.4 for more information</t>
        </r>
      </text>
    </comment>
    <comment ref="AK2" authorId="1">
      <text>
        <r>
          <rPr>
            <sz val="9"/>
            <color indexed="81"/>
            <rFont val="Tahoma"/>
            <family val="2"/>
          </rPr>
          <t xml:space="preserve">Log </t>
        </r>
        <r>
          <rPr>
            <i/>
            <sz val="9"/>
            <color indexed="81"/>
            <rFont val="Tahoma"/>
            <family val="2"/>
          </rPr>
          <t>D</t>
        </r>
        <r>
          <rPr>
            <sz val="9"/>
            <color indexed="81"/>
            <rFont val="Tahoma"/>
            <family val="2"/>
          </rPr>
          <t xml:space="preserve"> at pH 2.4
See Log </t>
        </r>
        <r>
          <rPr>
            <i/>
            <sz val="9"/>
            <color indexed="81"/>
            <rFont val="Tahoma"/>
            <family val="2"/>
          </rPr>
          <t>D</t>
        </r>
        <r>
          <rPr>
            <sz val="9"/>
            <color indexed="81"/>
            <rFont val="Tahoma"/>
            <family val="2"/>
          </rPr>
          <t xml:space="preserve"> at pH 7.4 for more information</t>
        </r>
      </text>
    </comment>
    <comment ref="AL2" authorId="1">
      <text>
        <r>
          <rPr>
            <sz val="9"/>
            <color indexed="81"/>
            <rFont val="Tahoma"/>
            <family val="2"/>
          </rPr>
          <t xml:space="preserve">Log </t>
        </r>
        <r>
          <rPr>
            <i/>
            <sz val="9"/>
            <color indexed="81"/>
            <rFont val="Tahoma"/>
            <family val="2"/>
          </rPr>
          <t>D</t>
        </r>
        <r>
          <rPr>
            <sz val="9"/>
            <color indexed="81"/>
            <rFont val="Tahoma"/>
            <family val="2"/>
          </rPr>
          <t xml:space="preserve"> at pH 3.4
See Log </t>
        </r>
        <r>
          <rPr>
            <i/>
            <sz val="9"/>
            <color indexed="81"/>
            <rFont val="Tahoma"/>
            <family val="2"/>
          </rPr>
          <t>D</t>
        </r>
        <r>
          <rPr>
            <sz val="9"/>
            <color indexed="81"/>
            <rFont val="Tahoma"/>
            <family val="2"/>
          </rPr>
          <t xml:space="preserve"> at pH 7.4 for more information</t>
        </r>
      </text>
    </comment>
    <comment ref="AM2" authorId="1">
      <text>
        <r>
          <rPr>
            <sz val="9"/>
            <color indexed="81"/>
            <rFont val="Tahoma"/>
            <family val="2"/>
          </rPr>
          <t xml:space="preserve">Log </t>
        </r>
        <r>
          <rPr>
            <i/>
            <sz val="9"/>
            <color indexed="81"/>
            <rFont val="Tahoma"/>
            <family val="2"/>
          </rPr>
          <t>D</t>
        </r>
        <r>
          <rPr>
            <sz val="9"/>
            <color indexed="81"/>
            <rFont val="Tahoma"/>
            <family val="2"/>
          </rPr>
          <t xml:space="preserve"> at pH 4.4
See Log </t>
        </r>
        <r>
          <rPr>
            <i/>
            <sz val="9"/>
            <color indexed="81"/>
            <rFont val="Tahoma"/>
            <family val="2"/>
          </rPr>
          <t>D</t>
        </r>
        <r>
          <rPr>
            <sz val="9"/>
            <color indexed="81"/>
            <rFont val="Tahoma"/>
            <family val="2"/>
          </rPr>
          <t xml:space="preserve"> at pH 7.4 for more information</t>
        </r>
      </text>
    </comment>
    <comment ref="AN2" authorId="1">
      <text>
        <r>
          <rPr>
            <sz val="9"/>
            <color indexed="81"/>
            <rFont val="Tahoma"/>
            <family val="2"/>
          </rPr>
          <t xml:space="preserve">Log </t>
        </r>
        <r>
          <rPr>
            <i/>
            <sz val="9"/>
            <color indexed="81"/>
            <rFont val="Tahoma"/>
            <family val="2"/>
          </rPr>
          <t>D</t>
        </r>
        <r>
          <rPr>
            <sz val="9"/>
            <color indexed="81"/>
            <rFont val="Tahoma"/>
            <family val="2"/>
          </rPr>
          <t xml:space="preserve"> at pH 5.4
See Log </t>
        </r>
        <r>
          <rPr>
            <i/>
            <sz val="9"/>
            <color indexed="81"/>
            <rFont val="Tahoma"/>
            <family val="2"/>
          </rPr>
          <t>D</t>
        </r>
        <r>
          <rPr>
            <sz val="9"/>
            <color indexed="81"/>
            <rFont val="Tahoma"/>
            <family val="2"/>
          </rPr>
          <t xml:space="preserve"> at pH 7.4 for more information</t>
        </r>
      </text>
    </comment>
    <comment ref="AO2" authorId="1">
      <text>
        <r>
          <rPr>
            <sz val="9"/>
            <color indexed="81"/>
            <rFont val="Tahoma"/>
            <family val="2"/>
          </rPr>
          <t xml:space="preserve">Log </t>
        </r>
        <r>
          <rPr>
            <i/>
            <sz val="9"/>
            <color indexed="81"/>
            <rFont val="Tahoma"/>
            <family val="2"/>
          </rPr>
          <t>D</t>
        </r>
        <r>
          <rPr>
            <sz val="9"/>
            <color indexed="81"/>
            <rFont val="Tahoma"/>
            <family val="2"/>
          </rPr>
          <t xml:space="preserve"> at pH 6.4
See Log </t>
        </r>
        <r>
          <rPr>
            <i/>
            <sz val="9"/>
            <color indexed="81"/>
            <rFont val="Tahoma"/>
            <family val="2"/>
          </rPr>
          <t>D</t>
        </r>
        <r>
          <rPr>
            <sz val="9"/>
            <color indexed="81"/>
            <rFont val="Tahoma"/>
            <family val="2"/>
          </rPr>
          <t xml:space="preserve"> at pH 7.4 for more information</t>
        </r>
      </text>
    </comment>
    <comment ref="AP2" authorId="1">
      <text>
        <r>
          <rPr>
            <sz val="9"/>
            <color indexed="81"/>
            <rFont val="Tahoma"/>
            <family val="2"/>
          </rPr>
          <t xml:space="preserve">An estimation of Log </t>
        </r>
        <r>
          <rPr>
            <i/>
            <sz val="9"/>
            <color indexed="81"/>
            <rFont val="Tahoma"/>
            <family val="2"/>
          </rPr>
          <t>D</t>
        </r>
        <r>
          <rPr>
            <sz val="9"/>
            <color indexed="81"/>
            <rFont val="Tahoma"/>
            <family val="2"/>
          </rPr>
          <t xml:space="preserve">, where </t>
        </r>
        <r>
          <rPr>
            <i/>
            <sz val="9"/>
            <color indexed="81"/>
            <rFont val="Tahoma"/>
            <family val="2"/>
          </rPr>
          <t>D</t>
        </r>
        <r>
          <rPr>
            <sz val="9"/>
            <color indexed="81"/>
            <rFont val="Tahoma"/>
            <family val="2"/>
          </rPr>
          <t xml:space="preserve"> is the distribution coefficient, of the major fragment of the compound. For fragments with ionisable centres, the ionisation state at pH 7.4 of the major protonation state is used. Higher values indicate higher lipophilicity. The calculation is performed via cxcalc. The method works by running the ALOGP alogorithm [1] three times, each time using a different training set of Log </t>
        </r>
        <r>
          <rPr>
            <i/>
            <sz val="9"/>
            <color indexed="81"/>
            <rFont val="Tahoma"/>
            <family val="2"/>
          </rPr>
          <t>P</t>
        </r>
        <r>
          <rPr>
            <sz val="9"/>
            <color indexed="81"/>
            <rFont val="Tahoma"/>
            <family val="2"/>
          </rPr>
          <t xml:space="preserve"> data [1–3], and the arithmetic mean value of the results is taken.
Values were generated using the command below, where "Input.txt" is the name of a text file containing multiple SMILES strings, one per line, and "Output.txt" contains the results. "Weights [ratio]" refers to the relative weighting given to data generated by up to four training sets. In order, these are ALOGP, KLOP, PHYSPROP and User-defined. The default setting weighs each calculation made with the first three training sets equally, while the latter was not used.
</t>
        </r>
        <r>
          <rPr>
            <sz val="10"/>
            <color indexed="81"/>
            <rFont val="Courier New"/>
            <family val="3"/>
          </rPr>
          <t xml:space="preserve">molconvert -g smiles -F Input.txt | cxcalc -i SMILES logd --lower 1.4 --upper 13.4 --step 1 --weights 1:1:1:0   --considertautomerization &gt;Output.txt
</t>
        </r>
        <r>
          <rPr>
            <sz val="9"/>
            <color indexed="81"/>
            <rFont val="Tahoma"/>
            <family val="2"/>
          </rPr>
          <t xml:space="preserve">[1] Viswanadhan VN, Ghose AK, Revankar GR, Robins RK, </t>
        </r>
        <r>
          <rPr>
            <i/>
            <sz val="9"/>
            <color indexed="81"/>
            <rFont val="Tahoma"/>
            <family val="2"/>
          </rPr>
          <t>J. Chem. Inf. Comput. Sci.</t>
        </r>
        <r>
          <rPr>
            <sz val="9"/>
            <color indexed="81"/>
            <rFont val="Tahoma"/>
            <family val="2"/>
          </rPr>
          <t xml:space="preserve"> </t>
        </r>
        <r>
          <rPr>
            <b/>
            <sz val="9"/>
            <color indexed="81"/>
            <rFont val="Tahoma"/>
            <family val="2"/>
          </rPr>
          <t>1989,</t>
        </r>
        <r>
          <rPr>
            <sz val="9"/>
            <color indexed="81"/>
            <rFont val="Tahoma"/>
            <family val="2"/>
          </rPr>
          <t xml:space="preserve"> 29, 163–172.
[2] Klopman G, Li Ju-Yun, Wang S, Dimayuga M, </t>
        </r>
        <r>
          <rPr>
            <i/>
            <sz val="9"/>
            <color indexed="81"/>
            <rFont val="Tahoma"/>
            <family val="2"/>
          </rPr>
          <t>J. Chem. Inf. Comput. Sci.</t>
        </r>
        <r>
          <rPr>
            <sz val="9"/>
            <color indexed="81"/>
            <rFont val="Tahoma"/>
            <family val="2"/>
          </rPr>
          <t xml:space="preserve"> </t>
        </r>
        <r>
          <rPr>
            <b/>
            <sz val="9"/>
            <color indexed="81"/>
            <rFont val="Tahoma"/>
            <family val="2"/>
          </rPr>
          <t>1994</t>
        </r>
        <r>
          <rPr>
            <sz val="9"/>
            <color indexed="81"/>
            <rFont val="Tahoma"/>
            <family val="2"/>
          </rPr>
          <t>, 34, 752–781.
[3] PHYSPROP database (Syracuse Research Corporation)</t>
        </r>
      </text>
    </comment>
    <comment ref="AQ2" authorId="1">
      <text>
        <r>
          <rPr>
            <sz val="9"/>
            <color indexed="81"/>
            <rFont val="Tahoma"/>
            <family val="2"/>
          </rPr>
          <t xml:space="preserve">Log </t>
        </r>
        <r>
          <rPr>
            <i/>
            <sz val="9"/>
            <color indexed="81"/>
            <rFont val="Tahoma"/>
            <family val="2"/>
          </rPr>
          <t>D</t>
        </r>
        <r>
          <rPr>
            <sz val="9"/>
            <color indexed="81"/>
            <rFont val="Tahoma"/>
            <family val="2"/>
          </rPr>
          <t xml:space="preserve"> at pH 8.4
See Log </t>
        </r>
        <r>
          <rPr>
            <i/>
            <sz val="9"/>
            <color indexed="81"/>
            <rFont val="Tahoma"/>
            <family val="2"/>
          </rPr>
          <t>D</t>
        </r>
        <r>
          <rPr>
            <sz val="9"/>
            <color indexed="81"/>
            <rFont val="Tahoma"/>
            <family val="2"/>
          </rPr>
          <t xml:space="preserve"> at pH 7.4 for more information</t>
        </r>
      </text>
    </comment>
    <comment ref="AR2" authorId="1">
      <text>
        <r>
          <rPr>
            <sz val="9"/>
            <color indexed="81"/>
            <rFont val="Tahoma"/>
            <family val="2"/>
          </rPr>
          <t xml:space="preserve">Log </t>
        </r>
        <r>
          <rPr>
            <i/>
            <sz val="9"/>
            <color indexed="81"/>
            <rFont val="Tahoma"/>
            <family val="2"/>
          </rPr>
          <t>D</t>
        </r>
        <r>
          <rPr>
            <sz val="9"/>
            <color indexed="81"/>
            <rFont val="Tahoma"/>
            <family val="2"/>
          </rPr>
          <t xml:space="preserve"> at pH 9.4
See Log </t>
        </r>
        <r>
          <rPr>
            <i/>
            <sz val="9"/>
            <color indexed="81"/>
            <rFont val="Tahoma"/>
            <family val="2"/>
          </rPr>
          <t>D</t>
        </r>
        <r>
          <rPr>
            <sz val="9"/>
            <color indexed="81"/>
            <rFont val="Tahoma"/>
            <family val="2"/>
          </rPr>
          <t xml:space="preserve"> at pH 7.4 for more information</t>
        </r>
      </text>
    </comment>
    <comment ref="AS2" authorId="1">
      <text>
        <r>
          <rPr>
            <sz val="9"/>
            <color indexed="81"/>
            <rFont val="Tahoma"/>
            <family val="2"/>
          </rPr>
          <t xml:space="preserve">Log </t>
        </r>
        <r>
          <rPr>
            <i/>
            <sz val="9"/>
            <color indexed="81"/>
            <rFont val="Tahoma"/>
            <family val="2"/>
          </rPr>
          <t>D</t>
        </r>
        <r>
          <rPr>
            <sz val="9"/>
            <color indexed="81"/>
            <rFont val="Tahoma"/>
            <family val="2"/>
          </rPr>
          <t xml:space="preserve"> at pH 10.4
See Log </t>
        </r>
        <r>
          <rPr>
            <i/>
            <sz val="9"/>
            <color indexed="81"/>
            <rFont val="Tahoma"/>
            <family val="2"/>
          </rPr>
          <t>D</t>
        </r>
        <r>
          <rPr>
            <sz val="9"/>
            <color indexed="81"/>
            <rFont val="Tahoma"/>
            <family val="2"/>
          </rPr>
          <t xml:space="preserve"> at pH 7.4 for more information</t>
        </r>
      </text>
    </comment>
    <comment ref="AT2" authorId="1">
      <text>
        <r>
          <rPr>
            <sz val="9"/>
            <color indexed="81"/>
            <rFont val="Tahoma"/>
            <family val="2"/>
          </rPr>
          <t xml:space="preserve">Log </t>
        </r>
        <r>
          <rPr>
            <i/>
            <sz val="9"/>
            <color indexed="81"/>
            <rFont val="Tahoma"/>
            <family val="2"/>
          </rPr>
          <t>D</t>
        </r>
        <r>
          <rPr>
            <sz val="9"/>
            <color indexed="81"/>
            <rFont val="Tahoma"/>
            <family val="2"/>
          </rPr>
          <t xml:space="preserve"> at pH 11.4
See Log </t>
        </r>
        <r>
          <rPr>
            <i/>
            <sz val="9"/>
            <color indexed="81"/>
            <rFont val="Tahoma"/>
            <family val="2"/>
          </rPr>
          <t>D</t>
        </r>
        <r>
          <rPr>
            <sz val="9"/>
            <color indexed="81"/>
            <rFont val="Tahoma"/>
            <family val="2"/>
          </rPr>
          <t xml:space="preserve"> at pH 7.4 for more information</t>
        </r>
      </text>
    </comment>
    <comment ref="AU2" authorId="1">
      <text>
        <r>
          <rPr>
            <sz val="9"/>
            <color indexed="81"/>
            <rFont val="Tahoma"/>
            <family val="2"/>
          </rPr>
          <t xml:space="preserve">Log </t>
        </r>
        <r>
          <rPr>
            <i/>
            <sz val="9"/>
            <color indexed="81"/>
            <rFont val="Tahoma"/>
            <family val="2"/>
          </rPr>
          <t>D</t>
        </r>
        <r>
          <rPr>
            <sz val="9"/>
            <color indexed="81"/>
            <rFont val="Tahoma"/>
            <family val="2"/>
          </rPr>
          <t xml:space="preserve"> at pH 12.4
See Log </t>
        </r>
        <r>
          <rPr>
            <i/>
            <sz val="9"/>
            <color indexed="81"/>
            <rFont val="Tahoma"/>
            <family val="2"/>
          </rPr>
          <t>D</t>
        </r>
        <r>
          <rPr>
            <sz val="9"/>
            <color indexed="81"/>
            <rFont val="Tahoma"/>
            <family val="2"/>
          </rPr>
          <t xml:space="preserve"> at pH 7.4 for more information</t>
        </r>
      </text>
    </comment>
    <comment ref="AV2" authorId="1">
      <text>
        <r>
          <rPr>
            <sz val="9"/>
            <color indexed="81"/>
            <rFont val="Tahoma"/>
            <family val="2"/>
          </rPr>
          <t xml:space="preserve">Log </t>
        </r>
        <r>
          <rPr>
            <i/>
            <sz val="9"/>
            <color indexed="81"/>
            <rFont val="Tahoma"/>
            <family val="2"/>
          </rPr>
          <t>D</t>
        </r>
        <r>
          <rPr>
            <sz val="9"/>
            <color indexed="81"/>
            <rFont val="Tahoma"/>
            <family val="2"/>
          </rPr>
          <t xml:space="preserve"> at pH 13.4
See Log </t>
        </r>
        <r>
          <rPr>
            <i/>
            <sz val="9"/>
            <color indexed="81"/>
            <rFont val="Tahoma"/>
            <family val="2"/>
          </rPr>
          <t>D</t>
        </r>
        <r>
          <rPr>
            <sz val="9"/>
            <color indexed="81"/>
            <rFont val="Tahoma"/>
            <family val="2"/>
          </rPr>
          <t xml:space="preserve"> at pH 7.4 for more information</t>
        </r>
      </text>
    </comment>
    <comment ref="AW2" authorId="1">
      <text>
        <r>
          <rPr>
            <sz val="9"/>
            <color indexed="81"/>
            <rFont val="Tahoma"/>
            <family val="2"/>
          </rPr>
          <t xml:space="preserve">An estimate of aqueous solubility expressed as log(base 10)[Molar solubility] using SMILES via the ALogpS method[1] and obtained via </t>
        </r>
        <r>
          <rPr>
            <u/>
            <sz val="9"/>
            <color indexed="81"/>
            <rFont val="Tahoma"/>
            <family val="2"/>
          </rPr>
          <t xml:space="preserve">http://www.vcclab.org/lab/alogps/start.html
</t>
        </r>
        <r>
          <rPr>
            <sz val="9"/>
            <color indexed="81"/>
            <rFont val="Tahoma"/>
            <family val="2"/>
          </rPr>
          <t xml:space="preserve">For compounds with multiple fragments, only the largest fragment is considered.
[1] Tetko IV </t>
        </r>
        <r>
          <rPr>
            <i/>
            <sz val="9"/>
            <color indexed="81"/>
            <rFont val="Tahoma"/>
            <family val="2"/>
          </rPr>
          <t>et al.</t>
        </r>
        <r>
          <rPr>
            <sz val="9"/>
            <color indexed="81"/>
            <rFont val="Tahoma"/>
            <family val="2"/>
          </rPr>
          <t xml:space="preserve"> </t>
        </r>
        <r>
          <rPr>
            <i/>
            <sz val="9"/>
            <color indexed="81"/>
            <rFont val="Tahoma"/>
            <family val="2"/>
          </rPr>
          <t>J. Comput. Aid. Mol. Des.</t>
        </r>
        <r>
          <rPr>
            <sz val="9"/>
            <color indexed="81"/>
            <rFont val="Tahoma"/>
            <family val="2"/>
          </rPr>
          <t xml:space="preserve">, </t>
        </r>
        <r>
          <rPr>
            <b/>
            <sz val="9"/>
            <color indexed="81"/>
            <rFont val="Tahoma"/>
            <family val="2"/>
          </rPr>
          <t>2005</t>
        </r>
        <r>
          <rPr>
            <sz val="9"/>
            <color indexed="81"/>
            <rFont val="Tahoma"/>
            <family val="2"/>
          </rPr>
          <t>, 19, 453–63.</t>
        </r>
      </text>
    </comment>
    <comment ref="AX2" authorId="1">
      <text>
        <r>
          <rPr>
            <sz val="9"/>
            <color indexed="81"/>
            <rFont val="Tahoma"/>
            <family val="2"/>
          </rPr>
          <t xml:space="preserve">Experimentally determined aqueous solubility expressed as log(base 10)[Molar solubility].
Obtained via </t>
        </r>
        <r>
          <rPr>
            <u/>
            <sz val="9"/>
            <color indexed="81"/>
            <rFont val="Tahoma"/>
            <family val="2"/>
          </rPr>
          <t>http://www.vcclab.org/lab/alogps/start.html</t>
        </r>
        <r>
          <rPr>
            <sz val="9"/>
            <color indexed="81"/>
            <rFont val="Tahoma"/>
            <family val="2"/>
          </rPr>
          <t xml:space="preserve"> and ultimately sourced from the PHYSPROP database (Syracuse Research Corporation)</t>
        </r>
      </text>
    </comment>
    <comment ref="AY2" authorId="1">
      <text>
        <r>
          <rPr>
            <sz val="9"/>
            <color indexed="81"/>
            <rFont val="Tahoma"/>
            <family val="2"/>
          </rPr>
          <t xml:space="preserve">The combined ALogpS and Log </t>
        </r>
        <r>
          <rPr>
            <i/>
            <sz val="9"/>
            <color indexed="81"/>
            <rFont val="Tahoma"/>
            <family val="2"/>
          </rPr>
          <t>S</t>
        </r>
        <r>
          <rPr>
            <sz val="9"/>
            <color indexed="81"/>
            <rFont val="Tahoma"/>
            <family val="2"/>
          </rPr>
          <t xml:space="preserve"> (exp) datasets</t>
        </r>
      </text>
    </comment>
    <comment ref="AZ2" authorId="1">
      <text>
        <r>
          <rPr>
            <sz val="9"/>
            <color indexed="81"/>
            <rFont val="Tahoma"/>
            <family val="2"/>
          </rPr>
          <t xml:space="preserve">An estimate of Log </t>
        </r>
        <r>
          <rPr>
            <i/>
            <sz val="9"/>
            <color indexed="81"/>
            <rFont val="Tahoma"/>
            <family val="2"/>
          </rPr>
          <t>P</t>
        </r>
        <r>
          <rPr>
            <sz val="9"/>
            <color indexed="81"/>
            <rFont val="Tahoma"/>
            <family val="2"/>
          </rPr>
          <t xml:space="preserve">, where </t>
        </r>
        <r>
          <rPr>
            <i/>
            <sz val="9"/>
            <color indexed="81"/>
            <rFont val="Tahoma"/>
            <family val="2"/>
          </rPr>
          <t xml:space="preserve">P </t>
        </r>
        <r>
          <rPr>
            <sz val="9"/>
            <color indexed="81"/>
            <rFont val="Tahoma"/>
            <family val="2"/>
          </rPr>
          <t xml:space="preserve">is the partition coefficient, calculated from SMILES using the ALogPs method[1] and obtained via </t>
        </r>
        <r>
          <rPr>
            <u/>
            <sz val="9"/>
            <color indexed="81"/>
            <rFont val="Tahoma"/>
            <family val="2"/>
          </rPr>
          <t>http://www.vcclab.org/lab/alogps/start.html.</t>
        </r>
        <r>
          <rPr>
            <sz val="9"/>
            <color indexed="81"/>
            <rFont val="Tahoma"/>
            <family val="2"/>
          </rPr>
          <t xml:space="preserve"> For compounds with multiple fragments, only the largest fragment is considered.
[1] Tetko, IV </t>
        </r>
        <r>
          <rPr>
            <i/>
            <sz val="9"/>
            <color indexed="81"/>
            <rFont val="Tahoma"/>
            <family val="2"/>
          </rPr>
          <t>et al.</t>
        </r>
        <r>
          <rPr>
            <sz val="9"/>
            <color indexed="81"/>
            <rFont val="Tahoma"/>
            <family val="2"/>
          </rPr>
          <t xml:space="preserve"> </t>
        </r>
        <r>
          <rPr>
            <i/>
            <sz val="9"/>
            <color indexed="81"/>
            <rFont val="Tahoma"/>
            <family val="2"/>
          </rPr>
          <t>J. Comput. Aid. Mol. Des.</t>
        </r>
        <r>
          <rPr>
            <sz val="9"/>
            <color indexed="81"/>
            <rFont val="Tahoma"/>
            <family val="2"/>
          </rPr>
          <t xml:space="preserve">, </t>
        </r>
        <r>
          <rPr>
            <b/>
            <sz val="9"/>
            <color indexed="81"/>
            <rFont val="Tahoma"/>
            <family val="2"/>
          </rPr>
          <t>2005</t>
        </r>
        <r>
          <rPr>
            <sz val="9"/>
            <color indexed="81"/>
            <rFont val="Tahoma"/>
            <family val="2"/>
          </rPr>
          <t>, 19, 453–63.</t>
        </r>
      </text>
    </comment>
    <comment ref="BA2" authorId="1">
      <text>
        <r>
          <rPr>
            <sz val="9"/>
            <color indexed="81"/>
            <rFont val="Tahoma"/>
            <family val="2"/>
          </rPr>
          <t xml:space="preserve">An estimate of Log </t>
        </r>
        <r>
          <rPr>
            <i/>
            <sz val="9"/>
            <color indexed="81"/>
            <rFont val="Tahoma"/>
            <family val="2"/>
          </rPr>
          <t>P</t>
        </r>
        <r>
          <rPr>
            <sz val="9"/>
            <color indexed="81"/>
            <rFont val="Tahoma"/>
            <family val="2"/>
          </rPr>
          <t xml:space="preserve">, where </t>
        </r>
        <r>
          <rPr>
            <i/>
            <sz val="9"/>
            <color indexed="81"/>
            <rFont val="Tahoma"/>
            <family val="2"/>
          </rPr>
          <t>P</t>
        </r>
        <r>
          <rPr>
            <sz val="9"/>
            <color indexed="81"/>
            <rFont val="Tahoma"/>
            <family val="2"/>
          </rPr>
          <t xml:space="preserve"> is the partition coefficient, calculated from SMILES using the XLOGP3 method[1] and obtained via </t>
        </r>
        <r>
          <rPr>
            <u/>
            <sz val="9"/>
            <color indexed="81"/>
            <rFont val="Tahoma"/>
            <family val="2"/>
          </rPr>
          <t>http://www.vcclab.org/lab/alogps/start.html</t>
        </r>
        <r>
          <rPr>
            <sz val="9"/>
            <color indexed="81"/>
            <rFont val="Tahoma"/>
            <family val="2"/>
          </rPr>
          <t xml:space="preserve"> For compounds with multiple fragments, only the largest fragment is considered.
[1] Cheng T </t>
        </r>
        <r>
          <rPr>
            <i/>
            <sz val="9"/>
            <color indexed="81"/>
            <rFont val="Tahoma"/>
            <family val="2"/>
          </rPr>
          <t>et al.</t>
        </r>
        <r>
          <rPr>
            <sz val="9"/>
            <color indexed="81"/>
            <rFont val="Tahoma"/>
            <family val="2"/>
          </rPr>
          <t xml:space="preserve"> </t>
        </r>
        <r>
          <rPr>
            <i/>
            <sz val="9"/>
            <color indexed="81"/>
            <rFont val="Tahoma"/>
            <family val="2"/>
          </rPr>
          <t>J. Chem. Inf. Model.</t>
        </r>
        <r>
          <rPr>
            <sz val="9"/>
            <color indexed="81"/>
            <rFont val="Tahoma"/>
            <family val="2"/>
          </rPr>
          <t xml:space="preserve"> </t>
        </r>
        <r>
          <rPr>
            <b/>
            <sz val="9"/>
            <color indexed="81"/>
            <rFont val="Tahoma"/>
            <family val="2"/>
          </rPr>
          <t>2007</t>
        </r>
        <r>
          <rPr>
            <sz val="9"/>
            <color indexed="81"/>
            <rFont val="Tahoma"/>
            <family val="2"/>
          </rPr>
          <t>, 47, 2140–2148.</t>
        </r>
      </text>
    </comment>
    <comment ref="BB2" authorId="1">
      <text>
        <r>
          <rPr>
            <sz val="9"/>
            <color indexed="81"/>
            <rFont val="Tahoma"/>
            <family val="2"/>
          </rPr>
          <t xml:space="preserve">The consensus value (arithmetic mean) of two independent Log </t>
        </r>
        <r>
          <rPr>
            <i/>
            <sz val="9"/>
            <color indexed="81"/>
            <rFont val="Tahoma"/>
            <family val="2"/>
          </rPr>
          <t>P</t>
        </r>
        <r>
          <rPr>
            <sz val="9"/>
            <color indexed="81"/>
            <rFont val="Tahoma"/>
            <family val="2"/>
          </rPr>
          <t xml:space="preserve"> estimates, specifically those made using the ALogPs and XLOGP3 methods.
These two measures were chosen as they produced they were shown to be the most accurate, freely available methods to estimate Log </t>
        </r>
        <r>
          <rPr>
            <i/>
            <sz val="9"/>
            <color indexed="81"/>
            <rFont val="Tahoma"/>
            <family val="2"/>
          </rPr>
          <t>P</t>
        </r>
        <r>
          <rPr>
            <sz val="9"/>
            <color indexed="81"/>
            <rFont val="Tahoma"/>
            <family val="2"/>
          </rPr>
          <t xml:space="preserve"> when tested against the Pfizer in-house dataset (96,000 compounds)[1]. Consensus values often provide better estimates than any result of an individual method.
[1] Mannhold R, Poda GI, Ostermann C, Tetko IV, </t>
        </r>
        <r>
          <rPr>
            <i/>
            <sz val="9"/>
            <color indexed="81"/>
            <rFont val="Tahoma"/>
            <family val="2"/>
          </rPr>
          <t>J. Pharm. Sci.</t>
        </r>
        <r>
          <rPr>
            <sz val="9"/>
            <color indexed="81"/>
            <rFont val="Tahoma"/>
            <family val="2"/>
          </rPr>
          <t xml:space="preserve"> </t>
        </r>
        <r>
          <rPr>
            <b/>
            <sz val="9"/>
            <color indexed="81"/>
            <rFont val="Tahoma"/>
            <family val="2"/>
          </rPr>
          <t>2009</t>
        </r>
        <r>
          <rPr>
            <sz val="9"/>
            <color indexed="81"/>
            <rFont val="Tahoma"/>
            <family val="2"/>
          </rPr>
          <t xml:space="preserve"> 98, 3, 861–93. </t>
        </r>
      </text>
    </comment>
    <comment ref="BC2" authorId="1">
      <text>
        <r>
          <rPr>
            <sz val="9"/>
            <color indexed="81"/>
            <rFont val="Tahoma"/>
            <family val="2"/>
          </rPr>
          <t xml:space="preserve">Experimentally determined Log </t>
        </r>
        <r>
          <rPr>
            <i/>
            <sz val="9"/>
            <color indexed="81"/>
            <rFont val="Tahoma"/>
            <family val="2"/>
          </rPr>
          <t>P</t>
        </r>
        <r>
          <rPr>
            <sz val="9"/>
            <color indexed="81"/>
            <rFont val="Tahoma"/>
            <family val="2"/>
          </rPr>
          <t xml:space="preserve"> values, where </t>
        </r>
        <r>
          <rPr>
            <i/>
            <sz val="9"/>
            <color indexed="81"/>
            <rFont val="Tahoma"/>
            <family val="2"/>
          </rPr>
          <t>P</t>
        </r>
        <r>
          <rPr>
            <sz val="9"/>
            <color indexed="81"/>
            <rFont val="Tahoma"/>
            <family val="2"/>
          </rPr>
          <t xml:space="preserve"> is the partition coefficient.
Obtained via </t>
        </r>
        <r>
          <rPr>
            <u/>
            <sz val="9"/>
            <color indexed="81"/>
            <rFont val="Tahoma"/>
            <family val="2"/>
          </rPr>
          <t>http://www.vcclab.org/lab/alogps/start.html</t>
        </r>
        <r>
          <rPr>
            <sz val="9"/>
            <color indexed="81"/>
            <rFont val="Tahoma"/>
            <family val="2"/>
          </rPr>
          <t xml:space="preserve"> and ultimately sourced from the PHYSPROP database (Syracuse Research Corporation)</t>
        </r>
      </text>
    </comment>
    <comment ref="BD2" authorId="1">
      <text>
        <r>
          <rPr>
            <sz val="9"/>
            <color indexed="81"/>
            <rFont val="Tahoma"/>
            <family val="2"/>
          </rPr>
          <t xml:space="preserve">The combined Consensus Log </t>
        </r>
        <r>
          <rPr>
            <i/>
            <sz val="9"/>
            <color indexed="81"/>
            <rFont val="Tahoma"/>
            <family val="2"/>
          </rPr>
          <t>P</t>
        </r>
        <r>
          <rPr>
            <sz val="9"/>
            <color indexed="81"/>
            <rFont val="Tahoma"/>
            <family val="2"/>
          </rPr>
          <t xml:space="preserve"> and Log </t>
        </r>
        <r>
          <rPr>
            <i/>
            <sz val="9"/>
            <color indexed="81"/>
            <rFont val="Tahoma"/>
            <family val="2"/>
          </rPr>
          <t xml:space="preserve">P </t>
        </r>
        <r>
          <rPr>
            <sz val="9"/>
            <color indexed="81"/>
            <rFont val="Tahoma"/>
            <family val="2"/>
          </rPr>
          <t>(exp) datasets</t>
        </r>
      </text>
    </comment>
    <comment ref="A3" authorId="0">
      <text>
        <r>
          <rPr>
            <sz val="9"/>
            <color indexed="81"/>
            <rFont val="Tahoma"/>
            <family val="2"/>
          </rPr>
          <t>The arithmetic mean of the filtered dataset. If no filter is active (in row 5), then this is mean value for all compounds.</t>
        </r>
      </text>
    </comment>
    <comment ref="A4" authorId="0">
      <text>
        <r>
          <rPr>
            <sz val="9"/>
            <color indexed="81"/>
            <rFont val="Tahoma"/>
            <family val="2"/>
          </rPr>
          <t>The population standard deviation of the filtered dataset. If no filter is active (in row 5), then this is population standard deviation for all compounds.</t>
        </r>
      </text>
    </comment>
    <comment ref="A5" authorId="0">
      <text>
        <r>
          <rPr>
            <sz val="9"/>
            <color indexed="81"/>
            <rFont val="Tahoma"/>
            <family val="2"/>
          </rPr>
          <t xml:space="preserve">The dropdown boxes in this row can be used to filter values using a criteria (e.g. </t>
        </r>
        <r>
          <rPr>
            <b/>
            <i/>
            <sz val="9"/>
            <color indexed="81"/>
            <rFont val="Tahoma"/>
            <family val="2"/>
          </rPr>
          <t xml:space="preserve">Number Filters &gt;&gt; Above Average </t>
        </r>
        <r>
          <rPr>
            <sz val="9"/>
            <color indexed="81"/>
            <rFont val="Tahoma"/>
            <family val="2"/>
          </rPr>
          <t>returns all compounds that are above average for the chosen dataset) or arbitrarily, by selecting/deselecting checkboxes from the displayed list. Multiple filters (one for each property) can be set.
Note, the row numbers to the extreme left of screen will appear blue when one or more filters are active.</t>
        </r>
      </text>
    </comment>
  </commentList>
</comments>
</file>

<file path=xl/comments2.xml><?xml version="1.0" encoding="utf-8"?>
<comments xmlns="http://schemas.openxmlformats.org/spreadsheetml/2006/main">
  <authors>
    <author>Michael</author>
  </authors>
  <commentList>
    <comment ref="B5" authorId="0">
      <text>
        <r>
          <rPr>
            <sz val="10"/>
            <color indexed="81"/>
            <rFont val="Tahoma"/>
            <family val="2"/>
          </rPr>
          <t xml:space="preserve">The number of values in the filtered dataset being analysed.
Different filters can be applied to the data in by altering the dropdown boxes in the 5th row of the </t>
        </r>
        <r>
          <rPr>
            <i/>
            <sz val="10"/>
            <color indexed="81"/>
            <rFont val="Tahoma"/>
            <family val="2"/>
          </rPr>
          <t>'Data'</t>
        </r>
        <r>
          <rPr>
            <sz val="10"/>
            <color indexed="81"/>
            <rFont val="Tahoma"/>
            <family val="2"/>
          </rPr>
          <t xml:space="preserve"> worksheet.</t>
        </r>
      </text>
    </comment>
    <comment ref="B6" authorId="0">
      <text>
        <r>
          <rPr>
            <b/>
            <sz val="12"/>
            <color indexed="81"/>
            <rFont val="Tahoma"/>
            <family val="2"/>
          </rPr>
          <t>[Optional]</t>
        </r>
        <r>
          <rPr>
            <b/>
            <i/>
            <sz val="10"/>
            <color indexed="81"/>
            <rFont val="Tahoma"/>
            <family val="2"/>
          </rPr>
          <t xml:space="preserve">
</t>
        </r>
        <r>
          <rPr>
            <sz val="10"/>
            <color indexed="81"/>
            <rFont val="Tahoma"/>
            <family val="2"/>
          </rPr>
          <t xml:space="preserve">Forces the number of decimal places displayed in the </t>
        </r>
        <r>
          <rPr>
            <b/>
            <i/>
            <sz val="10"/>
            <color indexed="81"/>
            <rFont val="Tahoma"/>
            <family val="2"/>
          </rPr>
          <t>Bin Range</t>
        </r>
        <r>
          <rPr>
            <sz val="10"/>
            <color indexed="81"/>
            <rFont val="Tahoma"/>
            <family val="2"/>
          </rPr>
          <t xml:space="preserve"> column and on the horizontal axis of the histogram to a particular value. 
If left blank, the number of decimal places used will be set equal to the greatest number of decimal places used in the two </t>
        </r>
        <r>
          <rPr>
            <b/>
            <i/>
            <sz val="10"/>
            <color indexed="81"/>
            <rFont val="Tahoma"/>
            <family val="2"/>
          </rPr>
          <t>Rounding</t>
        </r>
        <r>
          <rPr>
            <sz val="10"/>
            <color indexed="81"/>
            <rFont val="Tahoma"/>
            <family val="2"/>
          </rPr>
          <t xml:space="preserve"> values. </t>
        </r>
      </text>
    </comment>
    <comment ref="B9" authorId="0">
      <text>
        <r>
          <rPr>
            <b/>
            <sz val="12"/>
            <color indexed="81"/>
            <rFont val="Tahoma"/>
            <family val="2"/>
          </rPr>
          <t>[Required]</t>
        </r>
        <r>
          <rPr>
            <sz val="10"/>
            <color indexed="81"/>
            <rFont val="Tahoma"/>
            <family val="2"/>
          </rPr>
          <t xml:space="preserve">
The </t>
        </r>
        <r>
          <rPr>
            <b/>
            <i/>
            <sz val="10"/>
            <color indexed="81"/>
            <rFont val="Tahoma"/>
            <family val="2"/>
          </rPr>
          <t xml:space="preserve">Natural Minimum </t>
        </r>
        <r>
          <rPr>
            <sz val="10"/>
            <color indexed="81"/>
            <rFont val="Tahoma"/>
            <family val="2"/>
          </rPr>
          <t xml:space="preserve">and </t>
        </r>
        <r>
          <rPr>
            <b/>
            <i/>
            <sz val="10"/>
            <color indexed="81"/>
            <rFont val="Tahoma"/>
            <family val="2"/>
          </rPr>
          <t>User-defined Minimum</t>
        </r>
        <r>
          <rPr>
            <sz val="10"/>
            <color indexed="81"/>
            <rFont val="Tahoma"/>
            <family val="2"/>
          </rPr>
          <t xml:space="preserve"> are rounded down to the nearest multiple of this value. However, the </t>
        </r>
        <r>
          <rPr>
            <b/>
            <i/>
            <sz val="10"/>
            <color indexed="81"/>
            <rFont val="Tahoma"/>
            <family val="2"/>
          </rPr>
          <t>Natural maximum</t>
        </r>
        <r>
          <rPr>
            <sz val="10"/>
            <color indexed="81"/>
            <rFont val="Tahoma"/>
            <family val="2"/>
          </rPr>
          <t xml:space="preserve"> is rounded up to the nearest multiple of this value.
e.g. Setting this value to 0.4 will force rounding of  the minimum values 812.45 to 812.4, and –11.35 to –11.6.</t>
        </r>
      </text>
    </comment>
    <comment ref="B10" authorId="0">
      <text>
        <r>
          <rPr>
            <sz val="10"/>
            <color indexed="81"/>
            <rFont val="Tahoma"/>
            <family val="2"/>
          </rPr>
          <t>The lowest value in the filtered dataset.</t>
        </r>
      </text>
    </comment>
    <comment ref="B11" authorId="0">
      <text>
        <r>
          <rPr>
            <sz val="10"/>
            <color indexed="81"/>
            <rFont val="Tahoma"/>
            <family val="2"/>
          </rPr>
          <t>Minimum value of the filtered dataset after rounding.</t>
        </r>
      </text>
    </comment>
    <comment ref="B12" authorId="0">
      <text>
        <r>
          <rPr>
            <b/>
            <sz val="12"/>
            <color indexed="81"/>
            <rFont val="Tahoma"/>
            <family val="2"/>
          </rPr>
          <t>[Optional]</t>
        </r>
        <r>
          <rPr>
            <sz val="10"/>
            <color indexed="81"/>
            <rFont val="Tahoma"/>
            <family val="2"/>
          </rPr>
          <t xml:space="preserve">
Forces the lower bound of the lowest value bin to a particular value.
Setting this feature in conjuction with </t>
        </r>
        <r>
          <rPr>
            <b/>
            <i/>
            <sz val="10"/>
            <color indexed="81"/>
            <rFont val="Tahoma"/>
            <family val="2"/>
          </rPr>
          <t xml:space="preserve">User-defined Bin Width </t>
        </r>
        <r>
          <rPr>
            <sz val="10"/>
            <color indexed="81"/>
            <rFont val="Tahoma"/>
            <family val="2"/>
          </rPr>
          <t xml:space="preserve">and </t>
        </r>
        <r>
          <rPr>
            <b/>
            <i/>
            <sz val="10"/>
            <color indexed="81"/>
            <rFont val="Tahoma"/>
            <family val="2"/>
          </rPr>
          <t>No. of Data Bins</t>
        </r>
        <r>
          <rPr>
            <sz val="10"/>
            <color indexed="81"/>
            <rFont val="Tahoma"/>
            <family val="2"/>
          </rPr>
          <t xml:space="preserve"> can prevent the bins from changing automatically, allowing for easier comparison between filtered and unfiltered data.</t>
        </r>
      </text>
    </comment>
    <comment ref="B13" authorId="0">
      <text>
        <r>
          <rPr>
            <sz val="10"/>
            <color indexed="81"/>
            <rFont val="Tahoma"/>
            <family val="2"/>
          </rPr>
          <t xml:space="preserve">This value corresponds to the lower bound of the lowest value bin after rounding.
If the </t>
        </r>
        <r>
          <rPr>
            <b/>
            <i/>
            <sz val="10"/>
            <color indexed="81"/>
            <rFont val="Tahoma"/>
            <family val="2"/>
          </rPr>
          <t>User-defined Leftmost Bin Minimum</t>
        </r>
        <r>
          <rPr>
            <sz val="10"/>
            <color indexed="81"/>
            <rFont val="Tahoma"/>
            <family val="2"/>
          </rPr>
          <t xml:space="preserve"> is not set, then the value shown corresponds to the lower bound of the lowest value bin after the bin range has been automatically centred over the data range.</t>
        </r>
      </text>
    </comment>
    <comment ref="B14" authorId="0">
      <text>
        <r>
          <rPr>
            <sz val="10"/>
            <color indexed="81"/>
            <rFont val="Tahoma"/>
            <family val="2"/>
          </rPr>
          <t>The highest value in the filtered dataset.</t>
        </r>
      </text>
    </comment>
    <comment ref="B15" authorId="0">
      <text>
        <r>
          <rPr>
            <sz val="10"/>
            <color indexed="81"/>
            <rFont val="Tahoma"/>
            <family val="2"/>
          </rPr>
          <t>Maximum value of the filtered dataset after rounding.</t>
        </r>
      </text>
    </comment>
    <comment ref="B18" authorId="0">
      <text>
        <r>
          <rPr>
            <b/>
            <sz val="12"/>
            <color indexed="81"/>
            <rFont val="Tahoma"/>
            <family val="2"/>
          </rPr>
          <t>[Required]</t>
        </r>
        <r>
          <rPr>
            <sz val="10"/>
            <color indexed="81"/>
            <rFont val="Tahoma"/>
            <family val="2"/>
          </rPr>
          <t xml:space="preserve">
Rounds the </t>
        </r>
        <r>
          <rPr>
            <b/>
            <i/>
            <sz val="10"/>
            <color indexed="81"/>
            <rFont val="Tahoma"/>
            <family val="2"/>
          </rPr>
          <t>Natural</t>
        </r>
        <r>
          <rPr>
            <sz val="10"/>
            <color indexed="81"/>
            <rFont val="Tahoma"/>
            <family val="2"/>
          </rPr>
          <t xml:space="preserve"> and </t>
        </r>
        <r>
          <rPr>
            <b/>
            <i/>
            <sz val="10"/>
            <color indexed="81"/>
            <rFont val="Tahoma"/>
            <family val="2"/>
          </rPr>
          <t>User-defined Bin Width</t>
        </r>
        <r>
          <rPr>
            <sz val="10"/>
            <color indexed="81"/>
            <rFont val="Tahoma"/>
            <family val="2"/>
          </rPr>
          <t xml:space="preserve"> UP to the nearest multiple of this value.
e.g. Setting this value to 1.5 will force rounding of a bin width of 12.1 to 13.5</t>
        </r>
      </text>
    </comment>
    <comment ref="B19" authorId="0">
      <text>
        <r>
          <rPr>
            <sz val="10"/>
            <color indexed="81"/>
            <rFont val="Tahoma"/>
            <family val="2"/>
          </rPr>
          <t>The width of bins currently displayed.
When no user-defined values are set, this value is chosen so as to produce the optimal number of bins for a dataset given by the Sturges' Rule.</t>
        </r>
      </text>
    </comment>
    <comment ref="B20" authorId="0">
      <text>
        <r>
          <rPr>
            <b/>
            <sz val="12"/>
            <color indexed="81"/>
            <rFont val="Tahoma"/>
            <family val="2"/>
          </rPr>
          <t>[Optional]</t>
        </r>
        <r>
          <rPr>
            <sz val="9"/>
            <color indexed="81"/>
            <rFont val="Tahoma"/>
            <family val="2"/>
          </rPr>
          <t xml:space="preserve">
</t>
        </r>
        <r>
          <rPr>
            <sz val="10"/>
            <color indexed="81"/>
            <rFont val="Tahoma"/>
            <family val="2"/>
          </rPr>
          <t xml:space="preserve">Forces the bin width to a particular value.
Setting this feature in conjuction with </t>
        </r>
        <r>
          <rPr>
            <b/>
            <i/>
            <sz val="10"/>
            <color indexed="81"/>
            <rFont val="Tahoma"/>
            <family val="2"/>
          </rPr>
          <t xml:space="preserve">Leftmost Bin Minimum </t>
        </r>
        <r>
          <rPr>
            <sz val="10"/>
            <color indexed="81"/>
            <rFont val="Tahoma"/>
            <family val="2"/>
          </rPr>
          <t xml:space="preserve">and </t>
        </r>
        <r>
          <rPr>
            <b/>
            <i/>
            <sz val="10"/>
            <color indexed="81"/>
            <rFont val="Tahoma"/>
            <family val="2"/>
          </rPr>
          <t>User-defined No. of Data Bins</t>
        </r>
        <r>
          <rPr>
            <sz val="10"/>
            <color indexed="81"/>
            <rFont val="Tahoma"/>
            <family val="2"/>
          </rPr>
          <t xml:space="preserve"> can prevent the bins from changing automatically, allowing for easier comparison between filtered and unfiltered data.</t>
        </r>
      </text>
    </comment>
    <comment ref="B21" authorId="0">
      <text>
        <r>
          <rPr>
            <sz val="10"/>
            <color indexed="81"/>
            <rFont val="Tahoma"/>
            <family val="2"/>
          </rPr>
          <t>Shows the number of bins currently displayed. 
When no user-defined options are set, this value tends toward the optimal number of bins for a dataset given by the Sturges' Rule.</t>
        </r>
      </text>
    </comment>
    <comment ref="B22" authorId="0">
      <text>
        <r>
          <rPr>
            <b/>
            <sz val="12"/>
            <color indexed="81"/>
            <rFont val="Tahoma"/>
            <family val="2"/>
          </rPr>
          <t>[Optional]</t>
        </r>
        <r>
          <rPr>
            <sz val="10"/>
            <color indexed="81"/>
            <rFont val="Tahoma"/>
            <family val="2"/>
          </rPr>
          <t xml:space="preserve">
Forces the histogram to display a particular number of data bins.
Setting this feature in conjuction with </t>
        </r>
        <r>
          <rPr>
            <b/>
            <sz val="10"/>
            <color indexed="81"/>
            <rFont val="Tahoma"/>
            <family val="2"/>
          </rPr>
          <t>Leftmost Bin Minimum</t>
        </r>
        <r>
          <rPr>
            <b/>
            <i/>
            <sz val="10"/>
            <color indexed="81"/>
            <rFont val="Tahoma"/>
            <family val="2"/>
          </rPr>
          <t xml:space="preserve"> </t>
        </r>
        <r>
          <rPr>
            <sz val="10"/>
            <color indexed="81"/>
            <rFont val="Tahoma"/>
            <family val="2"/>
          </rPr>
          <t xml:space="preserve">and </t>
        </r>
        <r>
          <rPr>
            <b/>
            <i/>
            <sz val="10"/>
            <color indexed="81"/>
            <rFont val="Tahoma"/>
            <family val="2"/>
          </rPr>
          <t>User-defined Bin Width</t>
        </r>
        <r>
          <rPr>
            <sz val="10"/>
            <color indexed="81"/>
            <rFont val="Tahoma"/>
            <family val="2"/>
          </rPr>
          <t xml:space="preserve"> can prevent the bins from changing automatically, allowing for easier comparison between filtered and unfiltered data.</t>
        </r>
      </text>
    </comment>
    <comment ref="B23" authorId="0">
      <text>
        <r>
          <rPr>
            <sz val="10"/>
            <color indexed="81"/>
            <rFont val="Tahoma"/>
            <family val="2"/>
          </rPr>
          <t>Sturges' rule uses the number of values in the filtered dataset to estimate an appropriate number of data bins to best represent the data in a histogram. Specifically, the optimal number of bins is given as the rounded product of:
   = Log(base 2)[No. of values in filtered dataset]
If no user-defined values are set then the resulting histogram is divided into the number of bins given by Sturges' rule and centred over the point half way between the rounded min/max values of the filtered dataset.</t>
        </r>
      </text>
    </comment>
  </commentList>
</comments>
</file>

<file path=xl/sharedStrings.xml><?xml version="1.0" encoding="utf-8"?>
<sst xmlns="http://schemas.openxmlformats.org/spreadsheetml/2006/main" count="3302" uniqueCount="2103">
  <si>
    <t>clodinafop-propargyl</t>
  </si>
  <si>
    <t>cyhalofop-butyl</t>
  </si>
  <si>
    <t>diclofop-methyl</t>
  </si>
  <si>
    <t>propaquizafop</t>
  </si>
  <si>
    <t>quizalofop-P-ethyl</t>
  </si>
  <si>
    <t>alloxydim</t>
  </si>
  <si>
    <t>butroxydim</t>
  </si>
  <si>
    <t>clethodim</t>
  </si>
  <si>
    <t>cycloxydim</t>
  </si>
  <si>
    <t>profoxydim</t>
  </si>
  <si>
    <t>sethoxydim</t>
  </si>
  <si>
    <t>tralkoxydim</t>
  </si>
  <si>
    <t>pinoxaden</t>
  </si>
  <si>
    <t>amidosulfuron</t>
  </si>
  <si>
    <t>azimsulfuron</t>
  </si>
  <si>
    <t>bensulfuron-methyl</t>
  </si>
  <si>
    <t>chlorimuron-ethyl</t>
  </si>
  <si>
    <t>chlorsulfuron</t>
  </si>
  <si>
    <t>cinosulfuron</t>
  </si>
  <si>
    <t>cyclosulfamuron</t>
  </si>
  <si>
    <t>ethametsulfuron-methyl</t>
  </si>
  <si>
    <t>ethoxysulfuron</t>
  </si>
  <si>
    <t>flazasulfuron</t>
  </si>
  <si>
    <t>foramsulfuron</t>
  </si>
  <si>
    <t>halosulfuron-methyl</t>
  </si>
  <si>
    <t>imazosulfuron</t>
  </si>
  <si>
    <t>iodosulfuron</t>
  </si>
  <si>
    <t>mesosulfuron</t>
  </si>
  <si>
    <t>metsulfuron-methyl</t>
  </si>
  <si>
    <t>nicosulfuron</t>
  </si>
  <si>
    <t>oxasulfuron</t>
  </si>
  <si>
    <t>primisulfuron-methyl</t>
  </si>
  <si>
    <t>prosulfuron</t>
  </si>
  <si>
    <t>pyrazosulfuron-ethyl</t>
  </si>
  <si>
    <t>rimsulfuron</t>
  </si>
  <si>
    <t>sulfometuron-methyl</t>
  </si>
  <si>
    <t>sulfosulfuron</t>
  </si>
  <si>
    <t>thifensulfuron-methyl</t>
  </si>
  <si>
    <t>triasulfuron</t>
  </si>
  <si>
    <t>tribenuron-methyl</t>
  </si>
  <si>
    <t>trifloxysulfuron</t>
  </si>
  <si>
    <t>triflusulfuron-methyl</t>
  </si>
  <si>
    <t>tritosulfuron</t>
  </si>
  <si>
    <t>imazapic</t>
  </si>
  <si>
    <t>imazamethabenz-methyl</t>
  </si>
  <si>
    <t>imazamox</t>
  </si>
  <si>
    <t>imazapyr</t>
  </si>
  <si>
    <t>imazaquin</t>
  </si>
  <si>
    <t>imazethapyr</t>
  </si>
  <si>
    <t>cloransulam-methyl</t>
  </si>
  <si>
    <t>diclosulam</t>
  </si>
  <si>
    <t>florasulam</t>
  </si>
  <si>
    <t>flumetsulam</t>
  </si>
  <si>
    <t>metosulam</t>
  </si>
  <si>
    <t>penoxsulam</t>
  </si>
  <si>
    <t>pyribenzoxim</t>
  </si>
  <si>
    <t>pyriftalid</t>
  </si>
  <si>
    <t>pyriminobac-methyl</t>
  </si>
  <si>
    <t>ametryne</t>
  </si>
  <si>
    <t>atrazine</t>
  </si>
  <si>
    <t>cyanazine</t>
  </si>
  <si>
    <t>desmetryne</t>
  </si>
  <si>
    <t>prometon</t>
  </si>
  <si>
    <t>prometryne</t>
  </si>
  <si>
    <t>propazine</t>
  </si>
  <si>
    <t>simazine</t>
  </si>
  <si>
    <t>simetryne</t>
  </si>
  <si>
    <t>terbumeton</t>
  </si>
  <si>
    <t>terbuthylazine</t>
  </si>
  <si>
    <t>terbutryne</t>
  </si>
  <si>
    <t>trietazine</t>
  </si>
  <si>
    <t>hexazinone</t>
  </si>
  <si>
    <t>metamitron</t>
  </si>
  <si>
    <t>metribuzin</t>
  </si>
  <si>
    <t>amicarbazone</t>
  </si>
  <si>
    <t>bromacil</t>
  </si>
  <si>
    <t>lenacil</t>
  </si>
  <si>
    <t>terbacil</t>
  </si>
  <si>
    <t>desmedipham</t>
  </si>
  <si>
    <t>phenmedipham</t>
  </si>
  <si>
    <t>chlorotoluron</t>
  </si>
  <si>
    <t>chloroxuron</t>
  </si>
  <si>
    <t>dimefuron</t>
  </si>
  <si>
    <t>diuron</t>
  </si>
  <si>
    <t>ethidimuron</t>
  </si>
  <si>
    <t>fenuron</t>
  </si>
  <si>
    <t>isoproturon</t>
  </si>
  <si>
    <t>isouron</t>
  </si>
  <si>
    <t>linuron</t>
  </si>
  <si>
    <t>methabenzthiazuron</t>
  </si>
  <si>
    <t>metobromuron</t>
  </si>
  <si>
    <t>metoxuron</t>
  </si>
  <si>
    <t>monolinuron</t>
  </si>
  <si>
    <t>neburon</t>
  </si>
  <si>
    <t>siduron</t>
  </si>
  <si>
    <t>tebuthiuron</t>
  </si>
  <si>
    <t>propanil</t>
  </si>
  <si>
    <t>pentanochlor</t>
  </si>
  <si>
    <t>bromofenoxim</t>
  </si>
  <si>
    <t>bromoxynil</t>
  </si>
  <si>
    <t>ioxynil</t>
  </si>
  <si>
    <t>bentazon</t>
  </si>
  <si>
    <t>pyridate</t>
  </si>
  <si>
    <t>pyridafol</t>
  </si>
  <si>
    <t>diquat</t>
  </si>
  <si>
    <t>paraquat</t>
  </si>
  <si>
    <t>bifenox</t>
  </si>
  <si>
    <t>chlomethoxyfen</t>
  </si>
  <si>
    <t>fluoroglycofen-ethyl</t>
  </si>
  <si>
    <t>fomesafen</t>
  </si>
  <si>
    <t>halosafen</t>
  </si>
  <si>
    <t>lactofen</t>
  </si>
  <si>
    <t>oxyfluorfen</t>
  </si>
  <si>
    <t>fluazolate</t>
  </si>
  <si>
    <t>pyraflufen-ethyl</t>
  </si>
  <si>
    <t>cinidon-ethyl</t>
  </si>
  <si>
    <t>flumioxazin</t>
  </si>
  <si>
    <t>flumiclorac-pentyl</t>
  </si>
  <si>
    <t>fluthiacet-methyl</t>
  </si>
  <si>
    <t>thidiazimin</t>
  </si>
  <si>
    <t>oxadiazon</t>
  </si>
  <si>
    <t>oxadiargyl</t>
  </si>
  <si>
    <t>azafenidin</t>
  </si>
  <si>
    <t>carfentrazone-ethyl</t>
  </si>
  <si>
    <t>sulfentrazone</t>
  </si>
  <si>
    <t>pentoxazone</t>
  </si>
  <si>
    <t>benzfendizone</t>
  </si>
  <si>
    <t>butafenacil</t>
  </si>
  <si>
    <t>pyraclonil</t>
  </si>
  <si>
    <t>profluazol</t>
  </si>
  <si>
    <t>flufenpyr-ethyl</t>
  </si>
  <si>
    <t>norflurazon</t>
  </si>
  <si>
    <t>diflufenican</t>
  </si>
  <si>
    <t>picolinafen</t>
  </si>
  <si>
    <t>beflubutamid</t>
  </si>
  <si>
    <t>fluridone</t>
  </si>
  <si>
    <t>flurochloridone</t>
  </si>
  <si>
    <t>flurtamone</t>
  </si>
  <si>
    <t>mesotrione</t>
  </si>
  <si>
    <t>sulcotrione</t>
  </si>
  <si>
    <t>isoxachlortole</t>
  </si>
  <si>
    <t>isoxaflutole</t>
  </si>
  <si>
    <t>benzofenap</t>
  </si>
  <si>
    <t>pyrazolynate</t>
  </si>
  <si>
    <t>pyrazoxyfen</t>
  </si>
  <si>
    <t>benzobicyclon</t>
  </si>
  <si>
    <t>amitrole</t>
  </si>
  <si>
    <t>clomazone</t>
  </si>
  <si>
    <t>aclonifen</t>
  </si>
  <si>
    <t>glyphosate</t>
  </si>
  <si>
    <t>sulfosate</t>
  </si>
  <si>
    <t>H</t>
  </si>
  <si>
    <t>I</t>
  </si>
  <si>
    <t>asulam</t>
  </si>
  <si>
    <t>butralin</t>
  </si>
  <si>
    <t>dinitramine</t>
  </si>
  <si>
    <t>ethalfluralin</t>
  </si>
  <si>
    <t>oryzalin</t>
  </si>
  <si>
    <t>pendimethalin</t>
  </si>
  <si>
    <t>trifluralin</t>
  </si>
  <si>
    <t>amiprophos-methyl</t>
  </si>
  <si>
    <t>dithiopyr</t>
  </si>
  <si>
    <t>thiazopyr</t>
  </si>
  <si>
    <t>tebutam</t>
  </si>
  <si>
    <t>chlorpropham</t>
  </si>
  <si>
    <t>propham</t>
  </si>
  <si>
    <t>carbetamide</t>
  </si>
  <si>
    <t>acetochlor</t>
  </si>
  <si>
    <t>alachlor</t>
  </si>
  <si>
    <t>butachlor</t>
  </si>
  <si>
    <t>dimethachlor</t>
  </si>
  <si>
    <t>metazachlor</t>
  </si>
  <si>
    <t>metolachlor</t>
  </si>
  <si>
    <t>pethoxamid</t>
  </si>
  <si>
    <t>pretilachlor</t>
  </si>
  <si>
    <t>propachlor</t>
  </si>
  <si>
    <t>propisochlor</t>
  </si>
  <si>
    <t>thenylchlor</t>
  </si>
  <si>
    <t>diphenamid</t>
  </si>
  <si>
    <t>napropamide</t>
  </si>
  <si>
    <t>naproanilide</t>
  </si>
  <si>
    <t>flufenacet</t>
  </si>
  <si>
    <t>mefenacet</t>
  </si>
  <si>
    <t>fentrazamide</t>
  </si>
  <si>
    <t>anilofos</t>
  </si>
  <si>
    <t>cafenstrole</t>
  </si>
  <si>
    <t>piperophos</t>
  </si>
  <si>
    <t>dichlobenil</t>
  </si>
  <si>
    <t>chlorthiamid</t>
  </si>
  <si>
    <t>isoxaben</t>
  </si>
  <si>
    <t>flupoxam</t>
  </si>
  <si>
    <t>DNOC</t>
  </si>
  <si>
    <t>dinoseb</t>
  </si>
  <si>
    <t>dinoterb</t>
  </si>
  <si>
    <t>N</t>
  </si>
  <si>
    <t>butylate</t>
  </si>
  <si>
    <t>cycloate</t>
  </si>
  <si>
    <t>dimepiperate</t>
  </si>
  <si>
    <t>EPTC</t>
  </si>
  <si>
    <t>esprocarb</t>
  </si>
  <si>
    <t>molinate</t>
  </si>
  <si>
    <t>orbencarb</t>
  </si>
  <si>
    <t>pebulate</t>
  </si>
  <si>
    <t>prosulfocarb</t>
  </si>
  <si>
    <t>triallate</t>
  </si>
  <si>
    <t>vernolate</t>
  </si>
  <si>
    <t>bensulide</t>
  </si>
  <si>
    <t>benfuresate</t>
  </si>
  <si>
    <t>ethofumesate</t>
  </si>
  <si>
    <t>TCA</t>
  </si>
  <si>
    <t>dalapon</t>
  </si>
  <si>
    <t>flupropanate</t>
  </si>
  <si>
    <t>O</t>
  </si>
  <si>
    <t>clomeprop</t>
  </si>
  <si>
    <t>2,4-D</t>
  </si>
  <si>
    <t>2,4-DB</t>
  </si>
  <si>
    <t>MCPA</t>
  </si>
  <si>
    <t>MCPB</t>
  </si>
  <si>
    <t>chloramben</t>
  </si>
  <si>
    <t>dicamba</t>
  </si>
  <si>
    <t>clopyralid</t>
  </si>
  <si>
    <t>fluroxypyr</t>
  </si>
  <si>
    <t>picloram</t>
  </si>
  <si>
    <t>triclopyr</t>
  </si>
  <si>
    <t>quinclorac</t>
  </si>
  <si>
    <t>quinmerac</t>
  </si>
  <si>
    <t>benazolin-ethyl</t>
  </si>
  <si>
    <t>P</t>
  </si>
  <si>
    <t>naptalam</t>
  </si>
  <si>
    <t>difenzoquat</t>
  </si>
  <si>
    <t>DSMA</t>
  </si>
  <si>
    <t>MSMA</t>
  </si>
  <si>
    <t>bromobutide</t>
  </si>
  <si>
    <t>cinmethylin</t>
  </si>
  <si>
    <t>cumyluron</t>
  </si>
  <si>
    <t>dazomet</t>
  </si>
  <si>
    <t>etobenzanid</t>
  </si>
  <si>
    <t>fosamine</t>
  </si>
  <si>
    <t>indanofan</t>
  </si>
  <si>
    <t>metam</t>
  </si>
  <si>
    <t>oxaziclomefone</t>
  </si>
  <si>
    <t>oleic acid</t>
  </si>
  <si>
    <t>pelargonic acid</t>
  </si>
  <si>
    <t>pyributicarb</t>
  </si>
  <si>
    <t>pyrazon</t>
  </si>
  <si>
    <t>fluometuron</t>
  </si>
  <si>
    <t>bilanaphos</t>
  </si>
  <si>
    <t>benfluralin</t>
  </si>
  <si>
    <t>propyzamide</t>
  </si>
  <si>
    <t>chlorthal-dimethyl</t>
  </si>
  <si>
    <t>benthiocarb</t>
  </si>
  <si>
    <t>dichlorprop</t>
  </si>
  <si>
    <t>mecoprop</t>
  </si>
  <si>
    <t>dymron</t>
  </si>
  <si>
    <t>120923-37-7</t>
  </si>
  <si>
    <t>120162-55-2</t>
  </si>
  <si>
    <t>94593-91-6</t>
  </si>
  <si>
    <t>97780-06-8</t>
  </si>
  <si>
    <t>104040-78-0</t>
  </si>
  <si>
    <t>111991-09-4</t>
  </si>
  <si>
    <t>144651-06-9</t>
  </si>
  <si>
    <t>94125-34-5</t>
  </si>
  <si>
    <t>93697-74-6</t>
  </si>
  <si>
    <t>122931-48-0</t>
  </si>
  <si>
    <t>79277-27-3</t>
  </si>
  <si>
    <t>101200-48-0</t>
  </si>
  <si>
    <t>135990-29-3</t>
  </si>
  <si>
    <t>147150-35-4</t>
  </si>
  <si>
    <t>139528-85-1</t>
  </si>
  <si>
    <t>168088-61-7</t>
  </si>
  <si>
    <t>834-12-8</t>
  </si>
  <si>
    <t>1014-69-3</t>
  </si>
  <si>
    <t>139-40-2</t>
  </si>
  <si>
    <t>1014-70-6</t>
  </si>
  <si>
    <t>33693-04-8</t>
  </si>
  <si>
    <t>886-50-0</t>
  </si>
  <si>
    <t>1912-26-1</t>
  </si>
  <si>
    <t>51235-04-2</t>
  </si>
  <si>
    <t>41394-05-2</t>
  </si>
  <si>
    <t>21087-64-9</t>
  </si>
  <si>
    <t>5902-51-2</t>
  </si>
  <si>
    <t>13684-56-5</t>
  </si>
  <si>
    <t>13684-63-4</t>
  </si>
  <si>
    <t>13360-45-7</t>
  </si>
  <si>
    <t>1982-47-4</t>
  </si>
  <si>
    <t>34205-21-5</t>
  </si>
  <si>
    <t>30043-49-3</t>
  </si>
  <si>
    <t>101-42-8</t>
  </si>
  <si>
    <t>2164-17-2</t>
  </si>
  <si>
    <t>34123-59-6</t>
  </si>
  <si>
    <t>55861-78-4</t>
  </si>
  <si>
    <t>18691-97-9</t>
  </si>
  <si>
    <t>3060-89-7</t>
  </si>
  <si>
    <t>19937-59-8</t>
  </si>
  <si>
    <t>555-37-3</t>
  </si>
  <si>
    <t>34014-18-1</t>
  </si>
  <si>
    <t>1689-84-5</t>
  </si>
  <si>
    <t>1689-83-4</t>
  </si>
  <si>
    <t>55512-33-9</t>
  </si>
  <si>
    <t>42576-02-3</t>
  </si>
  <si>
    <t>42874-03-3</t>
  </si>
  <si>
    <t>129630-19-9</t>
  </si>
  <si>
    <t>87546-18-7</t>
  </si>
  <si>
    <t>19666-30-9</t>
  </si>
  <si>
    <t>39807-15-3</t>
  </si>
  <si>
    <t>68049-83-2</t>
  </si>
  <si>
    <t>27314-13-2</t>
  </si>
  <si>
    <t>83164-33-4</t>
  </si>
  <si>
    <t>59756-60-4</t>
  </si>
  <si>
    <t>141112-29-0</t>
  </si>
  <si>
    <t>82692-44-2</t>
  </si>
  <si>
    <t>71561-11-0</t>
  </si>
  <si>
    <t>74070-46-5</t>
  </si>
  <si>
    <t>3337-71-1</t>
  </si>
  <si>
    <t>1861-40-1</t>
  </si>
  <si>
    <t>29091-05-2</t>
  </si>
  <si>
    <t>55283-68-6</t>
  </si>
  <si>
    <t>19044-88-3</t>
  </si>
  <si>
    <t>97886-45-8</t>
  </si>
  <si>
    <t>35256-85-0</t>
  </si>
  <si>
    <t>16118-49-3</t>
  </si>
  <si>
    <t>15972-60-8</t>
  </si>
  <si>
    <t>23184-66-9</t>
  </si>
  <si>
    <t>67129-08-2</t>
  </si>
  <si>
    <t>86763-47-5</t>
  </si>
  <si>
    <t>96491-05-3</t>
  </si>
  <si>
    <t>73250-68-7</t>
  </si>
  <si>
    <t>158237-07-1</t>
  </si>
  <si>
    <t>64249-01-0</t>
  </si>
  <si>
    <t>125306-83-4</t>
  </si>
  <si>
    <t>1918-13-4</t>
  </si>
  <si>
    <t>82558-50-7</t>
  </si>
  <si>
    <t>119126-15-7</t>
  </si>
  <si>
    <t>1420-07-1</t>
  </si>
  <si>
    <t>2008-41-5</t>
  </si>
  <si>
    <t>61432-55-1</t>
  </si>
  <si>
    <t>759-94-4</t>
  </si>
  <si>
    <t>2212-67-1</t>
  </si>
  <si>
    <t>34622-58-7</t>
  </si>
  <si>
    <t>1114-71-2</t>
  </si>
  <si>
    <t>52888-80-9</t>
  </si>
  <si>
    <t>28249-77-6</t>
  </si>
  <si>
    <t>2303-17-5</t>
  </si>
  <si>
    <t>MCPA-thioethyl</t>
  </si>
  <si>
    <t>NC-330</t>
  </si>
  <si>
    <t>OK-8910</t>
  </si>
  <si>
    <t>94-75-7</t>
  </si>
  <si>
    <t>94-82-6</t>
  </si>
  <si>
    <t>50594-66-6</t>
  </si>
  <si>
    <t>55634-91-8</t>
  </si>
  <si>
    <t>61-82-5</t>
  </si>
  <si>
    <t>3813-05-6</t>
  </si>
  <si>
    <t>68505-69-1</t>
  </si>
  <si>
    <t>83055-99-6</t>
  </si>
  <si>
    <t>25057-89-0</t>
  </si>
  <si>
    <t>35597-43-4</t>
  </si>
  <si>
    <t>125401-75-4</t>
  </si>
  <si>
    <t>13181-17-4</t>
  </si>
  <si>
    <t>138164-12-2</t>
  </si>
  <si>
    <t>128639-02-1</t>
  </si>
  <si>
    <t>90982-32-4</t>
  </si>
  <si>
    <t>64902-72-3</t>
  </si>
  <si>
    <t>99129-21-2</t>
  </si>
  <si>
    <t>114420-56-3</t>
  </si>
  <si>
    <t>1702-17-6</t>
  </si>
  <si>
    <t>136849-15-5</t>
  </si>
  <si>
    <t>101205-02-1</t>
  </si>
  <si>
    <t>122008-85-9</t>
  </si>
  <si>
    <t>75-99-0</t>
  </si>
  <si>
    <t>1918-00-9</t>
  </si>
  <si>
    <t>120-36-5</t>
  </si>
  <si>
    <t>51338-27-3</t>
  </si>
  <si>
    <t>145701-21-9</t>
  </si>
  <si>
    <t>109293-97-2</t>
  </si>
  <si>
    <t>85-00-7</t>
  </si>
  <si>
    <t>330-54-1</t>
  </si>
  <si>
    <t>26225-79-6</t>
  </si>
  <si>
    <t>131086-42-5</t>
  </si>
  <si>
    <t>126801-58-9</t>
  </si>
  <si>
    <t>95617-09-7</t>
  </si>
  <si>
    <t>63782-90-1</t>
  </si>
  <si>
    <t>52756-25-9</t>
  </si>
  <si>
    <t>69335-91-7</t>
  </si>
  <si>
    <t>69806-50-4</t>
  </si>
  <si>
    <t>98967-40-9</t>
  </si>
  <si>
    <t>103361-09-7</t>
  </si>
  <si>
    <t>77501-90-7</t>
  </si>
  <si>
    <t>120890-70-2</t>
  </si>
  <si>
    <t>144740-53-4</t>
  </si>
  <si>
    <t>69377-81-7</t>
  </si>
  <si>
    <t>117337-19-6</t>
  </si>
  <si>
    <t>59682-52-9</t>
  </si>
  <si>
    <t>51276-47-2</t>
  </si>
  <si>
    <t>1071-83-6</t>
  </si>
  <si>
    <t>100784-20-1</t>
  </si>
  <si>
    <t>69806-40-2</t>
  </si>
  <si>
    <t>81405-85-8</t>
  </si>
  <si>
    <t>104098-48-8</t>
  </si>
  <si>
    <t>114311-32-9</t>
  </si>
  <si>
    <t>81334-34-1</t>
  </si>
  <si>
    <t>81335-37-7</t>
  </si>
  <si>
    <t>81335-77-5</t>
  </si>
  <si>
    <t>122548-33-8</t>
  </si>
  <si>
    <t>87757-18-4</t>
  </si>
  <si>
    <t>77501-63-4</t>
  </si>
  <si>
    <t>330-55-2</t>
  </si>
  <si>
    <t>94-74-6</t>
  </si>
  <si>
    <t>25319-90-8</t>
  </si>
  <si>
    <t>94-81-5</t>
  </si>
  <si>
    <t>93-65-2</t>
  </si>
  <si>
    <t>841-06-5</t>
  </si>
  <si>
    <t>111578-32-6</t>
  </si>
  <si>
    <t>74223-64-6</t>
  </si>
  <si>
    <t>7287-36-7</t>
  </si>
  <si>
    <t>1746-81-2</t>
  </si>
  <si>
    <t>52570-16-8</t>
  </si>
  <si>
    <t>132-66-1</t>
  </si>
  <si>
    <t>104770-29-8</t>
  </si>
  <si>
    <t>134019-30-0</t>
  </si>
  <si>
    <t>2307-68-8</t>
  </si>
  <si>
    <t>24151-93-7</t>
  </si>
  <si>
    <t>86209-51-0</t>
  </si>
  <si>
    <t>709-98-8</t>
  </si>
  <si>
    <t>111479-05-1</t>
  </si>
  <si>
    <t>147411-69-6</t>
  </si>
  <si>
    <t>123342-93-8</t>
  </si>
  <si>
    <t>84087-01-4</t>
  </si>
  <si>
    <t>90717-03-6</t>
  </si>
  <si>
    <t>76578-12-6</t>
  </si>
  <si>
    <t>100646-51-3</t>
  </si>
  <si>
    <t>200509-41-7</t>
  </si>
  <si>
    <t>74051-80-2</t>
  </si>
  <si>
    <t>99105-77-8</t>
  </si>
  <si>
    <t>74222-97-2</t>
  </si>
  <si>
    <t>141776-32-1</t>
  </si>
  <si>
    <t>25366-23-8</t>
  </si>
  <si>
    <t>123249-43-4</t>
  </si>
  <si>
    <t>87820-88-0</t>
  </si>
  <si>
    <t>82097-50-5</t>
  </si>
  <si>
    <t>55335-06-3</t>
  </si>
  <si>
    <t>34256-82-1</t>
  </si>
  <si>
    <t>129909-90-6</t>
  </si>
  <si>
    <t>36001-88-4</t>
  </si>
  <si>
    <t>1912-24-9</t>
  </si>
  <si>
    <t>113614-08-7</t>
  </si>
  <si>
    <t>25059-80-7</t>
  </si>
  <si>
    <t>741-58-2</t>
  </si>
  <si>
    <t>158755-95-4</t>
  </si>
  <si>
    <t>156963-66-5</t>
  </si>
  <si>
    <t>314-40-9</t>
  </si>
  <si>
    <t>74712-19-9</t>
  </si>
  <si>
    <t>134605-64-4</t>
  </si>
  <si>
    <t>36335-67-8</t>
  </si>
  <si>
    <t>33629-47-9</t>
  </si>
  <si>
    <t>32861-85-1</t>
  </si>
  <si>
    <t>133-90-4</t>
  </si>
  <si>
    <t>15545-48-9</t>
  </si>
  <si>
    <t>101-21-3</t>
  </si>
  <si>
    <t>1861-32-1</t>
  </si>
  <si>
    <t>142891-20-1</t>
  </si>
  <si>
    <t>87818-31-3</t>
  </si>
  <si>
    <t>105512-06-9</t>
  </si>
  <si>
    <t>81777-89-1</t>
  </si>
  <si>
    <t>84496-56-0</t>
  </si>
  <si>
    <t>99485-76-4</t>
  </si>
  <si>
    <t>21725-46-2</t>
  </si>
  <si>
    <t>1134-23-2</t>
  </si>
  <si>
    <t>533-74-4</t>
  </si>
  <si>
    <t>1194-65-6</t>
  </si>
  <si>
    <t>50563-36-5</t>
  </si>
  <si>
    <t>dimethametryn</t>
  </si>
  <si>
    <t>22936-75-0</t>
  </si>
  <si>
    <t>dimethenamid</t>
  </si>
  <si>
    <t>87674-68-8</t>
  </si>
  <si>
    <t>88-85-7</t>
  </si>
  <si>
    <t>957-51-7</t>
  </si>
  <si>
    <t>534-52-1</t>
  </si>
  <si>
    <t>144-21-8</t>
  </si>
  <si>
    <t>42609-52-9</t>
  </si>
  <si>
    <t>85785-20-2</t>
  </si>
  <si>
    <t>79540-50-4</t>
  </si>
  <si>
    <t>71283-80-2</t>
  </si>
  <si>
    <t>fenoxaprop P-ethyl</t>
  </si>
  <si>
    <t>145701-23-1</t>
  </si>
  <si>
    <t>174514-07-9</t>
  </si>
  <si>
    <t>181274-17-9</t>
  </si>
  <si>
    <t>flucarbazone-sodium</t>
  </si>
  <si>
    <t>142459-58-3</t>
  </si>
  <si>
    <t>188489-07-8</t>
  </si>
  <si>
    <t>756-09-2</t>
  </si>
  <si>
    <t>61213-25-0</t>
  </si>
  <si>
    <t>96525-23-4</t>
  </si>
  <si>
    <t>72178-02-0</t>
  </si>
  <si>
    <t>173159-57-4</t>
  </si>
  <si>
    <t>77227-69-1</t>
  </si>
  <si>
    <t>133220-30-1</t>
  </si>
  <si>
    <t>185119-76-0</t>
  </si>
  <si>
    <t>141112-06-3</t>
  </si>
  <si>
    <t>2164-08-1</t>
  </si>
  <si>
    <t>400852-66-6</t>
  </si>
  <si>
    <t>104206-82-8</t>
  </si>
  <si>
    <t>144-54-7</t>
  </si>
  <si>
    <t>42609-73-4</t>
  </si>
  <si>
    <t>51218-45-2</t>
  </si>
  <si>
    <t>2163-80-6</t>
  </si>
  <si>
    <t>15299-99-7</t>
  </si>
  <si>
    <t>112-80-1</t>
  </si>
  <si>
    <t>112-05-0</t>
  </si>
  <si>
    <t>40487-42-1</t>
  </si>
  <si>
    <t>219714-96-2</t>
  </si>
  <si>
    <t>110956-75-7</t>
  </si>
  <si>
    <t>106700-29-2</t>
  </si>
  <si>
    <t>1918-02-1</t>
  </si>
  <si>
    <t>137641-05-5</t>
  </si>
  <si>
    <t>243973-20-8</t>
  </si>
  <si>
    <t>51218-49-6</t>
  </si>
  <si>
    <t>190314-43-3</t>
  </si>
  <si>
    <t>139001-49-3</t>
  </si>
  <si>
    <t>1610-18-0</t>
  </si>
  <si>
    <t>7287-19-6</t>
  </si>
  <si>
    <t>1918-16-7</t>
  </si>
  <si>
    <t>122-42-9</t>
  </si>
  <si>
    <t>181274-15-7</t>
  </si>
  <si>
    <t>23950-58-5</t>
  </si>
  <si>
    <t>158353-15-2</t>
  </si>
  <si>
    <t>58011-68-0</t>
  </si>
  <si>
    <t>1698-60-8</t>
  </si>
  <si>
    <t>88678-67-5</t>
  </si>
  <si>
    <t>40020-01-7</t>
  </si>
  <si>
    <t>135186-78-6</t>
  </si>
  <si>
    <t>1982-49-6</t>
  </si>
  <si>
    <t>122-34-9</t>
  </si>
  <si>
    <t>122836-35-5</t>
  </si>
  <si>
    <t>81591-81-3</t>
  </si>
  <si>
    <t>76-03-9</t>
  </si>
  <si>
    <t>50-31-7</t>
  </si>
  <si>
    <t>TCBA</t>
  </si>
  <si>
    <t>149979-41-9</t>
  </si>
  <si>
    <t>5915-41-3</t>
  </si>
  <si>
    <t>117718-60-2</t>
  </si>
  <si>
    <t>36756-79-3</t>
  </si>
  <si>
    <t>145099-21-4</t>
  </si>
  <si>
    <t>1582-09-8</t>
  </si>
  <si>
    <t>142469-14-5</t>
  </si>
  <si>
    <t>1929-77-7</t>
  </si>
  <si>
    <t>2464-37-1</t>
  </si>
  <si>
    <t>propoxycarbazone-sodium</t>
  </si>
  <si>
    <t>chlorflurenol</t>
  </si>
  <si>
    <t>153197-14-9</t>
  </si>
  <si>
    <t>OC(=O)COC1=CC=C(Cl)C=C1Cl</t>
  </si>
  <si>
    <t>OC(=O)CCCOC1=C(Cl)C=C(Cl)C=C1</t>
  </si>
  <si>
    <t>CCOCN(C(=O)CCl)C1=C(CC)C=CC=C1C</t>
  </si>
  <si>
    <t>OC(=O)C1=CC(OC2=CC=C(C=C2Cl)C(F)(F)F)=CC=C1[N+]([O-])=O</t>
  </si>
  <si>
    <t>NC1=C(C=CC(OC2=CC=CC=C2)=C1Cl)[N+]([O-])=O</t>
  </si>
  <si>
    <t>CCC1=CC=CC(CC)=C1N(COC)C(=O)CCl</t>
  </si>
  <si>
    <t>CCC\C(NOCC=C)=C1/C(=O)CC(C)(C)C(C(=O)OC)C1=O</t>
  </si>
  <si>
    <t>CCNC1=NC(NC(C)C)=NC(SC)=N1</t>
  </si>
  <si>
    <t>CC(C)C1=NN(C(=O)NC(C)(C)C)C(=O)N1N</t>
  </si>
  <si>
    <t>COC1=CC(OC)=NC(NC(=O)NS(=O)(=O)N(C)S(C)(=O)=O)=N1</t>
  </si>
  <si>
    <t>COP(=S)(NC(C)C)OC1=C(C=C(C)C=C1)[N+]([O-])=O</t>
  </si>
  <si>
    <t>COP(=S)(OC)SCC(=O)N(C(C)C)C1=CC=C(Cl)C=C1</t>
  </si>
  <si>
    <t>COC(=O)NS(=O)(=O)C1=CC=C(N)C=C1</t>
  </si>
  <si>
    <t>CCNC1=NC(NC(C)C)=NC(Cl)=N1</t>
  </si>
  <si>
    <t>ClC1=CC(Cl)=C(C=C1OCC#C)N1N=C2CCCCN2C1=O</t>
  </si>
  <si>
    <t>COC1=CC(OC)=NC(NC(=O)NS(=O)(=O)C2=C(C=NN2C)C2=NN(C)N=N2)=N1</t>
  </si>
  <si>
    <t>CCC(OC1=CC(=C(F)C=C1)C(F)(F)F)C(=O)NCC1=CC=CC=C1</t>
  </si>
  <si>
    <t>OC(=O)CN1C(=O)SC2=C1C(Cl)=CC=C2</t>
  </si>
  <si>
    <t>CCOC(=O)CN1C(=O)SC2=C1C(Cl)=CC=C2</t>
  </si>
  <si>
    <t>CCCCN(CC)C1=C(C=C(C=C1[N+]([O-])=O)C(F)(F)F)[N+]([O-])=O</t>
  </si>
  <si>
    <t>CCS(=O)(=O)OC1=CC2=C(OCC2(C)C)C=C1</t>
  </si>
  <si>
    <t>COC(=O)C1=CC=CC=C1CS(=O)(=O)NC(=O)NC1=NC(OC)=CC(OC)=N1</t>
  </si>
  <si>
    <t>CC(C)OP(=S)(OC(C)C)SCCNS(=O)(=O)C1=CC=CC=C1</t>
  </si>
  <si>
    <t>CC(C)N1C(=O)C2=C(NS1(=O)=O)C=CC=C2</t>
  </si>
  <si>
    <t>CCN(CC)C(=O)SCC1=CC=C(Cl)C=C1</t>
  </si>
  <si>
    <t>CCC1=CC(OC(C)C(=O)OC)=C(COC2=CC=C(C=C2)N2C(=O)C=C(N(C)C2=O)C(F)(F)F)C=C1</t>
  </si>
  <si>
    <t>CS(=O)(=O)C1=CC(Cl)=C(C=C1)C(=O)C1=C(SC2=CC=CC=C2)C2CCC(C2)C1=O</t>
  </si>
  <si>
    <t>CN1N=C(C)C(C(=O)C2=C(Cl)C(C)=C(Cl)C=C2)=C1OCC(=O)C1=CC=C(C)C=C1</t>
  </si>
  <si>
    <t>COC(=O)C1=C(C=CC(OC2=C(Cl)C=C(Cl)C=C2)=C1)[N+]([O-])=O</t>
  </si>
  <si>
    <t>C[C@H](NC(=O)[C@H](C)NC(=O)[C@@H](N)CCP(C)(O)=O)C(O)=O</t>
  </si>
  <si>
    <t>COC1=CC(OC)=NC(OC2=CC=CC(OC3=NC(OC)=CC(OC)=N3)=C2C(O)=O)=N1</t>
  </si>
  <si>
    <t>CCC(C)N1C(=O)NC(C)=C(Br)C1=O</t>
  </si>
  <si>
    <t>CC(C)(C)C(Br)C(=O)NC(C)(C)C1=CC=CC=C1</t>
  </si>
  <si>
    <t>[O-][N+](=O)C1=CC(=C(ONC=C2C=C(Br)C(=O)C(Br)=C2)C=C1)[N+]([O-])=O</t>
  </si>
  <si>
    <t>OC1=C(Br)C=C(C=C1Br)C#N</t>
  </si>
  <si>
    <t>CCCCOCN(C(=O)CCl)C1=C(CC)C=CC=C1CC</t>
  </si>
  <si>
    <t>CN1C(=O)N(C(=O)C=C1C(F)(F)F)C1=CC(C(=O)OC(C)(C)C(=O)OCC=C)=C(Cl)C=C1</t>
  </si>
  <si>
    <t>CCOP(=S)(NC(C)CC)OC1=CC(C)=CC=C1[N+]([O-])=O</t>
  </si>
  <si>
    <t>CCC(C)NC1=C(C=C(C=C1[N+]([O-])=O)C(C)(C)C)[N+]([O-])=O</t>
  </si>
  <si>
    <t>CCCC(=O)C1=C(C)C(C2CC(=O)C(=C(CC)NOCC)C(=O)C2)=C(C)C=C1C</t>
  </si>
  <si>
    <t>CCSC(=O)N(CC(C)C)CC(C)C</t>
  </si>
  <si>
    <t>CCN(CC)C(=O)N1C=NC(=N1)S(=O)(=O)C1=C(C)C=C(C)C=C1C</t>
  </si>
  <si>
    <t>CCNC(=O)[C@H](C)OC(=O)NC1=CC=CC=C1</t>
  </si>
  <si>
    <t>CCOC(=O)C(Cl)CC1=C(Cl)C=C(F)C(=C1)N1N=C(C)N(C(F)F)C1=O</t>
  </si>
  <si>
    <t>COC1=CC(OC2=CC=C(Cl)C=C2Cl)=CC=C1[N+]([O-])=O</t>
  </si>
  <si>
    <t>NC1=CC(Cl)=CC(C(O)=O)=C1Cl</t>
  </si>
  <si>
    <t>OC(=O)C1(O)C2=CC(Cl)=CC=C2C2=C1C=CC=C2</t>
  </si>
  <si>
    <t>CCOC(=O)C1=CC=CC=C1S(=O)(=O)NC(=O)NC1=NC(Cl)=CC(OC)=N1</t>
  </si>
  <si>
    <t>CON(C)C(=O)NC1=CC(Cl)=C(Br)C=C1</t>
  </si>
  <si>
    <t>CN(C)C(=O)NC1=CC(Cl)=C(C)C=C1</t>
  </si>
  <si>
    <t>CN(C)C(=O)NC1=CC=C(OC2=CC=C(Cl)C=C2)C=C1</t>
  </si>
  <si>
    <t>CC(C)OC(=O)NC1=CC=CC(Cl)=C1</t>
  </si>
  <si>
    <t>COC1=NC(C)=NC(NC(=O)NS(=O)(=O)C2=C(Cl)C=CC=C2)=N1</t>
  </si>
  <si>
    <t>COC(=O)C1=C(Cl)C(Cl)=C(C(=O)OC)C(Cl)=C1Cl</t>
  </si>
  <si>
    <t>NC(=S)C1=C(Cl)C=CC=C1Cl</t>
  </si>
  <si>
    <t>CCOC(=O)C(Cl)=CC1=C(Cl)C=CC(=C1)N1C(=O)C2=C(CCCC2)C1=O</t>
  </si>
  <si>
    <t>CC(C)C12CCC(C)(O1)C(C2)OCC1=CC=CC=C1C</t>
  </si>
  <si>
    <t>COCCOC1=CC=CC=C1S(=O)(=O)NC(=O)NC1=NC(OC)=NC(OC)=N1</t>
  </si>
  <si>
    <t>CCSC(C)CC1CC(=O)C(=C(CC)NOCC=CCl)C(=O)C1</t>
  </si>
  <si>
    <t>C[C@@H](OC1=CC=C(OC2=NC=C(Cl)C=C2F)C=C1)C(O)=O</t>
  </si>
  <si>
    <t>C[C@@H](OC1=CC=C(OC2=NC=C(Cl)C=C2F)C=C1)C(=O)OCC#C</t>
  </si>
  <si>
    <t>CC1(C)CON(CC2=C(Cl)C=CC=C2)C1=O</t>
  </si>
  <si>
    <t>CC(OC1=C(Cl)C(C)=C(Cl)C=C1)C(=O)NC1=CC=CC=C1</t>
  </si>
  <si>
    <t>OC(=O)C1=C(Cl)C=CC(Cl)=N1</t>
  </si>
  <si>
    <t>CCOC1=NC(F)=CC2=NC(=NN12)S(=O)(=O)NC1=C(C=CC=C1Cl)C(=O)OC</t>
  </si>
  <si>
    <t>CC(C)(NC(=O)NCC1=CC=CC=C1Cl)C1=CC=CC=C1</t>
  </si>
  <si>
    <t>CCNC1=NC(NC(C)(C)C#N)=NC(Cl)=N1</t>
  </si>
  <si>
    <t>CCSC(=O)N(CC)C1CCCCC1</t>
  </si>
  <si>
    <t>COC1=CC(OC)=NC(NC(=O)NS(=O)(=O)NC2=CC=CC=C2C(=O)C2CC2)=N1</t>
  </si>
  <si>
    <t>CCCC(NOCC)=C1C(=O)CC(CC1=O)C1CCCSC1</t>
  </si>
  <si>
    <t>CCCCOC(=O)[C@@H](C)OC1=CC=C(OC2=CC=C(C=C2F)C#N)C=C1</t>
  </si>
  <si>
    <t>CC(Cl)(Cl)C(O)=O</t>
  </si>
  <si>
    <t>CN1CSC(=S)N(C)C1</t>
  </si>
  <si>
    <t>CCOC(=O)NC1=CC=CC(OC(=O)NC2=CC=CC=C2)=C1</t>
  </si>
  <si>
    <t>CNC1=NC(SC)=NC(NC(C)C)=N1</t>
  </si>
  <si>
    <t>COC1=C(Cl)C=CC(Cl)=C1C(O)=O</t>
  </si>
  <si>
    <t>ClC1=CC=CC(Cl)=C1C#N</t>
  </si>
  <si>
    <t>CC(OC1=C(Cl)C=C(Cl)C=C1)C(O)=O</t>
  </si>
  <si>
    <t>COC(=O)C(C)OC1=CC=C(OC2=C(Cl)C=C(Cl)C=C2)C=C1</t>
  </si>
  <si>
    <t>CCOC1=NC(F)=CC2=NC(=NN12)S(=O)(=O)NC1=C(Cl)C=CC=C1Cl</t>
  </si>
  <si>
    <t>FC1=CC=C(NC(=O)C2=C(OC3=CC(=CC=C3)C(F)(F)F)N=CC=C2)C(F)=C1</t>
  </si>
  <si>
    <t>C\C(=N/NC(=O)NC1=CC(F)=CC(F)=C1)C1=NC=CC=C1C(O)=O</t>
  </si>
  <si>
    <t>CN(C)C(=O)NC1=CC=C(N2N=C(OC2=O)C(C)(C)C)C(Cl)=C1</t>
  </si>
  <si>
    <t>CC(C)(SC(=O)N1CCCCC1)C1=CC=CC=C1</t>
  </si>
  <si>
    <t>COCCN(C(=O)CCl)C1=C(C)C=CC=C1C</t>
  </si>
  <si>
    <t>CCNC1=NC(SC)=NC(NC(C)C(C)C)=N1</t>
  </si>
  <si>
    <t>COCC(C)N(C(=O)CCl)C1=C(C)SC=C1C</t>
  </si>
  <si>
    <t>CCN(CC)C1=C(C(N)=C(C=C1[N+]([O-])=O)C(F)(F)F)[N+]([O-])=O</t>
  </si>
  <si>
    <t>CCC(C)C1=C(O)C(=CC(=C1)[N+]([O-])=O)[N+]([O-])=O</t>
  </si>
  <si>
    <t>CC(C)(C)C1=C(O)C(=CC(=C1)[N+]([O-])=O)[N+]([O-])=O</t>
  </si>
  <si>
    <t>CN(C)C(=O)C(C1=CC=CC=C1)C1=CC=CC=C1</t>
  </si>
  <si>
    <t>[Br-].[Br-].C1C[N+]2=C(C=CC=C2)C2=[N+]1C=CC=C2</t>
  </si>
  <si>
    <t>CSC(=O)C1=C(N=C(C(C(=O)SC)=C1CC(C)C)C(F)(F)F)C(F)F</t>
  </si>
  <si>
    <t>CN(C)C(=O)NC1=CC(Cl)=C(Cl)C=C1</t>
  </si>
  <si>
    <t>CC1=CC(=CC(=C1O)[N+]([O-])=O)[N+]([O-])=O</t>
  </si>
  <si>
    <t>[Na+].[Na+].C[As]([O-])([O-])=O</t>
  </si>
  <si>
    <t>CC1=CC=C(NC(=O)NC(C)(C)C2=CC=CC=C2)C=C1</t>
  </si>
  <si>
    <t>CCCN(CCC)C(=O)SCC</t>
  </si>
  <si>
    <t>CCN(C(C)C(C)C)C(=O)SCC1=CC=CC=C1</t>
  </si>
  <si>
    <t>CCN(CC(C)=C)C1=C(C=C(C=C1[N+]([O-])=O)C(F)(F)F)[N+]([O-])=O</t>
  </si>
  <si>
    <t>CCOC1=NC(NC)=NC(NC(=O)NS(=O)(=O)C2=C(C=CC=C2)C(=O)OC)=N1</t>
  </si>
  <si>
    <t>CCS(=O)(=O)C1=NN=C(S1)N(C)C(=O)NC</t>
  </si>
  <si>
    <t>CCOC1OC2=C(C=C(OS(C)(=O)=O)C=C2)C1(C)C</t>
  </si>
  <si>
    <t>CCOC(=O)C(C)OC(=O)C1=C(Cl)C=CC(OC2=C(Cl)C=C(C=C2)C(F)(F)F)=C1</t>
  </si>
  <si>
    <t>CCOC1=CC=CC=C1OS(=O)(=O)NC(=O)NC1=NC(OC)=CC(OC)=N1</t>
  </si>
  <si>
    <t>CCOCOC1=CC=C(C=C1)C(=O)NC1=C(Cl)C(Cl)=CC=C1</t>
  </si>
  <si>
    <t>CC(OC1=CC=C(OC2=NC3=CC=C(Cl)C=C3O2)C=C1)C(O)=O</t>
  </si>
  <si>
    <t>CCOC(=O)[C@@H](C)OC1=CC=C(OC2=NC3=CC=C(Cl)C=C3O2)C=C1</t>
  </si>
  <si>
    <t>CCN(C1CCCCC1)C(=O)N1N=NN(C1=O)C1=CC=CC=C1Cl</t>
  </si>
  <si>
    <t>CN(C)C(=O)NC1=CC=CC=C1</t>
  </si>
  <si>
    <t>CC(C)OC(=O)[C@@H](C)N(C(=O)C1=CC=CC=C1)C1=CC=C(F)C(Cl)=C1</t>
  </si>
  <si>
    <t>COC(=O)C(C)N(C(=O)C1=CC=CC=C1)C1=CC=C(F)C(Cl)=C1</t>
  </si>
  <si>
    <t>COC1=CC(OC)=NC(NC(=O)NS(=O)(=O)C2=NC=CC=C2C(F)(F)F)=N1</t>
  </si>
  <si>
    <t>COC1=NC=C(F)C2=NC(=NN12)S(=O)(=O)NC1=C(F)C=CC=C1F</t>
  </si>
  <si>
    <t>CC(OC1=CC=C(OC2=CC=C(C=N2)C(F)(F)F)C=C1)C(O)=O</t>
  </si>
  <si>
    <t>CCCCOC(=O)C(C)OC1=CC=C(OC2=CC=C(C=N2)C(F)(F)F)C=C1</t>
  </si>
  <si>
    <t>CC(C)OC(=O)C1=C(Cl)C=C(F)C(=C1)C1=NN(C)C(=C1Br)C(F)(F)F</t>
  </si>
  <si>
    <t>[Na+].COC1=NN(C(=O)[N-]S(=O)(=O)C2=C(OC(F)(F)F)C=CC=C2)C(=O)N1C</t>
  </si>
  <si>
    <t>CC(C)N(C(=O)COC1=NN=C(S1)C(F)(F)F)C1=CC=C(F)C=C1</t>
  </si>
  <si>
    <t>CCOC(=O)COC1=CC(N2N=CC(=C(C)C2=O)C(F)(F)F)=C(F)C=C1Cl</t>
  </si>
  <si>
    <t>CC1=NC2=NC(=NN2C=C1)S(=O)(=O)NC1=C(F)C=CC=C1F</t>
  </si>
  <si>
    <t>CCCCCOC(=O)COC1=C(Cl)C=C(F)C(=C1)N1C(=O)C2=C(CCCC2)C1=O</t>
  </si>
  <si>
    <t>FC1=CC2=C(C=C1N1C(=O)C3=C(CCCC3)C1=O)N(CC#C)C(=O)CO2</t>
  </si>
  <si>
    <t>CN(C)C(=O)NC1=CC(=CC=C1)C(F)(F)F</t>
  </si>
  <si>
    <t>CCOC(=O)COC(=O)C1=C(C=CC(OC2=C(Cl)C=C(C=C2)C(F)(F)F)=C1)[N+]([O-])=O</t>
  </si>
  <si>
    <t>NC(=O)C1=NN(C(=N1)C1=CC=CC=C1)C1=CC=C(Cl)C(COCC(F)(F)C(F)(F)F)=C1</t>
  </si>
  <si>
    <t>CC(C)OC(=O)C1=CC(=CC=C1Cl)N1C(=O)C=C(N(C)C1=O)C(F)(F)F</t>
  </si>
  <si>
    <t>COC(=O)C1=CC=C(N=C1S(=O)(=O)NC(=O)NC1=NC(OC)=CC(OC)=N1)C(F)(F)F</t>
  </si>
  <si>
    <t>CN1C=C(C(=O)C(=C1)C1=CC(=CC=C1)C(F)(F)F)C1=CC=CC=C1</t>
  </si>
  <si>
    <t>FC(F)(F)C1=CC(=CC=C1)N1CC(CCl)C(Cl)C1=O</t>
  </si>
  <si>
    <t>NC1=C(Cl)C(OCC(O)=O)=NC(F)=C1Cl</t>
  </si>
  <si>
    <t>CNC1=C(C(=O)C(O1)C1=CC=CC=C1)C1=CC(=CC=C1)C(F)(F)F</t>
  </si>
  <si>
    <t>COC(=O)CSC1=C(Cl)C=C(F)C(=C1)N=C1SC(=O)N2CCCCN12</t>
  </si>
  <si>
    <t>[Na+].CS(=O)(=O)[N-]C(=O)C1=C(C=CC(OC2=C(Cl)C=C(C=C2)C(F)(F)F)=C1)[N+]([O-])=O</t>
  </si>
  <si>
    <t>COC1=CC(OC)=NC(NC(=O)NS(=O)(=O)C2=C(C=CC=C2NC=O)C(=O)N(C)C)=N1</t>
  </si>
  <si>
    <t>[NH4+].CCOP([O-])(=O)C(N)=O</t>
  </si>
  <si>
    <t>OC(=O)CNCP(O)(O)=O</t>
  </si>
  <si>
    <t>CCS(=O)(=O)NC(=O)C1=CC(OC2=C(F)C=C(C=C2Cl)C(F)(F)F)=CC=C1[N+]([O-])=O</t>
  </si>
  <si>
    <t>COC(=O)C1=C(N(C)N=C1Cl)S(=O)(=O)NC(=O)NC1=NC(OC)=CC(OC)=N1</t>
  </si>
  <si>
    <t>COC(=O)C(C)OC1=CC=C(OC2=C(Cl)C=C(C=N2)C(F)(F)F)C=C1</t>
  </si>
  <si>
    <t>CN(C)C1=NC(=O)N(C2CCCCC2)C(=O)N1C</t>
  </si>
  <si>
    <t>COC(=O)C1=C(C=C(C)C=C1)C1=NC(C)(C(C)C)C(=O)N1</t>
  </si>
  <si>
    <t>COCC1=CN=C(C2=NC(C)(C(C)C)C(=O)N2)C(=C1)C(O)=O</t>
  </si>
  <si>
    <t>CC(C)C1(C)N=C(NC1=O)C1=NC=C(C)C=C1C(O)=O</t>
  </si>
  <si>
    <t>CC(C)C1(C)N=C(NC1=O)C1=C(C=CC=N1)C(O)=O</t>
  </si>
  <si>
    <t>CC(C)C1(C)N=C(NC1=O)C1=NC2=CC=CC=C2C=C1C(O)=O</t>
  </si>
  <si>
    <t>CCC1=CN=C(C2=NC(C)(C(C)C)C(=O)N2)C(=C1)C(O)=O</t>
  </si>
  <si>
    <t>COC1=CC(OC)=NC(NC(=O)NS(=O)(=O)C2=C(Cl)N=C3C=CC=CN23)=N1</t>
  </si>
  <si>
    <t>CCC1(CC2(CO2)C2=CC(Cl)=CC=C2)C(=O)C2=CC=CC=C2C1=O</t>
  </si>
  <si>
    <t>COC(=O)C1=C(C=C(I)C=C1)S(=O)(=O)NC(=O)NC1=NC(OC)=NC(C)=N1</t>
  </si>
  <si>
    <t>OC1=C(I)C=C(C=C1I)C#N</t>
  </si>
  <si>
    <t>CC(C)C1=CC=C(NC(=O)N(C)C)C=C1</t>
  </si>
  <si>
    <t>CN(C)C(=O)NC1=NOC(=C1)C(C)(C)C</t>
  </si>
  <si>
    <t>CCC(C)(CC)C1=NOC(NC(=O)C2=C(OC)C=CC=C2OC)=C1</t>
  </si>
  <si>
    <t>CS(=O)(=O)C1=C(C=CC(Cl)=C1)C(=O)C1=C(ON=C1)C1CC1</t>
  </si>
  <si>
    <t>CS(=O)(=O)C1=C(C=CC(=C1)C(F)(F)F)C(=O)C1=C(ON=C1)C1CC1</t>
  </si>
  <si>
    <t>CC(OC1=CC=C(OC2=NC=C(Cl)C=C2Cl)C=C1)C(=O)N1CCCO1</t>
  </si>
  <si>
    <t>CCOC(=O)C(C)OC(=O)C1=C(C=CC(OC2=C(Cl)C=C(C=C2)C(F)(F)F)=C1)[N+]([O-])=O</t>
  </si>
  <si>
    <t>O=C1NC2=C(CCC2)C(=O)N1C1CCCCC1</t>
  </si>
  <si>
    <t>CON(C)C(=O)NC1=CC(Cl)=C(Cl)C=C1</t>
  </si>
  <si>
    <t>CC1=CC(Cl)=CC=C1OCC(O)=O</t>
  </si>
  <si>
    <t>CCSC(=O)COC1=C(C)C=C(Cl)C=C1</t>
  </si>
  <si>
    <t>CC1=C(OCCCC(O)=O)C=CC(Cl)=C1</t>
  </si>
  <si>
    <t>CC(OC1=C(C)C=C(Cl)C=C1)C(O)=O</t>
  </si>
  <si>
    <t>CN(C(=O)COC1=NC2=C(S1)C=CC=C2)C1=CC=CC=C1</t>
  </si>
  <si>
    <t>COC1=CC(OC)=NC(NC(=O)NS(=O)(=O)C2=C(C=CC(CNS(C)(=O)=O)=C2)C(O)=O)=N1</t>
  </si>
  <si>
    <t>CS(=O)(=O)C1=CC=C(C(=O)C2C(=O)CCCC2=O)C(=C1)[N+]([O-])=O</t>
  </si>
  <si>
    <t>[Na+].CNC([S-])=S</t>
  </si>
  <si>
    <t>CC1=NN=C(C(=O)N1N)C1=CC=CC=C1</t>
  </si>
  <si>
    <t>CC1=CC=CC(C)=C1N(CN1C=CC=N1)C(=O)CCl</t>
  </si>
  <si>
    <t>CNC(=O)N(C)C1=NC2=C(S1)C=CC=C2</t>
  </si>
  <si>
    <t>COCCCNC1=NC(SC)=NC(NC(C)C)=N1</t>
  </si>
  <si>
    <t>CN(C(=O)NC(C)(C)C1=CC=CC=C1)C1=CC=CC=C1</t>
  </si>
  <si>
    <t>CON(C)C(=O)NC1=CC=C(OC2=CC3=C(C=C2)C(C)(C)CC(C)(OC)O3)C=C1</t>
  </si>
  <si>
    <t>CON(C)C(=O)NC1=CC=C(Br)C=C1</t>
  </si>
  <si>
    <t>CCC1=C(N(C(C)COC)C(=O)CCl)C(C)=CC=C1</t>
  </si>
  <si>
    <t>COC1=NC2=NC(=NN2C(OC)=C1)S(=O)(=O)NC1=C(Cl)C=CC(C)=C1Cl</t>
  </si>
  <si>
    <t>COC1=C(Cl)C=C(NC(=O)N(C)C)C=C1</t>
  </si>
  <si>
    <t>CSC1=NN=C(C(=O)N1N)C(C)(C)C</t>
  </si>
  <si>
    <t>COC(=O)C1=CC=CC=C1S(=O)(=O)NC(=O)NC1=NC(OC)=NC(C)=N1</t>
  </si>
  <si>
    <t>CCSC(=O)N1CCCCCC1</t>
  </si>
  <si>
    <t>CCCC(C)(C)C(=O)NC1=CC=C(Cl)C=C1</t>
  </si>
  <si>
    <t>CON(C)C(=O)NC1=CC=C(Cl)C=C1</t>
  </si>
  <si>
    <t>[Na+].C[As](O)([O-])=O</t>
  </si>
  <si>
    <t>CC(OC1=CC2=CC=CC=C2C=C1)C(=O)NC1=CC=CC=C1</t>
  </si>
  <si>
    <t>CCN(CC)C(=O)C(C)OC1=C2C=CC=CC2=CC=C1</t>
  </si>
  <si>
    <t>OC(=O)C1=C(C=CC=C1)C(=O)NC1=C2C=CC=CC2=CC=C1</t>
  </si>
  <si>
    <t>COC(=O)C1=C(N(N=C1)C1=NC=CC=C1)S(=O)(=O)NC(=O)NC1=NC(C)=CC(C)=N1</t>
  </si>
  <si>
    <t>CCCCN(C)C(=O)NC1=CC(Cl)=C(Cl)C=C1</t>
  </si>
  <si>
    <t>COC1=CC(OC)=NC(NC(=O)NS(=O)(=O)C2=C(C=CC=N2)C(=O)N(C)C)=N1</t>
  </si>
  <si>
    <t>CNC1=C(Cl)C(=O)N(N=C1)C1=CC(=CC=C1)C(F)(F)F</t>
  </si>
  <si>
    <t>CCCCCCCC\C=C\CCCCCCCC(O)=O</t>
  </si>
  <si>
    <t>CCN(CC)C(=O)SCC1=CC=CC=C1Cl</t>
  </si>
  <si>
    <t>CCCN(CCC)C1=C(C=C(C=C1[N+]([O-])=O)S(N)(=O)=O)[N+]([O-])=O</t>
  </si>
  <si>
    <t>CC(C)(C)C1=NN(C(=O)O1)C1=C(Cl)C=C(Cl)C(OCC#C)=C1</t>
  </si>
  <si>
    <t>CC(C)OC1=CC(N2N=C(OC2=O)C(C)(C)C)=C(Cl)C=C1Cl</t>
  </si>
  <si>
    <t>CC1=CC(C)=NC(NC(=O)NS(=O)(=O)C2=CC=CC=C2C(=O)OC2COC2)=N1</t>
  </si>
  <si>
    <t>CC1=C(C(=O)N(CO1)C(C)(C)C1=CC(Cl)=CC(Cl)=C1)C1=CC=CC=C1</t>
  </si>
  <si>
    <t>CCOC1=C(C=CC(OC2=C(Cl)C=C(C=C2)C(F)(F)F)=C1)[N+]([O-])=O</t>
  </si>
  <si>
    <t>CCCCN(CC)C(=O)SCCC</t>
  </si>
  <si>
    <t>CCCCCCCCC(O)=O</t>
  </si>
  <si>
    <t>CCC(CC)NC1=C(C(C)=C(C)C=C1[N+]([O-])=O)[N+]([O-])=O</t>
  </si>
  <si>
    <t>COC1=CN=C(OC)N2N=C(NS(=O)(=O)C3=C(OCC(F)F)C=CC=C3C(F)(F)F)N=C12</t>
  </si>
  <si>
    <t>CCCC(C)C(=O)NC1=CC(Cl)=C(C)C=C1</t>
  </si>
  <si>
    <t>CC(C)=C1OC(=O)N(C1=O)C1=CC(OC2CCCC2)=C(Cl)C=C1F</t>
  </si>
  <si>
    <t>CCOCCN(C(=O)CCl)C(=C(C)C)C1=CC=CC=C1</t>
  </si>
  <si>
    <t>COC(=O)NC1=CC=CC(OC(=O)NC2=CC(C)=CC=C2)=C1</t>
  </si>
  <si>
    <t>NC1=C(Cl)C(Cl)=NC(C(O)=O)=C1Cl</t>
  </si>
  <si>
    <t>FC1=CC=C(NC(=O)C2=NC(OC3=CC=CC(=C3)C(F)(F)F)=CC=C2)C=C1</t>
  </si>
  <si>
    <t>CCC1=CC(C)=CC(CC)=C1C1=C(OC(=O)C(C)(C)C)N2CCOCCN2C1=O</t>
  </si>
  <si>
    <t>CCCOP(=S)(OCCC)SCC(=O)N1CCCCC1C</t>
  </si>
  <si>
    <t>CCCOCCN(C(=O)CCl)C1=C(CC)C=CC=C1CC</t>
  </si>
  <si>
    <t>COC(=O)C1=C(C=CC=C1)S(=O)(=O)NC(=O)NC1=NC(OC(F)F)=CC(OC(F)F)=N1</t>
  </si>
  <si>
    <t>FC1CC2N(C1)C(=O)N(C2=O)C1=CC(NS(=O)(=O)CCl)=C(Cl)C=C1F</t>
  </si>
  <si>
    <t>CCCC(NOCC(C)OC1=CC=C(Cl)C=C1)=C1C(=O)CC(CC1=O)C1CCCSC1</t>
  </si>
  <si>
    <t>COC1=NC(NC(C)C)=NC(NC(C)C)=N1</t>
  </si>
  <si>
    <t>CSC1=NC(NC(C)C)=NC(NC(C)C)=N1</t>
  </si>
  <si>
    <t>CC(C)N(C(=O)CCl)C1=CC=CC=C1</t>
  </si>
  <si>
    <t>CCC(=O)NC1=CC(Cl)=C(Cl)C=C1</t>
  </si>
  <si>
    <t>CC(OC1=CC=C(OC2=NC3=CC=C(Cl)C=C3N=C2)C=C1)C(=O)OCCON=C(C)C</t>
  </si>
  <si>
    <t>CC(C)NC1=NC(NC(C)C)=NC(Cl)=N1</t>
  </si>
  <si>
    <t>CC(C)OC(=O)NC1=CC=CC=C1</t>
  </si>
  <si>
    <t>CCC1=C(N(COC(C)C)C(=O)CCl)C(C)=CC=C1</t>
  </si>
  <si>
    <t>[Na+].CCCOC1=NN(C(=O)N=S([O-])(=O)C2=C(C=CC=C2)C(=O)OC)C(=O)N1C</t>
  </si>
  <si>
    <t>CC(C)(NC(=O)C1=CC(Cl)=CC(Cl)=C1)C#C</t>
  </si>
  <si>
    <t>CCCN(CCC)C(=O)SCC1=CC=CC=C1</t>
  </si>
  <si>
    <t>COC1=NC(NC(=O)NS(=O)(=O)C2=CC=CC=C2CCC(F)(F)F)=NC(C)=N1</t>
  </si>
  <si>
    <t>CN(CC#C)C1=C(C=NN1C1=NN2CCCCC2=C1Cl)C#N</t>
  </si>
  <si>
    <t>CCOC(=O)COC1=C(Cl)C=C(F)C(=C1)C1=NN(C)C(OC(F)F)=C1Cl</t>
  </si>
  <si>
    <t>CN1N=C(C)C(C(=O)C2=CC=C(Cl)C=C2Cl)=C1OS(=O)(=O)C1=CC=C(C)C=C1</t>
  </si>
  <si>
    <t>NC1=C(Cl)C(=O)N(N=C1)C1=CC=CC=C1</t>
  </si>
  <si>
    <t>CCOC(=O)C1=C(N(C)N=C1)S(=O)(=O)NC(=O)NC1=NC(OC)=CC(OC)=N1</t>
  </si>
  <si>
    <t>CN1N=C(C)C(C(=O)C2=CC=C(Cl)C=C2Cl)=C1OCC(=O)C1=CC=CC=C1</t>
  </si>
  <si>
    <t>COC1=CC(OC)=NC(OC2=CC=CC(OC3=NC(OC)=CC(OC)=N3)=C2C(=O)ON=C(C2=CC=CC=C2)C2=CC=CC=C2)=N1</t>
  </si>
  <si>
    <t>COC1=CC=CC(=N1)N(C)C(=S)OC1=CC=CC(=C1)C(C)(C)C</t>
  </si>
  <si>
    <t>ClC1=CC(=O)C(=NN1)C1=CC=CC=C1</t>
  </si>
  <si>
    <t>CCCCCCCCSC(=O)OC1=CC(Cl)=NN=C1C1=CC=CC=C1</t>
  </si>
  <si>
    <t>COC1=CC(OC)=NC(SC2=CC=CC3=C2C(=O)OC3C)=N1</t>
  </si>
  <si>
    <t>CO\N=C(/C)C1=CC=CC(OC2=NC(OC)=CC(OC)=N2)=C1C(=O)OC</t>
  </si>
  <si>
    <t>COC1=CC(OC)=NC(SC2=C(C(O)=O)C(Cl)=CC=C2)=N1</t>
  </si>
  <si>
    <t>OC(=O)C1=C(Cl)C=CC2=CC(Cl)=CN=C12</t>
  </si>
  <si>
    <t>CC1=CC2=C(N=C1)C(C(O)=O)=C(Cl)C=C2</t>
  </si>
  <si>
    <t>CC(OC1=CC=C(OC2=NC3=C(C=C(Cl)C=C3)N=C2)C=C1)C(O)=O</t>
  </si>
  <si>
    <t>CCOC(=O)[C@@H](C)OC1=CC=C(OC2=NC3=C(C=C(Cl)C=C3)N=C2)C=C1</t>
  </si>
  <si>
    <t>CC(OC1=CC=C(OC2=CN=C3C=C(Cl)C=CC3=N2)C=C1)C(=O)OCC1CCCO1</t>
  </si>
  <si>
    <t>CCS(=O)(=O)C1=C(N=CC=C1)S(=O)(=O)NC(=O)NC1=NC(OC)=CC(OC)=N1</t>
  </si>
  <si>
    <t>CCCC(NOCC)=C1C(=O)CC(CC(C)SCC)CC1=O</t>
  </si>
  <si>
    <t>CC1CCCCC1NC(=O)NC1=CC=CC=C1</t>
  </si>
  <si>
    <t>CCNC1=NC(NCC)=NC(Cl)=N1</t>
  </si>
  <si>
    <t>CCNC1=NC(SC)=NC(NCC)=N1</t>
  </si>
  <si>
    <t>CS(=O)(=O)C1=CC=C(C(=O)C2C(=O)CCCC2=O)C(Cl)=C1</t>
  </si>
  <si>
    <t>CC1=NN(C(=O)N1C(F)F)C1=CC(NS(C)(=O)=O)=C(Cl)C=C1Cl</t>
  </si>
  <si>
    <t>COC(=O)C1=CC=CC=C1S(=O)(=O)NC(=O)NC1=NC(C)=CC(C)=N1</t>
  </si>
  <si>
    <t>C[S+](C)C.OP(O)(=O)CNCC([O-])=O</t>
  </si>
  <si>
    <t>CCS(=O)(=O)C1=C(N2C=CC=CC2=N1)S(=O)(=O)NC(=O)NC1=NC(OC)=CC(OC)=N1</t>
  </si>
  <si>
    <t>OC(=O)C(Cl)(Cl)Cl</t>
  </si>
  <si>
    <t>OC(=O)C1=C(Cl)C(Cl)=CC=C1Cl</t>
  </si>
  <si>
    <t>CC(C)N(CC1=CC=CC=C1)C(=O)C(C)(C)C</t>
  </si>
  <si>
    <t>CNC(=O)N(C)C1=NN=C(S1)C(C)(C)C</t>
  </si>
  <si>
    <t>CCC(NOCC=CCl)=C1C(=O)CC(CC1=O)C1CCOCC1</t>
  </si>
  <si>
    <t>CC1=C(Cl)C(=O)N(C(=O)N1)C(C)(C)C</t>
  </si>
  <si>
    <t>CCNC1=NC(OC)=NC(NC(C)(C)C)=N1</t>
  </si>
  <si>
    <t>CCNC1=NC(NC(C)(C)C)=NC(Cl)=N1</t>
  </si>
  <si>
    <t>CCNC1=NC(NC(C)(C)C)=NC(SC)=N1</t>
  </si>
  <si>
    <t>COC1=C(CN(C(=O)CCl)C2=C(C)C=CC=C2C)SC=C1</t>
  </si>
  <si>
    <t>CNC(=O)N(C)C1=NN=C(S1)C(F)(F)F</t>
  </si>
  <si>
    <t>COC(=O)C1=C(CC(C)C)C(C2=NCCS2)=C(N=C1C(F)F)C(F)(F)F</t>
  </si>
  <si>
    <t>CC1(C)CN2C(C1)=NSC2=NC1=CC2=C(OCC(=O)N2CC#C)C=C1F</t>
  </si>
  <si>
    <t>COC(=O)C1=C(C=CS1)S(=O)(=O)NC(=O)NC1=NC(C)=NC(OC)=N1</t>
  </si>
  <si>
    <t>CCC(C)N(C(C)CC)C(=O)SCC1=CC=CC=C1</t>
  </si>
  <si>
    <t>CCONC(CC)=C1C(=O)CC(CC1=O)C1=C(C)C=C(C)C=C1C</t>
  </si>
  <si>
    <t>CC(C)N(C(C)C)C(=O)SCC(Cl)=C(Cl)Cl</t>
  </si>
  <si>
    <t>COC1=NC(NC(=O)NS(=O)(=O)C2=C(OCCCl)C=CC=C2)=NC(C)=N1</t>
  </si>
  <si>
    <t>COC(=O)C1=CC=CC=C1S(=O)(=O)NC(=O)N(C)C1=NC(C)=NC(OC)=N1</t>
  </si>
  <si>
    <t>OC(=O)COC1=NC(Cl)=C(Cl)C=C1Cl</t>
  </si>
  <si>
    <t>CCNC1=NC(=NC(Cl)=N1)N(CC)CC</t>
  </si>
  <si>
    <t>COC1=CC(OC)=NC(NC(=O)NS(=O)(=O)C2=C(OCC(F)(F)F)C=CC=N2)=N1</t>
  </si>
  <si>
    <t>CCCN(CCC)C1=C(C=C(C=C1[N+]([O-])=O)C(F)(F)F)[N+]([O-])=O</t>
  </si>
  <si>
    <t>CN(C)C1=NC(NC(=O)NS(=O)(=O)C2=C(C=CC=C2C)C(O)=O)=NC(OCC(F)(F)F)=N1</t>
  </si>
  <si>
    <t>COC1=NC(=NC(NC(=O)NS(=O)(=O)C2=CC=CC=C2C(F)(F)F)=N1)C(F)(F)F</t>
  </si>
  <si>
    <t>CCCSC(=O)N(CCC)CCC</t>
  </si>
  <si>
    <t>2-(2,4-dichlorophenoxy)acetic acid</t>
  </si>
  <si>
    <t>4-(2,4-dichlorophenoxy)butanoic acid</t>
  </si>
  <si>
    <t>2-chloro-N-(ethoxymethyl)-N-(2-ethyl-6-methylphenyl)acetamide</t>
  </si>
  <si>
    <t>5-[2-chloro-4-(trifluoromethyl)phenoxy]-2-nitrobenzoic acid</t>
  </si>
  <si>
    <t>2-chloro-6-nitro-3-phenoxyaniline</t>
  </si>
  <si>
    <t>2-chloro-N-(2,6-diethylphenyl)-N-(methoxymethyl)acetamide</t>
  </si>
  <si>
    <t>methyl (5Z)-2,2-dimethyl-4,6-dioxo-5-{1-[(prop-2-en-1-yloxy)amino]butylidene}cyclohexane-1-carboxylate</t>
  </si>
  <si>
    <t>2-N-ethyl-6-(methylsulfanyl)-4-N-(propan-2-yl)-1,3,5-triazine-2,4-diamine</t>
  </si>
  <si>
    <t>4-amino-N-tert-butyl-5-oxo-3-(propan-2-yl)-4,5-dihydro-1H-1,2,4-triazole-1-carboxamide</t>
  </si>
  <si>
    <t>dimethyl ({[(4-chlorophenyl)(propan-2-yl)carbamoyl]methyl}sulfanyl)(sulfanylidene)phosphonite</t>
  </si>
  <si>
    <t>methyl N-(4-aminobenzenesulfonyl)carbamate</t>
  </si>
  <si>
    <t>6-chloro-2-N-ethyl-4-N-(propan-2-yl)-1,3,5-triazine-2,4-diamine</t>
  </si>
  <si>
    <t>2-[2,4-dichloro-5-(prop-2-yn-1-yloxy)phenyl]-2H,3H,5H,6H,7H,8H-[1,2,4]triazolo[4,3-a]pyridin-3-one</t>
  </si>
  <si>
    <t>1-(4,6-dimethoxypyrimidin-2-yl)-3-{[1-methyl-4-(2-methyl-2H-1,2,3,4-tetrazol-5-yl)-1H-pyrazol-5-yl]sulfonyl}urea</t>
  </si>
  <si>
    <t>N-benzyl-2-[4-fluoro-3-(trifluoromethyl)phenoxy]butanamide</t>
  </si>
  <si>
    <t>2-(4-chloro-2-oxo-2,3-dihydro-1,3-benzothiazol-3-yl)acetic acid</t>
  </si>
  <si>
    <t>ethyl 2-(4-chloro-2-oxo-2,3-dihydro-1,3-benzothiazol-3-yl)acetate</t>
  </si>
  <si>
    <t>N-butyl-N-ethyl-2,6-dinitro-4-(trifluoromethyl)aniline</t>
  </si>
  <si>
    <t>3,3-dimethyl-2,3-dihydro-1-benzofuran-5-yl ethane-1-sulfonate</t>
  </si>
  <si>
    <t>methyl 2-[({[(4,6-dimethoxypyrimidin-2-yl)carbamoyl]amino}sulfonyl)methyl]benzoate</t>
  </si>
  <si>
    <t>bis(propan-2-yl) [(2-benzenesulfonamidoethyl)sulfanyl](sulfanylidene)phosphonite</t>
  </si>
  <si>
    <t>N,N-diethyl{[(4-chlorophenyl)methyl]sulfanyl}formamide</t>
  </si>
  <si>
    <t>methyl 2-(5-ethyl-2-{4-[3-methyl-2,6-dioxo-4-(trifluoromethyl)-1,2,3,6-tetrahydropyrimidin-1-yl]phenoxymethyl}phenoxy)propanoate</t>
  </si>
  <si>
    <t>3-(2-chloro-4-methanesulfonylbenzoyl)-4-(phenylsulfanyl)bicyclo[3.2.1]oct-3-en-2-one</t>
  </si>
  <si>
    <t>2-{[4-(2,4-dichloro-3-methylbenzoyl)-1,3-dimethyl-1H-pyrazol-5-yl]oxy}-1-(4-methylphenyl)ethan-1-one</t>
  </si>
  <si>
    <t>methyl 5-(2,4-dichlorophenoxy)-2-nitrobenzoate</t>
  </si>
  <si>
    <t>(2S)-2-[(2S)-2-[(2S)-2-amino-4-[hydroxy(methyl)phosphoryl]butanamido]propanamido]propanoic acid</t>
  </si>
  <si>
    <t>2,6-bis[(4,6-dimethoxypyrimidin-2-yl)oxy]benzoic acid</t>
  </si>
  <si>
    <t>5-bromo-3-(butan-2-yl)-6-methyl-1,2,3,4-tetrahydropyrimidine-2,4-dione</t>
  </si>
  <si>
    <t>2-bromo-3,3-dimethyl-N-(2-phenylpropan-2-yl)butanamide</t>
  </si>
  <si>
    <t>2,6-dibromo-4-{[(2,4-dinitrophenoxy)amino]methylidene}cyclohexa-2,5-dien-1-one</t>
  </si>
  <si>
    <t>3,5-dibromo-4-hydroxybenzonitrile</t>
  </si>
  <si>
    <t>N-(butoxymethyl)-2-chloro-N-(2,6-diethylphenyl)acetamide</t>
  </si>
  <si>
    <t>prop-2-en-1-yl 2-{2-chloro-5-[3-methyl-2,6-dioxo-4-(trifluoromethyl)-1,2,3,6-tetrahydropyrimidin-1-yl]benzoyloxy}-2-methylpropanoate</t>
  </si>
  <si>
    <t>N-(butan-2-yl)-4-tert-butyl-2,6-dinitroaniline</t>
  </si>
  <si>
    <t>5-(3-butanoyl-2,4,6-trimethylphenyl)-2-[1-(ethoxyamino)propylidene]cyclohexane-1,3-dione</t>
  </si>
  <si>
    <t>N,N-bis(2-methylpropyl)(ethylsulfanyl)formamide</t>
  </si>
  <si>
    <t>N,N-diethyl-3-(2,4,6-trimethylbenzenesulfonyl)-1H-1,2,4-triazole-1-carboxamide</t>
  </si>
  <si>
    <t>(1S)-1-(ethylcarbamoyl)ethyl N-phenylcarbamate</t>
  </si>
  <si>
    <t>ethyl 2-chloro-3-{2-chloro-5-[4-(difluoromethyl)-3-methyl-5-oxo-4,5-dihydro-1H-1,2,4-triazol-1-yl]-4-fluorophenyl}propanoate</t>
  </si>
  <si>
    <t>3-amino-2,5-dichlorobenzoic acid</t>
  </si>
  <si>
    <t>2-chloro-9-hydroxy-9H-fluorene-9-carboxylic acid</t>
  </si>
  <si>
    <t>ethyl 2-({[(4-chloro-6-methoxypyrimidin-2-yl)carbamoyl]amino}sulfonyl)benzoate</t>
  </si>
  <si>
    <t>1-(4-bromo-3-chlorophenyl)-3-methoxy-3-methylurea</t>
  </si>
  <si>
    <t>1-(3-chloro-4-methylphenyl)-3,3-dimethylurea</t>
  </si>
  <si>
    <t>1-[4-(4-chlorophenoxy)phenyl]-3,3-dimethylurea</t>
  </si>
  <si>
    <t>propan-2-yl N-(3-chlorophenyl)carbamate</t>
  </si>
  <si>
    <t>1,4-dimethyl 2,3,5,6-tetrachlorobenzene-1,4-dicarboxylate</t>
  </si>
  <si>
    <t>2,6-dichlorobenzene-1-carbothioamide</t>
  </si>
  <si>
    <t>ethyl 2-chloro-3-[2-chloro-5-(1,3-dioxo-2,3,4,5,6,7-hexahydro-1H-isoindol-2-yl)phenyl]prop-2-enoate</t>
  </si>
  <si>
    <t>1-methyl-2-[(2-methylphenyl)methoxy]-4-(propan-2-yl)-7-oxabicyclo[2.2.1]heptane</t>
  </si>
  <si>
    <t>1-(dimethoxy-1,3,5-triazin-2-yl)-3-[2-(2-methoxyethoxy)benzenesulfonyl]urea</t>
  </si>
  <si>
    <t>2-(1-{[(3-chloroprop-2-en-1-yl)oxy]amino}propylidene)-5-[2-(ethylsulfanyl)propyl]cyclohexane-1,3-dione</t>
  </si>
  <si>
    <t>(2R)-2-{4-[(5-chloro-3-fluoropyridin-2-yl)oxy]phenoxy}propanoic acid</t>
  </si>
  <si>
    <t>prop-2-yn-1-yl (2R)-2-{4-[(5-chloro-3-fluoropyridin-2-yl)oxy]phenoxy}propanoate</t>
  </si>
  <si>
    <t>2-[(2-chlorophenyl)methyl]-4,4-dimethyl-1,2-oxazolidin-3-one</t>
  </si>
  <si>
    <t>2-(2,4-dichloro-3-methylphenoxy)-N-phenylpropanamide</t>
  </si>
  <si>
    <t>3,6-dichloropyridine-2-carboxylic acid</t>
  </si>
  <si>
    <t>methyl 3-chloro-2-{5-ethoxy-7-fluoro-[1,2,4]triazolo[1,5-c]pyrimidine-2-sulfonamido}benzoate</t>
  </si>
  <si>
    <t>2-{[4-chloro-6-(ethylamino)-1,3,5-triazin-2-yl]amino}-2-methylpropanenitrile</t>
  </si>
  <si>
    <t>N-cyclohexyl-N-ethyl(ethylsulfanyl)formamide</t>
  </si>
  <si>
    <t>2-[1-(ethoxyamino)butylidene]-5-(thian-3-yl)cyclohexane-1,3-dione</t>
  </si>
  <si>
    <t>butyl (2R)-2-[4-(4-cyano-2-fluorophenoxy)phenoxy]propanoate</t>
  </si>
  <si>
    <t>2,2-dichloropropanoic acid</t>
  </si>
  <si>
    <t>3,5-dimethyl-1,3,5-thiadiazinane-2-thione</t>
  </si>
  <si>
    <t>3-[(ethoxycarbonyl)amino]phenyl N-phenylcarbamate</t>
  </si>
  <si>
    <t>2-N-methyl-6-(methylsulfanyl)-4-N-(propan-2-yl)-1,3,5-triazine-2,4-diamine</t>
  </si>
  <si>
    <t>3,6-dichloro-2-methoxybenzoic acid</t>
  </si>
  <si>
    <t>2,6-dichlorobenzonitrile</t>
  </si>
  <si>
    <t>2-(2,4-dichlorophenoxy)propanoic acid</t>
  </si>
  <si>
    <t>methyl 2-[4-(2,4-dichlorophenoxy)phenoxy]propanoate</t>
  </si>
  <si>
    <t>N-(2,6-dichlorophenyl)-5-ethoxy-7-fluoro-[1,2,4]triazolo[1,5-c]pyrimidine-2-sulfonamide</t>
  </si>
  <si>
    <t>N-(2,4-difluorophenyl)-2-[3-(trifluoromethyl)phenoxy]pyridine-3-carboxamide</t>
  </si>
  <si>
    <t>2-[(1E)-1-({[(3,5-difluorophenyl)carbamoyl]amino}imino)ethyl]pyridine-3-carboxylic acid</t>
  </si>
  <si>
    <t>1-[4-(5-tert-butyl-2-oxo-2,3-dihydro-1,3,4-oxadiazol-3-yl)-3-chlorophenyl]-3,3-dimethylurea</t>
  </si>
  <si>
    <t>[(2-phenylpropan-2-yl)sulfanyl](piperidin-1-yl)methanone</t>
  </si>
  <si>
    <t>2-chloro-N-(2,6-dimethylphenyl)-N-(2-methoxyethyl)acetamide</t>
  </si>
  <si>
    <t>2-N-ethyl-4-N-(3-methylbutan-2-yl)-6-(methylsulfanyl)-1,3,5-triazine-2,4-diamine</t>
  </si>
  <si>
    <t>2-chloro-N-(2,4-dimethylthiophen-3-yl)-N-(1-methoxypropan-2-yl)acetamide</t>
  </si>
  <si>
    <t>1-N,1-N-diethyl-2,6-dinitro-4-(trifluoromethyl)benzene-1,3-diamine</t>
  </si>
  <si>
    <t>2-(butan-2-yl)-4,6-dinitrophenol</t>
  </si>
  <si>
    <t>2-tert-butyl-4,6-dinitrophenol</t>
  </si>
  <si>
    <t>N,N-dimethyl-2,2-diphenylacetamide</t>
  </si>
  <si>
    <t>[6-(difluoromethyl)-4-(2-methylpropyl)-5-[(methylsulfanyl)carbonyl]-2-(trifluoromethyl)pyridin-3-yl](methylsulfanyl)methanone</t>
  </si>
  <si>
    <t>1-(3,4-dichlorophenyl)-3,3-dimethylurea</t>
  </si>
  <si>
    <t>2-methyl-4,6-dinitrophenol</t>
  </si>
  <si>
    <t>disodium methylarsonate</t>
  </si>
  <si>
    <t>N,N-dipropyl(ethylsulfanyl)formamide</t>
  </si>
  <si>
    <t>N-ethyl-N-(3-methylbutan-2-yl)(benzylsulfanyl)formamide</t>
  </si>
  <si>
    <t>N-ethyl-N-(2-methylprop-2-en-1-yl)-2,6-dinitro-4-(trifluoromethyl)aniline</t>
  </si>
  <si>
    <t>methyl 2-[({[4-ethoxy-6-(methylamino)-1,3,5-triazin-2-yl]carbamoyl}amino)sulfonyl]benzoate</t>
  </si>
  <si>
    <t>1-[5-(ethanesulfonyl)-1,3,4-thiadiazol-2-yl]-1,3-dimethylurea</t>
  </si>
  <si>
    <t>2-ethoxy-3,3-dimethyl-2,3-dihydro-1-benzofuran-5-yl methanesulfonate</t>
  </si>
  <si>
    <t>ethyl 2-{2-chloro-5-[2-chloro-4-(trifluoromethyl)phenoxy]benzoyloxy}propanoate</t>
  </si>
  <si>
    <t>1-(4,6-dimethoxypyrimidin-2-yl)-3-[(2-ethoxyphenoxy)sulfonyl]urea</t>
  </si>
  <si>
    <t>N-(2,3-dichlorophenyl)-4-(ethoxymethoxy)benzamide</t>
  </si>
  <si>
    <t>2-{4-[(6-chloro-1,3-benzoxazol-2-yl)oxy]phenoxy}propanoic acid</t>
  </si>
  <si>
    <t>ethyl (2R)-2-{4-[(6-chloro-1,3-benzoxazol-2-yl)oxy]phenoxy}propanoate</t>
  </si>
  <si>
    <t>4-(2-chlorophenyl)-N-cyclohexyl-N-ethyl-5-oxo-4,5-dihydro-1H-1,2,3,4-tetrazole-1-carboxamide</t>
  </si>
  <si>
    <t>3,3-dimethyl-1-phenylurea</t>
  </si>
  <si>
    <t>propan-2-yl (2R)-2-[N-(3-chloro-4-fluorophenyl)-1-phenylformamido]propanoate</t>
  </si>
  <si>
    <t>methyl 2-[N-(3-chloro-4-fluorophenyl)-1-phenylformamido]propanoate</t>
  </si>
  <si>
    <t>N-(2,6-difluorophenyl)-8-fluoro-5-methoxy-[1,2,4]triazolo[1,5-c]pyrimidine-2-sulfonamide</t>
  </si>
  <si>
    <t>2-(4-{[5-(trifluoromethyl)pyridin-2-yl]oxy}phenoxy)propanoic acid</t>
  </si>
  <si>
    <t>butyl 2-(4-{[5-(trifluoromethyl)pyridin-2-yl]oxy}phenoxy)propanoate</t>
  </si>
  <si>
    <t>propan-2-yl 5-[4-bromo-1-methyl-5-(trifluoromethyl)-1H-pyrazol-3-yl]-2-chloro-4-fluorobenzoate</t>
  </si>
  <si>
    <t>sodium (3-methoxy-4-methyl-5-oxo-4,5-dihydro-1H-1,2,4-triazole-1-carbonyl)[2-(trifluoromethoxy)benzenesulfonyl]azanide</t>
  </si>
  <si>
    <t>N-(4-fluorophenyl)-N-(propan-2-yl)-2-{[5-(trifluoromethyl)-1,3,4-thiadiazol-2-yl]oxy}acetamide</t>
  </si>
  <si>
    <t>ethyl 2-{2-chloro-4-fluoro-5-[5-methyl-6-oxo-4-(trifluoromethyl)-1,6-dihydropyridazin-1-yl]phenoxy}acetate</t>
  </si>
  <si>
    <t>N-(2,6-difluorophenyl)-5-methyl-[1,2,4]triazolo[1,5-a]pyrimidine-2-sulfonamide</t>
  </si>
  <si>
    <t>pentyl 2-[2-chloro-5-(1,3-dioxo-2,3,4,5,6,7-hexahydro-1H-isoindol-2-yl)-4-fluorophenoxy]acetate</t>
  </si>
  <si>
    <t>2-[7-fluoro-3-oxo-4-(prop-2-yn-1-yl)-3,4-dihydro-2H-1,4-benzoxazin-6-yl]-2,3,4,5,6,7-hexahydro-1H-isoindole-1,3-dione</t>
  </si>
  <si>
    <t>3,3-dimethyl-1-[3-(trifluoromethyl)phenyl]urea</t>
  </si>
  <si>
    <t>ethyl 2-{5-[2-chloro-4-(trifluoromethyl)phenoxy]-2-nitrobenzoyloxy}acetate</t>
  </si>
  <si>
    <t>1-{4-chloro-3-[(2,2,3,3,3-pentafluoropropoxy)methyl]phenyl}-5-phenyl-1H-1,2,4-triazole-3-carboxamide</t>
  </si>
  <si>
    <t>propan-2-yl 2-chloro-5-[3-methyl-2,6-dioxo-4-(trifluoromethyl)-1,2,3,6-tetrahydropyrimidin-1-yl]benzoate</t>
  </si>
  <si>
    <t>methyl 2-({[(4,6-dimethoxypyrimidin-2-yl)carbamoyl]amino}sulfonyl)-6-(trifluoromethyl)pyridine-3-carboxylate</t>
  </si>
  <si>
    <t>1-methyl-3-phenyl-5-[3-(trifluoromethyl)phenyl]-1,4-dihydropyridin-4-one</t>
  </si>
  <si>
    <t>3-chloro-4-(chloromethyl)-1-[3-(trifluoromethyl)phenyl]pyrrolidin-2-one</t>
  </si>
  <si>
    <t>2-[(4-amino-3,5-dichloro-6-fluoropyridin-2-yl)oxy]acetic acid</t>
  </si>
  <si>
    <t>5-(methylamino)-2-phenyl-4-[3-(trifluoromethyl)phenyl]-2,3-dihydrofuran-3-one</t>
  </si>
  <si>
    <t>methyl 2-{[2-chloro-4-fluoro-5-({3-oxo-hexahydro-[1,3,4]thiadiazolo[3,4-a]pyridazin-1-ylidene}amino)phenyl]sulfanyl}acetate</t>
  </si>
  <si>
    <t>sodium {5-[2-chloro-4-(trifluoromethyl)phenoxy]-2-nitrobenzoyl}(methanesulfonyl)azanide</t>
  </si>
  <si>
    <t>2-({[(4,6-dimethoxypyrimidin-2-yl)carbamoyl]amino}sulfonyl)-3-formamido-N,N-dimethylbenzamide</t>
  </si>
  <si>
    <t>ammonium ethyl carbamoylphosphonate</t>
  </si>
  <si>
    <t>2-[(phosphonomethyl)amino]acetic acid</t>
  </si>
  <si>
    <t>5-[2-chloro-6-fluoro-4-(trifluoromethyl)phenoxy]-N-(ethanesulfonyl)-2-nitrobenzamide</t>
  </si>
  <si>
    <t>methyl 3-chloro-5-({[(4,6-dimethoxypyrimidin-2-yl)carbamoyl]amino}sulfonyl)-1-methyl-1H-pyrazole-4-carboxylate</t>
  </si>
  <si>
    <t>methyl 2-(4-{[3-chloro-5-(trifluoromethyl)pyridin-2-yl]oxy}phenoxy)propanoate</t>
  </si>
  <si>
    <t>3-cyclohexyl-6-(dimethylamino)-1-methyl-1,2,3,4-tetrahydro-1,3,5-triazine-2,4-dione</t>
  </si>
  <si>
    <t>methyl 4-methyl-2-[4-methyl-5-oxo-4-(propan-2-yl)-4,5-dihydro-1H-imidazol-2-yl]benzoate</t>
  </si>
  <si>
    <t>5-(methoxymethyl)-2-[4-methyl-5-oxo-4-(propan-2-yl)-4,5-dihydro-1H-imidazol-2-yl]pyridine-3-carboxylic acid</t>
  </si>
  <si>
    <t>5-methyl-2-[4-methyl-5-oxo-4-(propan-2-yl)-4,5-dihydro-1H-imidazol-2-yl]pyridine-3-carboxylic acid</t>
  </si>
  <si>
    <t>2-[4-methyl-5-oxo-4-(propan-2-yl)-4,5-dihydro-1H-imidazol-2-yl]pyridine-3-carboxylic acid</t>
  </si>
  <si>
    <t>2-[4-methyl-5-oxo-4-(propan-2-yl)-4,5-dihydro-1H-imidazol-2-yl]quinoline-3-carboxylic acid</t>
  </si>
  <si>
    <t>5-ethyl-2-[4-methyl-5-oxo-4-(propan-2-yl)-4,5-dihydro-1H-imidazol-2-yl]pyridine-3-carboxylic acid</t>
  </si>
  <si>
    <t>3-({2-chloroimidazo[1,2-a]pyridin-3-yl}sulfonyl)-1-(4,6-dimethoxypyrimidin-2-yl)urea</t>
  </si>
  <si>
    <t>2-{[2-(3-chlorophenyl)oxiran-2-yl]methyl}-2-ethyl-2,3-dihydro-1H-indene-1,3-dione</t>
  </si>
  <si>
    <t>methyl 4-iodo-2-({[(4-methoxy-6-methyl-1,3,5-triazin-2-yl)carbamoyl]amino}sulfonyl)benzoate</t>
  </si>
  <si>
    <t>4-hydroxy-3,5-diiodobenzonitrile</t>
  </si>
  <si>
    <t>3,3-dimethyl-1-[4-(propan-2-yl)phenyl]urea</t>
  </si>
  <si>
    <t>1-(5-tert-butyl-1,2-oxazol-3-yl)-3,3-dimethylurea</t>
  </si>
  <si>
    <t>2,6-dimethoxy-N-[3-(3-methylpentan-3-yl)-1,2-oxazol-5-yl]benzamide</t>
  </si>
  <si>
    <t>4-(4-chloro-2-methanesulfonylbenzoyl)-5-cyclopropyl-1,2-oxazole</t>
  </si>
  <si>
    <t>5-cyclopropyl-4-[2-methanesulfonyl-4-(trifluoromethyl)benzoyl]-1,2-oxazole</t>
  </si>
  <si>
    <t>2-{4-[(3,5-dichloropyridin-2-yl)oxy]phenoxy}-1-(1,2-oxazolidin-2-yl)propan-1-one</t>
  </si>
  <si>
    <t>ethyl 2-{5-[2-chloro-4-(trifluoromethyl)phenoxy]-2-nitrobenzoyloxy}propanoate</t>
  </si>
  <si>
    <t>3-cyclohexyl-1H,2H,3H,4H,5H,6H,7H-cyclopenta[d]pyrimidine-2,4-dione</t>
  </si>
  <si>
    <t>1-(3,4-dichlorophenyl)-3-methoxy-3-methylurea</t>
  </si>
  <si>
    <t>2-(4-chloro-2-methylphenoxy)acetic acid</t>
  </si>
  <si>
    <t>4-chloro-1-[2-(ethylsulfanyl)-2-oxoethoxy]-2-methylbenzene</t>
  </si>
  <si>
    <t>4-(4-chloro-2-methylphenoxy)butanoic acid</t>
  </si>
  <si>
    <t>2-(4-chloro-2-methylphenoxy)propanoic acid</t>
  </si>
  <si>
    <t>2-(1,3-benzothiazol-2-yloxy)-N-methyl-N-phenylacetamide</t>
  </si>
  <si>
    <t>2-({[(4,6-dimethoxypyrimidin-2-yl)carbamoyl]amino}sulfonyl)-4-(methanesulfonamidomethyl)benzoic acid</t>
  </si>
  <si>
    <t>2-(4-methanesulfonyl-2-nitrobenzoyl)cyclohexane-1,3-dione</t>
  </si>
  <si>
    <t>sodium (methylcarbamothioyl)sulfanide</t>
  </si>
  <si>
    <t>4-amino-3-methyl-6-phenyl-4,5-dihydro-1,2,4-triazin-5-one</t>
  </si>
  <si>
    <t>2-chloro-N-(2,6-dimethylphenyl)-N-(1H-pyrazol-1-ylmethyl)acetamide</t>
  </si>
  <si>
    <t>1-(1,3-benzothiazol-2-yl)-1,3-dimethylurea</t>
  </si>
  <si>
    <t>2-N-(3-methoxypropyl)-6-(methylsulfanyl)-4-N-(propan-2-yl)-1,3,5-triazine-2,4-diamine</t>
  </si>
  <si>
    <t>3-methoxy-1-{4-[(2-methoxy-2,4,4-trimethyl-3,4-dihydro-2H-1-benzopyran-7-yl)oxy]phenyl}-3-methylurea</t>
  </si>
  <si>
    <t>1-(4-bromophenyl)-3-methoxy-3-methylurea</t>
  </si>
  <si>
    <t>2-chloro-N-(2-ethyl-6-methylphenyl)-N-(1-methoxypropan-2-yl)acetamide</t>
  </si>
  <si>
    <t>N-(2,6-dichloro-3-methylphenyl)-5,7-dimethoxy-[1,2,4]triazolo[1,5-a]pyrimidine-2-sulfonamide</t>
  </si>
  <si>
    <t>1-(3-chloro-4-methoxyphenyl)-3,3-dimethylurea</t>
  </si>
  <si>
    <t>4-amino-6-tert-butyl-3-(methylsulfanyl)-4,5-dihydro-1,2,4-triazin-5-one</t>
  </si>
  <si>
    <t>methyl 2-({[(4-methoxy-6-methyl-1,3,5-triazin-2-yl)carbamoyl]amino}sulfonyl)benzoate</t>
  </si>
  <si>
    <t>azepan-1-yl(ethylsulfanyl)methanone</t>
  </si>
  <si>
    <t>N-(4-chlorophenyl)-2,2-dimethylpentanamide</t>
  </si>
  <si>
    <t>1-(4-chlorophenyl)-3-methoxy-3-methylurea</t>
  </si>
  <si>
    <t>sodium hydrogen methylarsonate</t>
  </si>
  <si>
    <t>2-(naphthalen-2-yloxy)-N-phenylpropanamide</t>
  </si>
  <si>
    <t>N,N-diethyl-2-(naphthalen-1-yloxy)propanamide</t>
  </si>
  <si>
    <t>2-[(naphthalen-1-yl)carbamoyl]benzoic acid</t>
  </si>
  <si>
    <t>methyl 5-({[(4,6-dimethylpyrimidin-2-yl)carbamoyl]amino}sulfonyl)-1-(pyridin-2-yl)-1H-pyrazole-4-carboxylate</t>
  </si>
  <si>
    <t>3-butyl-1-(3,4-dichlorophenyl)-3-methylurea</t>
  </si>
  <si>
    <t>2-({[(4,6-dimethoxypyrimidin-2-yl)carbamoyl]amino}sulfonyl)-N,N-dimethylpyridine-3-carboxamide</t>
  </si>
  <si>
    <t>4-chloro-5-(methylamino)-2-[3-(trifluoromethyl)phenyl]-2,3-dihydropyridazin-3-one</t>
  </si>
  <si>
    <t>(9E)-octadec-9-enoic acid</t>
  </si>
  <si>
    <t>N,N-diethyl{[(2-chlorophenyl)methyl]sulfanyl}formamide</t>
  </si>
  <si>
    <t>4-(dipropylamino)-3,5-dinitrobenzene-1-sulfonamide</t>
  </si>
  <si>
    <t>5-tert-butyl-3-[2,4-dichloro-5-(prop-2-yn-1-yloxy)phenyl]-2,3-dihydro-1,3,4-oxadiazol-2-one</t>
  </si>
  <si>
    <t>5-tert-butyl-3-[2,4-dichloro-5-(propan-2-yloxy)phenyl]-2,3-dihydro-1,3,4-oxadiazol-2-one</t>
  </si>
  <si>
    <t>oxetan-3-yl 2-({[(4,6-dimethylpyrimidin-2-yl)carbamoyl]amino}sulfonyl)benzoate</t>
  </si>
  <si>
    <t>3-[2-(3,5-dichlorophenyl)propan-2-yl]-6-methyl-5-phenyl-3,4-dihydro-2H-1,3-oxazin-4-one</t>
  </si>
  <si>
    <t>4-[2-chloro-4-(trifluoromethyl)phenoxy]-2-ethoxy-1-nitrobenzene</t>
  </si>
  <si>
    <t>N-butyl-N-ethyl(propylsulfanyl)formamide</t>
  </si>
  <si>
    <t>nonanoic acid</t>
  </si>
  <si>
    <t>3,4-dimethyl-2,6-dinitro-N-(pentan-3-yl)aniline</t>
  </si>
  <si>
    <t>2-(2,2-difluoroethoxy)-N-{5,8-dimethoxy-[1,2,4]triazolo[1,5-c]pyrimidin-2-yl}-6-(trifluoromethyl)benzene-1-sulfonamide</t>
  </si>
  <si>
    <t>N-(3-chloro-4-methylphenyl)-2-methylpentanamide</t>
  </si>
  <si>
    <t>3-[4-chloro-5-(cyclopentyloxy)-2-fluorophenyl]-5-(propan-2-ylidene)-1,3-oxazolidine-2,4-dione</t>
  </si>
  <si>
    <t>2-chloro-N-(2-ethoxyethyl)-N-(2-methyl-1-phenylprop-1-en-1-yl)acetamide</t>
  </si>
  <si>
    <t>3-[(methoxycarbonyl)amino]phenyl N-(3-methylphenyl)carbamate</t>
  </si>
  <si>
    <t>4-amino-3,5,6-trichloropyridine-2-carboxylic acid</t>
  </si>
  <si>
    <t>N-(4-fluorophenyl)-6-[3-(trifluoromethyl)phenoxy]pyridine-2-carboxamide</t>
  </si>
  <si>
    <t>8-(2,6-diethyl-4-methylphenyl)-9-oxo-1H,2H,4H,5H,9H-pyrazolo[1,2-d][1,4,5]oxadiazepin-7-yl 2,2-dimethylpropanoate</t>
  </si>
  <si>
    <t>dipropyl {[2-(2-methylpiperidin-1-yl)-2-oxoethyl]sulfanyl}(sulfanylidene)phosphonite</t>
  </si>
  <si>
    <t>2-chloro-N-(2,6-diethylphenyl)-N-(2-propoxyethyl)acetamide</t>
  </si>
  <si>
    <t>methyl 2-[({[4,6-bis(difluoromethoxy)pyrimidin-2-yl]carbamoyl}amino)sulfonyl]benzoate</t>
  </si>
  <si>
    <t>1-chloro-N-(2-chloro-4-fluoro-5-{6-fluoro-1,3-dioxo-hexahydro-1H-pyrrolo[1,2-c]imidazolidin-2-yl}phenyl)methanesulfonamide</t>
  </si>
  <si>
    <t>2-(1-{[2-(4-chlorophenoxy)propoxy]amino}butylidene)-5-(thian-3-yl)cyclohexane-1,3-dione</t>
  </si>
  <si>
    <t>6-methoxy-2-N,4-N-bis(propan-2-yl)-1,3,5-triazine-2,4-diamine</t>
  </si>
  <si>
    <t>6-(methylsulfanyl)-2-N,4-N-bis(propan-2-yl)-1,3,5-triazine-2,4-diamine</t>
  </si>
  <si>
    <t>2-chloro-N-phenyl-N-(propan-2-yl)acetamide</t>
  </si>
  <si>
    <t>N-(3,4-dichlorophenyl)propanamide</t>
  </si>
  <si>
    <t>2-{[(propan-2-ylidene)amino]oxy}ethyl 2-{4-[(6-chloroquinoxalin-2-yl)oxy]phenoxy}propanoate</t>
  </si>
  <si>
    <t>6-chloro-2-N,4-N-bis(propan-2-yl)-1,3,5-triazine-2,4-diamine</t>
  </si>
  <si>
    <t>propan-2-yl N-phenylcarbamate</t>
  </si>
  <si>
    <t>2-chloro-N-(2-ethyl-6-methylphenyl)-N-[(propan-2-yloxy)methyl]acetamide</t>
  </si>
  <si>
    <t>3,5-dichloro-N-(2-methylbut-3-yn-2-yl)benzamide</t>
  </si>
  <si>
    <t>N,N-dipropyl(benzylsulfanyl)formamide</t>
  </si>
  <si>
    <t>1-{3-chloro-4H,5H,6H,7H-pyrazolo[1,5-a]pyridin-2-yl}-5-[methyl(prop-2-yn-1-yl)amino]-1H-pyrazole-4-carbonitrile</t>
  </si>
  <si>
    <t>ethyl 2-{2-chloro-5-[4-chloro-5-(difluoromethoxy)-1-methyl-1H-pyrazol-3-yl]-4-fluorophenoxy}acetate</t>
  </si>
  <si>
    <t>4-(2,4-dichlorobenzoyl)-1,3-dimethyl-1H-pyrazol-5-yl 4-methylbenzene-1-sulfonate</t>
  </si>
  <si>
    <t>5-amino-4-chloro-2-phenyl-2,3-dihydropyridazin-3-one</t>
  </si>
  <si>
    <t>ethyl 5-({[(4,6-dimethoxypyrimidin-2-yl)carbamoyl]amino}sulfonyl)-1-methyl-1H-pyrazole-4-carboxylate</t>
  </si>
  <si>
    <t>2-{[4-(2,4-dichlorobenzoyl)-1,3-dimethyl-1H-pyrazol-5-yl]oxy}-1-phenylethan-1-one</t>
  </si>
  <si>
    <t>(diphenylmethylidene)amino 2,6-bis[(4,6-dimethoxypyrimidin-2-yl)oxy]benzoate</t>
  </si>
  <si>
    <t>1-3-tert-butylphenoxy-N-(6-methoxypyridin-2-yl)-N-methylmethanethioamide</t>
  </si>
  <si>
    <t>6-chloro-3-phenyl-1,4-dihydropyridazin-4-one</t>
  </si>
  <si>
    <t>[(6-chloro-3-phenylpyridazin-4-yl)oxy](octylsulfanyl)methanone</t>
  </si>
  <si>
    <t>7-[(4,6-dimethoxypyrimidin-2-yl)sulfanyl]-3-methyl-1,3-dihydro-2-benzofuran-1-one</t>
  </si>
  <si>
    <t>methyl 2-[(4,6-dimethoxypyrimidin-2-yl)oxy]-6-[(1E)-1-(methoxyimino)ethyl]benzoate</t>
  </si>
  <si>
    <t>2-chloro-6-[(4,6-dimethoxypyrimidin-2-yl)sulfanyl]benzoic acid</t>
  </si>
  <si>
    <t>3,7-dichloroquinoline-8-carboxylic acid</t>
  </si>
  <si>
    <t>7-chloro-3-methylquinoline-8-carboxylic acid</t>
  </si>
  <si>
    <t>2-{4-[(6-chloroquinoxalin-2-yl)oxy]phenoxy}propanoic acid</t>
  </si>
  <si>
    <t>ethyl (2R)-2-{4-[(6-chloroquinoxalin-2-yl)oxy]phenoxy}propanoate</t>
  </si>
  <si>
    <t>oxolan-2-ylmethyl 2-{4-[(6-chloroquinoxalin-2-yl)oxy]phenoxy}propanoate</t>
  </si>
  <si>
    <t>1-(4,6-dimethoxypyrimidin-2-yl)-3-{[3-(ethanesulfonyl)pyridin-2-yl]sulfonyl}urea</t>
  </si>
  <si>
    <t>2-[1-(ethoxyamino)butylidene]-5-[2-(ethylsulfanyl)propyl]cyclohexane-1,3-dione</t>
  </si>
  <si>
    <t>6-chloro-2-N,4-N-diethyl-1,3,5-triazine-2,4-diamine</t>
  </si>
  <si>
    <t>2-N,4-N-diethyl-6-(methylsulfanyl)-1,3,5-triazine-2,4-diamine</t>
  </si>
  <si>
    <t>2-(2-chloro-4-methanesulfonylbenzoyl)cyclohexane-1,3-dione</t>
  </si>
  <si>
    <t>N-{2,4-dichloro-5-[4-(difluoromethyl)-3-methyl-5-oxo-4,5-dihydro-1H-1,2,4-triazol-1-yl]phenyl}methanesulfonamide</t>
  </si>
  <si>
    <t>methyl 2-({[(4,6-dimethylpyrimidin-2-yl)carbamoyl]amino}sulfonyl)benzoate</t>
  </si>
  <si>
    <t>trimethylsulfanium 2-[(phosphonomethyl)amino]acetate</t>
  </si>
  <si>
    <t>1-(4,6-dimethoxypyrimidin-2-yl)-3-{[2-(ethanesulfonyl)imidazo[1,2-a]pyridin-3-yl]sulfonyl}urea</t>
  </si>
  <si>
    <t>trichloroacetic acid</t>
  </si>
  <si>
    <t>2,3,6-trichlorobenzoic acid</t>
  </si>
  <si>
    <t>N-benzyl-2,2-dimethyl-N-(propan-2-yl)propanamide</t>
  </si>
  <si>
    <t>1-(5-tert-butyl-1,3,4-thiadiazol-2-yl)-1,3-dimethylurea</t>
  </si>
  <si>
    <t>2-(1-{[(3-chloroprop-2-en-1-yl)oxy]amino}propylidene)-5-(oxan-4-yl)cyclohexane-1,3-dione</t>
  </si>
  <si>
    <t>3-tert-butyl-5-chloro-6-methyl-1,2,3,4-tetrahydropyrimidine-2,4-dione</t>
  </si>
  <si>
    <t>2-N-tert-butyl-4-N-ethyl-6-methoxy-1,3,5-triazine-2,4-diamine</t>
  </si>
  <si>
    <t>2-N-tert-butyl-6-chloro-4-N-ethyl-1,3,5-triazine-2,4-diamine</t>
  </si>
  <si>
    <t>2-N-tert-butyl-4-N-ethyl-6-(methylsulfanyl)-1,3,5-triazine-2,4-diamine</t>
  </si>
  <si>
    <t>2-chloro-N-(2,6-dimethylphenyl)-N-[(3-methoxythiophen-2-yl)methyl]acetamide</t>
  </si>
  <si>
    <t>1,3-dimethyl-1-[5-(trifluoromethyl)-1,3,4-thiadiazol-2-yl]urea</t>
  </si>
  <si>
    <t>methyl 2-(difluoromethyl)-5-(4,5-dihydro-1,3-thiazol-2-yl)-4-(2-methylpropyl)-6-(trifluoromethyl)pyridine-3-carboxylate</t>
  </si>
  <si>
    <t>6-({6,6-dimethyl-3H,5H,6H,7H-pyrrolo[2,1-c][1,2,4]thiadiazol-3-ylidene}amino)-7-fluoro-4-(prop-2-yn-1-yl)-3,4-dihydro-2H-1,4-benzoxazin-3-one</t>
  </si>
  <si>
    <t>methyl 3-({[(4-methoxy-6-methyl-1,3,5-triazin-2-yl)carbamoyl]amino}sulfonyl)thiophene-2-carboxylate</t>
  </si>
  <si>
    <t>N,N-bis(butan-2-yl)(benzylsulfanyl)formamide</t>
  </si>
  <si>
    <t>2-[1-(ethoxyamino)propylidene]-5-(2,4,6-trimethylphenyl)cyclohexane-1,3-dione</t>
  </si>
  <si>
    <t>N,N-bis(propan-2-yl)[(2,3,3-trichloroprop-2-en-1-yl)sulfanyl]formamide</t>
  </si>
  <si>
    <t>methyl 2-({[(4-methoxy-6-methyl-1,3,5-triazin-2-yl)(methyl)carbamoyl]amino}sulfonyl)benzoate</t>
  </si>
  <si>
    <t>2-[(3,5,6-trichloropyridin-2-yl)oxy]acetic acid</t>
  </si>
  <si>
    <t>6-chloro-2-N,2-N,4-N-triethyl-1,3,5-triazine-2,4-diamine</t>
  </si>
  <si>
    <t>3-(4,6-dimethoxypyrimidin-2-yl)-1-{[3-(2,2,2-trifluoroethoxy)pyridin-2-yl]sulfonyl}urea</t>
  </si>
  <si>
    <t>2,6-dinitro-N,N-dipropyl-4-(trifluoromethyl)aniline</t>
  </si>
  <si>
    <t>2-[({[4-(dimethylamino)-6-(2,2,2-trifluoroethoxy)-1,3,5-triazin-2-yl]carbamoyl}amino)sulfonyl]-3-methylbenzoic acid</t>
  </si>
  <si>
    <t>3-[4-methoxy-6-(trifluoromethyl)-1,3,5-triazin-2-yl]-1-[2-(trifluoromethyl)benzenesulfonyl]urea</t>
  </si>
  <si>
    <t>N,N-dipropyl(propylsulfanyl)formamide</t>
  </si>
  <si>
    <t>SMILES</t>
  </si>
  <si>
    <t>IUPAC Name</t>
  </si>
  <si>
    <t>C8H6Cl2O3</t>
  </si>
  <si>
    <t>C10H10Cl2O3</t>
  </si>
  <si>
    <t>C14H20ClNO2</t>
  </si>
  <si>
    <t>C14H7ClF3NO5</t>
  </si>
  <si>
    <t>C12H9ClN2O3</t>
  </si>
  <si>
    <t>C17H25NO5</t>
  </si>
  <si>
    <t>C9H17N5S</t>
  </si>
  <si>
    <t>C10H19N5O2</t>
  </si>
  <si>
    <t>C9H15N5O7S2</t>
  </si>
  <si>
    <t>C11H17N2O4PS</t>
  </si>
  <si>
    <t>C2H4N4</t>
  </si>
  <si>
    <t>C13H19ClNO3PS2</t>
  </si>
  <si>
    <t>C8H10N2O4S</t>
  </si>
  <si>
    <t>C8H14ClN5</t>
  </si>
  <si>
    <t>C15H13Cl2N3O2</t>
  </si>
  <si>
    <t>C13H16N10O5S</t>
  </si>
  <si>
    <t>C18H17F4NO2</t>
  </si>
  <si>
    <t>C9H6ClNO3S</t>
  </si>
  <si>
    <t>C11H10ClNO3S</t>
  </si>
  <si>
    <t>C13H16F3N3O4</t>
  </si>
  <si>
    <t>C12H16O4S</t>
  </si>
  <si>
    <t>C16H18N4O7S</t>
  </si>
  <si>
    <t>C14H24NO4PS3</t>
  </si>
  <si>
    <t>C10H12N2O3S</t>
  </si>
  <si>
    <t>C12H16ClNOS</t>
  </si>
  <si>
    <t>C25H25F3N2O6</t>
  </si>
  <si>
    <t>C22H19ClO4S2</t>
  </si>
  <si>
    <t>C22H20Cl2N2O3</t>
  </si>
  <si>
    <t>C14H9Cl2NO5</t>
  </si>
  <si>
    <t>C11H22N3O6P</t>
  </si>
  <si>
    <t>C19H18N4O8</t>
  </si>
  <si>
    <t>C9H13BrN2O2</t>
  </si>
  <si>
    <t>C15H22BrNO</t>
  </si>
  <si>
    <t>C13H7Br2N3O6</t>
  </si>
  <si>
    <t>C7H3Br2NO</t>
  </si>
  <si>
    <t>C17H26ClNO2</t>
  </si>
  <si>
    <t>C20H18ClF3N2O6</t>
  </si>
  <si>
    <t>C13H21N2O4PS</t>
  </si>
  <si>
    <t>C14H21N3O4</t>
  </si>
  <si>
    <t>C24H33NO4</t>
  </si>
  <si>
    <t>C11H23NOS</t>
  </si>
  <si>
    <t>C16H22N4O3S</t>
  </si>
  <si>
    <t>C12H16N2O3</t>
  </si>
  <si>
    <t>C15H14Cl2F3N3O3</t>
  </si>
  <si>
    <t>C13H9Cl2NO4</t>
  </si>
  <si>
    <t>C7H5Cl2NO2</t>
  </si>
  <si>
    <t>C14H9ClO3</t>
  </si>
  <si>
    <t>C15H15ClN4O6S</t>
  </si>
  <si>
    <t>C9H10BrClN2O2</t>
  </si>
  <si>
    <t>C10H13ClN2O</t>
  </si>
  <si>
    <t>C15H15ClN2O2</t>
  </si>
  <si>
    <t>C10H12ClNO2</t>
  </si>
  <si>
    <t>C12H12ClN5O4S</t>
  </si>
  <si>
    <t>C10H6Cl4O4</t>
  </si>
  <si>
    <t>C7H5Cl2NS</t>
  </si>
  <si>
    <t>C19H17Cl2NO4</t>
  </si>
  <si>
    <t>C18H26O2</t>
  </si>
  <si>
    <t>C15H19N5O7S</t>
  </si>
  <si>
    <t>C17H26ClNO3S</t>
  </si>
  <si>
    <t>C14H11ClFNO4</t>
  </si>
  <si>
    <t>C17H13ClFNO4</t>
  </si>
  <si>
    <t>C12H14ClNO2</t>
  </si>
  <si>
    <t>C16H15Cl2NO2</t>
  </si>
  <si>
    <t>C6H3Cl2NO2</t>
  </si>
  <si>
    <t>C15H13ClFN5O5S</t>
  </si>
  <si>
    <t>C17H19ClN2O</t>
  </si>
  <si>
    <t>C9H13ClN6</t>
  </si>
  <si>
    <t>C11H21NOS</t>
  </si>
  <si>
    <t>C17H19N5O6S</t>
  </si>
  <si>
    <t>C17H27NO3S</t>
  </si>
  <si>
    <t>C20H20FNO4</t>
  </si>
  <si>
    <t>C3H4Cl2O2</t>
  </si>
  <si>
    <t>C5H10N2S2</t>
  </si>
  <si>
    <t>C16H16N2O4</t>
  </si>
  <si>
    <t>C8H15N5S</t>
  </si>
  <si>
    <t>C7H3Cl2N</t>
  </si>
  <si>
    <t>C9H8Cl2O3</t>
  </si>
  <si>
    <t>C16H14Cl2O4</t>
  </si>
  <si>
    <t>C13H10Cl2FN5O3S</t>
  </si>
  <si>
    <t>C19H11F5N2O2</t>
  </si>
  <si>
    <t>C15H12F2N4O3</t>
  </si>
  <si>
    <t>C15H19ClN4O3</t>
  </si>
  <si>
    <t>C15H21NOS</t>
  </si>
  <si>
    <t>C13H18ClNO2</t>
  </si>
  <si>
    <t>C11H21N5S</t>
  </si>
  <si>
    <t>C12H18ClNO2S</t>
  </si>
  <si>
    <t>C11H13F3N4O4</t>
  </si>
  <si>
    <t>C10H12N2O5</t>
  </si>
  <si>
    <t>C16H17NO</t>
  </si>
  <si>
    <t>C12H12Br2N2</t>
  </si>
  <si>
    <t>C15H16F5NO2S2</t>
  </si>
  <si>
    <t>C9H10Cl2N2O</t>
  </si>
  <si>
    <t>C7H6N2O5</t>
  </si>
  <si>
    <t>CH3AsNa2O3</t>
  </si>
  <si>
    <t>C17H20N2O</t>
  </si>
  <si>
    <t>C9H19NOS</t>
  </si>
  <si>
    <t>C15H23NOS</t>
  </si>
  <si>
    <t>C13H14F3N3O4</t>
  </si>
  <si>
    <t>C15H18N6O6S</t>
  </si>
  <si>
    <t>C7H12N4O3S2</t>
  </si>
  <si>
    <t>C13H18O5S</t>
  </si>
  <si>
    <t>C19H15Cl2F3O5</t>
  </si>
  <si>
    <t>C15H18N4O7S</t>
  </si>
  <si>
    <t>C16H15Cl2NO3</t>
  </si>
  <si>
    <t>C16H12ClNO5</t>
  </si>
  <si>
    <t>C18H16ClNO5</t>
  </si>
  <si>
    <t>C16H20ClN5O2</t>
  </si>
  <si>
    <t>C9H12N2O</t>
  </si>
  <si>
    <t>C19H19ClFNO3</t>
  </si>
  <si>
    <t>C17H15ClFNO3</t>
  </si>
  <si>
    <t>C13H12F3N5O5S</t>
  </si>
  <si>
    <t>C12H8F3N5O3S</t>
  </si>
  <si>
    <t>C15H12F3NO4</t>
  </si>
  <si>
    <t>C19H20F3NO4</t>
  </si>
  <si>
    <t>C15H12BrClF4N2O2</t>
  </si>
  <si>
    <t>C12H10F3N4NaO6S</t>
  </si>
  <si>
    <t>C14H13F4N3O2S</t>
  </si>
  <si>
    <t>C16H13ClF4N2O4</t>
  </si>
  <si>
    <t>C12H9F2N5O2S</t>
  </si>
  <si>
    <t>C21H23ClFNO5</t>
  </si>
  <si>
    <t>C19H15FN2O4</t>
  </si>
  <si>
    <t>C10H11F3N2O</t>
  </si>
  <si>
    <t>C18H13ClF3NO7</t>
  </si>
  <si>
    <t>C19H14ClF5N4O2</t>
  </si>
  <si>
    <t>C16H14ClF3N2O4</t>
  </si>
  <si>
    <t>C15H14F3N5O7S</t>
  </si>
  <si>
    <t>C19H14F3NO</t>
  </si>
  <si>
    <t>C12H10Cl2F3NO</t>
  </si>
  <si>
    <t>C7H5Cl2FN2O3</t>
  </si>
  <si>
    <t>C18H14F3NO2</t>
  </si>
  <si>
    <t>C15H15ClFN3O3S2</t>
  </si>
  <si>
    <t>C15H9ClF3N2NaO6S</t>
  </si>
  <si>
    <t>C17H20N6O7S</t>
  </si>
  <si>
    <t>C3H11N2O4P</t>
  </si>
  <si>
    <t>C3H8NO5P</t>
  </si>
  <si>
    <t>C16H11ClF4N2O6S</t>
  </si>
  <si>
    <t>C13H15ClN6O7S</t>
  </si>
  <si>
    <t>C16H13ClF3NO4</t>
  </si>
  <si>
    <t>C12H20N4O2</t>
  </si>
  <si>
    <t>C16H20N2O3</t>
  </si>
  <si>
    <t>C15H19N3O4</t>
  </si>
  <si>
    <t>C14H17N3O3</t>
  </si>
  <si>
    <t>C13H15N3O3</t>
  </si>
  <si>
    <t>C17H17N3O3</t>
  </si>
  <si>
    <t>C15H19N3O3</t>
  </si>
  <si>
    <t>C14H13ClN6O5S</t>
  </si>
  <si>
    <t>C20H17ClO3</t>
  </si>
  <si>
    <t>C14H14IN5O6S</t>
  </si>
  <si>
    <t>C7H3I2NO</t>
  </si>
  <si>
    <t>C12H18N2O</t>
  </si>
  <si>
    <t>C10H17N3O2</t>
  </si>
  <si>
    <t>C18H24N2O4</t>
  </si>
  <si>
    <t>C14H12ClNO4S</t>
  </si>
  <si>
    <t>C15H12F3NO4S</t>
  </si>
  <si>
    <t>C17H16Cl2N2O4</t>
  </si>
  <si>
    <t>C19H15ClF3NO7</t>
  </si>
  <si>
    <t>C13H18N2O2</t>
  </si>
  <si>
    <t>C9H10Cl2N2O2</t>
  </si>
  <si>
    <t>C9H9ClO3</t>
  </si>
  <si>
    <t>C11H13ClO2S</t>
  </si>
  <si>
    <t>C11H13ClO3</t>
  </si>
  <si>
    <t>C10H11ClO3</t>
  </si>
  <si>
    <t>C16H14N2O2S</t>
  </si>
  <si>
    <t>C16H19N5O9S2</t>
  </si>
  <si>
    <t>C14H13NO7S</t>
  </si>
  <si>
    <t>C2H4NNaS2</t>
  </si>
  <si>
    <t>C10H10N4O</t>
  </si>
  <si>
    <t>C14H16ClN3O</t>
  </si>
  <si>
    <t>C10H11N3OS</t>
  </si>
  <si>
    <t>C11H21N5OS</t>
  </si>
  <si>
    <t>C22H28N2O5</t>
  </si>
  <si>
    <t>C9H11BrN2O2</t>
  </si>
  <si>
    <t>C15H22ClNO2</t>
  </si>
  <si>
    <t>C14H13Cl2N5O4S</t>
  </si>
  <si>
    <t>C10H13ClN2O2</t>
  </si>
  <si>
    <t>C8H14N4OS</t>
  </si>
  <si>
    <t>C14H15N5O6S</t>
  </si>
  <si>
    <t>C9H17NOS</t>
  </si>
  <si>
    <t>C13H18ClNO</t>
  </si>
  <si>
    <t>C9H11ClN2O2</t>
  </si>
  <si>
    <t>CH4AsNaO3</t>
  </si>
  <si>
    <t>C19H17NO2</t>
  </si>
  <si>
    <t>C17H21NO2</t>
  </si>
  <si>
    <t>C18H13NO3</t>
  </si>
  <si>
    <t>C17H17N7O5S</t>
  </si>
  <si>
    <t>C12H16Cl2N2O</t>
  </si>
  <si>
    <t>C12H9ClF3N3O</t>
  </si>
  <si>
    <t>C18H34O2</t>
  </si>
  <si>
    <t>C12H18N4O6S</t>
  </si>
  <si>
    <t>C15H14Cl2N2O3</t>
  </si>
  <si>
    <t>C15H18Cl2N2O3</t>
  </si>
  <si>
    <t>C17H18N4O6S</t>
  </si>
  <si>
    <t>C20H19Cl2NO2</t>
  </si>
  <si>
    <t>C15H11ClF3NO4</t>
  </si>
  <si>
    <t>C10H21NOS</t>
  </si>
  <si>
    <t>C9H18O2</t>
  </si>
  <si>
    <t>C13H19N3O4</t>
  </si>
  <si>
    <t>C16H14F5N5O5S</t>
  </si>
  <si>
    <t>C17H17ClFNO4</t>
  </si>
  <si>
    <t>C16H22ClNO2</t>
  </si>
  <si>
    <t>C6H3Cl3N2O2</t>
  </si>
  <si>
    <t>C19H12F4N2O2</t>
  </si>
  <si>
    <t>C23H32N2O4</t>
  </si>
  <si>
    <t>C14H28NO3PS2</t>
  </si>
  <si>
    <t>C15H12F4N4O7S</t>
  </si>
  <si>
    <t>C13H11Cl2F2N3O4S</t>
  </si>
  <si>
    <t>C24H32ClNO4S</t>
  </si>
  <si>
    <t>C10H19N5O</t>
  </si>
  <si>
    <t>C10H19N5S</t>
  </si>
  <si>
    <t>C11H14ClNO</t>
  </si>
  <si>
    <t>C9H9Cl2NO</t>
  </si>
  <si>
    <t>C22H22ClN3O5</t>
  </si>
  <si>
    <t>C9H16ClN5</t>
  </si>
  <si>
    <t>C10H13NO2</t>
  </si>
  <si>
    <t>C15H17N4NaO7S</t>
  </si>
  <si>
    <t>C12H11Cl2NO</t>
  </si>
  <si>
    <t>C14H21NOS</t>
  </si>
  <si>
    <t>C15H16F3N5O4S</t>
  </si>
  <si>
    <t>C15H15ClN6</t>
  </si>
  <si>
    <t>C15H13Cl2F3N2O4</t>
  </si>
  <si>
    <t>C19H16Cl2N2O4S</t>
  </si>
  <si>
    <t>C10H8ClN3O</t>
  </si>
  <si>
    <t>C14H18N6O7S</t>
  </si>
  <si>
    <t>C20H16Cl2N2O3</t>
  </si>
  <si>
    <t>C32H27N5O8</t>
  </si>
  <si>
    <t>C18H22N2O2S</t>
  </si>
  <si>
    <t>C10H7ClN2O</t>
  </si>
  <si>
    <t>C19H23ClN2O2S</t>
  </si>
  <si>
    <t>C15H14N2O4S</t>
  </si>
  <si>
    <t>C17H19N3O6</t>
  </si>
  <si>
    <t>C13H11ClN2O4S</t>
  </si>
  <si>
    <t>C10H5Cl2NO2</t>
  </si>
  <si>
    <t>C11H8ClNO2</t>
  </si>
  <si>
    <t>C17H13ClN2O4</t>
  </si>
  <si>
    <t>C19H17ClN2O4</t>
  </si>
  <si>
    <t>C22H21ClN2O5</t>
  </si>
  <si>
    <t>C14H17N5O7S2</t>
  </si>
  <si>
    <t>C17H29NO3S</t>
  </si>
  <si>
    <t>C14H20N2O</t>
  </si>
  <si>
    <t>C7H12ClN5</t>
  </si>
  <si>
    <t>C14H13ClO5S</t>
  </si>
  <si>
    <t>C11H10Cl2F2N4O3S</t>
  </si>
  <si>
    <t>C15H16N4O5S</t>
  </si>
  <si>
    <t>C6H16NO5PS</t>
  </si>
  <si>
    <t>C16H18N6O7S2</t>
  </si>
  <si>
    <t>C2HCl3O2</t>
  </si>
  <si>
    <t>C7H3Cl3O2</t>
  </si>
  <si>
    <t>C15H23NO</t>
  </si>
  <si>
    <t>C9H16N4OS</t>
  </si>
  <si>
    <t>C17H24ClNO4</t>
  </si>
  <si>
    <t>C9H13ClN2O2</t>
  </si>
  <si>
    <t>C16H18ClNO2S</t>
  </si>
  <si>
    <t>C6H7F3N4OS</t>
  </si>
  <si>
    <t>C16H17F5N2O2S</t>
  </si>
  <si>
    <t>C18H17FN4O2S</t>
  </si>
  <si>
    <t>C12H13N5O6S2</t>
  </si>
  <si>
    <t>C16H25NOS</t>
  </si>
  <si>
    <t>C20H27NO3</t>
  </si>
  <si>
    <t>C10H16Cl3NOS</t>
  </si>
  <si>
    <t>C14H16ClN5O5S</t>
  </si>
  <si>
    <t>C15H17N5O6S</t>
  </si>
  <si>
    <t>C7H4Cl3NO3</t>
  </si>
  <si>
    <t>C14H14F3N5O6S</t>
  </si>
  <si>
    <t>C16H17F3N6O6S</t>
  </si>
  <si>
    <t>C13H9F6N5O4S</t>
  </si>
  <si>
    <t>Br</t>
  </si>
  <si>
    <t>C</t>
  </si>
  <si>
    <t>F</t>
  </si>
  <si>
    <t>Cl</t>
  </si>
  <si>
    <t>S</t>
  </si>
  <si>
    <t>Na</t>
  </si>
  <si>
    <t>As</t>
  </si>
  <si>
    <t>Atom
Count
(inc. H)</t>
  </si>
  <si>
    <t>Aliphatic Atom Count</t>
  </si>
  <si>
    <t>Frequency</t>
  </si>
  <si>
    <t>PNG</t>
  </si>
  <si>
    <t>SVG</t>
  </si>
  <si>
    <t>1910-42-5</t>
  </si>
  <si>
    <t>[Cl-].[Cl-].C[N+]1=CC=C(C=C1)C1=CC=[N+](C)C=C1</t>
  </si>
  <si>
    <t>43222-48-6</t>
  </si>
  <si>
    <t>COS([O-])(=O)=O.CN1C(=CC(C2=CC=CC=C2)=[N+]1C)C1=CC=CC=C1</t>
  </si>
  <si>
    <t>1-(4,6-dimethoxypyrimidin-2-yl)-3-[(N-methylmethanesulfonamido)sulfonyl]urea</t>
  </si>
  <si>
    <t>4-(2,4-dichlorophenoxy)-2-methoxy-1-nitrobenzene</t>
  </si>
  <si>
    <t>1-(2-chlorobenzenesulfonyl)-3-(4-methoxy-6-methyl-1,3,5-triazin-2-yl)urea</t>
  </si>
  <si>
    <t>3-[(2-chlorophenyl)methyl]-1-(2-phenylpropan-2-yl)urea</t>
  </si>
  <si>
    <t>1-[(2-cyclopropanecarbonylphenyl)sulfamoyl]-3-(4,6-dimethoxypyrimidin-2-yl)urea</t>
  </si>
  <si>
    <t>1,2-dimethyl-3,5-diphenyl-1H-pyrazol-2-ium methyl sulfate</t>
  </si>
  <si>
    <t>3-(4-methylphenyl)-1-(2-phenylpropan-2-yl)urea</t>
  </si>
  <si>
    <t>3-(4,6-dimethoxypyrimidin-2-yl)-1-{[3-(trifluoromethyl)pyridin-2-yl]sulfonyl}urea</t>
  </si>
  <si>
    <t>1-methyl-1-phenyl-3-(2-phenylpropan-2-yl)urea</t>
  </si>
  <si>
    <t>1-methyl-4-(1-methylpyridin-1-ium-4-yl)pyridin-1-ium dichloride</t>
  </si>
  <si>
    <t>3-(4-methoxy-6-methyl-1,3,5-triazin-2-yl)-1-[2-(3,3,3-trifluoropropyl)benzenesulfonyl]urea</t>
  </si>
  <si>
    <t>3-(2-methylcyclohexyl)-1-phenylurea</t>
  </si>
  <si>
    <t>1-[2-(2-chloroethoxy)benzenesulfonyl]-3-(4-methoxy-6-methyl-1,3,5-triazin-2-yl)urea</t>
  </si>
  <si>
    <t>C18H20N2O4S</t>
  </si>
  <si>
    <t>C12H14Cl2N2</t>
  </si>
  <si>
    <t>XLOGP3</t>
  </si>
  <si>
    <t>AlogPs</t>
  </si>
  <si>
    <t>ALogpS</t>
  </si>
  <si>
    <t>STANDARD DEVIATION</t>
  </si>
  <si>
    <t>Bin
Min</t>
  </si>
  <si>
    <t>Bin
Max</t>
  </si>
  <si>
    <t>Cumulative</t>
  </si>
  <si>
    <t>Axis decimal places (0, 1 or 2)</t>
  </si>
  <si>
    <t>Bin Range</t>
  </si>
  <si>
    <t>150114-71-9</t>
  </si>
  <si>
    <t>145-73-3</t>
  </si>
  <si>
    <t>29091-21-2</t>
  </si>
  <si>
    <t>NC1=CC(Cl)=NC(C(O)=O)=C1Cl</t>
  </si>
  <si>
    <t>CCCN(CCC)C1=C(C(N)=C(C=C1[N+]([O-])=O)C(F)(F)F)[N+]([O-])=O</t>
  </si>
  <si>
    <t>4-amino-3,6-dichloropyridine-2-carboxylic acid</t>
  </si>
  <si>
    <t>2,6-dinitro-1-N,1-N-dipropyl-4-(trifluoromethyl)benzene-1,3-diamine</t>
  </si>
  <si>
    <t>C13H17F3N4O4</t>
  </si>
  <si>
    <t>C6H4Cl2N2O2</t>
  </si>
  <si>
    <t>422556-08-9</t>
  </si>
  <si>
    <t>2797-51-5</t>
  </si>
  <si>
    <t>87392-12-9</t>
  </si>
  <si>
    <t>335104-84-2</t>
  </si>
  <si>
    <t>936331-72-5</t>
  </si>
  <si>
    <t>COC1=NC2=NC(NS(=O)(=O)C3=C(C=CN=C3OC)C(F)(F)F)=NN2C(OC)=C1</t>
  </si>
  <si>
    <t>NC1=C(Cl)C(=O)C2=C(C=CC=C2)C1=O</t>
  </si>
  <si>
    <t>CCC1=CC=CC(C)=C1N(C(C)COC)C(=O)CCl</t>
  </si>
  <si>
    <t>CS(=O)(=O)C1=C(COCC(F)(F)F)C(Cl)=C(C=C1)C(=O)C1C(=O)CCCC1=O</t>
  </si>
  <si>
    <t>COC1=NN(C(=O)NS(=O)(=O)C2=C(C)SC=C2C(O)=O)C(=O)N1C</t>
  </si>
  <si>
    <t>N-{5,7-dimethoxy-[1,2,4]triazolo[1,5-a]pyrimidin-2-yl}-2-methoxy-4-(trifluoromethyl)pyridine-3-sulfonamide</t>
  </si>
  <si>
    <t>2-amino-3-chloro-1,4-dihydronaphthalene-1,4-dione</t>
  </si>
  <si>
    <t>2-{2-chloro-4-methanesulfonyl-3-[(2,2,2-trifluoroethoxy)methyl]benzoyl}cyclohexane-1,3-dione</t>
  </si>
  <si>
    <t>4-{[(3-methoxy-4-methyl-5-oxo-4,5-dihydro-1H-1,2,4-triazole-1-carbonyl)amino]sulfonyl}-5-methylthiophene-3-carboxylic acid</t>
  </si>
  <si>
    <t>C14H13F3N6O5S</t>
  </si>
  <si>
    <t>C10H6ClNO2</t>
  </si>
  <si>
    <t>C17H16ClF3O6S</t>
  </si>
  <si>
    <t>C11H12N4O7S2</t>
  </si>
  <si>
    <t>[NH4+].CP(O)(=O)CCC(N)C([O-])=O</t>
  </si>
  <si>
    <t>ammonium 2-amino-4-[hydroxy(methyl)phosphoryl]butanoate</t>
  </si>
  <si>
    <t>C5H15N2O4P</t>
  </si>
  <si>
    <t>FILTER BY:</t>
  </si>
  <si>
    <t>Bin Parameters</t>
  </si>
  <si>
    <t>Data Range</t>
  </si>
  <si>
    <t>Enter values into the white cells below
to alter histogram appearance</t>
  </si>
  <si>
    <r>
      <t xml:space="preserve">Bin Width                          </t>
    </r>
    <r>
      <rPr>
        <i/>
        <sz val="11"/>
        <color theme="1"/>
        <rFont val="Calibri"/>
        <family val="2"/>
        <scheme val="minor"/>
      </rPr>
      <t>User-defined</t>
    </r>
  </si>
  <si>
    <t>Round Up Bin Width to nearest…</t>
  </si>
  <si>
    <r>
      <t xml:space="preserve">No. of Data Bins              </t>
    </r>
    <r>
      <rPr>
        <i/>
        <sz val="11"/>
        <color theme="1"/>
        <rFont val="Calibri"/>
        <family val="2"/>
        <scheme val="minor"/>
      </rPr>
      <t>User-defined</t>
    </r>
  </si>
  <si>
    <r>
      <t xml:space="preserve">No. of Data Bins                    </t>
    </r>
    <r>
      <rPr>
        <i/>
        <sz val="11"/>
        <color theme="1"/>
        <rFont val="Calibri"/>
        <family val="2"/>
        <scheme val="minor"/>
      </rPr>
      <t>Displayed</t>
    </r>
  </si>
  <si>
    <r>
      <t xml:space="preserve">Bin Width                                </t>
    </r>
    <r>
      <rPr>
        <i/>
        <sz val="11"/>
        <color theme="1"/>
        <rFont val="Calibri"/>
        <family val="2"/>
        <scheme val="minor"/>
      </rPr>
      <t>Displayed</t>
    </r>
  </si>
  <si>
    <r>
      <rPr>
        <sz val="11"/>
        <color theme="1"/>
        <rFont val="Calibri"/>
        <family val="2"/>
        <scheme val="minor"/>
      </rPr>
      <t>Expected No. of Bins</t>
    </r>
    <r>
      <rPr>
        <i/>
        <sz val="11"/>
        <color theme="1"/>
        <rFont val="Calibri"/>
        <family val="2"/>
        <scheme val="minor"/>
      </rPr>
      <t xml:space="preserve">      Sturges' rule</t>
    </r>
  </si>
  <si>
    <t>Name</t>
  </si>
  <si>
    <r>
      <t xml:space="preserve">Physico-chemical properties </t>
    </r>
    <r>
      <rPr>
        <sz val="12"/>
        <color theme="1"/>
        <rFont val="Calibri"/>
        <family val="2"/>
        <scheme val="minor"/>
      </rPr>
      <t xml:space="preserve">(obtained from </t>
    </r>
    <r>
      <rPr>
        <i/>
        <sz val="12"/>
        <color theme="1"/>
        <rFont val="Calibri"/>
        <family val="2"/>
        <scheme val="minor"/>
      </rPr>
      <t>cxcalc</t>
    </r>
    <r>
      <rPr>
        <sz val="12"/>
        <color theme="1"/>
        <rFont val="Calibri"/>
        <family val="2"/>
        <scheme val="minor"/>
      </rPr>
      <t>)</t>
    </r>
  </si>
  <si>
    <t>[methoxy(4-methyl-2-nitrophenoxy)sulfanylidene-λ⁵-phosphanyl](propan-2-yl)amine</t>
  </si>
  <si>
    <t>3-(propan-2-yl)-3,4-dihydro-1H-2λ⁶,1,3-benzothiadiazine-2,2,4-trione</t>
  </si>
  <si>
    <t>(butan-2-yl)[ethoxy(5-methyl-2-nitrophenoxy)sulfanylidene-λ⁵-phosphanyl]amine</t>
  </si>
  <si>
    <t>7λ⁵,10λ⁵-diazatricyclo[8.4.0.0²,⁷]tetradeca-1(10),2(7),3,5,11,13-hexaene-7,10-bis(ylium) dibromide</t>
  </si>
  <si>
    <t>sodium {[2-(methoxycarbonyl)phenyl][(4-methyl-5-oxo-3-propoxy-4,5-dihydro-1H-1,2,4-triazole-1-carbonyl)imino]oxo-λ⁶-sulfanyl}olate</t>
  </si>
  <si>
    <t>C008H006Cl002O003</t>
  </si>
  <si>
    <t>C010H010Cl002O003</t>
  </si>
  <si>
    <t>C014H020Cl001N001O002</t>
  </si>
  <si>
    <t>C014H007Cl001F003N001O005</t>
  </si>
  <si>
    <t>C012H009Cl001N002O003</t>
  </si>
  <si>
    <t>C017H025N001O005</t>
  </si>
  <si>
    <t>C009H017N005S001</t>
  </si>
  <si>
    <t>C010H019N005O002</t>
  </si>
  <si>
    <t>C009H015N005O007S002</t>
  </si>
  <si>
    <t>C011H017N002O004P001S001</t>
  </si>
  <si>
    <t>C002H004N004</t>
  </si>
  <si>
    <t>C013H019Cl001N001O003P001S002</t>
  </si>
  <si>
    <t>C008H010N002O004S001</t>
  </si>
  <si>
    <t>C008H014Cl001N005</t>
  </si>
  <si>
    <t>C015H013Cl002N003O002</t>
  </si>
  <si>
    <t>C013H016N010O005S001</t>
  </si>
  <si>
    <t>C018H017F004N001O002</t>
  </si>
  <si>
    <t>C009H006Cl001N001O003S001</t>
  </si>
  <si>
    <t>C011H010Cl001N001O003S001</t>
  </si>
  <si>
    <t>C013H016F003N003O004</t>
  </si>
  <si>
    <t>C012H016O004S001</t>
  </si>
  <si>
    <t>C016H018N004O007S001</t>
  </si>
  <si>
    <t>C014H024N001O004P001S003</t>
  </si>
  <si>
    <t>C010H012N002O003S001</t>
  </si>
  <si>
    <t>C012H016Cl001N001O001S001</t>
  </si>
  <si>
    <t>C025H025F003N002O006</t>
  </si>
  <si>
    <t>C022H019Cl001O004S002</t>
  </si>
  <si>
    <t>C022H020Cl002N002O003</t>
  </si>
  <si>
    <t>C014H009Cl002N001O005</t>
  </si>
  <si>
    <t>C011H022N003O006P001</t>
  </si>
  <si>
    <t>C019H018N004O008</t>
  </si>
  <si>
    <t>C009H013Br001N002O002</t>
  </si>
  <si>
    <t>C015H022Br001N001O001</t>
  </si>
  <si>
    <t>C013H007Br002N003O006</t>
  </si>
  <si>
    <t>C007H003Br002N001O001</t>
  </si>
  <si>
    <t>C017H026Cl001N001O002</t>
  </si>
  <si>
    <t>C020H018Cl001F003N002O006</t>
  </si>
  <si>
    <t>C013H021N002O004P001S001</t>
  </si>
  <si>
    <t>C014H021N003O004</t>
  </si>
  <si>
    <t>C024H033N001O004</t>
  </si>
  <si>
    <t>C011H023N001O001S001</t>
  </si>
  <si>
    <t>C016H022N004O003S001</t>
  </si>
  <si>
    <t>C012H016N002O003</t>
  </si>
  <si>
    <t>C015H014Cl002F003N003O003</t>
  </si>
  <si>
    <t>C013H009Cl002N001O004</t>
  </si>
  <si>
    <t>C007H005Cl002N001O002</t>
  </si>
  <si>
    <t>C014H009Cl001O003</t>
  </si>
  <si>
    <t>C015H015Cl001N004O006S001</t>
  </si>
  <si>
    <t>C009H010Br001Cl001N002O002</t>
  </si>
  <si>
    <t>C010H013Cl001N002O001</t>
  </si>
  <si>
    <t>C015H015Cl001N002O002</t>
  </si>
  <si>
    <t>C010H012Cl001N001O002</t>
  </si>
  <si>
    <t>C012H012Cl001N005O004S001</t>
  </si>
  <si>
    <t>C010H006Cl004O004</t>
  </si>
  <si>
    <t>C007H005Cl002N001S001</t>
  </si>
  <si>
    <t>C019H017Cl002N001O004</t>
  </si>
  <si>
    <t>C018H026O002</t>
  </si>
  <si>
    <t>C015H019N005O007S001</t>
  </si>
  <si>
    <t>C017H026Cl001N001O003S001</t>
  </si>
  <si>
    <t>C014H011Cl001F001N001O004</t>
  </si>
  <si>
    <t>C017H013Cl001F001N001O004</t>
  </si>
  <si>
    <t>C012H014Cl001N001O002</t>
  </si>
  <si>
    <t>C016H015Cl002N001O002</t>
  </si>
  <si>
    <t>C006H003Cl002N001O002</t>
  </si>
  <si>
    <t>C015H013Cl001F001N005O005S001</t>
  </si>
  <si>
    <t>C017H019Cl001N002O001</t>
  </si>
  <si>
    <t>C009H013Cl001N006</t>
  </si>
  <si>
    <t>C011H021N001O001S001</t>
  </si>
  <si>
    <t>C017H019N005O006S001</t>
  </si>
  <si>
    <t>C017H027N001O003S001</t>
  </si>
  <si>
    <t>C020H020F001N001O004</t>
  </si>
  <si>
    <t>C003H004Cl002O002</t>
  </si>
  <si>
    <t>C005H010N002S002</t>
  </si>
  <si>
    <t>C016H016N002O004</t>
  </si>
  <si>
    <t>C008H015N005S001</t>
  </si>
  <si>
    <t>C007H003Cl002N001</t>
  </si>
  <si>
    <t>C009H008Cl002O003</t>
  </si>
  <si>
    <t>C016H014Cl002O004</t>
  </si>
  <si>
    <t>C013H010Cl002F001N005O003S001</t>
  </si>
  <si>
    <t>C018H020N002O004S001</t>
  </si>
  <si>
    <t>C019H011F005N002O002</t>
  </si>
  <si>
    <t>C015H012F002N004O003</t>
  </si>
  <si>
    <t>C015H019Cl001N004O003</t>
  </si>
  <si>
    <t>C015H021N001O001S001</t>
  </si>
  <si>
    <t>C013H018Cl001N001O002</t>
  </si>
  <si>
    <t>C011H021N005S001</t>
  </si>
  <si>
    <t>C012H018Cl001N001O002S001</t>
  </si>
  <si>
    <t>C011H013F003N004O004</t>
  </si>
  <si>
    <t>C010H012N002O005</t>
  </si>
  <si>
    <t>C016H017N001O001</t>
  </si>
  <si>
    <t>C012H012Br002N002</t>
  </si>
  <si>
    <t>C015H016F005N001O002S002</t>
  </si>
  <si>
    <t>C009H010Cl002N002O001</t>
  </si>
  <si>
    <t>C007H006N002O005</t>
  </si>
  <si>
    <t>C001H003As001Na002O003</t>
  </si>
  <si>
    <t>C017H020N002O001</t>
  </si>
  <si>
    <t>C009H019N001O001S001</t>
  </si>
  <si>
    <t>C015H023N001O001S001</t>
  </si>
  <si>
    <t>C013H014F003N003O004</t>
  </si>
  <si>
    <t>C015H018N006O006S001</t>
  </si>
  <si>
    <t>C007H012N004O003S002</t>
  </si>
  <si>
    <t>C013H018O005S001</t>
  </si>
  <si>
    <t>C019H015Cl002F003O005</t>
  </si>
  <si>
    <t>C015H018N004O007S001</t>
  </si>
  <si>
    <t>C016H015Cl002N001O003</t>
  </si>
  <si>
    <t>C016H012Cl001N001O005</t>
  </si>
  <si>
    <t>C018H016Cl001N001O005</t>
  </si>
  <si>
    <t>C016H020Cl001N005O002</t>
  </si>
  <si>
    <t>C009H012N002O001</t>
  </si>
  <si>
    <t>C019H019Cl001F001N001O003</t>
  </si>
  <si>
    <t>C017H015Cl001F001N001O003</t>
  </si>
  <si>
    <t>C013H012F003N005O005S001</t>
  </si>
  <si>
    <t>C012H008F003N005O003S001</t>
  </si>
  <si>
    <t>C015H012F003N001O004</t>
  </si>
  <si>
    <t>C019H020F003N001O004</t>
  </si>
  <si>
    <t>C015H012Br001Cl001F004N002O002</t>
  </si>
  <si>
    <t>C012H010F003N004Na001O006S001</t>
  </si>
  <si>
    <t>C014H013F004N003O002S001</t>
  </si>
  <si>
    <t>C016H013Cl001F004N002O004</t>
  </si>
  <si>
    <t>C012H009F002N005O002S001</t>
  </si>
  <si>
    <t>C021H023Cl001F001N001O005</t>
  </si>
  <si>
    <t>C019H015F001N002O004</t>
  </si>
  <si>
    <t>C010H011F003N002O001</t>
  </si>
  <si>
    <t>C018H013Cl001F003N001O007</t>
  </si>
  <si>
    <t>C019H014Cl001F005N004O002</t>
  </si>
  <si>
    <t>C016H014Cl001F003N002O004</t>
  </si>
  <si>
    <t>C015H014F003N005O007S001</t>
  </si>
  <si>
    <t>C019H014F003N001O001</t>
  </si>
  <si>
    <t>C012H010Cl002F003N001O001</t>
  </si>
  <si>
    <t>C007H005Cl002F001N002O003</t>
  </si>
  <si>
    <t>C018H014F003N001O002</t>
  </si>
  <si>
    <t>C015H015Cl001F001N003O003S002</t>
  </si>
  <si>
    <t>C015H009Cl001F003N002Na001O006S001</t>
  </si>
  <si>
    <t>C017H020N006O007S001</t>
  </si>
  <si>
    <t>C003H011N002O004P001</t>
  </si>
  <si>
    <t>C005H015N002O004P001</t>
  </si>
  <si>
    <t>C003H008N001O005P001</t>
  </si>
  <si>
    <t>C016H011Cl001F004N002O006S001</t>
  </si>
  <si>
    <t>C013H015Cl001N006O007S001</t>
  </si>
  <si>
    <t>C016H013Cl001F003N001O004</t>
  </si>
  <si>
    <t>C012H020N004O002</t>
  </si>
  <si>
    <t>C016H020N002O003</t>
  </si>
  <si>
    <t>C015H019N003O004</t>
  </si>
  <si>
    <t>C014H017N003O003</t>
  </si>
  <si>
    <t>C013H015N003O003</t>
  </si>
  <si>
    <t>C017H017N003O003</t>
  </si>
  <si>
    <t>C015H019N003O003</t>
  </si>
  <si>
    <t>C014H013Cl001N006O005S001</t>
  </si>
  <si>
    <t>C020H017Cl001O003</t>
  </si>
  <si>
    <t>C014H014I001N005O006S001</t>
  </si>
  <si>
    <t>C007H003I002N001O001</t>
  </si>
  <si>
    <t>C012H018N002O001</t>
  </si>
  <si>
    <t>C010H017N003O002</t>
  </si>
  <si>
    <t>C018H024N002O004</t>
  </si>
  <si>
    <t>C014H012Cl001N001O004S001</t>
  </si>
  <si>
    <t>C015H012F003N001O004S001</t>
  </si>
  <si>
    <t>C017H016Cl002N002O004</t>
  </si>
  <si>
    <t>C019H015Cl001F003N001O007</t>
  </si>
  <si>
    <t>C013H018N002O002</t>
  </si>
  <si>
    <t>C009H010Cl002N002O002</t>
  </si>
  <si>
    <t>C009H009Cl001O003</t>
  </si>
  <si>
    <t>C011H013Cl001O002S001</t>
  </si>
  <si>
    <t>C011H013Cl001O003</t>
  </si>
  <si>
    <t>C010H011Cl001O003</t>
  </si>
  <si>
    <t>C016H014N002O002S001</t>
  </si>
  <si>
    <t>C016H019N005O009S002</t>
  </si>
  <si>
    <t>C014H013N001O007S001</t>
  </si>
  <si>
    <t>C002H004N001Na001S002</t>
  </si>
  <si>
    <t>C010H010N004O001</t>
  </si>
  <si>
    <t>C014H016Cl001N003O001</t>
  </si>
  <si>
    <t>C010H011N003O001S001</t>
  </si>
  <si>
    <t>C011H021N005O001S001</t>
  </si>
  <si>
    <t>C022H028N002O005</t>
  </si>
  <si>
    <t>C009H011Br001N002O002</t>
  </si>
  <si>
    <t>C015H022Cl001N001O002</t>
  </si>
  <si>
    <t>C014H013Cl002N005O004S001</t>
  </si>
  <si>
    <t>C010H013Cl001N002O002</t>
  </si>
  <si>
    <t>C008H014N004O001S001</t>
  </si>
  <si>
    <t>C014H015N005O006S001</t>
  </si>
  <si>
    <t>C009H017N001O001S001</t>
  </si>
  <si>
    <t>C013H018Cl001N001O001</t>
  </si>
  <si>
    <t>C009H011Cl001N002O002</t>
  </si>
  <si>
    <t>C001H004As001Na001O003</t>
  </si>
  <si>
    <t>C019H017N001O002</t>
  </si>
  <si>
    <t>C017H021N001O002</t>
  </si>
  <si>
    <t>C018H013N001O003</t>
  </si>
  <si>
    <t>C017H017N007O005S001</t>
  </si>
  <si>
    <t>C012H016Cl002N002O001</t>
  </si>
  <si>
    <t>C012H009Cl001F003N003O001</t>
  </si>
  <si>
    <t>C018H034O002</t>
  </si>
  <si>
    <t>C012H018N004O006S001</t>
  </si>
  <si>
    <t>C015H014Cl002N002O003</t>
  </si>
  <si>
    <t>C015H018Cl002N002O003</t>
  </si>
  <si>
    <t>C017H018N004O006S001</t>
  </si>
  <si>
    <t>C020H019Cl002N001O002</t>
  </si>
  <si>
    <t>C015H011Cl001F003N001O004</t>
  </si>
  <si>
    <t>C012H014Cl002N002</t>
  </si>
  <si>
    <t>C010H021N001O001S001</t>
  </si>
  <si>
    <t>C009H018O002</t>
  </si>
  <si>
    <t>C013H019N003O004</t>
  </si>
  <si>
    <t>C016H014F005N005O005S001</t>
  </si>
  <si>
    <t>C017H017Cl001F001N001O004</t>
  </si>
  <si>
    <t>C016H022Cl001N001O002</t>
  </si>
  <si>
    <t>C006H003Cl003N002O002</t>
  </si>
  <si>
    <t>C019H012F004N002O002</t>
  </si>
  <si>
    <t>C023H032N002O004</t>
  </si>
  <si>
    <t>C014H028N001O003P001S002</t>
  </si>
  <si>
    <t>C015H012F004N004O007S001</t>
  </si>
  <si>
    <t>C013H011Cl002F002N003O004S001</t>
  </si>
  <si>
    <t>C024H032Cl001N001O004S001</t>
  </si>
  <si>
    <t>C010H019N005O001</t>
  </si>
  <si>
    <t>C010H019N005S001</t>
  </si>
  <si>
    <t>C011H014Cl001N001O001</t>
  </si>
  <si>
    <t>C009H009Cl002N001O001</t>
  </si>
  <si>
    <t>C022H022Cl001N003O005</t>
  </si>
  <si>
    <t>C009H016Cl001N005</t>
  </si>
  <si>
    <t>C010H013N001O002</t>
  </si>
  <si>
    <t>C015H017N004Na001O007S001</t>
  </si>
  <si>
    <t>C012H011Cl002N001O001</t>
  </si>
  <si>
    <t>C014H021N001O001S001</t>
  </si>
  <si>
    <t>C015H016F003N005O004S001</t>
  </si>
  <si>
    <t>C015H015Cl001N006</t>
  </si>
  <si>
    <t>C015H013Cl002F003N002O004</t>
  </si>
  <si>
    <t>C019H016Cl002N002O004S001</t>
  </si>
  <si>
    <t>C010H008Cl001N003O001</t>
  </si>
  <si>
    <t>C014H018N006O007S001</t>
  </si>
  <si>
    <t>C020H016Cl002N002O003</t>
  </si>
  <si>
    <t>C032H027N005O008</t>
  </si>
  <si>
    <t>C018H022N002O002S001</t>
  </si>
  <si>
    <t>C010H007Cl001N002O001</t>
  </si>
  <si>
    <t>C019H023Cl001N002O002S001</t>
  </si>
  <si>
    <t>C015H014N002O004S001</t>
  </si>
  <si>
    <t>C017H019N003O006</t>
  </si>
  <si>
    <t>C013H011Cl001N002O004S001</t>
  </si>
  <si>
    <t>C010H005Cl002N001O002</t>
  </si>
  <si>
    <t>C011H008Cl001N001O002</t>
  </si>
  <si>
    <t>C017H013Cl001N002O004</t>
  </si>
  <si>
    <t>C019H017Cl001N002O004</t>
  </si>
  <si>
    <t>C022H021Cl001N002O005</t>
  </si>
  <si>
    <t>C014H017N005O007S002</t>
  </si>
  <si>
    <t>C017H029N001O003S001</t>
  </si>
  <si>
    <t>C014H020N002O001</t>
  </si>
  <si>
    <t>C007H012Cl001N005</t>
  </si>
  <si>
    <t>C014H013Cl001O005S001</t>
  </si>
  <si>
    <t>C011H010Cl002F002N004O003S001</t>
  </si>
  <si>
    <t>C015H016N004O005S001</t>
  </si>
  <si>
    <t>C006H016N001O005P001S001</t>
  </si>
  <si>
    <t>C016H018N006O007S002</t>
  </si>
  <si>
    <t>C002H001Cl003O002</t>
  </si>
  <si>
    <t>C007H003Cl003O002</t>
  </si>
  <si>
    <t>C015H023N001O001</t>
  </si>
  <si>
    <t>C009H016N004O001S001</t>
  </si>
  <si>
    <t>C017H024Cl001N001O004</t>
  </si>
  <si>
    <t>C009H013Cl001N002O002</t>
  </si>
  <si>
    <t>C016H018Cl001N001O002S001</t>
  </si>
  <si>
    <t>C006H007F003N004O001S001</t>
  </si>
  <si>
    <t>C016H017F005N002O002S001</t>
  </si>
  <si>
    <t>C018H017F001N004O002S001</t>
  </si>
  <si>
    <t>C012H013N005O006S002</t>
  </si>
  <si>
    <t>C016H025N001O001S001</t>
  </si>
  <si>
    <t>C020H027N001O003</t>
  </si>
  <si>
    <t>C010H016Cl003N001O001S001</t>
  </si>
  <si>
    <t>C014H016Cl001N005O005S001</t>
  </si>
  <si>
    <t>C015H017N005O006S001</t>
  </si>
  <si>
    <t>C007H004Cl003N001O003</t>
  </si>
  <si>
    <t>C014H014F003N005O006S001</t>
  </si>
  <si>
    <t>C016H017F003N006O006S001</t>
  </si>
  <si>
    <t>C013H009F006N005O004S001</t>
  </si>
  <si>
    <t>C006H004Cl002N002O002</t>
  </si>
  <si>
    <t>C013H017F003N004O004</t>
  </si>
  <si>
    <t>C014H013F003N006O005S001</t>
  </si>
  <si>
    <t>C010H006Cl001N001O002</t>
  </si>
  <si>
    <t>C017H016Cl001F003O006S001</t>
  </si>
  <si>
    <t>C011H012N004O007S002</t>
  </si>
  <si>
    <t>Sortable Formula</t>
  </si>
  <si>
    <t>SMILES strings and IUPAC Names</t>
  </si>
  <si>
    <t>Formal Charge
at pH 7.4</t>
  </si>
  <si>
    <t>pH
1.4</t>
  </si>
  <si>
    <t>pH
2.4</t>
  </si>
  <si>
    <t>pH
3.4</t>
  </si>
  <si>
    <t>pH
4.4</t>
  </si>
  <si>
    <t>pH
5.4</t>
  </si>
  <si>
    <t>pH
6.4</t>
  </si>
  <si>
    <t>pH
8.4</t>
  </si>
  <si>
    <t>pH
9.4</t>
  </si>
  <si>
    <t>pH
10.4</t>
  </si>
  <si>
    <t>pH
11.4</t>
  </si>
  <si>
    <t>pH
12.4</t>
  </si>
  <si>
    <t>pH
13.4</t>
  </si>
  <si>
    <t>OOB</t>
  </si>
  <si>
    <t>Unfiltered</t>
  </si>
  <si>
    <t>Exp</t>
  </si>
  <si>
    <t>Chemical Formula</t>
  </si>
  <si>
    <t>Log P and Log S estimates</t>
  </si>
  <si>
    <t>acifluorfen</t>
  </si>
  <si>
    <t>aminopyralid</t>
  </si>
  <si>
    <t>benazolin</t>
  </si>
  <si>
    <t>bispyribac</t>
  </si>
  <si>
    <t>clodinafop</t>
  </si>
  <si>
    <t>diflufenzopyr</t>
  </si>
  <si>
    <t>endothall</t>
  </si>
  <si>
    <t>ethoxyfen-ethyl</t>
  </si>
  <si>
    <t>fenoxaprop</t>
  </si>
  <si>
    <t>flamprop M-​isopropyl</t>
  </si>
  <si>
    <t>flamprop-methyl</t>
  </si>
  <si>
    <t>fluazifop</t>
  </si>
  <si>
    <t>fluazifop-butyl</t>
  </si>
  <si>
    <t>flupropacil</t>
  </si>
  <si>
    <t>flupyrsulfuron-methyl</t>
  </si>
  <si>
    <t>glufosinate</t>
  </si>
  <si>
    <t>haloxyfop-methyl</t>
  </si>
  <si>
    <t>isoxapyrifop</t>
  </si>
  <si>
    <t>methoprotryne</t>
  </si>
  <si>
    <t>metobenzuron</t>
  </si>
  <si>
    <t>monalide</t>
  </si>
  <si>
    <t>prodiamine</t>
  </si>
  <si>
    <t>pyrithiobac</t>
  </si>
  <si>
    <t>pyroxsulam</t>
  </si>
  <si>
    <t>quinoclamine</t>
  </si>
  <si>
    <t>quizalofop</t>
  </si>
  <si>
    <t>quizalofop-P-tefuryl</t>
  </si>
  <si>
    <t>S-metolachlor</t>
  </si>
  <si>
    <t>tembotrione</t>
  </si>
  <si>
    <t>thiazafluron</t>
  </si>
  <si>
    <t>thiencarbazone</t>
  </si>
  <si>
    <t>MEAN</t>
  </si>
  <si>
    <t>butamifos</t>
  </si>
  <si>
    <t>chlorbromuron</t>
  </si>
  <si>
    <t>methyldymron</t>
  </si>
  <si>
    <t>150-68-5</t>
  </si>
  <si>
    <t>1836-75-5</t>
  </si>
  <si>
    <t>1918-11-2</t>
  </si>
  <si>
    <t>20354-26-1</t>
  </si>
  <si>
    <t>2303-16-4</t>
  </si>
  <si>
    <t>26399-36-0</t>
  </si>
  <si>
    <t>2941-55-1</t>
  </si>
  <si>
    <t>33820-53-0</t>
  </si>
  <si>
    <t>38727-55-8</t>
  </si>
  <si>
    <t>39985-63-2</t>
  </si>
  <si>
    <t>41295-28-7</t>
  </si>
  <si>
    <t>4849-32-5</t>
  </si>
  <si>
    <t>85830-77-9</t>
  </si>
  <si>
    <t>87310-56-3</t>
  </si>
  <si>
    <t>93-71-0</t>
  </si>
  <si>
    <t>diethatyl-ethyl</t>
  </si>
  <si>
    <t xml:space="preserve">butenachlor </t>
  </si>
  <si>
    <t>allidochlor</t>
  </si>
  <si>
    <t>chlorphthalim</t>
  </si>
  <si>
    <t>diallate</t>
  </si>
  <si>
    <t>ethiolate</t>
  </si>
  <si>
    <t xml:space="preserve">fluchloralin </t>
  </si>
  <si>
    <t>isopropalin</t>
  </si>
  <si>
    <t>karbutilate</t>
  </si>
  <si>
    <t>methazole</t>
  </si>
  <si>
    <t>methoxyphenone</t>
  </si>
  <si>
    <t>monuron</t>
  </si>
  <si>
    <t>nitrofen</t>
  </si>
  <si>
    <t>terbucarb</t>
  </si>
  <si>
    <t>triazofenamide</t>
  </si>
  <si>
    <t>CN(C)C(=O)NC1=CC=C(Cl)C=C1</t>
  </si>
  <si>
    <t>1-(4-chlorophenyl)-3,3-dimethylurea</t>
  </si>
  <si>
    <t>C9H11ClN2O</t>
  </si>
  <si>
    <t>C009H011Cl001N002O001</t>
  </si>
  <si>
    <t>[O-][N+](=O)C1=CC=C(OC2=C(Cl)C=C(Cl)C=C2)C=C1</t>
  </si>
  <si>
    <t>2,4-dichloro-1-(4-nitrophenoxy)benzene</t>
  </si>
  <si>
    <t>C12H7Cl2NO3</t>
  </si>
  <si>
    <t>C012H007Cl002N001O003</t>
  </si>
  <si>
    <t>CNC(=O)OC1=C(C=C(C)C=C1C(C)(C)C)C(C)(C)C</t>
  </si>
  <si>
    <t>2,6-di-tert-butyl-4-methylphenyl N-methylcarbamate</t>
  </si>
  <si>
    <t>C17H27NO2</t>
  </si>
  <si>
    <t>C017H027N001O002</t>
  </si>
  <si>
    <t>CN1C(=O)ON(C1=O)C1=CC(Cl)=C(Cl)C=C1</t>
  </si>
  <si>
    <t>2-(3,4-dichlorophenyl)-4-methyl-1,2,4-oxadiazolidine-3,5-dione</t>
  </si>
  <si>
    <t>C9H6Cl2N2O3</t>
  </si>
  <si>
    <t>C009H006Cl002N002O003</t>
  </si>
  <si>
    <t>CC(C)N(C(C)C)C(=O)SC\C(Cl)=C\Cl</t>
  </si>
  <si>
    <t>N,N-bis(propan-2-yl){[(2Z)-2,3-dichloroprop-2-en-1-yl]sulfanyl}formamide</t>
  </si>
  <si>
    <t>C10H17Cl2NOS</t>
  </si>
  <si>
    <t>C010H017Cl002N001O001S001</t>
  </si>
  <si>
    <t>CCCN(CC1CC1)C1=C(C=C(C=C1[N+]([O-])=O)C(F)(F)F)[N+]([O-])=O</t>
  </si>
  <si>
    <t>N-(cyclopropylmethyl)-2,6-dinitro-N-propyl-4-(trifluoromethyl)aniline</t>
  </si>
  <si>
    <t>C14H16F3N3O4</t>
  </si>
  <si>
    <t>C014H016F003N003O004</t>
  </si>
  <si>
    <t>CCSC(=O)N(CC)CC</t>
  </si>
  <si>
    <t>N,N-diethyl(ethylsulfanyl)formamide</t>
  </si>
  <si>
    <t>C7H15NOS</t>
  </si>
  <si>
    <t>C007H015N001O001S001</t>
  </si>
  <si>
    <t>CCCN(CCC)C1=C(C=C(C=C1[N+]([O-])=O)C(C)C)[N+]([O-])=O</t>
  </si>
  <si>
    <t>2,6-dinitro-4-(propan-2-yl)-N,N-dipropylaniline</t>
  </si>
  <si>
    <t>C15H23N3O4</t>
  </si>
  <si>
    <t>C015H023N003O004</t>
  </si>
  <si>
    <t>CCOC(=O)CN(C(=O)CCl)C1=C(CC)C=CC=C1CC</t>
  </si>
  <si>
    <t>ethyl 2-[2-chloro-N-(2,6-diethylphenyl)acetamido]acetate</t>
  </si>
  <si>
    <t>C16H22ClNO3</t>
  </si>
  <si>
    <t>C016H022Cl001N001O003</t>
  </si>
  <si>
    <t>CCCN(CCCl)C1=C(C=C(C=C1[N+]([O-])=O)C(F)(F)F)[N+]([O-])=O</t>
  </si>
  <si>
    <t>N-(2-chloroethyl)-2,6-dinitro-N-propyl-4-(trifluoromethyl)aniline</t>
  </si>
  <si>
    <t>C12H13ClF3N3O4</t>
  </si>
  <si>
    <t>C012H013Cl001F003N003O004</t>
  </si>
  <si>
    <t>ClC1=CC=C(C=C1)N1C(=O)C2=C(CCCC2)C1=O</t>
  </si>
  <si>
    <t>2-(4-chlorophenyl)-2,3,4,5,6,7-hexahydro-1H-isoindole-1,3-dione</t>
  </si>
  <si>
    <t>C14H12ClNO2</t>
  </si>
  <si>
    <t>C014H012Cl001N001O002</t>
  </si>
  <si>
    <t>COC1=C(C)C=C(C=C1)C(=O)C1=CC(C)=CC=C1</t>
  </si>
  <si>
    <t>(4-methoxy-3-methylphenyl)(3-methylphenyl)methanone</t>
  </si>
  <si>
    <t>C16H16O2</t>
  </si>
  <si>
    <t>C016H016O002</t>
  </si>
  <si>
    <t>CN(C)C(=O)NC1=CC=CC(OC(=O)NC(C)(C)C)=C1</t>
  </si>
  <si>
    <t>3-[(dimethylcarbamoyl)amino]phenyl N-tert-butylcarbamate</t>
  </si>
  <si>
    <t>C14H21N3O3</t>
  </si>
  <si>
    <t>C014H021N003O003</t>
  </si>
  <si>
    <t>CC1=CC(=CC=C1)N1N=C(N=C1C1=CC=CC=C1)C(N)=O</t>
  </si>
  <si>
    <t>1-(3-methylphenyl)-5-phenyl-1H-1,2,4-triazole-3-carboxamide</t>
  </si>
  <si>
    <t>C16H14N4O</t>
  </si>
  <si>
    <t>C016H014N004O001</t>
  </si>
  <si>
    <t>CCC1=CC=CC(CC)=C1N(COC\C=C/C)C(=O)CCl</t>
  </si>
  <si>
    <t>N-{[(2Z)-but-2-en-1-yloxy]methyl}-2-chloro-N-(2,6-diethylphenyl)acetamide</t>
  </si>
  <si>
    <t>C17H24ClNO2</t>
  </si>
  <si>
    <t>C017H024Cl001N001O002</t>
  </si>
  <si>
    <t>ClCC(=O)N(CC=C)CC=C</t>
  </si>
  <si>
    <t>2-chloro-N,N-bis(prop-2-en-1-yl)acetamide</t>
  </si>
  <si>
    <t>C8H12ClNO</t>
  </si>
  <si>
    <t>C008H012Cl001N001O001</t>
  </si>
  <si>
    <t>CAS RN</t>
  </si>
  <si>
    <r>
      <t xml:space="preserve">Log </t>
    </r>
    <r>
      <rPr>
        <b/>
        <i/>
        <sz val="12"/>
        <color theme="1"/>
        <rFont val="Calibri"/>
        <family val="2"/>
        <scheme val="minor"/>
      </rPr>
      <t>D</t>
    </r>
    <r>
      <rPr>
        <b/>
        <sz val="12"/>
        <color theme="1"/>
        <rFont val="Calibri"/>
        <family val="2"/>
        <scheme val="minor"/>
      </rPr>
      <t xml:space="preserve"> at
pH 7.4</t>
    </r>
  </si>
  <si>
    <r>
      <t xml:space="preserve">Log </t>
    </r>
    <r>
      <rPr>
        <b/>
        <i/>
        <sz val="11"/>
        <color theme="1"/>
        <rFont val="Calibri"/>
        <family val="2"/>
        <scheme val="minor"/>
      </rPr>
      <t xml:space="preserve">S </t>
    </r>
    <r>
      <rPr>
        <b/>
        <sz val="11"/>
        <color theme="1"/>
        <rFont val="Calibri"/>
        <family val="2"/>
        <scheme val="minor"/>
      </rPr>
      <t>(combined)</t>
    </r>
  </si>
  <si>
    <r>
      <t xml:space="preserve">Log </t>
    </r>
    <r>
      <rPr>
        <b/>
        <i/>
        <sz val="11"/>
        <color theme="1"/>
        <rFont val="Calibri"/>
        <family val="2"/>
        <scheme val="minor"/>
      </rPr>
      <t xml:space="preserve">P </t>
    </r>
    <r>
      <rPr>
        <b/>
        <sz val="11"/>
        <color theme="1"/>
        <rFont val="Calibri"/>
        <family val="2"/>
        <scheme val="minor"/>
      </rPr>
      <t>(combined)</t>
    </r>
  </si>
  <si>
    <r>
      <t xml:space="preserve">Log </t>
    </r>
    <r>
      <rPr>
        <b/>
        <i/>
        <sz val="11"/>
        <color theme="1"/>
        <rFont val="Calibri"/>
        <family val="2"/>
        <scheme val="minor"/>
      </rPr>
      <t>P</t>
    </r>
    <r>
      <rPr>
        <b/>
        <sz val="11"/>
        <color theme="1"/>
        <rFont val="Calibri"/>
        <family val="2"/>
        <scheme val="minor"/>
      </rPr>
      <t xml:space="preserve">
(exp)</t>
    </r>
  </si>
  <si>
    <r>
      <t xml:space="preserve">Consensus Log </t>
    </r>
    <r>
      <rPr>
        <b/>
        <i/>
        <sz val="11"/>
        <color theme="1"/>
        <rFont val="Calibri"/>
        <family val="2"/>
        <scheme val="minor"/>
      </rPr>
      <t>P</t>
    </r>
  </si>
  <si>
    <r>
      <t xml:space="preserve">Log </t>
    </r>
    <r>
      <rPr>
        <b/>
        <i/>
        <sz val="11"/>
        <color theme="1"/>
        <rFont val="Calibri"/>
        <family val="2"/>
        <scheme val="minor"/>
      </rPr>
      <t>S</t>
    </r>
    <r>
      <rPr>
        <b/>
        <sz val="11"/>
        <color theme="1"/>
        <rFont val="Calibri"/>
        <family val="2"/>
        <scheme val="minor"/>
      </rPr>
      <t xml:space="preserve">
(exp)</t>
    </r>
  </si>
  <si>
    <r>
      <t xml:space="preserve">Leftmost Bin Min.          </t>
    </r>
    <r>
      <rPr>
        <i/>
        <sz val="11"/>
        <rFont val="Calibri"/>
        <family val="2"/>
        <scheme val="minor"/>
      </rPr>
      <t>User-defined</t>
    </r>
  </si>
  <si>
    <r>
      <t xml:space="preserve">Max. Value                               </t>
    </r>
    <r>
      <rPr>
        <i/>
        <sz val="11"/>
        <rFont val="Calibri"/>
        <family val="2"/>
        <scheme val="minor"/>
      </rPr>
      <t>Rounded</t>
    </r>
  </si>
  <si>
    <r>
      <t xml:space="preserve">Max. Value                                 </t>
    </r>
    <r>
      <rPr>
        <i/>
        <sz val="11"/>
        <rFont val="Calibri"/>
        <family val="2"/>
        <scheme val="minor"/>
      </rPr>
      <t>Natural</t>
    </r>
  </si>
  <si>
    <r>
      <t xml:space="preserve">Min. Value                                </t>
    </r>
    <r>
      <rPr>
        <i/>
        <sz val="11"/>
        <rFont val="Calibri"/>
        <family val="2"/>
        <scheme val="minor"/>
      </rPr>
      <t>Rounded</t>
    </r>
  </si>
  <si>
    <r>
      <t xml:space="preserve">Min. Value                                  </t>
    </r>
    <r>
      <rPr>
        <i/>
        <sz val="11"/>
        <rFont val="Calibri"/>
        <family val="2"/>
        <scheme val="minor"/>
      </rPr>
      <t>Natural</t>
    </r>
  </si>
  <si>
    <t>Round min/max to nearest…</t>
  </si>
  <si>
    <t>No. of compounds</t>
  </si>
  <si>
    <r>
      <t xml:space="preserve">Leftmost Bin Min.                  </t>
    </r>
    <r>
      <rPr>
        <i/>
        <sz val="11"/>
        <rFont val="Calibri"/>
        <family val="2"/>
        <scheme val="minor"/>
      </rPr>
      <t>Rounded</t>
    </r>
  </si>
  <si>
    <t>Aromatic Atom Count</t>
  </si>
  <si>
    <t>Formal Charge</t>
  </si>
  <si>
    <t>Rotatable Bond Count</t>
  </si>
  <si>
    <t>Molar Mass (Da)</t>
  </si>
  <si>
    <t>Min. Value                                  Natural</t>
  </si>
  <si>
    <t>Min. Value                                Rounded</t>
  </si>
  <si>
    <t>Leftmost Bin Min.          User-defined</t>
  </si>
  <si>
    <t>Leftmost Bin Min.                  Rounded</t>
  </si>
  <si>
    <t>Max. Value                                 Natural</t>
  </si>
  <si>
    <t>Max. Value                               Rounded</t>
  </si>
  <si>
    <t>TPSA
(Å²)</t>
  </si>
  <si>
    <t>Molar Mass
(Da)</t>
  </si>
  <si>
    <t>2,4,5-T</t>
  </si>
  <si>
    <t>93-76-5</t>
  </si>
  <si>
    <t>33245-39-5</t>
  </si>
  <si>
    <t>pyroxasulfone</t>
  </si>
  <si>
    <t>447399-55-5</t>
  </si>
  <si>
    <t>OC(=O)COC1=C(Cl)C=C(Cl)C(Cl)=C1</t>
  </si>
  <si>
    <t>2-(2,4,5-trichlorophenoxy)acetic acid</t>
  </si>
  <si>
    <t>C8H5Cl3O3</t>
  </si>
  <si>
    <t>C008H005Cl003O003</t>
  </si>
  <si>
    <t>NC1=NC=NN1</t>
  </si>
  <si>
    <t>1H-1,2,4-triazol-5-amine</t>
  </si>
  <si>
    <t>[Na+].[Na+].[O-]C(=O)C1C2CCC(O2)C1C([O-])=O</t>
  </si>
  <si>
    <t>disodium 7-oxabicyclo[2.2.1]heptane-2,3-dicarboxylate</t>
  </si>
  <si>
    <t>C8H8Na2O5</t>
  </si>
  <si>
    <t>C008H008Na002O005</t>
  </si>
  <si>
    <t>[O-]C(=O)C(F)(F)C(F)F</t>
  </si>
  <si>
    <t>2,2,3,3-tetrafluoropropanoate</t>
  </si>
  <si>
    <t>C3HF4O2</t>
  </si>
  <si>
    <t>C003H001F004O002</t>
  </si>
  <si>
    <t>CC1CC(O)C(C(=O)NC2=C(F)C=CC=C2)C1=O</t>
  </si>
  <si>
    <t>N-(2-fluorophenyl)-5-hydroxy-3-methyl-2-oxocyclopentane-1-carboxamide</t>
  </si>
  <si>
    <t>C13H14FNO3</t>
  </si>
  <si>
    <t>C013H014F001N001O003</t>
  </si>
  <si>
    <t>CN1N=C(C(CS(=O)(=O)C2=NOC(C)(C)C2)=C1OC(F)F)C(F)(F)F</t>
  </si>
  <si>
    <t>3-{[5-(difluoromethoxy)-1-methyl-3-(trifluoromethyl)-1H-pyrazol-4-yl]methanesulfonyl}-5,5-dimethyl-4,5-dihydro-1,2-oxazole</t>
  </si>
  <si>
    <t>C12H14F5N3O4S</t>
  </si>
  <si>
    <t>C012H014F005N003O004S001</t>
  </si>
  <si>
    <t>C017H017N002</t>
  </si>
  <si>
    <t>C012H012N002</t>
  </si>
  <si>
    <t>C001H003As001O003</t>
  </si>
  <si>
    <t>C008H008O005</t>
  </si>
  <si>
    <t>C012H010F003N004O006S001</t>
  </si>
  <si>
    <t>C015H009Cl001F003N002O006S001</t>
  </si>
  <si>
    <t>C003H007N001O004P001</t>
  </si>
  <si>
    <t>C005H011N001O004P001</t>
  </si>
  <si>
    <t>C002H004N001S002</t>
  </si>
  <si>
    <t>C001H004As001O003</t>
  </si>
  <si>
    <t>C012H014N002</t>
  </si>
  <si>
    <t>C015H017N004O007S001</t>
  </si>
  <si>
    <t>C003H007N001O005P001</t>
  </si>
  <si>
    <t>Mode of action</t>
  </si>
  <si>
    <t>Synthetic auxin</t>
  </si>
  <si>
    <t>Inhibitor of protoporphyrinogen oxidase</t>
  </si>
  <si>
    <t>Inhibitor of photosynthesis</t>
  </si>
  <si>
    <t>tepraloxydim</t>
  </si>
  <si>
    <t>profluralin</t>
  </si>
  <si>
    <t>tiocarbazil</t>
  </si>
  <si>
    <t>Y</t>
  </si>
  <si>
    <t>Post</t>
  </si>
  <si>
    <t>Pre</t>
  </si>
  <si>
    <t>Application
Stage</t>
  </si>
  <si>
    <t>acrolein</t>
  </si>
  <si>
    <t>107-02-8</t>
  </si>
  <si>
    <t>aminocyclopyrachlor</t>
  </si>
  <si>
    <t>858956-08-8</t>
  </si>
  <si>
    <t>bicyclopyrone</t>
  </si>
  <si>
    <t>352010-68-5</t>
  </si>
  <si>
    <t>dimethylarsinic acid</t>
  </si>
  <si>
    <t>75-60-5</t>
  </si>
  <si>
    <t>fenoxasulfone</t>
  </si>
  <si>
    <t>639826-16-7</t>
  </si>
  <si>
    <t>flucetosulfuron</t>
  </si>
  <si>
    <t>412928-75-7</t>
  </si>
  <si>
    <t>indaziflam</t>
  </si>
  <si>
    <t>950782-86-2</t>
  </si>
  <si>
    <t>iofensulfuron</t>
  </si>
  <si>
    <t>1144097-22-2</t>
  </si>
  <si>
    <t>ipfencarbazone</t>
  </si>
  <si>
    <t>212201-70-2</t>
  </si>
  <si>
    <t>mefluidide</t>
  </si>
  <si>
    <t>53780-34-0</t>
  </si>
  <si>
    <t>metazosulfuron</t>
  </si>
  <si>
    <t>868680-84-6</t>
  </si>
  <si>
    <t>methiozolin</t>
  </si>
  <si>
    <t>403640-27-7</t>
  </si>
  <si>
    <t>orthosulfamuron</t>
  </si>
  <si>
    <t>213464-77-8</t>
  </si>
  <si>
    <t>pentachlorophenol</t>
  </si>
  <si>
    <t>87-86-5</t>
  </si>
  <si>
    <t>propyrisulfuron</t>
  </si>
  <si>
    <t>570415-88-2</t>
  </si>
  <si>
    <t>pyrasulfotole</t>
  </si>
  <si>
    <t>365400-11-9</t>
  </si>
  <si>
    <t>pyrimisulfan</t>
  </si>
  <si>
    <t>221205-90-9</t>
  </si>
  <si>
    <t>saflufenacil</t>
  </si>
  <si>
    <t>372137-35-4</t>
  </si>
  <si>
    <t>topramezone</t>
  </si>
  <si>
    <t>210631-68-8</t>
  </si>
  <si>
    <t>triafamone</t>
  </si>
  <si>
    <t>874195-61-6</t>
  </si>
  <si>
    <t>triaziflam</t>
  </si>
  <si>
    <t>131475-57-5</t>
  </si>
  <si>
    <t>C=CC=O</t>
  </si>
  <si>
    <t>NC1=NC(=NC(C(O)=O)=C1Cl)C1CC1</t>
  </si>
  <si>
    <t>COCCOCC1=C(C=CC(=N1)C(F)(F)F)C(O)=C1C(=O)C2CCC(C2)C1=O</t>
  </si>
  <si>
    <t>C[As](C)(O)=O</t>
  </si>
  <si>
    <t>CC1(C)CC(S(=O)(CC2=C(Cl)C=C(OCC)C(Cl)=C2)=O)=NO1</t>
  </si>
  <si>
    <t>COCC(=O)OC(C(C)F)C1=NC=CC=C1S(=O)(=O)NC(=O)NC1=NC(OC)=CC(OC)=N1</t>
  </si>
  <si>
    <t>CC(F)C1=NC(N)=NC(NC2C(C)CC3=C2C=C(C)C=C3)=N1</t>
  </si>
  <si>
    <t>COC1=NC(C)=NC(NC(=O)NS(=O)(=O)C2=CC=CC=C2I)=N1</t>
  </si>
  <si>
    <t>CC(C)N(C(=O)N1C=NN(C1=O)C1=C(Cl)C=C(Cl)C=C1)C1=C(F)C=C(F)C=C1</t>
  </si>
  <si>
    <t>CC(=O)NC1=CC(NS(=O)(=O)C(F)(F)F)=C(C)C=C1C</t>
  </si>
  <si>
    <t>CC1CON=C(C2=C(S(NC(NC3=NC(OC)=CC(OC)=N3)=O)(=O)=O)N(C)N=C2Cl)O1</t>
  </si>
  <si>
    <t>CC1=C(SC=C1)C1=NOC(C)(COCC2=C(F)C=CC=C2F)C1</t>
  </si>
  <si>
    <t>COC1=CC(OC)=NC(NC(=O)NS(=O)(=O)NC2=CC=CC=C2C(=O)N(C)C)=N1</t>
  </si>
  <si>
    <t>OC1=C(Cl)C(Cl)=C(Cl)C(Cl)=C1Cl</t>
  </si>
  <si>
    <t>CCCC1=NN2C(C=C1)=NC(Cl)=C2S(=O)(=O)NC(=O)NC1=NC(OC)=CC(OC)=N1</t>
  </si>
  <si>
    <t>CN1NC(C)=C(C(=O)C2=C(C=C(C=C2)C(F)(F)F)S(C)(=O)=O)C1=O</t>
  </si>
  <si>
    <t>COCC1=C(NS(=O)(=O)C(F)F)C(=CC=C1)C(O)C1=NC(OC)=CC(OC)=N1</t>
  </si>
  <si>
    <t>CC(C)N(C)S(=O)(=O)NC(=O)C1=CC(N2C(=O)C=C(N(C)C2=O)C(F)(F)F)=C(F)C=C1Cl</t>
  </si>
  <si>
    <t>CN1NC=C(C(=O)C2=C(C)C(C3=NOCC3)=C(C=C2)S(C)(=O)=O)C1=O</t>
  </si>
  <si>
    <t>COC1=NC(=NC(OC)=N1)C(=O)C1=C(N(C)S(=O)(=O)C(F)(F)F)C(F)=CC=C1</t>
  </si>
  <si>
    <t>CC(COC1=CC(C)=CC(C)=C1)NC1=NC(=NC(N)=N1)C(C)(C)F</t>
  </si>
  <si>
    <t>C3H4O</t>
  </si>
  <si>
    <t>C003H004O001</t>
  </si>
  <si>
    <t>C8H8ClN3O2</t>
  </si>
  <si>
    <t>C008H008Cl001N003O002</t>
  </si>
  <si>
    <t>C19H20F3NO5</t>
  </si>
  <si>
    <t>C019H020F003N001O005</t>
  </si>
  <si>
    <t>C2H7AsO2</t>
  </si>
  <si>
    <t>C002H007As001O002</t>
  </si>
  <si>
    <t>C14H17Cl2NO4S</t>
  </si>
  <si>
    <t>C014H017Cl002N001O004S001</t>
  </si>
  <si>
    <t>C18H22FN5O8S</t>
  </si>
  <si>
    <t>C018H022F001N005O008S001</t>
  </si>
  <si>
    <t>C16H20FN5</t>
  </si>
  <si>
    <t>C016H020F001N005</t>
  </si>
  <si>
    <t>C12H12IN5O4S</t>
  </si>
  <si>
    <t>C012H012I001N005O004S001</t>
  </si>
  <si>
    <t>C18H14Cl2F2N4O2</t>
  </si>
  <si>
    <t>C018H014Cl002F002N004O002</t>
  </si>
  <si>
    <t>C11H13F3N2O3S</t>
  </si>
  <si>
    <t>C011H013F003N002O003S001</t>
  </si>
  <si>
    <t>C15H18ClN7O7S</t>
  </si>
  <si>
    <t>C015H018Cl001N007O007S001</t>
  </si>
  <si>
    <t>C17H17F2NO2S</t>
  </si>
  <si>
    <t>C017H017F002N001O002S001</t>
  </si>
  <si>
    <t>C16H20N6O6S</t>
  </si>
  <si>
    <t>C016H020N006O006S001</t>
  </si>
  <si>
    <t>C6HCl5O</t>
  </si>
  <si>
    <t>C006H001Cl005O001</t>
  </si>
  <si>
    <t>C16H18ClN7O5S</t>
  </si>
  <si>
    <t>C016H018Cl001N007O005S001</t>
  </si>
  <si>
    <t>C14H13F3N2O4S</t>
  </si>
  <si>
    <t>C014H013F003N002O004S001</t>
  </si>
  <si>
    <t>C16H19F2N3O6S</t>
  </si>
  <si>
    <t>C016H019F002N003O006S001</t>
  </si>
  <si>
    <t>C17H17ClF4N4O5S</t>
  </si>
  <si>
    <t>C017H017Cl001F004N004O005S001</t>
  </si>
  <si>
    <t>C16H17N3O5S</t>
  </si>
  <si>
    <t>C016H017N003O005S001</t>
  </si>
  <si>
    <t>C14H12F4N4O5S</t>
  </si>
  <si>
    <t>C014H012F004N004O005S001</t>
  </si>
  <si>
    <t>C17H24FN5O</t>
  </si>
  <si>
    <t>C017H024F001N005O001</t>
  </si>
  <si>
    <t>prop-2-enal</t>
  </si>
  <si>
    <t>6-amino-5-chloro-2-cyclopropylpyrimidine-4-carboxylic acid</t>
  </si>
  <si>
    <t>3-[hydroxy({2-[(2-methoxyethoxy)methyl]-6-(trifluoromethyl)pyridin-3-yl})methylidene]bicyclo[3.2.1]octane-2,4-dione</t>
  </si>
  <si>
    <t>3-[(2,5-dichloro-4-ethoxyphenyl)methanesulfonyl]-5,5-dimethyl-4,5-dihydro-1,2-oxazole</t>
  </si>
  <si>
    <t>1-[3-({[(4,6-dimethoxypyrimidin-2-yl)carbamoyl]amino}sulfonyl)pyridin-2-yl]-2-fluoropropyl 2-methoxyacetate</t>
  </si>
  <si>
    <t>2-N-(2,6-dimethyl-2,3-dihydro-1H-inden-1-yl)-6-(1-fluoroethyl)-1,3,5-triazine-2,4-diamine</t>
  </si>
  <si>
    <t>1-(2-iodobenzenesulfonyl)-3-(4-methoxy-6-methyl-1,3,5-triazin-2-yl)urea</t>
  </si>
  <si>
    <t>1-(2,4-dichlorophenyl)-N-(2,4-difluorophenyl)-5-oxo-N-(propan-2-yl)-4,5-dihydro-1H-1,2,4-triazole-4-carboxamide</t>
  </si>
  <si>
    <t>N-(2,4-dimethyl-5-trifluoromethanesulfonamidophenyl)acetamide</t>
  </si>
  <si>
    <t>3-{[3-chloro-1-methyl-4-(5-methyl-5,6-dihydro-1,4,2-dioxazin-3-yl)-1H-pyrazol-5-yl]sulfonyl}-1-(4,6-dimethoxypyrimidin-2-yl)urea</t>
  </si>
  <si>
    <t>5-{[(2,6-difluorophenyl)methoxy]methyl}-5-methyl-3-(3-methylthiophen-2-yl)-4,5-dihydro-1,2-oxazole</t>
  </si>
  <si>
    <t>2-[({[(4,6-dimethoxypyrimidin-2-yl)carbamoyl]amino}sulfonyl)amino]-N,N-dimethylbenzamide</t>
  </si>
  <si>
    <t>3-({2-chloro-6-propylimidazo[1,2-b]pyridazin-3-yl}sulfonyl)-1-(4,6-dimethoxypyrimidin-2-yl)urea</t>
  </si>
  <si>
    <t>4-[2-methanesulfonyl-4-(trifluoromethyl)benzoyl]-2,5-dimethyl-2,3-dihydro-1H-pyrazol-3-one</t>
  </si>
  <si>
    <t>N-{2-[(4,6-dimethoxypyrimidin-2-yl)(hydroxy)methyl]-6-(methoxymethyl)phenyl}-1,1-difluoromethanesulfonamide</t>
  </si>
  <si>
    <t>2-chloro-4-fluoro-N-[methyl(propan-2-yl)sulfamoyl]-5-[3-methyl-2,6-dioxo-4-(trifluoromethyl)-1,2,3,6-tetrahydropyrimidin-1-yl]benzamide</t>
  </si>
  <si>
    <t>4-[3-(4,5-dihydro-1,2-oxazol-3-yl)-4-methanesulfonyl-2-methylbenzoyl]-2-methyl-2,3-dihydro-1H-pyrazol-3-one</t>
  </si>
  <si>
    <t>N-[2-(dimethoxy-1,3,5-triazine-2-carbonyl)-6-fluorophenyl]-1,1,1-trifluoro-N-methylmethanesulfonamide</t>
  </si>
  <si>
    <t>2-N-[1-(3,5-dimethylphenoxy)propan-2-yl]-6-(2-fluoropropan-2-yl)-1,3,5-triazine-2,4-diamine</t>
  </si>
  <si>
    <t>No. of Filtered Points Displayed:</t>
  </si>
  <si>
    <t>No. of Unfiltered Points Displayed:</t>
  </si>
  <si>
    <t>Topological Polar Surface Area (Å²)</t>
  </si>
  <si>
    <t>Unknown mode of action</t>
  </si>
  <si>
    <t>Inhibitor of ACCase</t>
  </si>
  <si>
    <t>Inhibitor of auxin transport</t>
  </si>
  <si>
    <t>Inhibitor of ALS</t>
  </si>
  <si>
    <t>Inhibitor of dihydropteroate synthase</t>
  </si>
  <si>
    <t xml:space="preserve">Inhibitor of EPSP synthase </t>
  </si>
  <si>
    <t>Inhibitor of glutamine synthetase</t>
  </si>
  <si>
    <t>Inhibitor of cell division</t>
  </si>
  <si>
    <t>Inhibitor of cellulose synthesis</t>
  </si>
  <si>
    <t>Inhibitor of lipid synthesis</t>
  </si>
  <si>
    <t>Inhibitor of microtubule assembly</t>
  </si>
  <si>
    <t>Inhibitor of microtubule organisation</t>
  </si>
  <si>
    <t>Inhibitor of pigment synthesis</t>
  </si>
  <si>
    <t>Inhibitor of respiratory electron transport</t>
  </si>
  <si>
    <t>Disruptor of cell membrane</t>
  </si>
  <si>
    <t>H-Bond
Donor Sites
at pH 7.4</t>
  </si>
  <si>
    <t>H-Bond
Acceptor Atoms
at pH 7.4</t>
  </si>
  <si>
    <t>Axis decimal places (2, 3 or 4)</t>
  </si>
  <si>
    <t>Proportion of Aromatic Atoms</t>
  </si>
  <si>
    <t>H-Bond Donor Site Count</t>
  </si>
  <si>
    <t>H-Bond Acceptor Atom Count</t>
  </si>
  <si>
    <t>Log D</t>
  </si>
  <si>
    <t>Log P — Experimental &amp; Calculated</t>
  </si>
  <si>
    <t>Log S — Experimental &amp; Calculated</t>
  </si>
  <si>
    <t>Log S — Experimental</t>
  </si>
  <si>
    <r>
      <t xml:space="preserve">Log </t>
    </r>
    <r>
      <rPr>
        <i/>
        <sz val="11"/>
        <color rgb="FFF2F2F2"/>
        <rFont val="Calibri"/>
        <family val="2"/>
        <scheme val="minor"/>
      </rPr>
      <t>P</t>
    </r>
    <r>
      <rPr>
        <sz val="11"/>
        <color rgb="FFF2F2F2"/>
        <rFont val="Calibri"/>
        <family val="2"/>
        <scheme val="minor"/>
      </rPr>
      <t xml:space="preserve"> — Experimental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</si>
</sst>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9" formatCode="0.0000"/>
  </numFmts>
  <fonts count="68" x14ac:knownFonts="1">
    <font>
      <sz val="11"/>
      <color theme="1"/>
      <name val="Calibri"/>
      <family val="2"/>
      <scheme val="minor"/>
    </font>
    <font>
      <sz val="11"/>
      <name val="Calibri"/>
      <family val="2"/>
      <scheme val="minor"/>
    </font>
    <font>
      <b/>
      <sz val="11"/>
      <color theme="1"/>
      <name val="Calibri"/>
      <family val="2"/>
      <scheme val="minor"/>
    </font>
    <font>
      <b/>
      <sz val="12"/>
      <color theme="1"/>
      <name val="Calibri"/>
      <family val="2"/>
      <scheme val="minor"/>
    </font>
    <font>
      <sz val="9"/>
      <color indexed="81"/>
      <name val="Tahoma"/>
      <family val="2"/>
    </font>
    <font>
      <b/>
      <sz val="9"/>
      <color indexed="81"/>
      <name val="Tahoma"/>
      <family val="2"/>
    </font>
    <font>
      <i/>
      <sz val="9"/>
      <color indexed="81"/>
      <name val="Tahoma"/>
      <family val="2"/>
    </font>
    <font>
      <b/>
      <sz val="18"/>
      <color theme="1"/>
      <name val="Calibri"/>
      <family val="2"/>
      <scheme val="minor"/>
    </font>
    <font>
      <b/>
      <sz val="20"/>
      <color theme="1"/>
      <name val="Calibri"/>
      <family val="2"/>
      <scheme val="minor"/>
    </font>
    <font>
      <sz val="10"/>
      <color theme="1"/>
      <name val="Calibri"/>
      <family val="2"/>
      <scheme val="minor"/>
    </font>
    <font>
      <b/>
      <sz val="11"/>
      <name val="Calibri"/>
      <family val="2"/>
      <scheme val="minor"/>
    </font>
    <font>
      <u/>
      <sz val="11"/>
      <color theme="10"/>
      <name val="Calibri"/>
      <family val="2"/>
      <scheme val="minor"/>
    </font>
    <font>
      <sz val="9"/>
      <color indexed="10"/>
      <name val="Tahoma"/>
      <family val="2"/>
    </font>
    <font>
      <sz val="11"/>
      <color theme="1"/>
      <name val="Calibri"/>
      <family val="2"/>
      <scheme val="minor"/>
    </font>
    <font>
      <sz val="11"/>
      <color rgb="FF9C0006"/>
      <name val="Calibri"/>
      <family val="2"/>
      <scheme val="minor"/>
    </font>
    <font>
      <b/>
      <sz val="11"/>
      <color rgb="FFFA7D00"/>
      <name val="Calibri"/>
      <family val="2"/>
      <scheme val="minor"/>
    </font>
    <font>
      <sz val="11"/>
      <color theme="0" tint="-4.9989318521683403E-2"/>
      <name val="Calibri"/>
      <family val="2"/>
      <scheme val="minor"/>
    </font>
    <font>
      <b/>
      <sz val="11"/>
      <color theme="0" tint="-4.9989318521683403E-2"/>
      <name val="Calibri"/>
      <family val="2"/>
      <scheme val="minor"/>
    </font>
    <font>
      <sz val="10"/>
      <name val="Arial"/>
      <family val="2"/>
    </font>
    <font>
      <b/>
      <sz val="10"/>
      <color theme="0" tint="-4.9989318521683403E-2"/>
      <name val="Calibri"/>
      <family val="2"/>
      <scheme val="minor"/>
    </font>
    <font>
      <b/>
      <sz val="14"/>
      <color rgb="FF7030A0"/>
      <name val="Calibri"/>
      <family val="2"/>
      <scheme val="minor"/>
    </font>
    <font>
      <b/>
      <sz val="14"/>
      <color theme="9" tint="-0.249977111117893"/>
      <name val="Calibri"/>
      <family val="2"/>
      <scheme val="minor"/>
    </font>
    <font>
      <b/>
      <sz val="18"/>
      <color theme="0"/>
      <name val="Calibri"/>
      <family val="2"/>
      <scheme val="minor"/>
    </font>
    <font>
      <i/>
      <sz val="11"/>
      <name val="Calibri"/>
      <family val="2"/>
      <scheme val="minor"/>
    </font>
    <font>
      <i/>
      <sz val="11"/>
      <color theme="1"/>
      <name val="Calibri"/>
      <family val="2"/>
      <scheme val="minor"/>
    </font>
    <font>
      <sz val="12"/>
      <name val="Calibri"/>
      <family val="2"/>
      <scheme val="minor"/>
    </font>
    <font>
      <sz val="10"/>
      <color theme="0" tint="-4.9989318521683403E-2"/>
      <name val="Arial"/>
      <family val="2"/>
    </font>
    <font>
      <sz val="11"/>
      <color theme="0" tint="-4.9989318521683403E-2"/>
      <name val="Courier New"/>
      <family val="3"/>
    </font>
    <font>
      <b/>
      <i/>
      <sz val="9"/>
      <color indexed="81"/>
      <name val="Tahoma"/>
      <family val="2"/>
    </font>
    <font>
      <sz val="10"/>
      <color indexed="81"/>
      <name val="Tahoma"/>
      <family val="2"/>
    </font>
    <font>
      <b/>
      <i/>
      <sz val="10"/>
      <color indexed="81"/>
      <name val="Tahoma"/>
      <family val="2"/>
    </font>
    <font>
      <b/>
      <sz val="10"/>
      <color indexed="81"/>
      <name val="Tahoma"/>
      <family val="2"/>
    </font>
    <font>
      <b/>
      <sz val="12"/>
      <color indexed="81"/>
      <name val="Tahoma"/>
      <family val="2"/>
    </font>
    <font>
      <i/>
      <sz val="10"/>
      <color indexed="81"/>
      <name val="Tahoma"/>
      <family val="2"/>
    </font>
    <font>
      <sz val="12"/>
      <color theme="1"/>
      <name val="Courier New"/>
      <family val="3"/>
    </font>
    <font>
      <sz val="12"/>
      <name val="Courier New"/>
      <family val="3"/>
    </font>
    <font>
      <sz val="12"/>
      <color theme="1"/>
      <name val="Calibri"/>
      <family val="2"/>
      <scheme val="minor"/>
    </font>
    <font>
      <b/>
      <sz val="12"/>
      <color theme="9" tint="-0.249977111117893"/>
      <name val="Calibri"/>
      <family val="2"/>
      <scheme val="minor"/>
    </font>
    <font>
      <b/>
      <sz val="12"/>
      <color rgb="FF7030A0"/>
      <name val="Calibri"/>
      <family val="2"/>
      <scheme val="minor"/>
    </font>
    <font>
      <sz val="12"/>
      <color theme="0" tint="-0.499984740745262"/>
      <name val="Courier New"/>
      <family val="3"/>
    </font>
    <font>
      <b/>
      <sz val="11"/>
      <color theme="0"/>
      <name val="Calibri"/>
      <family val="2"/>
      <scheme val="minor"/>
    </font>
    <font>
      <sz val="11"/>
      <color rgb="FFFF0000"/>
      <name val="Calibri"/>
      <family val="2"/>
      <scheme val="minor"/>
    </font>
    <font>
      <sz val="11"/>
      <color theme="0"/>
      <name val="Calibri"/>
      <family val="2"/>
      <scheme val="minor"/>
    </font>
    <font>
      <sz val="11"/>
      <color indexed="81"/>
      <name val="Courier New"/>
      <family val="3"/>
    </font>
    <font>
      <i/>
      <sz val="12"/>
      <color theme="1"/>
      <name val="Calibri"/>
      <family val="2"/>
      <scheme val="minor"/>
    </font>
    <font>
      <u/>
      <sz val="9"/>
      <color indexed="81"/>
      <name val="Tahoma"/>
      <family val="2"/>
    </font>
    <font>
      <b/>
      <sz val="12"/>
      <color theme="0"/>
      <name val="Calibri"/>
      <family val="2"/>
      <scheme val="minor"/>
    </font>
    <font>
      <sz val="10"/>
      <color indexed="81"/>
      <name val="Courier New"/>
      <family val="3"/>
    </font>
    <font>
      <b/>
      <i/>
      <sz val="12"/>
      <color theme="1"/>
      <name val="Calibri"/>
      <family val="2"/>
      <scheme val="minor"/>
    </font>
    <font>
      <b/>
      <i/>
      <sz val="11"/>
      <color theme="1"/>
      <name val="Calibri"/>
      <family val="2"/>
      <scheme val="minor"/>
    </font>
    <font>
      <sz val="12"/>
      <color theme="0" tint="-4.9989318521683403E-2"/>
      <name val="Courier New"/>
      <family val="3"/>
    </font>
    <font>
      <sz val="11"/>
      <name val="Courier New"/>
      <family val="3"/>
    </font>
    <font>
      <sz val="8"/>
      <color rgb="FF000000"/>
      <name val="Tahoma"/>
      <family val="2"/>
    </font>
    <font>
      <sz val="11"/>
      <color theme="1" tint="0.34998626667073579"/>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sz val="11"/>
      <color rgb="FFFA7D00"/>
      <name val="Calibri"/>
      <family val="2"/>
      <scheme val="minor"/>
    </font>
    <font>
      <i/>
      <sz val="11"/>
      <color rgb="FF7F7F7F"/>
      <name val="Calibri"/>
      <family val="2"/>
      <scheme val="minor"/>
    </font>
    <font>
      <sz val="12"/>
      <color theme="2"/>
      <name val="Courier New"/>
      <family val="3"/>
    </font>
    <font>
      <sz val="11"/>
      <color theme="2"/>
      <name val="Calibri"/>
      <family val="2"/>
      <scheme val="minor"/>
    </font>
    <font>
      <sz val="11"/>
      <color rgb="FFF2F2F2"/>
      <name val="Calibri"/>
      <family val="2"/>
      <scheme val="minor"/>
    </font>
    <font>
      <i/>
      <sz val="11"/>
      <color rgb="FFF2F2F2"/>
      <name val="Calibri"/>
      <family val="2"/>
      <scheme val="minor"/>
    </font>
  </fonts>
  <fills count="42">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rgb="FFFFC7CE"/>
      </patternFill>
    </fill>
    <fill>
      <patternFill patternType="solid">
        <fgColor rgb="FFF2F2F2"/>
      </patternFill>
    </fill>
    <fill>
      <patternFill patternType="solid">
        <fgColor theme="0" tint="-4.9989318521683403E-2"/>
        <bgColor indexed="64"/>
      </patternFill>
    </fill>
    <fill>
      <patternFill patternType="solid">
        <fgColor theme="0"/>
        <bgColor indexed="64"/>
      </patternFill>
    </fill>
    <fill>
      <patternFill patternType="solid">
        <fgColor rgb="FFFFFF66"/>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rgb="FFEFECF4"/>
        <bgColor indexed="64"/>
      </patternFill>
    </fill>
    <fill>
      <patternFill patternType="solid">
        <fgColor rgb="FFC6EFCE"/>
      </patternFill>
    </fill>
    <fill>
      <patternFill patternType="solid">
        <fgColor rgb="FFFFEB9C"/>
      </patternFill>
    </fill>
    <fill>
      <patternFill patternType="solid">
        <fgColor rgb="FFFFCC99"/>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030A0"/>
      </left>
      <right style="thin">
        <color rgb="FF7030A0"/>
      </right>
      <top style="thin">
        <color rgb="FF7030A0"/>
      </top>
      <bottom style="thin">
        <color rgb="FF7030A0"/>
      </bottom>
      <diagonal/>
    </border>
    <border>
      <left/>
      <right style="thin">
        <color rgb="FF7030A0"/>
      </right>
      <top style="thin">
        <color rgb="FF7030A0"/>
      </top>
      <bottom/>
      <diagonal/>
    </border>
    <border>
      <left style="thin">
        <color rgb="FF7030A0"/>
      </left>
      <right/>
      <top/>
      <bottom/>
      <diagonal/>
    </border>
    <border>
      <left/>
      <right style="thin">
        <color rgb="FF7030A0"/>
      </right>
      <top/>
      <bottom/>
      <diagonal/>
    </border>
    <border>
      <left/>
      <right style="thin">
        <color rgb="FF7030A0"/>
      </right>
      <top/>
      <bottom style="thin">
        <color rgb="FF7030A0"/>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style="thin">
        <color theme="9" tint="-0.24994659260841701"/>
      </right>
      <top style="thin">
        <color theme="9" tint="-0.24994659260841701"/>
      </top>
      <bottom/>
      <diagonal/>
    </border>
    <border>
      <left style="thin">
        <color theme="9" tint="-0.24994659260841701"/>
      </left>
      <right/>
      <top/>
      <bottom/>
      <diagonal/>
    </border>
    <border>
      <left/>
      <right style="thin">
        <color theme="9" tint="-0.24994659260841701"/>
      </right>
      <top/>
      <bottom/>
      <diagonal/>
    </border>
    <border>
      <left style="thin">
        <color theme="9" tint="-0.24994659260841701"/>
      </left>
      <right/>
      <top/>
      <bottom style="thin">
        <color theme="9" tint="-0.24994659260841701"/>
      </bottom>
      <diagonal/>
    </border>
    <border>
      <left/>
      <right/>
      <top/>
      <bottom style="thin">
        <color rgb="FF7030A0"/>
      </bottom>
      <diagonal/>
    </border>
    <border>
      <left/>
      <right/>
      <top/>
      <bottom style="thin">
        <color theme="9" tint="-0.24994659260841701"/>
      </bottom>
      <diagonal/>
    </border>
    <border>
      <left/>
      <right style="thin">
        <color theme="9" tint="-0.24994659260841701"/>
      </right>
      <top/>
      <bottom style="thin">
        <color theme="9" tint="-0.24994659260841701"/>
      </bottom>
      <diagonal/>
    </border>
    <border>
      <left/>
      <right/>
      <top style="thin">
        <color rgb="FF7030A0"/>
      </top>
      <bottom/>
      <diagonal/>
    </border>
    <border>
      <left style="thin">
        <color rgb="FF7030A0"/>
      </left>
      <right/>
      <top/>
      <bottom style="dashed">
        <color rgb="FF7030A0"/>
      </bottom>
      <diagonal/>
    </border>
    <border>
      <left/>
      <right style="thin">
        <color rgb="FF7030A0"/>
      </right>
      <top/>
      <bottom style="dashed">
        <color rgb="FF7030A0"/>
      </bottom>
      <diagonal/>
    </border>
    <border>
      <left style="thin">
        <color rgb="FF7030A0"/>
      </left>
      <right style="thin">
        <color rgb="FF7030A0"/>
      </right>
      <top style="thin">
        <color rgb="FF7030A0"/>
      </top>
      <bottom style="dashed">
        <color rgb="FF7030A0"/>
      </bottom>
      <diagonal/>
    </border>
    <border>
      <left style="thin">
        <color theme="9" tint="-0.24994659260841701"/>
      </left>
      <right style="thin">
        <color theme="9" tint="-0.24994659260841701"/>
      </right>
      <top style="thin">
        <color theme="9" tint="-0.24994659260841701"/>
      </top>
      <bottom style="dashed">
        <color theme="9" tint="-0.24994659260841701"/>
      </bottom>
      <diagonal/>
    </border>
    <border>
      <left style="thin">
        <color theme="9" tint="-0.24994659260841701"/>
      </left>
      <right style="thin">
        <color theme="9" tint="-0.24994659260841701"/>
      </right>
      <top/>
      <bottom style="dashed">
        <color theme="9"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7">
    <xf numFmtId="0" fontId="0" fillId="0" borderId="0"/>
    <xf numFmtId="0" fontId="11" fillId="0" borderId="0" applyNumberFormat="0" applyFill="0" applyBorder="0" applyAlignment="0" applyProtection="0"/>
    <xf numFmtId="0" fontId="14" fillId="5" borderId="0" applyNumberFormat="0" applyBorder="0" applyAlignment="0" applyProtection="0"/>
    <xf numFmtId="0" fontId="15" fillId="6" borderId="1" applyNumberFormat="0" applyAlignment="0" applyProtection="0"/>
    <xf numFmtId="0" fontId="13" fillId="0" borderId="0"/>
    <xf numFmtId="0" fontId="13" fillId="0" borderId="0"/>
    <xf numFmtId="0" fontId="18" fillId="0" borderId="0"/>
    <xf numFmtId="0" fontId="11" fillId="0" borderId="0" applyNumberFormat="0" applyFill="0" applyBorder="0" applyAlignment="0" applyProtection="0"/>
    <xf numFmtId="0" fontId="54" fillId="0" borderId="0" applyNumberFormat="0" applyFill="0" applyBorder="0" applyAlignment="0" applyProtection="0"/>
    <xf numFmtId="0" fontId="55" fillId="0" borderId="23" applyNumberFormat="0" applyFill="0" applyAlignment="0" applyProtection="0"/>
    <xf numFmtId="0" fontId="56" fillId="0" borderId="24" applyNumberFormat="0" applyFill="0" applyAlignment="0" applyProtection="0"/>
    <xf numFmtId="0" fontId="57" fillId="0" borderId="25" applyNumberFormat="0" applyFill="0" applyAlignment="0" applyProtection="0"/>
    <xf numFmtId="0" fontId="57" fillId="0" borderId="0" applyNumberFormat="0" applyFill="0" applyBorder="0" applyAlignment="0" applyProtection="0"/>
    <xf numFmtId="0" fontId="58" fillId="13" borderId="0" applyNumberFormat="0" applyBorder="0" applyAlignment="0" applyProtection="0"/>
    <xf numFmtId="0" fontId="59" fillId="14" borderId="0" applyNumberFormat="0" applyBorder="0" applyAlignment="0" applyProtection="0"/>
    <xf numFmtId="0" fontId="60" fillId="15" borderId="1" applyNumberFormat="0" applyAlignment="0" applyProtection="0"/>
    <xf numFmtId="0" fontId="61" fillId="6" borderId="26" applyNumberFormat="0" applyAlignment="0" applyProtection="0"/>
    <xf numFmtId="0" fontId="62" fillId="0" borderId="27" applyNumberFormat="0" applyFill="0" applyAlignment="0" applyProtection="0"/>
    <xf numFmtId="0" fontId="40" fillId="16" borderId="28" applyNumberFormat="0" applyAlignment="0" applyProtection="0"/>
    <xf numFmtId="0" fontId="41" fillId="0" borderId="0" applyNumberFormat="0" applyFill="0" applyBorder="0" applyAlignment="0" applyProtection="0"/>
    <xf numFmtId="0" fontId="13" fillId="17" borderId="29" applyNumberFormat="0" applyFont="0" applyAlignment="0" applyProtection="0"/>
    <xf numFmtId="0" fontId="63" fillId="0" borderId="0" applyNumberFormat="0" applyFill="0" applyBorder="0" applyAlignment="0" applyProtection="0"/>
    <xf numFmtId="0" fontId="2" fillId="0" borderId="30" applyNumberFormat="0" applyFill="0" applyAlignment="0" applyProtection="0"/>
    <xf numFmtId="0" fontId="42"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42" fillId="25" borderId="0" applyNumberFormat="0" applyBorder="0" applyAlignment="0" applyProtection="0"/>
    <xf numFmtId="0" fontId="42" fillId="26"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42" fillId="29" borderId="0" applyNumberFormat="0" applyBorder="0" applyAlignment="0" applyProtection="0"/>
    <xf numFmtId="0" fontId="42" fillId="30" borderId="0" applyNumberFormat="0" applyBorder="0" applyAlignment="0" applyProtection="0"/>
    <xf numFmtId="0" fontId="13" fillId="31" borderId="0" applyNumberFormat="0" applyBorder="0" applyAlignment="0" applyProtection="0"/>
    <xf numFmtId="0" fontId="13" fillId="32" borderId="0" applyNumberFormat="0" applyBorder="0" applyAlignment="0" applyProtection="0"/>
    <xf numFmtId="0" fontId="42" fillId="33" borderId="0" applyNumberFormat="0" applyBorder="0" applyAlignment="0" applyProtection="0"/>
    <xf numFmtId="0" fontId="42" fillId="34" borderId="0" applyNumberFormat="0" applyBorder="0" applyAlignment="0" applyProtection="0"/>
    <xf numFmtId="0" fontId="13" fillId="35" borderId="0" applyNumberFormat="0" applyBorder="0" applyAlignment="0" applyProtection="0"/>
    <xf numFmtId="0" fontId="13"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13" fillId="39" borderId="0" applyNumberFormat="0" applyBorder="0" applyAlignment="0" applyProtection="0"/>
    <xf numFmtId="0" fontId="13" fillId="40" borderId="0" applyNumberFormat="0" applyBorder="0" applyAlignment="0" applyProtection="0"/>
    <xf numFmtId="0" fontId="42" fillId="41" borderId="0" applyNumberFormat="0" applyBorder="0" applyAlignment="0" applyProtection="0"/>
  </cellStyleXfs>
  <cellXfs count="225">
    <xf numFmtId="0" fontId="0" fillId="0" borderId="0" xfId="0"/>
    <xf numFmtId="0" fontId="0" fillId="0" borderId="0" xfId="0" applyAlignment="1">
      <alignment horizontal="center"/>
    </xf>
    <xf numFmtId="0" fontId="0" fillId="0" borderId="0" xfId="0" applyAlignment="1">
      <alignment horizontal="center" vertical="center"/>
    </xf>
    <xf numFmtId="0" fontId="9" fillId="0" borderId="0" xfId="0" applyFont="1"/>
    <xf numFmtId="0" fontId="2" fillId="0" borderId="0" xfId="0" applyFont="1" applyAlignment="1">
      <alignment vertical="center"/>
    </xf>
    <xf numFmtId="0" fontId="0" fillId="0" borderId="0" xfId="0" applyFill="1"/>
    <xf numFmtId="2" fontId="0" fillId="0" borderId="0" xfId="0" applyNumberFormat="1"/>
    <xf numFmtId="2" fontId="0" fillId="0" borderId="0" xfId="0" applyNumberFormat="1" applyAlignment="1">
      <alignment horizontal="center"/>
    </xf>
    <xf numFmtId="2" fontId="40" fillId="0" borderId="0" xfId="3" applyNumberFormat="1" applyFont="1" applyFill="1" applyBorder="1" applyAlignment="1">
      <alignment horizontal="center"/>
    </xf>
    <xf numFmtId="0" fontId="42" fillId="0" borderId="0" xfId="4" applyFont="1" applyFill="1"/>
    <xf numFmtId="14" fontId="0" fillId="0" borderId="0" xfId="0" quotePrefix="1" applyNumberFormat="1" applyFill="1"/>
    <xf numFmtId="0" fontId="14" fillId="0" borderId="0" xfId="2" applyFill="1"/>
    <xf numFmtId="0" fontId="34" fillId="2" borderId="10" xfId="5" applyNumberFormat="1" applyFont="1" applyFill="1" applyBorder="1" applyAlignment="1" applyProtection="1">
      <alignment horizontal="right" vertical="center"/>
      <protection hidden="1"/>
    </xf>
    <xf numFmtId="0" fontId="16" fillId="7" borderId="0" xfId="5" applyFont="1" applyFill="1" applyProtection="1">
      <protection hidden="1"/>
    </xf>
    <xf numFmtId="0" fontId="10" fillId="7" borderId="0" xfId="5" applyFont="1" applyFill="1" applyAlignment="1" applyProtection="1">
      <alignment horizontal="center"/>
      <protection hidden="1"/>
    </xf>
    <xf numFmtId="0" fontId="2" fillId="7" borderId="0" xfId="5" applyNumberFormat="1" applyFont="1" applyFill="1" applyAlignment="1" applyProtection="1">
      <alignment horizontal="center" wrapText="1"/>
      <protection hidden="1"/>
    </xf>
    <xf numFmtId="1" fontId="2" fillId="7" borderId="0" xfId="5" applyNumberFormat="1" applyFont="1" applyFill="1" applyAlignment="1" applyProtection="1">
      <alignment horizontal="center"/>
      <protection hidden="1"/>
    </xf>
    <xf numFmtId="1" fontId="2" fillId="7" borderId="0" xfId="5" applyNumberFormat="1" applyFont="1" applyFill="1" applyProtection="1">
      <protection hidden="1"/>
    </xf>
    <xf numFmtId="0" fontId="13" fillId="7" borderId="0" xfId="5" applyFill="1" applyProtection="1">
      <protection hidden="1"/>
    </xf>
    <xf numFmtId="0" fontId="0" fillId="7" borderId="0" xfId="0" applyFill="1" applyProtection="1">
      <protection hidden="1"/>
    </xf>
    <xf numFmtId="0" fontId="0" fillId="0" borderId="0" xfId="0" applyFill="1" applyProtection="1">
      <protection hidden="1"/>
    </xf>
    <xf numFmtId="0" fontId="13" fillId="0" borderId="0" xfId="5" applyFill="1" applyProtection="1">
      <protection hidden="1"/>
    </xf>
    <xf numFmtId="0" fontId="13" fillId="0" borderId="0" xfId="5" applyProtection="1">
      <protection hidden="1"/>
    </xf>
    <xf numFmtId="164" fontId="17" fillId="7" borderId="0" xfId="5" applyNumberFormat="1" applyFont="1" applyFill="1" applyAlignment="1" applyProtection="1">
      <alignment horizontal="center"/>
      <protection hidden="1"/>
    </xf>
    <xf numFmtId="0" fontId="19" fillId="7" borderId="0" xfId="5" quotePrefix="1" applyNumberFormat="1" applyFont="1" applyFill="1" applyProtection="1">
      <protection hidden="1"/>
    </xf>
    <xf numFmtId="0" fontId="17" fillId="7" borderId="0" xfId="5" applyNumberFormat="1" applyFont="1" applyFill="1" applyProtection="1">
      <protection hidden="1"/>
    </xf>
    <xf numFmtId="1" fontId="17" fillId="7" borderId="0" xfId="5" applyNumberFormat="1" applyFont="1" applyFill="1" applyProtection="1">
      <protection hidden="1"/>
    </xf>
    <xf numFmtId="164" fontId="16" fillId="7" borderId="0" xfId="5" applyNumberFormat="1" applyFont="1" applyFill="1" applyAlignment="1" applyProtection="1">
      <alignment horizontal="center"/>
      <protection hidden="1"/>
    </xf>
    <xf numFmtId="0" fontId="16" fillId="7" borderId="0" xfId="5" applyNumberFormat="1" applyFont="1" applyFill="1" applyProtection="1">
      <protection hidden="1"/>
    </xf>
    <xf numFmtId="1" fontId="16" fillId="7" borderId="0" xfId="5" applyNumberFormat="1" applyFont="1" applyFill="1" applyProtection="1">
      <protection hidden="1"/>
    </xf>
    <xf numFmtId="0" fontId="0" fillId="7" borderId="0" xfId="5" applyFont="1" applyFill="1" applyProtection="1">
      <protection hidden="1"/>
    </xf>
    <xf numFmtId="0" fontId="34" fillId="7" borderId="0" xfId="5" applyFont="1" applyFill="1" applyAlignment="1" applyProtection="1">
      <alignment horizontal="right" vertical="center"/>
      <protection hidden="1"/>
    </xf>
    <xf numFmtId="0" fontId="34" fillId="8" borderId="2" xfId="5" applyNumberFormat="1" applyFont="1" applyFill="1" applyBorder="1" applyAlignment="1" applyProtection="1">
      <alignment vertical="center"/>
      <protection locked="0" hidden="1"/>
    </xf>
    <xf numFmtId="0" fontId="50" fillId="7" borderId="0" xfId="5" applyFont="1" applyFill="1" applyBorder="1" applyAlignment="1" applyProtection="1">
      <alignment vertical="center"/>
      <protection hidden="1"/>
    </xf>
    <xf numFmtId="1" fontId="35" fillId="7" borderId="0" xfId="5" applyNumberFormat="1" applyFont="1" applyFill="1" applyAlignment="1" applyProtection="1">
      <alignment horizontal="right" vertical="center"/>
      <protection hidden="1"/>
    </xf>
    <xf numFmtId="0" fontId="26" fillId="7" borderId="0" xfId="6" applyFont="1" applyFill="1" applyProtection="1">
      <protection hidden="1"/>
    </xf>
    <xf numFmtId="0" fontId="0" fillId="3" borderId="20" xfId="5" applyFont="1" applyFill="1" applyBorder="1" applyProtection="1">
      <protection hidden="1"/>
    </xf>
    <xf numFmtId="0" fontId="34" fillId="8" borderId="4" xfId="5" applyNumberFormat="1" applyFont="1" applyFill="1" applyBorder="1" applyAlignment="1" applyProtection="1">
      <alignment vertical="center"/>
      <protection locked="0" hidden="1"/>
    </xf>
    <xf numFmtId="0" fontId="1" fillId="3" borderId="6" xfId="6" applyFont="1" applyFill="1" applyBorder="1" applyAlignment="1" applyProtection="1">
      <alignment horizontal="left"/>
      <protection hidden="1"/>
    </xf>
    <xf numFmtId="0" fontId="34" fillId="3" borderId="5" xfId="5" applyNumberFormat="1" applyFont="1" applyFill="1" applyBorder="1" applyAlignment="1" applyProtection="1">
      <alignment horizontal="right" vertical="center"/>
      <protection hidden="1"/>
    </xf>
    <xf numFmtId="0" fontId="1" fillId="3" borderId="18" xfId="6" applyFont="1" applyFill="1" applyBorder="1" applyAlignment="1" applyProtection="1">
      <alignment horizontal="left"/>
      <protection hidden="1"/>
    </xf>
    <xf numFmtId="0" fontId="35" fillId="3" borderId="19" xfId="5" applyNumberFormat="1" applyFont="1" applyFill="1" applyBorder="1" applyAlignment="1" applyProtection="1">
      <alignment horizontal="right" vertical="center" wrapText="1"/>
      <protection hidden="1"/>
    </xf>
    <xf numFmtId="0" fontId="0" fillId="7" borderId="0" xfId="5" quotePrefix="1" applyFont="1" applyFill="1" applyProtection="1">
      <protection hidden="1"/>
    </xf>
    <xf numFmtId="0" fontId="35" fillId="3" borderId="19" xfId="5" applyNumberFormat="1" applyFont="1" applyFill="1" applyBorder="1" applyAlignment="1" applyProtection="1">
      <alignment horizontal="right" vertical="center"/>
      <protection hidden="1"/>
    </xf>
    <xf numFmtId="0" fontId="50" fillId="7" borderId="6" xfId="5" applyNumberFormat="1" applyFont="1" applyFill="1" applyBorder="1" applyAlignment="1" applyProtection="1">
      <alignment horizontal="right" vertical="center"/>
      <protection hidden="1"/>
    </xf>
    <xf numFmtId="0" fontId="34" fillId="3" borderId="7" xfId="5" applyNumberFormat="1" applyFont="1" applyFill="1" applyBorder="1" applyAlignment="1" applyProtection="1">
      <alignment horizontal="right" vertical="center"/>
      <protection hidden="1"/>
    </xf>
    <xf numFmtId="0" fontId="35" fillId="3" borderId="8" xfId="5" applyNumberFormat="1" applyFont="1" applyFill="1" applyBorder="1" applyAlignment="1" applyProtection="1">
      <alignment horizontal="right" vertical="center"/>
      <protection hidden="1"/>
    </xf>
    <xf numFmtId="0" fontId="36" fillId="7" borderId="0" xfId="5" applyFont="1" applyFill="1" applyBorder="1" applyAlignment="1" applyProtection="1">
      <alignment horizontal="right" vertical="center"/>
      <protection hidden="1"/>
    </xf>
    <xf numFmtId="0" fontId="37" fillId="7" borderId="15" xfId="5" applyFont="1" applyFill="1" applyBorder="1" applyAlignment="1" applyProtection="1">
      <alignment horizontal="right" vertical="center"/>
      <protection hidden="1"/>
    </xf>
    <xf numFmtId="0" fontId="0" fillId="2" borderId="21" xfId="5" applyFont="1" applyFill="1" applyBorder="1" applyAlignment="1" applyProtection="1">
      <alignment wrapText="1"/>
      <protection hidden="1"/>
    </xf>
    <xf numFmtId="0" fontId="34" fillId="8" borderId="9" xfId="5" applyNumberFormat="1" applyFont="1" applyFill="1" applyBorder="1" applyAlignment="1" applyProtection="1">
      <alignment vertical="center"/>
      <protection locked="0" hidden="1"/>
    </xf>
    <xf numFmtId="0" fontId="0" fillId="2" borderId="11" xfId="5" applyFont="1" applyFill="1" applyBorder="1" applyAlignment="1" applyProtection="1">
      <alignment horizontal="left"/>
      <protection hidden="1"/>
    </xf>
    <xf numFmtId="0" fontId="0" fillId="2" borderId="22" xfId="5" applyFont="1" applyFill="1" applyBorder="1" applyAlignment="1" applyProtection="1">
      <alignment horizontal="left"/>
      <protection hidden="1"/>
    </xf>
    <xf numFmtId="0" fontId="27" fillId="7" borderId="0" xfId="5" applyFont="1" applyFill="1" applyAlignment="1" applyProtection="1">
      <alignment horizontal="center"/>
      <protection hidden="1"/>
    </xf>
    <xf numFmtId="0" fontId="35" fillId="2" borderId="12" xfId="5" applyFont="1" applyFill="1" applyBorder="1" applyAlignment="1" applyProtection="1">
      <alignment horizontal="right" vertical="center"/>
      <protection hidden="1"/>
    </xf>
    <xf numFmtId="0" fontId="24" fillId="2" borderId="13" xfId="5" applyFont="1" applyFill="1" applyBorder="1" applyAlignment="1" applyProtection="1">
      <alignment horizontal="left"/>
      <protection hidden="1"/>
    </xf>
    <xf numFmtId="0" fontId="35" fillId="2" borderId="16" xfId="5" applyFont="1" applyFill="1" applyBorder="1" applyAlignment="1" applyProtection="1">
      <alignment horizontal="right" vertical="center"/>
      <protection hidden="1"/>
    </xf>
    <xf numFmtId="0" fontId="17" fillId="7" borderId="0" xfId="5" applyNumberFormat="1" applyFont="1" applyFill="1" applyAlignment="1" applyProtection="1">
      <alignment horizontal="right"/>
      <protection hidden="1"/>
    </xf>
    <xf numFmtId="0" fontId="36" fillId="0" borderId="0" xfId="5" applyFont="1" applyAlignment="1" applyProtection="1">
      <alignment horizontal="right" vertical="center"/>
      <protection hidden="1"/>
    </xf>
    <xf numFmtId="0" fontId="16" fillId="0" borderId="0" xfId="5" applyFont="1" applyFill="1" applyProtection="1">
      <protection hidden="1"/>
    </xf>
    <xf numFmtId="0" fontId="16" fillId="0" borderId="0" xfId="5" applyFont="1" applyFill="1" applyAlignment="1" applyProtection="1">
      <alignment horizontal="center"/>
      <protection hidden="1"/>
    </xf>
    <xf numFmtId="0" fontId="16" fillId="0" borderId="0" xfId="5" applyNumberFormat="1" applyFont="1" applyFill="1" applyProtection="1">
      <protection hidden="1"/>
    </xf>
    <xf numFmtId="1" fontId="16" fillId="0" borderId="0" xfId="5" applyNumberFormat="1" applyFont="1" applyFill="1" applyProtection="1">
      <protection hidden="1"/>
    </xf>
    <xf numFmtId="0" fontId="19" fillId="7" borderId="0" xfId="5" applyNumberFormat="1" applyFont="1" applyFill="1" applyProtection="1">
      <protection hidden="1"/>
    </xf>
    <xf numFmtId="10" fontId="16" fillId="7" borderId="0" xfId="5" applyNumberFormat="1" applyFont="1" applyFill="1" applyProtection="1">
      <protection hidden="1"/>
    </xf>
    <xf numFmtId="0" fontId="13" fillId="7" borderId="0" xfId="5" applyFont="1" applyFill="1" applyProtection="1">
      <protection hidden="1"/>
    </xf>
    <xf numFmtId="0" fontId="36" fillId="7" borderId="0" xfId="5" applyFont="1" applyFill="1" applyAlignment="1" applyProtection="1">
      <alignment horizontal="right" vertical="center"/>
      <protection hidden="1"/>
    </xf>
    <xf numFmtId="10" fontId="35" fillId="3" borderId="8" xfId="5" applyNumberFormat="1" applyFont="1" applyFill="1" applyBorder="1" applyAlignment="1" applyProtection="1">
      <alignment horizontal="right" vertical="center"/>
      <protection hidden="1"/>
    </xf>
    <xf numFmtId="0" fontId="34" fillId="8" borderId="9" xfId="5" applyNumberFormat="1" applyFont="1" applyFill="1" applyBorder="1" applyAlignment="1" applyProtection="1">
      <alignment horizontal="right" vertical="center"/>
      <protection locked="0" hidden="1"/>
    </xf>
    <xf numFmtId="10" fontId="17" fillId="7" borderId="0" xfId="5" applyNumberFormat="1" applyFont="1" applyFill="1" applyProtection="1">
      <protection hidden="1"/>
    </xf>
    <xf numFmtId="0" fontId="36" fillId="0" borderId="0" xfId="5" applyFont="1" applyFill="1" applyAlignment="1" applyProtection="1">
      <alignment horizontal="right" vertical="center"/>
      <protection hidden="1"/>
    </xf>
    <xf numFmtId="0" fontId="1" fillId="0" borderId="0" xfId="5" applyFont="1" applyFill="1" applyProtection="1">
      <protection hidden="1"/>
    </xf>
    <xf numFmtId="0" fontId="42" fillId="0" borderId="0" xfId="5" applyFont="1" applyFill="1" applyProtection="1">
      <protection hidden="1"/>
    </xf>
    <xf numFmtId="0" fontId="1" fillId="7" borderId="0" xfId="5" applyFont="1" applyFill="1" applyProtection="1">
      <protection hidden="1"/>
    </xf>
    <xf numFmtId="164" fontId="17" fillId="7" borderId="0" xfId="5" applyNumberFormat="1" applyFont="1" applyFill="1" applyAlignment="1" applyProtection="1">
      <alignment horizontal="center" vertical="center"/>
      <protection hidden="1"/>
    </xf>
    <xf numFmtId="0" fontId="19" fillId="7" borderId="0" xfId="5" quotePrefix="1" applyNumberFormat="1" applyFont="1" applyFill="1" applyAlignment="1" applyProtection="1">
      <alignment vertical="center"/>
      <protection hidden="1"/>
    </xf>
    <xf numFmtId="0" fontId="17" fillId="7" borderId="0" xfId="5" applyNumberFormat="1" applyFont="1" applyFill="1" applyAlignment="1" applyProtection="1">
      <alignment vertical="center"/>
      <protection hidden="1"/>
    </xf>
    <xf numFmtId="1" fontId="17" fillId="7" borderId="0" xfId="5" applyNumberFormat="1" applyFont="1" applyFill="1" applyAlignment="1" applyProtection="1">
      <alignment vertical="center"/>
      <protection hidden="1"/>
    </xf>
    <xf numFmtId="0" fontId="16" fillId="7" borderId="0" xfId="5" applyFont="1" applyFill="1" applyAlignment="1" applyProtection="1">
      <alignment horizontal="center"/>
      <protection hidden="1"/>
    </xf>
    <xf numFmtId="0" fontId="16" fillId="7" borderId="0" xfId="5" quotePrefix="1" applyFont="1" applyFill="1" applyAlignment="1" applyProtection="1">
      <alignment horizontal="center" wrapText="1"/>
      <protection hidden="1"/>
    </xf>
    <xf numFmtId="164" fontId="16" fillId="7" borderId="0" xfId="5" applyNumberFormat="1" applyFont="1" applyFill="1" applyAlignment="1" applyProtection="1">
      <alignment horizontal="center" vertical="center"/>
      <protection hidden="1"/>
    </xf>
    <xf numFmtId="0" fontId="16" fillId="7" borderId="0" xfId="5" applyNumberFormat="1" applyFont="1" applyFill="1" applyAlignment="1" applyProtection="1">
      <alignment vertical="center"/>
      <protection hidden="1"/>
    </xf>
    <xf numFmtId="1" fontId="16" fillId="7" borderId="0" xfId="5" applyNumberFormat="1" applyFont="1" applyFill="1" applyAlignment="1" applyProtection="1">
      <alignment vertical="center"/>
      <protection hidden="1"/>
    </xf>
    <xf numFmtId="0" fontId="34" fillId="7" borderId="0" xfId="5" quotePrefix="1" applyFont="1" applyFill="1" applyAlignment="1" applyProtection="1">
      <alignment horizontal="right" vertical="center"/>
      <protection hidden="1"/>
    </xf>
    <xf numFmtId="0" fontId="38" fillId="7" borderId="14" xfId="5" applyFont="1" applyFill="1" applyBorder="1" applyAlignment="1" applyProtection="1">
      <alignment horizontal="right" vertical="center"/>
      <protection hidden="1"/>
    </xf>
    <xf numFmtId="0" fontId="34" fillId="8" borderId="4" xfId="5" applyNumberFormat="1" applyFont="1" applyFill="1" applyBorder="1" applyAlignment="1" applyProtection="1">
      <alignment horizontal="right" vertical="center"/>
      <protection locked="0" hidden="1"/>
    </xf>
    <xf numFmtId="0" fontId="17" fillId="7" borderId="0" xfId="5" applyFont="1" applyFill="1" applyAlignment="1" applyProtection="1">
      <alignment horizontal="center" vertical="center"/>
      <protection hidden="1"/>
    </xf>
    <xf numFmtId="0" fontId="17" fillId="7" borderId="0" xfId="5" applyNumberFormat="1" applyFont="1" applyFill="1" applyAlignment="1" applyProtection="1">
      <alignment horizontal="right" vertical="center"/>
      <protection hidden="1"/>
    </xf>
    <xf numFmtId="0" fontId="1" fillId="7" borderId="0" xfId="5" applyFont="1" applyFill="1" applyProtection="1">
      <protection locked="0" hidden="1"/>
    </xf>
    <xf numFmtId="0" fontId="16" fillId="7" borderId="0" xfId="5" applyFont="1" applyFill="1" applyBorder="1" applyProtection="1">
      <protection hidden="1"/>
    </xf>
    <xf numFmtId="0" fontId="17" fillId="7" borderId="0" xfId="5" applyFont="1" applyFill="1" applyAlignment="1" applyProtection="1">
      <alignment horizontal="center"/>
      <protection hidden="1"/>
    </xf>
    <xf numFmtId="0" fontId="35" fillId="0" borderId="0" xfId="5" applyFont="1" applyFill="1" applyBorder="1" applyAlignment="1" applyProtection="1">
      <alignment horizontal="right" vertical="center"/>
      <protection hidden="1"/>
    </xf>
    <xf numFmtId="0" fontId="13" fillId="0" borderId="3" xfId="5" applyFill="1" applyBorder="1" applyProtection="1">
      <protection hidden="1"/>
    </xf>
    <xf numFmtId="0" fontId="36" fillId="0" borderId="0" xfId="5" applyFont="1" applyFill="1" applyBorder="1" applyAlignment="1" applyProtection="1">
      <alignment horizontal="right" vertical="center"/>
      <protection hidden="1"/>
    </xf>
    <xf numFmtId="0" fontId="16" fillId="0" borderId="0" xfId="5" applyFont="1" applyFill="1" applyBorder="1" applyProtection="1">
      <protection hidden="1"/>
    </xf>
    <xf numFmtId="0" fontId="16" fillId="7" borderId="0" xfId="5" applyFont="1" applyFill="1" applyBorder="1" applyAlignment="1" applyProtection="1">
      <alignment horizontal="center"/>
      <protection hidden="1"/>
    </xf>
    <xf numFmtId="0" fontId="13" fillId="7" borderId="0" xfId="5" applyFill="1" applyBorder="1" applyProtection="1">
      <protection hidden="1"/>
    </xf>
    <xf numFmtId="164" fontId="17" fillId="7" borderId="0" xfId="5" applyNumberFormat="1" applyFont="1" applyFill="1" applyBorder="1" applyAlignment="1" applyProtection="1">
      <alignment horizontal="center"/>
      <protection hidden="1"/>
    </xf>
    <xf numFmtId="0" fontId="19" fillId="7" borderId="0" xfId="5" quotePrefix="1" applyNumberFormat="1" applyFont="1" applyFill="1" applyBorder="1" applyProtection="1">
      <protection hidden="1"/>
    </xf>
    <xf numFmtId="0" fontId="17" fillId="7" borderId="0" xfId="5" applyNumberFormat="1" applyFont="1" applyFill="1" applyBorder="1" applyProtection="1">
      <protection hidden="1"/>
    </xf>
    <xf numFmtId="1" fontId="17" fillId="7" borderId="0" xfId="5" applyNumberFormat="1" applyFont="1" applyFill="1" applyBorder="1" applyProtection="1">
      <protection hidden="1"/>
    </xf>
    <xf numFmtId="164" fontId="16" fillId="7" borderId="0" xfId="5" applyNumberFormat="1" applyFont="1" applyFill="1" applyBorder="1" applyAlignment="1" applyProtection="1">
      <alignment horizontal="center"/>
      <protection hidden="1"/>
    </xf>
    <xf numFmtId="0" fontId="16" fillId="7" borderId="0" xfId="5" applyNumberFormat="1" applyFont="1" applyFill="1" applyBorder="1" applyProtection="1">
      <protection hidden="1"/>
    </xf>
    <xf numFmtId="1" fontId="16" fillId="7" borderId="0" xfId="5" applyNumberFormat="1" applyFont="1" applyFill="1" applyBorder="1" applyProtection="1">
      <protection hidden="1"/>
    </xf>
    <xf numFmtId="0" fontId="13" fillId="7" borderId="0" xfId="5" applyFont="1" applyFill="1" applyBorder="1" applyProtection="1">
      <protection hidden="1"/>
    </xf>
    <xf numFmtId="0" fontId="34" fillId="7" borderId="0" xfId="5" applyFont="1" applyFill="1" applyBorder="1" applyAlignment="1" applyProtection="1">
      <alignment horizontal="right" vertical="center"/>
      <protection hidden="1"/>
    </xf>
    <xf numFmtId="0" fontId="0" fillId="7" borderId="0" xfId="5" applyFont="1" applyFill="1" applyBorder="1" applyProtection="1">
      <protection hidden="1"/>
    </xf>
    <xf numFmtId="0" fontId="27" fillId="7" borderId="0" xfId="5" applyFont="1" applyFill="1" applyBorder="1" applyAlignment="1" applyProtection="1">
      <alignment horizontal="center"/>
      <protection hidden="1"/>
    </xf>
    <xf numFmtId="0" fontId="17" fillId="7" borderId="0" xfId="5" applyFont="1" applyFill="1" applyBorder="1" applyAlignment="1" applyProtection="1">
      <alignment horizontal="center"/>
      <protection hidden="1"/>
    </xf>
    <xf numFmtId="0" fontId="17" fillId="7" borderId="0" xfId="5" applyNumberFormat="1" applyFont="1" applyFill="1" applyBorder="1" applyAlignment="1" applyProtection="1">
      <alignment horizontal="right"/>
      <protection hidden="1"/>
    </xf>
    <xf numFmtId="0" fontId="13" fillId="0" borderId="0" xfId="5" applyFill="1" applyBorder="1" applyProtection="1">
      <protection hidden="1"/>
    </xf>
    <xf numFmtId="0" fontId="16" fillId="0" borderId="0" xfId="5" applyFont="1" applyFill="1" applyBorder="1" applyAlignment="1" applyProtection="1">
      <alignment horizontal="center"/>
      <protection hidden="1"/>
    </xf>
    <xf numFmtId="0" fontId="16" fillId="0" borderId="0" xfId="5" applyNumberFormat="1" applyFont="1" applyFill="1" applyBorder="1" applyProtection="1">
      <protection hidden="1"/>
    </xf>
    <xf numFmtId="1" fontId="16" fillId="0" borderId="0" xfId="5" applyNumberFormat="1" applyFont="1" applyFill="1" applyBorder="1" applyProtection="1">
      <protection hidden="1"/>
    </xf>
    <xf numFmtId="0" fontId="17" fillId="7" borderId="0" xfId="5" quotePrefix="1" applyNumberFormat="1" applyFont="1" applyFill="1" applyProtection="1">
      <protection hidden="1"/>
    </xf>
    <xf numFmtId="0" fontId="39" fillId="7" borderId="2" xfId="5" applyFont="1" applyFill="1" applyBorder="1" applyAlignment="1" applyProtection="1">
      <alignment horizontal="right" vertical="center"/>
      <protection hidden="1"/>
    </xf>
    <xf numFmtId="1" fontId="39" fillId="3" borderId="4" xfId="5" applyNumberFormat="1" applyFont="1" applyFill="1" applyBorder="1" applyAlignment="1" applyProtection="1">
      <alignment horizontal="right" vertical="center"/>
      <protection hidden="1"/>
    </xf>
    <xf numFmtId="1" fontId="34" fillId="8" borderId="4" xfId="5" applyNumberFormat="1" applyFont="1" applyFill="1" applyBorder="1" applyAlignment="1" applyProtection="1">
      <alignment horizontal="right" vertical="center"/>
      <protection locked="0" hidden="1"/>
    </xf>
    <xf numFmtId="1" fontId="35" fillId="3" borderId="8" xfId="5" applyNumberFormat="1" applyFont="1" applyFill="1" applyBorder="1" applyAlignment="1" applyProtection="1">
      <alignment horizontal="right" vertical="center"/>
      <protection hidden="1"/>
    </xf>
    <xf numFmtId="0" fontId="39" fillId="2" borderId="10" xfId="5" applyNumberFormat="1" applyFont="1" applyFill="1" applyBorder="1" applyAlignment="1" applyProtection="1">
      <alignment horizontal="right" vertical="center"/>
      <protection hidden="1"/>
    </xf>
    <xf numFmtId="0" fontId="34" fillId="8" borderId="2" xfId="5" applyFont="1" applyFill="1" applyBorder="1" applyAlignment="1" applyProtection="1">
      <alignment horizontal="right" vertical="center"/>
      <protection locked="0" hidden="1"/>
    </xf>
    <xf numFmtId="0" fontId="35" fillId="0" borderId="4" xfId="5" applyNumberFormat="1" applyFont="1" applyFill="1" applyBorder="1" applyAlignment="1" applyProtection="1">
      <alignment horizontal="right" vertical="center"/>
      <protection locked="0" hidden="1"/>
    </xf>
    <xf numFmtId="0" fontId="41" fillId="7" borderId="0" xfId="5" applyFont="1" applyFill="1" applyProtection="1">
      <protection hidden="1"/>
    </xf>
    <xf numFmtId="0" fontId="35" fillId="0" borderId="9" xfId="5" applyNumberFormat="1" applyFont="1" applyFill="1" applyBorder="1" applyAlignment="1" applyProtection="1">
      <alignment horizontal="right" vertical="center"/>
      <protection locked="0" hidden="1"/>
    </xf>
    <xf numFmtId="1" fontId="17" fillId="7" borderId="0" xfId="5" quotePrefix="1" applyNumberFormat="1" applyFont="1" applyFill="1" applyAlignment="1" applyProtection="1">
      <alignment wrapText="1"/>
      <protection hidden="1"/>
    </xf>
    <xf numFmtId="0" fontId="36" fillId="7" borderId="14" xfId="5" applyFont="1" applyFill="1" applyBorder="1" applyAlignment="1" applyProtection="1">
      <alignment horizontal="right" vertical="center"/>
      <protection hidden="1"/>
    </xf>
    <xf numFmtId="0" fontId="0" fillId="0" borderId="0" xfId="5" applyFont="1" applyFill="1" applyBorder="1" applyProtection="1">
      <protection hidden="1"/>
    </xf>
    <xf numFmtId="0" fontId="17" fillId="0" borderId="0" xfId="5" applyFont="1" applyFill="1" applyAlignment="1" applyProtection="1">
      <alignment horizontal="center"/>
      <protection hidden="1"/>
    </xf>
    <xf numFmtId="0" fontId="17" fillId="0" borderId="0" xfId="5" applyNumberFormat="1" applyFont="1" applyFill="1" applyProtection="1">
      <protection hidden="1"/>
    </xf>
    <xf numFmtId="0" fontId="17" fillId="0" borderId="0" xfId="5" applyNumberFormat="1" applyFont="1" applyFill="1" applyAlignment="1" applyProtection="1">
      <alignment horizontal="right"/>
      <protection hidden="1"/>
    </xf>
    <xf numFmtId="1" fontId="17" fillId="0" borderId="0" xfId="5" applyNumberFormat="1" applyFont="1" applyFill="1" applyProtection="1">
      <protection hidden="1"/>
    </xf>
    <xf numFmtId="0" fontId="16" fillId="0" borderId="0" xfId="0" applyFont="1" applyFill="1" applyProtection="1">
      <protection hidden="1"/>
    </xf>
    <xf numFmtId="0" fontId="16" fillId="7" borderId="0" xfId="0" applyFont="1" applyFill="1" applyProtection="1">
      <protection hidden="1"/>
    </xf>
    <xf numFmtId="0" fontId="0" fillId="0" borderId="0" xfId="0" applyProtection="1">
      <protection hidden="1"/>
    </xf>
    <xf numFmtId="0" fontId="36" fillId="0" borderId="0" xfId="0" applyFont="1" applyAlignment="1" applyProtection="1">
      <alignment horizontal="right" vertical="center"/>
      <protection hidden="1"/>
    </xf>
    <xf numFmtId="0" fontId="16" fillId="0" borderId="0" xfId="0" applyFont="1" applyProtection="1">
      <protection hidden="1"/>
    </xf>
    <xf numFmtId="0" fontId="1" fillId="7" borderId="0" xfId="0" applyFont="1" applyFill="1" applyProtection="1">
      <protection hidden="1"/>
    </xf>
    <xf numFmtId="0" fontId="1" fillId="7" borderId="0" xfId="5" applyFont="1" applyFill="1" applyBorder="1" applyProtection="1">
      <protection hidden="1"/>
    </xf>
    <xf numFmtId="0" fontId="1" fillId="7" borderId="0" xfId="5" applyFont="1" applyFill="1" applyBorder="1" applyProtection="1">
      <protection locked="0" hidden="1"/>
    </xf>
    <xf numFmtId="0" fontId="1" fillId="0" borderId="0" xfId="5" applyFont="1" applyFill="1" applyBorder="1" applyProtection="1">
      <protection hidden="1"/>
    </xf>
    <xf numFmtId="0" fontId="1" fillId="0" borderId="0" xfId="0" applyFont="1" applyFill="1" applyProtection="1">
      <protection hidden="1"/>
    </xf>
    <xf numFmtId="0" fontId="1" fillId="0" borderId="0" xfId="0" applyFont="1" applyProtection="1">
      <protection hidden="1"/>
    </xf>
    <xf numFmtId="2" fontId="40" fillId="0" borderId="0" xfId="3" applyNumberFormat="1" applyFont="1" applyFill="1" applyBorder="1" applyAlignment="1" applyProtection="1">
      <alignment horizontal="center"/>
      <protection locked="0"/>
    </xf>
    <xf numFmtId="0" fontId="42" fillId="0" borderId="0" xfId="4" applyFont="1" applyFill="1" applyProtection="1">
      <protection locked="0"/>
    </xf>
    <xf numFmtId="0" fontId="2" fillId="0" borderId="0" xfId="0" applyFont="1" applyAlignment="1" applyProtection="1">
      <alignment vertical="center"/>
      <protection hidden="1"/>
    </xf>
    <xf numFmtId="0" fontId="2" fillId="0" borderId="0" xfId="0" applyFont="1" applyAlignment="1" applyProtection="1">
      <alignment horizontal="center" vertical="center"/>
      <protection hidden="1"/>
    </xf>
    <xf numFmtId="0" fontId="10" fillId="4" borderId="0" xfId="0" applyFont="1" applyFill="1" applyAlignment="1" applyProtection="1">
      <alignment vertical="center"/>
      <protection hidden="1"/>
    </xf>
    <xf numFmtId="0" fontId="10" fillId="2" borderId="0" xfId="0" applyFont="1" applyFill="1" applyAlignment="1" applyProtection="1">
      <alignment vertical="center"/>
      <protection hidden="1"/>
    </xf>
    <xf numFmtId="0" fontId="0" fillId="2" borderId="0" xfId="0" applyFill="1" applyAlignment="1" applyProtection="1">
      <alignment horizontal="center" vertical="center"/>
      <protection hidden="1"/>
    </xf>
    <xf numFmtId="2" fontId="10" fillId="2" borderId="0" xfId="0" applyNumberFormat="1" applyFont="1" applyFill="1" applyAlignment="1" applyProtection="1">
      <alignment horizontal="center" vertical="center" wrapText="1"/>
      <protection hidden="1"/>
    </xf>
    <xf numFmtId="0" fontId="10" fillId="2" borderId="0" xfId="0" applyFont="1" applyFill="1" applyAlignment="1" applyProtection="1">
      <alignment horizontal="center" vertical="center" wrapText="1"/>
      <protection hidden="1"/>
    </xf>
    <xf numFmtId="0" fontId="2" fillId="2" borderId="0" xfId="0" applyFont="1" applyFill="1" applyAlignment="1" applyProtection="1">
      <alignment horizontal="center" vertical="center" wrapText="1"/>
      <protection hidden="1"/>
    </xf>
    <xf numFmtId="0" fontId="9" fillId="2" borderId="0" xfId="0" applyFont="1" applyFill="1" applyAlignment="1" applyProtection="1">
      <alignment horizontal="center" vertical="center" wrapText="1"/>
      <protection hidden="1"/>
    </xf>
    <xf numFmtId="0" fontId="3" fillId="2" borderId="0" xfId="0" applyFont="1" applyFill="1" applyAlignment="1" applyProtection="1">
      <alignment horizontal="center" vertical="center" wrapText="1"/>
      <protection hidden="1"/>
    </xf>
    <xf numFmtId="0" fontId="2" fillId="12" borderId="0" xfId="0" applyFont="1" applyFill="1" applyAlignment="1" applyProtection="1">
      <alignment horizontal="center" vertical="center"/>
      <protection hidden="1"/>
    </xf>
    <xf numFmtId="0" fontId="2" fillId="12" borderId="0" xfId="0" applyFont="1" applyFill="1" applyAlignment="1" applyProtection="1">
      <alignment horizontal="center" vertical="center" wrapText="1"/>
      <protection hidden="1"/>
    </xf>
    <xf numFmtId="0" fontId="2" fillId="3" borderId="0" xfId="0" applyFont="1" applyFill="1" applyAlignment="1" applyProtection="1">
      <alignment horizontal="center" vertical="center" wrapText="1"/>
      <protection hidden="1"/>
    </xf>
    <xf numFmtId="2" fontId="2" fillId="12" borderId="0" xfId="0" applyNumberFormat="1" applyFont="1" applyFill="1" applyAlignment="1" applyProtection="1">
      <alignment horizontal="center" vertical="center" wrapText="1"/>
      <protection hidden="1"/>
    </xf>
    <xf numFmtId="0" fontId="40" fillId="10" borderId="0" xfId="3" applyFont="1" applyFill="1" applyBorder="1" applyProtection="1">
      <protection hidden="1"/>
    </xf>
    <xf numFmtId="0" fontId="42" fillId="10" borderId="0" xfId="0" applyFont="1" applyFill="1" applyAlignment="1" applyProtection="1">
      <alignment horizontal="center"/>
      <protection hidden="1"/>
    </xf>
    <xf numFmtId="164" fontId="40" fillId="10" borderId="0" xfId="3" applyNumberFormat="1" applyFont="1" applyFill="1" applyBorder="1" applyAlignment="1" applyProtection="1">
      <alignment horizontal="center"/>
      <protection hidden="1"/>
    </xf>
    <xf numFmtId="165" fontId="40" fillId="10" borderId="0" xfId="3" applyNumberFormat="1" applyFont="1" applyFill="1" applyBorder="1" applyAlignment="1" applyProtection="1">
      <alignment horizontal="center"/>
      <protection hidden="1"/>
    </xf>
    <xf numFmtId="164" fontId="40" fillId="11" borderId="0" xfId="3" applyNumberFormat="1" applyFont="1" applyFill="1" applyBorder="1" applyAlignment="1" applyProtection="1">
      <alignment horizontal="center"/>
      <protection hidden="1"/>
    </xf>
    <xf numFmtId="164" fontId="46" fillId="10" borderId="0" xfId="3" applyNumberFormat="1" applyFont="1" applyFill="1" applyBorder="1" applyAlignment="1" applyProtection="1">
      <alignment horizontal="center"/>
      <protection hidden="1"/>
    </xf>
    <xf numFmtId="2" fontId="40" fillId="10" borderId="0" xfId="3" applyNumberFormat="1" applyFont="1" applyFill="1" applyBorder="1" applyAlignment="1" applyProtection="1">
      <alignment horizontal="center"/>
      <protection hidden="1"/>
    </xf>
    <xf numFmtId="2" fontId="40" fillId="11" borderId="0" xfId="3" applyNumberFormat="1" applyFont="1" applyFill="1" applyBorder="1" applyAlignment="1" applyProtection="1">
      <alignment horizontal="center"/>
      <protection hidden="1"/>
    </xf>
    <xf numFmtId="0" fontId="11" fillId="0" borderId="0" xfId="1" applyAlignment="1" applyProtection="1">
      <alignment horizontal="center"/>
      <protection hidden="1"/>
    </xf>
    <xf numFmtId="0" fontId="1" fillId="4" borderId="0" xfId="0" applyFont="1" applyFill="1" applyProtection="1">
      <protection hidden="1"/>
    </xf>
    <xf numFmtId="0" fontId="0" fillId="2" borderId="0" xfId="0" applyNumberFormat="1" applyFill="1" applyProtection="1">
      <protection hidden="1"/>
    </xf>
    <xf numFmtId="0" fontId="0" fillId="2" borderId="0" xfId="0" applyFill="1" applyAlignment="1" applyProtection="1">
      <alignment horizontal="center"/>
      <protection hidden="1"/>
    </xf>
    <xf numFmtId="2" fontId="0" fillId="2" borderId="0" xfId="0" applyNumberFormat="1" applyFill="1" applyAlignment="1" applyProtection="1">
      <alignment horizontal="center"/>
      <protection hidden="1"/>
    </xf>
    <xf numFmtId="0" fontId="0" fillId="2" borderId="0" xfId="0" applyNumberFormat="1" applyFill="1" applyAlignment="1" applyProtection="1">
      <alignment horizontal="center"/>
      <protection hidden="1"/>
    </xf>
    <xf numFmtId="2" fontId="3" fillId="2" borderId="0" xfId="0" applyNumberFormat="1" applyFont="1" applyFill="1" applyAlignment="1" applyProtection="1">
      <alignment horizontal="center"/>
      <protection hidden="1"/>
    </xf>
    <xf numFmtId="2" fontId="53" fillId="12" borderId="0" xfId="0" applyNumberFormat="1" applyFont="1" applyFill="1" applyAlignment="1" applyProtection="1">
      <alignment horizontal="center"/>
      <protection hidden="1"/>
    </xf>
    <xf numFmtId="2" fontId="1" fillId="3" borderId="0" xfId="0" applyNumberFormat="1" applyFont="1" applyFill="1" applyAlignment="1" applyProtection="1">
      <alignment horizontal="center"/>
      <protection hidden="1"/>
    </xf>
    <xf numFmtId="49" fontId="0" fillId="0" borderId="0" xfId="0" applyNumberFormat="1" applyProtection="1">
      <protection hidden="1"/>
    </xf>
    <xf numFmtId="14" fontId="0" fillId="0" borderId="0" xfId="0" quotePrefix="1" applyNumberFormat="1" applyProtection="1">
      <protection hidden="1"/>
    </xf>
    <xf numFmtId="2" fontId="0" fillId="0" borderId="0" xfId="0" applyNumberFormat="1" applyProtection="1">
      <protection hidden="1"/>
    </xf>
    <xf numFmtId="0" fontId="0" fillId="0" borderId="0" xfId="0" applyAlignment="1" applyProtection="1">
      <alignment horizontal="center" vertical="center"/>
      <protection hidden="1"/>
    </xf>
    <xf numFmtId="0" fontId="0" fillId="0" borderId="0" xfId="0" applyAlignment="1" applyProtection="1">
      <alignment horizontal="center"/>
      <protection hidden="1"/>
    </xf>
    <xf numFmtId="0" fontId="9" fillId="0" borderId="0" xfId="0" applyFont="1" applyProtection="1">
      <protection hidden="1"/>
    </xf>
    <xf numFmtId="2" fontId="0" fillId="0" borderId="0" xfId="0" applyNumberFormat="1" applyAlignment="1" applyProtection="1">
      <alignment horizontal="center"/>
      <protection hidden="1"/>
    </xf>
    <xf numFmtId="2" fontId="42" fillId="0" borderId="0" xfId="0" applyNumberFormat="1" applyFont="1" applyFill="1" applyAlignment="1" applyProtection="1">
      <alignment horizontal="center"/>
      <protection hidden="1"/>
    </xf>
    <xf numFmtId="2" fontId="34" fillId="3" borderId="7" xfId="5" applyNumberFormat="1" applyFont="1" applyFill="1" applyBorder="1" applyAlignment="1" applyProtection="1">
      <alignment horizontal="right" vertical="center"/>
      <protection hidden="1"/>
    </xf>
    <xf numFmtId="2" fontId="16" fillId="7" borderId="0" xfId="0" applyNumberFormat="1" applyFont="1" applyFill="1" applyProtection="1">
      <protection hidden="1"/>
    </xf>
    <xf numFmtId="0" fontId="2" fillId="0" borderId="0" xfId="0" applyFont="1" applyAlignment="1" applyProtection="1">
      <alignment horizontal="left" vertical="center"/>
      <protection hidden="1"/>
    </xf>
    <xf numFmtId="0" fontId="0" fillId="0" borderId="0" xfId="0" applyFill="1" applyAlignment="1">
      <alignment horizontal="left"/>
    </xf>
    <xf numFmtId="0" fontId="0" fillId="0" borderId="0" xfId="0" applyFill="1" applyBorder="1" applyProtection="1">
      <protection hidden="1"/>
    </xf>
    <xf numFmtId="0" fontId="2" fillId="0" borderId="0" xfId="0" applyFont="1" applyAlignment="1" applyProtection="1">
      <alignment horizontal="center" vertical="center" wrapText="1"/>
      <protection hidden="1"/>
    </xf>
    <xf numFmtId="0" fontId="0" fillId="0" borderId="0" xfId="0" applyFill="1" applyAlignment="1" applyProtection="1">
      <alignment horizontal="center"/>
      <protection hidden="1"/>
    </xf>
    <xf numFmtId="0" fontId="0" fillId="0" borderId="0" xfId="0" applyFill="1" applyAlignment="1" applyProtection="1">
      <alignment horizontal="center" wrapText="1"/>
      <protection hidden="1"/>
    </xf>
    <xf numFmtId="0" fontId="0" fillId="0" borderId="0" xfId="0" applyFill="1" applyBorder="1" applyAlignment="1" applyProtection="1">
      <alignment horizontal="center"/>
      <protection hidden="1"/>
    </xf>
    <xf numFmtId="0" fontId="1" fillId="0" borderId="0" xfId="0" applyFont="1" applyFill="1" applyAlignment="1" applyProtection="1">
      <alignment horizontal="center"/>
      <protection hidden="1"/>
    </xf>
    <xf numFmtId="0" fontId="41" fillId="7" borderId="0" xfId="0" applyFont="1" applyFill="1" applyProtection="1">
      <protection hidden="1"/>
    </xf>
    <xf numFmtId="0" fontId="0" fillId="0" borderId="0" xfId="0" applyAlignment="1" applyProtection="1">
      <alignment horizontal="center"/>
      <protection hidden="1"/>
    </xf>
    <xf numFmtId="0" fontId="0" fillId="0" borderId="0" xfId="0"/>
    <xf numFmtId="0" fontId="0" fillId="0" borderId="0" xfId="0" applyFill="1" applyProtection="1">
      <protection hidden="1"/>
    </xf>
    <xf numFmtId="0" fontId="51" fillId="7" borderId="0" xfId="0" applyFont="1" applyFill="1" applyAlignment="1" applyProtection="1">
      <alignment horizontal="right"/>
      <protection hidden="1"/>
    </xf>
    <xf numFmtId="0" fontId="11" fillId="0" borderId="0" xfId="1" applyFill="1" applyAlignment="1" applyProtection="1">
      <alignment horizontal="center"/>
      <protection hidden="1"/>
    </xf>
    <xf numFmtId="0" fontId="36" fillId="0" borderId="0" xfId="0" applyFont="1" applyFill="1" applyAlignment="1" applyProtection="1">
      <alignment horizontal="right" vertical="center"/>
      <protection hidden="1"/>
    </xf>
    <xf numFmtId="0" fontId="0" fillId="2" borderId="0" xfId="0" applyNumberFormat="1" applyFill="1" applyAlignment="1" applyProtection="1">
      <alignment horizontal="center"/>
      <protection hidden="1"/>
    </xf>
    <xf numFmtId="0" fontId="7" fillId="2" borderId="0" xfId="0" applyFont="1" applyFill="1" applyAlignment="1" applyProtection="1">
      <alignment horizontal="center"/>
      <protection hidden="1"/>
    </xf>
    <xf numFmtId="0" fontId="7" fillId="4" borderId="0" xfId="0" applyFont="1" applyFill="1" applyAlignment="1" applyProtection="1">
      <alignment horizontal="center"/>
      <protection hidden="1"/>
    </xf>
    <xf numFmtId="0" fontId="8" fillId="3" borderId="0" xfId="0" applyFont="1" applyFill="1" applyAlignment="1" applyProtection="1">
      <alignment horizontal="center" vertical="center"/>
      <protection hidden="1"/>
    </xf>
    <xf numFmtId="0" fontId="22" fillId="7" borderId="0" xfId="5" applyFont="1" applyFill="1" applyAlignment="1" applyProtection="1">
      <alignment horizontal="center" vertical="center"/>
      <protection hidden="1"/>
    </xf>
    <xf numFmtId="0" fontId="1" fillId="9" borderId="0" xfId="5" applyFont="1" applyFill="1" applyBorder="1" applyAlignment="1" applyProtection="1">
      <alignment horizontal="center" vertical="center" wrapText="1"/>
      <protection hidden="1"/>
    </xf>
    <xf numFmtId="0" fontId="21" fillId="7" borderId="17" xfId="5" applyFont="1" applyFill="1" applyBorder="1" applyAlignment="1" applyProtection="1">
      <alignment horizontal="left"/>
      <protection hidden="1"/>
    </xf>
    <xf numFmtId="0" fontId="21" fillId="7" borderId="15" xfId="5" applyFont="1" applyFill="1" applyBorder="1" applyAlignment="1" applyProtection="1">
      <alignment horizontal="left"/>
      <protection hidden="1"/>
    </xf>
    <xf numFmtId="0" fontId="20" fillId="7" borderId="0" xfId="5" applyFont="1" applyFill="1" applyBorder="1" applyAlignment="1" applyProtection="1">
      <alignment horizontal="left"/>
      <protection hidden="1"/>
    </xf>
    <xf numFmtId="0" fontId="20" fillId="7" borderId="14" xfId="5" applyFont="1" applyFill="1" applyBorder="1" applyAlignment="1" applyProtection="1">
      <alignment horizontal="left"/>
      <protection hidden="1"/>
    </xf>
    <xf numFmtId="0" fontId="25" fillId="9" borderId="0" xfId="5" applyFont="1" applyFill="1" applyBorder="1" applyAlignment="1" applyProtection="1">
      <alignment horizontal="center" vertical="center" wrapText="1"/>
      <protection hidden="1"/>
    </xf>
    <xf numFmtId="169" fontId="34" fillId="3" borderId="7" xfId="5" applyNumberFormat="1" applyFont="1" applyFill="1" applyBorder="1" applyAlignment="1" applyProtection="1">
      <alignment horizontal="right" vertical="center"/>
      <protection hidden="1"/>
    </xf>
    <xf numFmtId="169" fontId="34" fillId="2" borderId="10" xfId="5" applyNumberFormat="1" applyFont="1" applyFill="1" applyBorder="1" applyAlignment="1" applyProtection="1">
      <alignment horizontal="right" vertical="center"/>
      <protection hidden="1"/>
    </xf>
    <xf numFmtId="0" fontId="34" fillId="0" borderId="2" xfId="5" applyNumberFormat="1" applyFont="1" applyFill="1" applyBorder="1" applyAlignment="1" applyProtection="1">
      <alignment horizontal="right" vertical="center"/>
      <protection locked="0" hidden="1"/>
    </xf>
    <xf numFmtId="0" fontId="34" fillId="0" borderId="9" xfId="5" applyNumberFormat="1" applyFont="1" applyFill="1" applyBorder="1" applyAlignment="1" applyProtection="1">
      <alignment horizontal="right" vertical="center"/>
      <protection locked="0" hidden="1"/>
    </xf>
    <xf numFmtId="0" fontId="64" fillId="7" borderId="0" xfId="5" applyFont="1" applyFill="1" applyBorder="1" applyAlignment="1" applyProtection="1">
      <alignment vertical="center"/>
      <protection hidden="1"/>
    </xf>
    <xf numFmtId="0" fontId="65" fillId="7" borderId="0" xfId="5" applyFont="1" applyFill="1" applyProtection="1">
      <protection hidden="1"/>
    </xf>
    <xf numFmtId="0" fontId="16" fillId="7" borderId="0" xfId="5" applyNumberFormat="1" applyFont="1" applyFill="1" applyAlignment="1" applyProtection="1">
      <alignment horizontal="center"/>
      <protection hidden="1"/>
    </xf>
    <xf numFmtId="0" fontId="17" fillId="7" borderId="0" xfId="5" applyNumberFormat="1" applyFont="1" applyFill="1" applyAlignment="1" applyProtection="1">
      <alignment horizontal="center"/>
      <protection hidden="1"/>
    </xf>
    <xf numFmtId="0" fontId="3" fillId="0" borderId="0" xfId="0" applyFont="1" applyAlignment="1" applyProtection="1">
      <alignment horizontal="center" wrapText="1"/>
      <protection hidden="1"/>
    </xf>
    <xf numFmtId="0" fontId="3" fillId="0" borderId="0" xfId="0" applyFont="1" applyAlignment="1" applyProtection="1">
      <alignment horizontal="center"/>
      <protection hidden="1"/>
    </xf>
    <xf numFmtId="0" fontId="66" fillId="7" borderId="0" xfId="0" applyFont="1" applyFill="1" applyProtection="1">
      <protection hidden="1"/>
    </xf>
    <xf numFmtId="0" fontId="66" fillId="7" borderId="0" xfId="0" applyFont="1" applyFill="1" applyAlignment="1" applyProtection="1">
      <alignment horizontal="center"/>
      <protection locked="0" hidden="1"/>
    </xf>
    <xf numFmtId="0" fontId="66" fillId="7" borderId="0" xfId="0" quotePrefix="1" applyFont="1" applyFill="1" applyAlignment="1" applyProtection="1">
      <alignment horizontal="center"/>
      <protection locked="0" hidden="1"/>
    </xf>
    <xf numFmtId="0" fontId="66" fillId="7" borderId="0" xfId="0" applyFont="1" applyFill="1" applyAlignment="1" applyProtection="1">
      <alignment horizontal="center"/>
      <protection hidden="1"/>
    </xf>
  </cellXfs>
  <cellStyles count="47">
    <cellStyle name="20% - Accent1" xfId="24" builtinId="30" customBuiltin="1"/>
    <cellStyle name="20% - Accent2" xfId="28" builtinId="34" customBuiltin="1"/>
    <cellStyle name="20% - Accent3" xfId="32" builtinId="38" customBuiltin="1"/>
    <cellStyle name="20% - Accent4" xfId="36" builtinId="42" customBuiltin="1"/>
    <cellStyle name="20% - Accent5" xfId="40" builtinId="46" customBuiltin="1"/>
    <cellStyle name="20% - Accent6" xfId="44" builtinId="50" customBuiltin="1"/>
    <cellStyle name="40% - Accent1" xfId="25" builtinId="31" customBuiltin="1"/>
    <cellStyle name="40% - Accent2" xfId="29" builtinId="35" customBuiltin="1"/>
    <cellStyle name="40% - Accent3" xfId="33" builtinId="39" customBuiltin="1"/>
    <cellStyle name="40% - Accent4" xfId="37" builtinId="43" customBuiltin="1"/>
    <cellStyle name="40% - Accent5" xfId="41" builtinId="47" customBuiltin="1"/>
    <cellStyle name="40% - Accent6" xfId="45" builtinId="51" customBuiltin="1"/>
    <cellStyle name="60% - Accent1" xfId="26" builtinId="32" customBuiltin="1"/>
    <cellStyle name="60% - Accent2" xfId="30" builtinId="36" customBuiltin="1"/>
    <cellStyle name="60% - Accent3" xfId="34" builtinId="40" customBuiltin="1"/>
    <cellStyle name="60% - Accent4" xfId="38" builtinId="44" customBuiltin="1"/>
    <cellStyle name="60% - Accent5" xfId="42" builtinId="48" customBuiltin="1"/>
    <cellStyle name="60% - Accent6" xfId="46" builtinId="52" customBuiltin="1"/>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Bad" xfId="2" builtinId="27" customBuiltin="1"/>
    <cellStyle name="Calculation" xfId="3" builtinId="22" customBuiltin="1"/>
    <cellStyle name="Check Cell" xfId="18" builtinId="23" customBuiltin="1"/>
    <cellStyle name="Explanatory Text" xfId="21" builtinId="53" customBuiltin="1"/>
    <cellStyle name="Good" xfId="13" builtinId="26" customBuiltin="1"/>
    <cellStyle name="Heading 1" xfId="9" builtinId="16" customBuiltin="1"/>
    <cellStyle name="Heading 2" xfId="10" builtinId="17" customBuiltin="1"/>
    <cellStyle name="Heading 3" xfId="11" builtinId="18" customBuiltin="1"/>
    <cellStyle name="Heading 4" xfId="12" builtinId="19" customBuiltin="1"/>
    <cellStyle name="Hyperlink" xfId="1" builtinId="8"/>
    <cellStyle name="Hyperlink 2" xfId="7"/>
    <cellStyle name="Input" xfId="15" builtinId="20" customBuiltin="1"/>
    <cellStyle name="Linked Cell" xfId="17" builtinId="24" customBuiltin="1"/>
    <cellStyle name="Neutral" xfId="14" builtinId="28" customBuiltin="1"/>
    <cellStyle name="Normal" xfId="0" builtinId="0"/>
    <cellStyle name="Normal 2" xfId="4"/>
    <cellStyle name="Normal 3" xfId="6"/>
    <cellStyle name="Normal 4" xfId="5"/>
    <cellStyle name="Note" xfId="20" builtinId="10" customBuiltin="1"/>
    <cellStyle name="Output" xfId="16" builtinId="21" customBuiltin="1"/>
    <cellStyle name="Title" xfId="8" builtinId="15" customBuiltin="1"/>
    <cellStyle name="Total" xfId="22" builtinId="25" customBuiltin="1"/>
    <cellStyle name="Warning Text" xfId="19" builtinId="11" customBuiltin="1"/>
  </cellStyles>
  <dxfs count="40">
    <dxf>
      <font>
        <color theme="3" tint="-0.499984740745262"/>
      </font>
      <fill>
        <patternFill>
          <bgColor theme="4" tint="0.59996337778862885"/>
        </patternFill>
      </fill>
    </dxf>
    <dxf>
      <font>
        <color theme="0"/>
      </font>
      <fill>
        <patternFill>
          <bgColor rgb="FFFF0000"/>
        </patternFill>
      </fill>
    </dxf>
    <dxf>
      <font>
        <color theme="0"/>
      </font>
      <fill>
        <patternFill>
          <bgColor rgb="FFFF0000"/>
        </patternFill>
      </fill>
    </dxf>
    <dxf>
      <font>
        <color theme="3" tint="-0.499984740745262"/>
      </font>
      <fill>
        <patternFill>
          <bgColor theme="4" tint="0.59996337778862885"/>
        </patternFill>
      </fill>
    </dxf>
    <dxf>
      <font>
        <color theme="3" tint="-0.499984740745262"/>
      </font>
      <fill>
        <patternFill>
          <bgColor theme="4" tint="0.59996337778862885"/>
        </patternFill>
      </fill>
    </dxf>
    <dxf>
      <font>
        <color theme="0"/>
      </font>
      <fill>
        <patternFill>
          <bgColor rgb="FFFF0000"/>
        </patternFill>
      </fill>
    </dxf>
    <dxf>
      <font>
        <color theme="0"/>
      </font>
      <fill>
        <patternFill>
          <bgColor rgb="FFFF0000"/>
        </patternFill>
      </fill>
    </dxf>
    <dxf>
      <font>
        <color theme="3" tint="-0.499984740745262"/>
      </font>
      <fill>
        <patternFill>
          <bgColor theme="4" tint="0.59996337778862885"/>
        </patternFill>
      </fill>
    </dxf>
    <dxf>
      <font>
        <color theme="0"/>
      </font>
      <fill>
        <patternFill>
          <bgColor rgb="FFFF0000"/>
        </patternFill>
      </fill>
    </dxf>
    <dxf>
      <font>
        <color theme="3" tint="-0.499984740745262"/>
      </font>
      <fill>
        <patternFill>
          <bgColor theme="4"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3" tint="-0.499984740745262"/>
      </font>
      <fill>
        <patternFill>
          <bgColor theme="4" tint="0.59996337778862885"/>
        </patternFill>
      </fill>
    </dxf>
    <dxf>
      <font>
        <color theme="3" tint="-0.499984740745262"/>
      </font>
      <fill>
        <patternFill>
          <bgColor theme="4" tint="0.59996337778862885"/>
        </patternFill>
      </fill>
    </dxf>
    <dxf>
      <font>
        <color theme="3" tint="-0.499984740745262"/>
      </font>
      <fill>
        <patternFill>
          <bgColor theme="4" tint="0.59996337778862885"/>
        </patternFill>
      </fill>
    </dxf>
    <dxf>
      <font>
        <color theme="3" tint="-0.499984740745262"/>
      </font>
      <fill>
        <patternFill>
          <bgColor theme="4" tint="0.59996337778862885"/>
        </patternFill>
      </fill>
    </dxf>
    <dxf>
      <font>
        <color theme="3" tint="-0.499984740745262"/>
      </font>
      <fill>
        <patternFill>
          <bgColor theme="4" tint="0.59996337778862885"/>
        </patternFill>
      </fill>
    </dxf>
    <dxf>
      <font>
        <color theme="3" tint="-0.499984740745262"/>
      </font>
      <fill>
        <patternFill>
          <bgColor theme="4" tint="0.59996337778862885"/>
        </patternFill>
      </fill>
    </dxf>
    <dxf>
      <font>
        <color theme="3" tint="-0.499984740745262"/>
      </font>
      <fill>
        <patternFill>
          <bgColor theme="4" tint="0.59996337778862885"/>
        </patternFill>
      </fill>
    </dxf>
    <dxf>
      <font>
        <color theme="3" tint="-0.499984740745262"/>
      </font>
      <fill>
        <patternFill>
          <bgColor theme="4" tint="0.59996337778862885"/>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
      <font>
        <color theme="3" tint="-0.499984740745262"/>
      </font>
      <fill>
        <patternFill>
          <bgColor theme="4" tint="0.59996337778862885"/>
        </patternFill>
      </fill>
    </dxf>
    <dxf>
      <font>
        <color theme="0"/>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2F2F2"/>
      <color rgb="FFFF3300"/>
      <color rgb="FFEFECF4"/>
      <color rgb="FFF8696B"/>
      <color rgb="FF0000FF"/>
      <color rgb="FF1F4B7D"/>
      <color rgb="FFFFFF66"/>
      <color rgb="FFCC6600"/>
      <color rgb="FF99FFCC"/>
      <color rgb="FFFF5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Partition Coefficient (Log </a:t>
            </a:r>
            <a:r>
              <a:rPr lang="en-AU" sz="1800" b="1" i="1" baseline="0">
                <a:solidFill>
                  <a:srgbClr val="C00000"/>
                </a:solidFill>
                <a:effectLst/>
              </a:rPr>
              <a:t>P</a:t>
            </a:r>
            <a:r>
              <a:rPr lang="en-AU" sz="1800" b="1" i="0" baseline="0">
                <a:solidFill>
                  <a:srgbClr val="C00000"/>
                </a:solidFill>
                <a:effectLst/>
              </a:rPr>
              <a:t>)</a:t>
            </a:r>
            <a:endParaRPr lang="en-AU" sz="1800">
              <a:solidFill>
                <a:srgbClr val="C00000"/>
              </a:solidFill>
              <a:effectLst/>
            </a:endParaRPr>
          </a:p>
        </c:rich>
      </c:tx>
      <c:layout>
        <c:manualLayout>
          <c:xMode val="edge"/>
          <c:yMode val="edge"/>
          <c:x val="0.36619513505217927"/>
          <c:y val="4.4572323716452443E-2"/>
        </c:manualLayout>
      </c:layout>
      <c:overlay val="1"/>
    </c:title>
    <c:autoTitleDeleted val="0"/>
    <c:plotArea>
      <c:layout>
        <c:manualLayout>
          <c:layoutTarget val="inner"/>
          <c:xMode val="edge"/>
          <c:yMode val="edge"/>
          <c:x val="0.10625038367096379"/>
          <c:y val="0.13852338291204899"/>
          <c:w val="0.87128018211581748"/>
          <c:h val="0.61182766581070214"/>
        </c:manualLayout>
      </c:layout>
      <c:barChart>
        <c:barDir val="col"/>
        <c:grouping val="clustered"/>
        <c:varyColors val="0"/>
        <c:ser>
          <c:idx val="2"/>
          <c:order val="0"/>
          <c:tx>
            <c:v>UNFILTERED VALUES</c:v>
          </c:tx>
          <c:spPr>
            <a:solidFill>
              <a:schemeClr val="accent1">
                <a:lumMod val="40000"/>
                <a:lumOff val="60000"/>
                <a:alpha val="30000"/>
              </a:schemeClr>
            </a:solidFill>
            <a:ln>
              <a:solidFill>
                <a:schemeClr val="tx2">
                  <a:lumMod val="60000"/>
                  <a:lumOff val="40000"/>
                </a:schemeClr>
              </a:solidFill>
              <a:prstDash val="dash"/>
            </a:ln>
          </c:spPr>
          <c:invertIfNegative val="0"/>
          <c:cat>
            <c:strRef>
              <c:f>[0]!LogP_Bins</c:f>
              <c:strCache>
                <c:ptCount val="10"/>
                <c:pt idx="0">
                  <c:v>-4.50 ≤ x &lt; -3.25</c:v>
                </c:pt>
                <c:pt idx="1">
                  <c:v>-3.25 ≤ x &lt; -2.00</c:v>
                </c:pt>
                <c:pt idx="2">
                  <c:v>-2.00 ≤ x &lt; -0.75</c:v>
                </c:pt>
                <c:pt idx="3">
                  <c:v>-0.75 ≤ x &lt; 0.50</c:v>
                </c:pt>
                <c:pt idx="4">
                  <c:v>0.50 ≤ x &lt; 1.75</c:v>
                </c:pt>
                <c:pt idx="5">
                  <c:v>1.75 ≤ x &lt; 3.00</c:v>
                </c:pt>
                <c:pt idx="6">
                  <c:v>3.00 ≤ x &lt; 4.25</c:v>
                </c:pt>
                <c:pt idx="7">
                  <c:v>4.25 ≤ x &lt; 5.50</c:v>
                </c:pt>
                <c:pt idx="8">
                  <c:v>5.50 ≤ x &lt; 6.75</c:v>
                </c:pt>
                <c:pt idx="9">
                  <c:v>6.75 ≤ x &lt; 8.00</c:v>
                </c:pt>
              </c:strCache>
            </c:strRef>
          </c:cat>
          <c:val>
            <c:numRef>
              <c:f>[0]!LogP_Freq_UNFILTERED</c:f>
              <c:numCache>
                <c:formatCode>General</c:formatCode>
                <c:ptCount val="10"/>
                <c:pt idx="0">
                  <c:v>3</c:v>
                </c:pt>
                <c:pt idx="1">
                  <c:v>2</c:v>
                </c:pt>
                <c:pt idx="2">
                  <c:v>2</c:v>
                </c:pt>
                <c:pt idx="3">
                  <c:v>12</c:v>
                </c:pt>
                <c:pt idx="4">
                  <c:v>41</c:v>
                </c:pt>
                <c:pt idx="5">
                  <c:v>103</c:v>
                </c:pt>
                <c:pt idx="6">
                  <c:v>111</c:v>
                </c:pt>
                <c:pt idx="7">
                  <c:v>57</c:v>
                </c:pt>
                <c:pt idx="8">
                  <c:v>2</c:v>
                </c:pt>
                <c:pt idx="9">
                  <c:v>1</c:v>
                </c:pt>
              </c:numCache>
            </c:numRef>
          </c:val>
        </c:ser>
        <c:ser>
          <c:idx val="3"/>
          <c:order val="1"/>
          <c:tx>
            <c:v>CALCULATED VALUES</c:v>
          </c:tx>
          <c:spPr>
            <a:solidFill>
              <a:schemeClr val="accent1">
                <a:lumMod val="60000"/>
                <a:lumOff val="40000"/>
              </a:schemeClr>
            </a:solidFill>
            <a:ln>
              <a:solidFill>
                <a:schemeClr val="tx2">
                  <a:lumMod val="60000"/>
                  <a:lumOff val="40000"/>
                </a:schemeClr>
              </a:solidFill>
            </a:ln>
          </c:spPr>
          <c:invertIfNegative val="0"/>
          <c:cat>
            <c:strRef>
              <c:f>[0]!LogP_Bins</c:f>
              <c:strCache>
                <c:ptCount val="10"/>
                <c:pt idx="0">
                  <c:v>-4.50 ≤ x &lt; -3.25</c:v>
                </c:pt>
                <c:pt idx="1">
                  <c:v>-3.25 ≤ x &lt; -2.00</c:v>
                </c:pt>
                <c:pt idx="2">
                  <c:v>-2.00 ≤ x &lt; -0.75</c:v>
                </c:pt>
                <c:pt idx="3">
                  <c:v>-0.75 ≤ x &lt; 0.50</c:v>
                </c:pt>
                <c:pt idx="4">
                  <c:v>0.50 ≤ x &lt; 1.75</c:v>
                </c:pt>
                <c:pt idx="5">
                  <c:v>1.75 ≤ x &lt; 3.00</c:v>
                </c:pt>
                <c:pt idx="6">
                  <c:v>3.00 ≤ x &lt; 4.25</c:v>
                </c:pt>
                <c:pt idx="7">
                  <c:v>4.25 ≤ x &lt; 5.50</c:v>
                </c:pt>
                <c:pt idx="8">
                  <c:v>5.50 ≤ x &lt; 6.75</c:v>
                </c:pt>
                <c:pt idx="9">
                  <c:v>6.75 ≤ x &lt; 8.00</c:v>
                </c:pt>
              </c:strCache>
            </c:strRef>
          </c:cat>
          <c:val>
            <c:numRef>
              <c:f>[0]!LogP_Freq_TOTAL</c:f>
              <c:numCache>
                <c:formatCode>0</c:formatCode>
                <c:ptCount val="10"/>
                <c:pt idx="0">
                  <c:v>3</c:v>
                </c:pt>
                <c:pt idx="1">
                  <c:v>2</c:v>
                </c:pt>
                <c:pt idx="2">
                  <c:v>2</c:v>
                </c:pt>
                <c:pt idx="3">
                  <c:v>12</c:v>
                </c:pt>
                <c:pt idx="4">
                  <c:v>41</c:v>
                </c:pt>
                <c:pt idx="5">
                  <c:v>103</c:v>
                </c:pt>
                <c:pt idx="6">
                  <c:v>111</c:v>
                </c:pt>
                <c:pt idx="7">
                  <c:v>57</c:v>
                </c:pt>
                <c:pt idx="8">
                  <c:v>2</c:v>
                </c:pt>
                <c:pt idx="9">
                  <c:v>1</c:v>
                </c:pt>
              </c:numCache>
            </c:numRef>
          </c:val>
        </c:ser>
        <c:ser>
          <c:idx val="4"/>
          <c:order val="2"/>
          <c:tx>
            <c:v>EXPERIMENTAL VALUES</c:v>
          </c:tx>
          <c:spPr>
            <a:solidFill>
              <a:schemeClr val="accent1">
                <a:lumMod val="50000"/>
              </a:schemeClr>
            </a:solidFill>
            <a:ln>
              <a:noFill/>
            </a:ln>
          </c:spPr>
          <c:invertIfNegative val="0"/>
          <c:cat>
            <c:strRef>
              <c:f>[0]!LogP_Bins</c:f>
              <c:strCache>
                <c:ptCount val="10"/>
                <c:pt idx="0">
                  <c:v>-4.50 ≤ x &lt; -3.25</c:v>
                </c:pt>
                <c:pt idx="1">
                  <c:v>-3.25 ≤ x &lt; -2.00</c:v>
                </c:pt>
                <c:pt idx="2">
                  <c:v>-2.00 ≤ x &lt; -0.75</c:v>
                </c:pt>
                <c:pt idx="3">
                  <c:v>-0.75 ≤ x &lt; 0.50</c:v>
                </c:pt>
                <c:pt idx="4">
                  <c:v>0.50 ≤ x &lt; 1.75</c:v>
                </c:pt>
                <c:pt idx="5">
                  <c:v>1.75 ≤ x &lt; 3.00</c:v>
                </c:pt>
                <c:pt idx="6">
                  <c:v>3.00 ≤ x &lt; 4.25</c:v>
                </c:pt>
                <c:pt idx="7">
                  <c:v>4.25 ≤ x &lt; 5.50</c:v>
                </c:pt>
                <c:pt idx="8">
                  <c:v>5.50 ≤ x &lt; 6.75</c:v>
                </c:pt>
                <c:pt idx="9">
                  <c:v>6.75 ≤ x &lt; 8.00</c:v>
                </c:pt>
              </c:strCache>
            </c:strRef>
          </c:cat>
          <c:val>
            <c:numRef>
              <c:f>[0]!LogP_Freq_EXPERIMENTAL</c:f>
              <c:numCache>
                <c:formatCode>General</c:formatCode>
                <c:ptCount val="10"/>
                <c:pt idx="0">
                  <c:v>1</c:v>
                </c:pt>
                <c:pt idx="1">
                  <c:v>0</c:v>
                </c:pt>
                <c:pt idx="2">
                  <c:v>1</c:v>
                </c:pt>
                <c:pt idx="3">
                  <c:v>5</c:v>
                </c:pt>
                <c:pt idx="4">
                  <c:v>18</c:v>
                </c:pt>
                <c:pt idx="5">
                  <c:v>53</c:v>
                </c:pt>
                <c:pt idx="6">
                  <c:v>70</c:v>
                </c:pt>
                <c:pt idx="7">
                  <c:v>35</c:v>
                </c:pt>
                <c:pt idx="8">
                  <c:v>0</c:v>
                </c:pt>
                <c:pt idx="9">
                  <c:v>1</c:v>
                </c:pt>
              </c:numCache>
            </c:numRef>
          </c:val>
        </c:ser>
        <c:ser>
          <c:idx val="0"/>
          <c:order val="3"/>
          <c:tx>
            <c:v>TOTAL</c:v>
          </c:tx>
          <c:spPr>
            <a:no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[0]!LogP_Bins</c:f>
              <c:strCache>
                <c:ptCount val="10"/>
                <c:pt idx="0">
                  <c:v>-4.50 ≤ x &lt; -3.25</c:v>
                </c:pt>
                <c:pt idx="1">
                  <c:v>-3.25 ≤ x &lt; -2.00</c:v>
                </c:pt>
                <c:pt idx="2">
                  <c:v>-2.00 ≤ x &lt; -0.75</c:v>
                </c:pt>
                <c:pt idx="3">
                  <c:v>-0.75 ≤ x &lt; 0.50</c:v>
                </c:pt>
                <c:pt idx="4">
                  <c:v>0.50 ≤ x &lt; 1.75</c:v>
                </c:pt>
                <c:pt idx="5">
                  <c:v>1.75 ≤ x &lt; 3.00</c:v>
                </c:pt>
                <c:pt idx="6">
                  <c:v>3.00 ≤ x &lt; 4.25</c:v>
                </c:pt>
                <c:pt idx="7">
                  <c:v>4.25 ≤ x &lt; 5.50</c:v>
                </c:pt>
                <c:pt idx="8">
                  <c:v>5.50 ≤ x &lt; 6.75</c:v>
                </c:pt>
                <c:pt idx="9">
                  <c:v>6.75 ≤ x &lt; 8.00</c:v>
                </c:pt>
              </c:strCache>
            </c:strRef>
          </c:cat>
          <c:val>
            <c:numRef>
              <c:f>[0]!LogP_Freq_TOTAL</c:f>
              <c:numCache>
                <c:formatCode>0</c:formatCode>
                <c:ptCount val="10"/>
                <c:pt idx="0">
                  <c:v>3</c:v>
                </c:pt>
                <c:pt idx="1">
                  <c:v>2</c:v>
                </c:pt>
                <c:pt idx="2">
                  <c:v>2</c:v>
                </c:pt>
                <c:pt idx="3">
                  <c:v>12</c:v>
                </c:pt>
                <c:pt idx="4">
                  <c:v>41</c:v>
                </c:pt>
                <c:pt idx="5">
                  <c:v>103</c:v>
                </c:pt>
                <c:pt idx="6">
                  <c:v>111</c:v>
                </c:pt>
                <c:pt idx="7">
                  <c:v>57</c:v>
                </c:pt>
                <c:pt idx="8">
                  <c:v>2</c:v>
                </c:pt>
                <c:pt idx="9">
                  <c:v>1</c:v>
                </c:pt>
              </c:numCache>
            </c:numRef>
          </c:val>
        </c:ser>
        <c:ser>
          <c:idx val="1"/>
          <c:order val="4"/>
          <c:tx>
            <c:v>OOB</c:v>
          </c:tx>
          <c:spPr>
            <a:solidFill>
              <a:srgbClr val="F8696B"/>
            </a:solidFill>
            <a:ln>
              <a:solidFill>
                <a:srgbClr val="FF0000"/>
              </a:solidFill>
            </a:ln>
          </c:spPr>
          <c:invertIfNegative val="0"/>
          <c:cat>
            <c:strRef>
              <c:f>[0]!LogP_Bins</c:f>
              <c:strCache>
                <c:ptCount val="10"/>
                <c:pt idx="0">
                  <c:v>-4.50 ≤ x &lt; -3.25</c:v>
                </c:pt>
                <c:pt idx="1">
                  <c:v>-3.25 ≤ x &lt; -2.00</c:v>
                </c:pt>
                <c:pt idx="2">
                  <c:v>-2.00 ≤ x &lt; -0.75</c:v>
                </c:pt>
                <c:pt idx="3">
                  <c:v>-0.75 ≤ x &lt; 0.50</c:v>
                </c:pt>
                <c:pt idx="4">
                  <c:v>0.50 ≤ x &lt; 1.75</c:v>
                </c:pt>
                <c:pt idx="5">
                  <c:v>1.75 ≤ x &lt; 3.00</c:v>
                </c:pt>
                <c:pt idx="6">
                  <c:v>3.00 ≤ x &lt; 4.25</c:v>
                </c:pt>
                <c:pt idx="7">
                  <c:v>4.25 ≤ x &lt; 5.50</c:v>
                </c:pt>
                <c:pt idx="8">
                  <c:v>5.50 ≤ x &lt; 6.75</c:v>
                </c:pt>
                <c:pt idx="9">
                  <c:v>6.75 ≤ x &lt; 8.00</c:v>
                </c:pt>
              </c:strCache>
            </c:strRef>
          </c:cat>
          <c:val>
            <c:numRef>
              <c:f>[0]!LogP_Freq_OOB</c:f>
              <c:numCache>
                <c:formatCode>General</c:formatCode>
                <c:ptCount val="10"/>
                <c:pt idx="0">
                  <c:v>0</c:v>
                </c:pt>
                <c:pt idx="1">
                  <c:v>0</c:v>
                </c:pt>
                <c:pt idx="2">
                  <c:v>0</c:v>
                </c:pt>
                <c:pt idx="3">
                  <c:v>0</c:v>
                </c:pt>
                <c:pt idx="4">
                  <c:v>0</c:v>
                </c:pt>
                <c:pt idx="5">
                  <c:v>0</c:v>
                </c:pt>
                <c:pt idx="6">
                  <c:v>0</c:v>
                </c:pt>
                <c:pt idx="7">
                  <c:v>0</c:v>
                </c:pt>
                <c:pt idx="8">
                  <c:v>0</c:v>
                </c:pt>
                <c:pt idx="9">
                  <c:v>0</c:v>
                </c:pt>
              </c:numCache>
            </c:numRef>
          </c:val>
        </c:ser>
        <c:dLbls>
          <c:showLegendKey val="0"/>
          <c:showVal val="0"/>
          <c:showCatName val="0"/>
          <c:showSerName val="0"/>
          <c:showPercent val="0"/>
          <c:showBubbleSize val="0"/>
        </c:dLbls>
        <c:gapWidth val="0"/>
        <c:overlap val="100"/>
        <c:axId val="75815168"/>
        <c:axId val="78423552"/>
      </c:barChart>
      <c:catAx>
        <c:axId val="75815168"/>
        <c:scaling>
          <c:orientation val="minMax"/>
        </c:scaling>
        <c:delete val="0"/>
        <c:axPos val="b"/>
        <c:title>
          <c:tx>
            <c:rich>
              <a:bodyPr/>
              <a:lstStyle/>
              <a:p>
                <a:pPr>
                  <a:defRPr sz="1400"/>
                </a:pPr>
                <a:r>
                  <a:rPr lang="en-AU" sz="1400"/>
                  <a:t>Log </a:t>
                </a:r>
                <a:r>
                  <a:rPr lang="en-AU" sz="1400" i="1"/>
                  <a:t>P</a:t>
                </a:r>
              </a:p>
            </c:rich>
          </c:tx>
          <c:layout>
            <c:manualLayout>
              <c:xMode val="edge"/>
              <c:yMode val="edge"/>
              <c:x val="0.51342093820339674"/>
              <c:y val="0.92797467564870262"/>
            </c:manualLayout>
          </c:layout>
          <c:overlay val="0"/>
        </c:title>
        <c:numFmt formatCode="0.0" sourceLinked="1"/>
        <c:majorTickMark val="out"/>
        <c:minorTickMark val="none"/>
        <c:tickLblPos val="nextTo"/>
        <c:txPr>
          <a:bodyPr rot="-2700000"/>
          <a:lstStyle/>
          <a:p>
            <a:pPr>
              <a:defRPr sz="1050"/>
            </a:pPr>
            <a:endParaRPr lang="en-US"/>
          </a:p>
        </c:txPr>
        <c:crossAx val="78423552"/>
        <c:crosses val="autoZero"/>
        <c:auto val="1"/>
        <c:lblAlgn val="ctr"/>
        <c:lblOffset val="100"/>
        <c:noMultiLvlLbl val="0"/>
      </c:catAx>
      <c:valAx>
        <c:axId val="78423552"/>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560920291546702"/>
            </c:manualLayout>
          </c:layout>
          <c:overlay val="0"/>
        </c:title>
        <c:numFmt formatCode="General" sourceLinked="1"/>
        <c:majorTickMark val="out"/>
        <c:minorTickMark val="none"/>
        <c:tickLblPos val="nextTo"/>
        <c:txPr>
          <a:bodyPr/>
          <a:lstStyle/>
          <a:p>
            <a:pPr>
              <a:defRPr sz="1200"/>
            </a:pPr>
            <a:endParaRPr lang="en-US"/>
          </a:p>
        </c:txPr>
        <c:crossAx val="75815168"/>
        <c:crosses val="autoZero"/>
        <c:crossBetween val="between"/>
        <c:majorUnit val="20"/>
      </c:valAx>
      <c:spPr>
        <a:ln>
          <a:solidFill>
            <a:schemeClr val="tx1"/>
          </a:solidFill>
        </a:ln>
      </c:spPr>
    </c:plotArea>
    <c:legend>
      <c:legendPos val="t"/>
      <c:legendEntry>
        <c:idx val="0"/>
        <c:delete val="1"/>
      </c:legendEntry>
      <c:legendEntry>
        <c:idx val="3"/>
        <c:delete val="1"/>
      </c:legendEntry>
      <c:legendEntry>
        <c:idx val="4"/>
        <c:delete val="1"/>
      </c:legendEntry>
      <c:layout>
        <c:manualLayout>
          <c:xMode val="edge"/>
          <c:yMode val="edge"/>
          <c:x val="0.1104401984857786"/>
          <c:y val="0.15843308124033903"/>
          <c:w val="0.20090175465520768"/>
          <c:h val="7.951899981843176E-2"/>
        </c:manualLayout>
      </c:layout>
      <c:overlay val="0"/>
      <c:spPr>
        <a:solidFill>
          <a:schemeClr val="bg1">
            <a:alpha val="51000"/>
          </a:schemeClr>
        </a:solidFill>
        <a:ln>
          <a:noFill/>
        </a:ln>
      </c:spPr>
      <c:txPr>
        <a:bodyPr/>
        <a:lstStyle/>
        <a:p>
          <a:pPr>
            <a:defRPr sz="1050"/>
          </a:pPr>
          <a:endParaRPr lang="en-US"/>
        </a:p>
      </c:txPr>
    </c:legend>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Number of H-Bond Donor Sites at pH 7.4</a:t>
            </a:r>
            <a:endParaRPr lang="en-AU" sz="1800">
              <a:solidFill>
                <a:srgbClr val="C00000"/>
              </a:solidFill>
              <a:effectLst/>
            </a:endParaRPr>
          </a:p>
        </c:rich>
      </c:tx>
      <c:layout>
        <c:manualLayout>
          <c:xMode val="edge"/>
          <c:yMode val="edge"/>
          <c:x val="0.27199112441170453"/>
          <c:y val="4.4572323716452443E-2"/>
        </c:manualLayout>
      </c:layout>
      <c:overlay val="1"/>
    </c:title>
    <c:autoTitleDeleted val="0"/>
    <c:plotArea>
      <c:layout>
        <c:manualLayout>
          <c:layoutTarget val="inner"/>
          <c:xMode val="edge"/>
          <c:yMode val="edge"/>
          <c:x val="0.10625038367096379"/>
          <c:y val="0.13852338291204899"/>
          <c:w val="0.87128018211581748"/>
          <c:h val="0.69351405185023807"/>
        </c:manualLayout>
      </c:layout>
      <c:barChart>
        <c:barDir val="col"/>
        <c:grouping val="clustered"/>
        <c:varyColors val="0"/>
        <c:ser>
          <c:idx val="2"/>
          <c:order val="0"/>
          <c:tx>
            <c:v>UNFILTERED FREQUENCY</c:v>
          </c:tx>
          <c:spPr>
            <a:solidFill>
              <a:schemeClr val="accent1">
                <a:lumMod val="40000"/>
                <a:lumOff val="60000"/>
                <a:alpha val="30000"/>
              </a:schemeClr>
            </a:solidFill>
            <a:ln>
              <a:solidFill>
                <a:schemeClr val="tx2">
                  <a:lumMod val="60000"/>
                  <a:lumOff val="40000"/>
                </a:schemeClr>
              </a:solidFill>
              <a:prstDash val="dash"/>
            </a:ln>
          </c:spPr>
          <c:invertIfNegative val="0"/>
          <c:cat>
            <c:strRef>
              <c:f>[0]!H_Bond_Donors_Bins</c:f>
              <c:strCache>
                <c:ptCount val="6"/>
                <c:pt idx="0">
                  <c:v>0</c:v>
                </c:pt>
                <c:pt idx="1">
                  <c:v>1</c:v>
                </c:pt>
                <c:pt idx="2">
                  <c:v>2</c:v>
                </c:pt>
                <c:pt idx="3">
                  <c:v>3</c:v>
                </c:pt>
                <c:pt idx="4">
                  <c:v>4</c:v>
                </c:pt>
                <c:pt idx="5">
                  <c:v>5</c:v>
                </c:pt>
              </c:strCache>
            </c:strRef>
          </c:cat>
          <c:val>
            <c:numRef>
              <c:f>[0]!H_Bond_Donrs_Freq_UNFILTERED</c:f>
              <c:numCache>
                <c:formatCode>General</c:formatCode>
                <c:ptCount val="6"/>
                <c:pt idx="0">
                  <c:v>0</c:v>
                </c:pt>
                <c:pt idx="1">
                  <c:v>0</c:v>
                </c:pt>
                <c:pt idx="2">
                  <c:v>0</c:v>
                </c:pt>
                <c:pt idx="3">
                  <c:v>0</c:v>
                </c:pt>
                <c:pt idx="4">
                  <c:v>0</c:v>
                </c:pt>
                <c:pt idx="5">
                  <c:v>0</c:v>
                </c:pt>
              </c:numCache>
            </c:numRef>
          </c:val>
        </c:ser>
        <c:ser>
          <c:idx val="0"/>
          <c:order val="1"/>
          <c:tx>
            <c:v>FILTERED FREQUENCY</c:v>
          </c:tx>
          <c:spPr>
            <a:solidFill>
              <a:schemeClr val="accent1">
                <a:lumMod val="40000"/>
                <a:lumOff val="60000"/>
              </a:schemeClr>
            </a:solid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[0]!H_Bond_Donors_Bins</c:f>
              <c:strCache>
                <c:ptCount val="6"/>
                <c:pt idx="0">
                  <c:v>0</c:v>
                </c:pt>
                <c:pt idx="1">
                  <c:v>1</c:v>
                </c:pt>
                <c:pt idx="2">
                  <c:v>2</c:v>
                </c:pt>
                <c:pt idx="3">
                  <c:v>3</c:v>
                </c:pt>
                <c:pt idx="4">
                  <c:v>4</c:v>
                </c:pt>
                <c:pt idx="5">
                  <c:v>5</c:v>
                </c:pt>
              </c:strCache>
            </c:strRef>
          </c:cat>
          <c:val>
            <c:numRef>
              <c:f>[0]!H_Bond_Donors_Freq</c:f>
              <c:numCache>
                <c:formatCode>0</c:formatCode>
                <c:ptCount val="6"/>
                <c:pt idx="0">
                  <c:v>175</c:v>
                </c:pt>
                <c:pt idx="1">
                  <c:v>105</c:v>
                </c:pt>
                <c:pt idx="2">
                  <c:v>46</c:v>
                </c:pt>
                <c:pt idx="3">
                  <c:v>7</c:v>
                </c:pt>
                <c:pt idx="4">
                  <c:v>0</c:v>
                </c:pt>
                <c:pt idx="5">
                  <c:v>1</c:v>
                </c:pt>
              </c:numCache>
            </c:numRef>
          </c:val>
        </c:ser>
        <c:ser>
          <c:idx val="1"/>
          <c:order val="2"/>
          <c:tx>
            <c:v>OOB</c:v>
          </c:tx>
          <c:spPr>
            <a:solidFill>
              <a:srgbClr val="F8696B"/>
            </a:solidFill>
            <a:ln>
              <a:solidFill>
                <a:srgbClr val="FF0000"/>
              </a:solidFill>
            </a:ln>
          </c:spPr>
          <c:invertIfNegative val="0"/>
          <c:cat>
            <c:strRef>
              <c:f>[0]!H_Bond_Donors_Bins</c:f>
              <c:strCache>
                <c:ptCount val="6"/>
                <c:pt idx="0">
                  <c:v>0</c:v>
                </c:pt>
                <c:pt idx="1">
                  <c:v>1</c:v>
                </c:pt>
                <c:pt idx="2">
                  <c:v>2</c:v>
                </c:pt>
                <c:pt idx="3">
                  <c:v>3</c:v>
                </c:pt>
                <c:pt idx="4">
                  <c:v>4</c:v>
                </c:pt>
                <c:pt idx="5">
                  <c:v>5</c:v>
                </c:pt>
              </c:strCache>
            </c:strRef>
          </c:cat>
          <c:val>
            <c:numRef>
              <c:f>[0]!H_Bond_Donors_Freq_OOB</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50"/>
        <c:overlap val="100"/>
        <c:axId val="98599296"/>
        <c:axId val="98601216"/>
      </c:barChart>
      <c:catAx>
        <c:axId val="98599296"/>
        <c:scaling>
          <c:orientation val="minMax"/>
        </c:scaling>
        <c:delete val="0"/>
        <c:axPos val="b"/>
        <c:title>
          <c:tx>
            <c:rich>
              <a:bodyPr/>
              <a:lstStyle/>
              <a:p>
                <a:pPr>
                  <a:defRPr sz="1400"/>
                </a:pPr>
                <a:r>
                  <a:rPr lang="en-AU" sz="1400"/>
                  <a:t>Number of H-Bond Donor Sites</a:t>
                </a:r>
                <a:endParaRPr lang="en-AU" sz="1400" i="1"/>
              </a:p>
            </c:rich>
          </c:tx>
          <c:layout>
            <c:manualLayout>
              <c:xMode val="edge"/>
              <c:yMode val="edge"/>
              <c:x val="0.41109589216288112"/>
              <c:y val="0.92797464546180741"/>
            </c:manualLayout>
          </c:layout>
          <c:overlay val="0"/>
        </c:title>
        <c:numFmt formatCode="0.0" sourceLinked="1"/>
        <c:majorTickMark val="out"/>
        <c:minorTickMark val="none"/>
        <c:tickLblPos val="nextTo"/>
        <c:txPr>
          <a:bodyPr rot="0"/>
          <a:lstStyle/>
          <a:p>
            <a:pPr>
              <a:defRPr sz="1050"/>
            </a:pPr>
            <a:endParaRPr lang="en-US"/>
          </a:p>
        </c:txPr>
        <c:crossAx val="98601216"/>
        <c:crosses val="autoZero"/>
        <c:auto val="1"/>
        <c:lblAlgn val="ctr"/>
        <c:lblOffset val="100"/>
        <c:noMultiLvlLbl val="0"/>
      </c:catAx>
      <c:valAx>
        <c:axId val="98601216"/>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9825277769132611"/>
            </c:manualLayout>
          </c:layout>
          <c:overlay val="0"/>
        </c:title>
        <c:numFmt formatCode="General" sourceLinked="1"/>
        <c:majorTickMark val="out"/>
        <c:minorTickMark val="none"/>
        <c:tickLblPos val="nextTo"/>
        <c:txPr>
          <a:bodyPr/>
          <a:lstStyle/>
          <a:p>
            <a:pPr>
              <a:defRPr sz="1200"/>
            </a:pPr>
            <a:endParaRPr lang="en-US"/>
          </a:p>
        </c:txPr>
        <c:crossAx val="98599296"/>
        <c:crosses val="autoZero"/>
        <c:crossBetween val="between"/>
        <c:majorUnit val="20"/>
      </c:valAx>
      <c:spPr>
        <a:ln>
          <a:solidFill>
            <a:schemeClr val="tx1"/>
          </a:solidFill>
        </a:ln>
      </c:spPr>
    </c:plotArea>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31613937479372"/>
          <c:y val="2.7405079676117876E-2"/>
          <c:w val="0.70518157516684543"/>
          <c:h val="0.87249049104066845"/>
        </c:manualLayout>
      </c:layout>
      <c:scatterChart>
        <c:scatterStyle val="lineMarker"/>
        <c:varyColors val="0"/>
        <c:ser>
          <c:idx val="1"/>
          <c:order val="0"/>
          <c:tx>
            <c:v> Unfiltered Data</c:v>
          </c:tx>
          <c:spPr>
            <a:ln w="28575">
              <a:noFill/>
            </a:ln>
          </c:spPr>
          <c:marker>
            <c:symbol val="circle"/>
            <c:size val="8"/>
            <c:spPr>
              <a:solidFill>
                <a:schemeClr val="bg1">
                  <a:lumMod val="95000"/>
                </a:schemeClr>
              </a:solidFill>
              <a:ln>
                <a:solidFill>
                  <a:schemeClr val="tx1">
                    <a:lumMod val="50000"/>
                    <a:lumOff val="50000"/>
                  </a:schemeClr>
                </a:solidFill>
              </a:ln>
            </c:spPr>
          </c:marker>
          <c:xVal>
            <c:numRef>
              <c:f>'Scatter Plots'!$Q$1:$Q$1000</c:f>
              <c:numCache>
                <c:formatCode>General</c:formatCode>
                <c:ptCount val="1000"/>
                <c:pt idx="0">
                  <c:v>255.483</c:v>
                </c:pt>
                <c:pt idx="1">
                  <c:v>221.03700000000001</c:v>
                </c:pt>
                <c:pt idx="2">
                  <c:v>249.09100000000001</c:v>
                </c:pt>
                <c:pt idx="3">
                  <c:v>269.767</c:v>
                </c:pt>
                <c:pt idx="4">
                  <c:v>227.33</c:v>
                </c:pt>
                <c:pt idx="5">
                  <c:v>241.2902</c:v>
                </c:pt>
                <c:pt idx="6">
                  <c:v>269.767</c:v>
                </c:pt>
                <c:pt idx="7">
                  <c:v>361.65699999999998</c:v>
                </c:pt>
                <c:pt idx="8">
                  <c:v>369.375</c:v>
                </c:pt>
                <c:pt idx="9">
                  <c:v>264.66399999999999</c:v>
                </c:pt>
                <c:pt idx="10">
                  <c:v>56.063299999999998</c:v>
                </c:pt>
                <c:pt idx="11">
                  <c:v>173.64</c:v>
                </c:pt>
                <c:pt idx="12">
                  <c:v>323.38409999999999</c:v>
                </c:pt>
                <c:pt idx="13">
                  <c:v>213.62100000000001</c:v>
                </c:pt>
                <c:pt idx="14">
                  <c:v>207.01400000000001</c:v>
                </c:pt>
                <c:pt idx="15">
                  <c:v>304.30200000000002</c:v>
                </c:pt>
                <c:pt idx="16">
                  <c:v>84.08</c:v>
                </c:pt>
                <c:pt idx="17">
                  <c:v>367.85199999999998</c:v>
                </c:pt>
                <c:pt idx="18">
                  <c:v>230.24100000000001</c:v>
                </c:pt>
                <c:pt idx="19">
                  <c:v>215.68299999999999</c:v>
                </c:pt>
                <c:pt idx="20">
                  <c:v>338.18900000000002</c:v>
                </c:pt>
                <c:pt idx="21">
                  <c:v>424.39499999999998</c:v>
                </c:pt>
                <c:pt idx="22">
                  <c:v>355.32670000000002</c:v>
                </c:pt>
                <c:pt idx="23">
                  <c:v>243.667</c:v>
                </c:pt>
                <c:pt idx="24">
                  <c:v>271.72000000000003</c:v>
                </c:pt>
                <c:pt idx="25">
                  <c:v>335.279</c:v>
                </c:pt>
                <c:pt idx="26">
                  <c:v>256.31799999999998</c:v>
                </c:pt>
                <c:pt idx="27">
                  <c:v>410.40199999999999</c:v>
                </c:pt>
                <c:pt idx="28">
                  <c:v>397.51299999999998</c:v>
                </c:pt>
                <c:pt idx="29">
                  <c:v>240.279</c:v>
                </c:pt>
                <c:pt idx="30">
                  <c:v>257.77999999999997</c:v>
                </c:pt>
                <c:pt idx="31">
                  <c:v>506.471</c:v>
                </c:pt>
                <c:pt idx="32">
                  <c:v>446.96699999999998</c:v>
                </c:pt>
                <c:pt idx="33">
                  <c:v>431.31200000000001</c:v>
                </c:pt>
                <c:pt idx="34">
                  <c:v>399.36099999999999</c:v>
                </c:pt>
                <c:pt idx="35">
                  <c:v>342.13099999999997</c:v>
                </c:pt>
                <c:pt idx="36">
                  <c:v>323.2826</c:v>
                </c:pt>
                <c:pt idx="37">
                  <c:v>430.3682</c:v>
                </c:pt>
                <c:pt idx="38">
                  <c:v>261.11599999999999</c:v>
                </c:pt>
                <c:pt idx="39">
                  <c:v>312.245</c:v>
                </c:pt>
                <c:pt idx="40">
                  <c:v>461.01900000000001</c:v>
                </c:pt>
                <c:pt idx="41">
                  <c:v>276.91300000000001</c:v>
                </c:pt>
                <c:pt idx="42">
                  <c:v>311.84699999999998</c:v>
                </c:pt>
                <c:pt idx="43">
                  <c:v>474.815</c:v>
                </c:pt>
                <c:pt idx="44">
                  <c:v>332.35599999999999</c:v>
                </c:pt>
                <c:pt idx="45">
                  <c:v>309.83100000000002</c:v>
                </c:pt>
                <c:pt idx="46">
                  <c:v>295.33420000000001</c:v>
                </c:pt>
                <c:pt idx="47">
                  <c:v>399.5231</c:v>
                </c:pt>
                <c:pt idx="48">
                  <c:v>217.37100000000001</c:v>
                </c:pt>
                <c:pt idx="49">
                  <c:v>350.43599999999998</c:v>
                </c:pt>
                <c:pt idx="50">
                  <c:v>236.267</c:v>
                </c:pt>
                <c:pt idx="51">
                  <c:v>412.19099999999997</c:v>
                </c:pt>
                <c:pt idx="52">
                  <c:v>314.12099999999998</c:v>
                </c:pt>
                <c:pt idx="53">
                  <c:v>206.02600000000001</c:v>
                </c:pt>
                <c:pt idx="54">
                  <c:v>293.54500000000002</c:v>
                </c:pt>
                <c:pt idx="55">
                  <c:v>260.67200000000003</c:v>
                </c:pt>
                <c:pt idx="56">
                  <c:v>414.82100000000003</c:v>
                </c:pt>
                <c:pt idx="57">
                  <c:v>212.67599999999999</c:v>
                </c:pt>
                <c:pt idx="58">
                  <c:v>290.745</c:v>
                </c:pt>
                <c:pt idx="59">
                  <c:v>261.70400000000001</c:v>
                </c:pt>
                <c:pt idx="60">
                  <c:v>213.661</c:v>
                </c:pt>
                <c:pt idx="61">
                  <c:v>357.77300000000002</c:v>
                </c:pt>
                <c:pt idx="62">
                  <c:v>331.964</c:v>
                </c:pt>
                <c:pt idx="63">
                  <c:v>206.09200000000001</c:v>
                </c:pt>
                <c:pt idx="64">
                  <c:v>394.24900000000002</c:v>
                </c:pt>
                <c:pt idx="65">
                  <c:v>274.39780000000002</c:v>
                </c:pt>
                <c:pt idx="66">
                  <c:v>413.40600000000001</c:v>
                </c:pt>
                <c:pt idx="67">
                  <c:v>359.911</c:v>
                </c:pt>
                <c:pt idx="68">
                  <c:v>311.69299999999998</c:v>
                </c:pt>
                <c:pt idx="69">
                  <c:v>349.74099999999999</c:v>
                </c:pt>
                <c:pt idx="70">
                  <c:v>239.69800000000001</c:v>
                </c:pt>
                <c:pt idx="71">
                  <c:v>324.202</c:v>
                </c:pt>
                <c:pt idx="72">
                  <c:v>192</c:v>
                </c:pt>
                <c:pt idx="73">
                  <c:v>429.81099999999998</c:v>
                </c:pt>
                <c:pt idx="74">
                  <c:v>302.79899999999998</c:v>
                </c:pt>
                <c:pt idx="75">
                  <c:v>240.69300000000001</c:v>
                </c:pt>
                <c:pt idx="76">
                  <c:v>215.35599999999999</c:v>
                </c:pt>
                <c:pt idx="77">
                  <c:v>421.428</c:v>
                </c:pt>
                <c:pt idx="78">
                  <c:v>325.46600000000001</c:v>
                </c:pt>
                <c:pt idx="79">
                  <c:v>357.37549999999999</c:v>
                </c:pt>
                <c:pt idx="80">
                  <c:v>142.96899999999999</c:v>
                </c:pt>
                <c:pt idx="81">
                  <c:v>162.27600000000001</c:v>
                </c:pt>
                <c:pt idx="82">
                  <c:v>300.30919999999998</c:v>
                </c:pt>
                <c:pt idx="83">
                  <c:v>213.303</c:v>
                </c:pt>
                <c:pt idx="84">
                  <c:v>270.21899999999999</c:v>
                </c:pt>
                <c:pt idx="85">
                  <c:v>221.03700000000001</c:v>
                </c:pt>
                <c:pt idx="86">
                  <c:v>172.011</c:v>
                </c:pt>
                <c:pt idx="87">
                  <c:v>235.06399999999999</c:v>
                </c:pt>
                <c:pt idx="88">
                  <c:v>341.18599999999998</c:v>
                </c:pt>
                <c:pt idx="89">
                  <c:v>406.22</c:v>
                </c:pt>
                <c:pt idx="90">
                  <c:v>311.80399999999997</c:v>
                </c:pt>
                <c:pt idx="91">
                  <c:v>249.3297</c:v>
                </c:pt>
                <c:pt idx="92">
                  <c:v>394.29489999999998</c:v>
                </c:pt>
                <c:pt idx="93">
                  <c:v>334.27760000000001</c:v>
                </c:pt>
                <c:pt idx="94">
                  <c:v>338.78899999999999</c:v>
                </c:pt>
                <c:pt idx="95">
                  <c:v>263.39800000000002</c:v>
                </c:pt>
                <c:pt idx="96">
                  <c:v>255.74100000000001</c:v>
                </c:pt>
                <c:pt idx="97">
                  <c:v>255.38300000000001</c:v>
                </c:pt>
                <c:pt idx="98">
                  <c:v>275.79500000000002</c:v>
                </c:pt>
                <c:pt idx="99">
                  <c:v>137.9974</c:v>
                </c:pt>
                <c:pt idx="100">
                  <c:v>322.2405</c:v>
                </c:pt>
                <c:pt idx="101">
                  <c:v>240.21270000000001</c:v>
                </c:pt>
                <c:pt idx="102">
                  <c:v>240.21270000000001</c:v>
                </c:pt>
                <c:pt idx="103">
                  <c:v>239.31229999999999</c:v>
                </c:pt>
                <c:pt idx="104">
                  <c:v>184.23599999999999</c:v>
                </c:pt>
                <c:pt idx="105">
                  <c:v>401.41500000000002</c:v>
                </c:pt>
                <c:pt idx="106">
                  <c:v>233.095</c:v>
                </c:pt>
                <c:pt idx="107">
                  <c:v>198.13290000000001</c:v>
                </c:pt>
                <c:pt idx="108">
                  <c:v>137.9554</c:v>
                </c:pt>
                <c:pt idx="109">
                  <c:v>268.3535</c:v>
                </c:pt>
                <c:pt idx="110">
                  <c:v>184.1472</c:v>
                </c:pt>
                <c:pt idx="111">
                  <c:v>189.31800000000001</c:v>
                </c:pt>
                <c:pt idx="112">
                  <c:v>265.41399999999999</c:v>
                </c:pt>
                <c:pt idx="113">
                  <c:v>333.26319999999998</c:v>
                </c:pt>
                <c:pt idx="114">
                  <c:v>410.40499999999997</c:v>
                </c:pt>
                <c:pt idx="115">
                  <c:v>264.32499999999999</c:v>
                </c:pt>
                <c:pt idx="116">
                  <c:v>161.26499999999999</c:v>
                </c:pt>
                <c:pt idx="117">
                  <c:v>286.34399999999999</c:v>
                </c:pt>
                <c:pt idx="118">
                  <c:v>451.221</c:v>
                </c:pt>
                <c:pt idx="119">
                  <c:v>398.39100000000002</c:v>
                </c:pt>
                <c:pt idx="120">
                  <c:v>340.20100000000002</c:v>
                </c:pt>
                <c:pt idx="121">
                  <c:v>333.72300000000001</c:v>
                </c:pt>
                <c:pt idx="122">
                  <c:v>361.77600000000001</c:v>
                </c:pt>
                <c:pt idx="123">
                  <c:v>366.26</c:v>
                </c:pt>
                <c:pt idx="124">
                  <c:v>349.815</c:v>
                </c:pt>
                <c:pt idx="125">
                  <c:v>164.20439999999999</c:v>
                </c:pt>
                <c:pt idx="126">
                  <c:v>363.81</c:v>
                </c:pt>
                <c:pt idx="127">
                  <c:v>335.75700000000001</c:v>
                </c:pt>
                <c:pt idx="128">
                  <c:v>407.32499999999999</c:v>
                </c:pt>
                <c:pt idx="129">
                  <c:v>359.28399999999999</c:v>
                </c:pt>
                <c:pt idx="130">
                  <c:v>327.25529999999998</c:v>
                </c:pt>
                <c:pt idx="131">
                  <c:v>383.36160000000001</c:v>
                </c:pt>
                <c:pt idx="132">
                  <c:v>443.61900000000003</c:v>
                </c:pt>
                <c:pt idx="133">
                  <c:v>395.29199999999997</c:v>
                </c:pt>
                <c:pt idx="134">
                  <c:v>487.459</c:v>
                </c:pt>
                <c:pt idx="135">
                  <c:v>355.69799999999998</c:v>
                </c:pt>
                <c:pt idx="136">
                  <c:v>363.33100000000002</c:v>
                </c:pt>
                <c:pt idx="137">
                  <c:v>408.73200000000003</c:v>
                </c:pt>
                <c:pt idx="138">
                  <c:v>325.29399999999998</c:v>
                </c:pt>
                <c:pt idx="139">
                  <c:v>423.86200000000002</c:v>
                </c:pt>
                <c:pt idx="140">
                  <c:v>354.33179999999999</c:v>
                </c:pt>
                <c:pt idx="141">
                  <c:v>232.20230000000001</c:v>
                </c:pt>
                <c:pt idx="142">
                  <c:v>447.74700000000001</c:v>
                </c:pt>
                <c:pt idx="143">
                  <c:v>460.78500000000003</c:v>
                </c:pt>
                <c:pt idx="144">
                  <c:v>390.74200000000002</c:v>
                </c:pt>
                <c:pt idx="145">
                  <c:v>145.03299999999999</c:v>
                </c:pt>
                <c:pt idx="146">
                  <c:v>465.36099999999999</c:v>
                </c:pt>
                <c:pt idx="147">
                  <c:v>329.31580000000002</c:v>
                </c:pt>
                <c:pt idx="148">
                  <c:v>312.11500000000001</c:v>
                </c:pt>
                <c:pt idx="149">
                  <c:v>255.03100000000001</c:v>
                </c:pt>
                <c:pt idx="150">
                  <c:v>333.30450000000002</c:v>
                </c:pt>
                <c:pt idx="151">
                  <c:v>403.87900000000002</c:v>
                </c:pt>
                <c:pt idx="152">
                  <c:v>437.75599999999997</c:v>
                </c:pt>
                <c:pt idx="153">
                  <c:v>452.44200000000001</c:v>
                </c:pt>
                <c:pt idx="154">
                  <c:v>152.06630000000001</c:v>
                </c:pt>
                <c:pt idx="155">
                  <c:v>180.11949999999999</c:v>
                </c:pt>
                <c:pt idx="156">
                  <c:v>169.07310000000001</c:v>
                </c:pt>
                <c:pt idx="157">
                  <c:v>470.78</c:v>
                </c:pt>
                <c:pt idx="158">
                  <c:v>434.81200000000001</c:v>
                </c:pt>
                <c:pt idx="159">
                  <c:v>375.72699999999998</c:v>
                </c:pt>
                <c:pt idx="160">
                  <c:v>252.31280000000001</c:v>
                </c:pt>
                <c:pt idx="161">
                  <c:v>288.34160000000003</c:v>
                </c:pt>
                <c:pt idx="162">
                  <c:v>305.32909999999998</c:v>
                </c:pt>
                <c:pt idx="163">
                  <c:v>275.30309999999997</c:v>
                </c:pt>
                <c:pt idx="164">
                  <c:v>261.2765</c:v>
                </c:pt>
                <c:pt idx="165">
                  <c:v>311.33519999999999</c:v>
                </c:pt>
                <c:pt idx="166">
                  <c:v>289.3297</c:v>
                </c:pt>
                <c:pt idx="167">
                  <c:v>412.80799999999999</c:v>
                </c:pt>
                <c:pt idx="168">
                  <c:v>340.8</c:v>
                </c:pt>
                <c:pt idx="169">
                  <c:v>301.36189999999999</c:v>
                </c:pt>
                <c:pt idx="170">
                  <c:v>507.26</c:v>
                </c:pt>
                <c:pt idx="171">
                  <c:v>449.22399999999999</c:v>
                </c:pt>
                <c:pt idx="172">
                  <c:v>370.91379999999998</c:v>
                </c:pt>
                <c:pt idx="173">
                  <c:v>427.23200000000003</c:v>
                </c:pt>
                <c:pt idx="174">
                  <c:v>309.36079999999998</c:v>
                </c:pt>
                <c:pt idx="175">
                  <c:v>206.2841</c:v>
                </c:pt>
                <c:pt idx="176">
                  <c:v>211.26089999999999</c:v>
                </c:pt>
                <c:pt idx="177">
                  <c:v>332.39420000000001</c:v>
                </c:pt>
                <c:pt idx="178">
                  <c:v>325.767</c:v>
                </c:pt>
                <c:pt idx="179">
                  <c:v>359.32</c:v>
                </c:pt>
                <c:pt idx="180">
                  <c:v>383.226</c:v>
                </c:pt>
                <c:pt idx="181">
                  <c:v>279.33479999999997</c:v>
                </c:pt>
                <c:pt idx="182">
                  <c:v>461.77300000000002</c:v>
                </c:pt>
                <c:pt idx="183">
                  <c:v>234.29419999999999</c:v>
                </c:pt>
                <c:pt idx="184">
                  <c:v>249.09399999999999</c:v>
                </c:pt>
                <c:pt idx="185">
                  <c:v>200.619</c:v>
                </c:pt>
                <c:pt idx="186">
                  <c:v>244.738</c:v>
                </c:pt>
                <c:pt idx="187">
                  <c:v>228.672</c:v>
                </c:pt>
                <c:pt idx="188">
                  <c:v>214.64599999999999</c:v>
                </c:pt>
                <c:pt idx="189">
                  <c:v>298.36</c:v>
                </c:pt>
                <c:pt idx="190">
                  <c:v>310.29300000000001</c:v>
                </c:pt>
                <c:pt idx="191">
                  <c:v>489.48</c:v>
                </c:pt>
                <c:pt idx="192">
                  <c:v>339.32100000000003</c:v>
                </c:pt>
                <c:pt idx="193">
                  <c:v>106.19</c:v>
                </c:pt>
                <c:pt idx="194">
                  <c:v>202.21260000000001</c:v>
                </c:pt>
                <c:pt idx="195">
                  <c:v>277.74900000000002</c:v>
                </c:pt>
                <c:pt idx="196">
                  <c:v>475.86399999999998</c:v>
                </c:pt>
                <c:pt idx="197">
                  <c:v>221.279</c:v>
                </c:pt>
                <c:pt idx="198">
                  <c:v>261.06200000000001</c:v>
                </c:pt>
                <c:pt idx="199">
                  <c:v>337.38400000000001</c:v>
                </c:pt>
                <c:pt idx="200">
                  <c:v>271.38200000000001</c:v>
                </c:pt>
                <c:pt idx="201">
                  <c:v>240.297</c:v>
                </c:pt>
                <c:pt idx="202">
                  <c:v>268.3535</c:v>
                </c:pt>
                <c:pt idx="203">
                  <c:v>400.46809999999999</c:v>
                </c:pt>
                <c:pt idx="204">
                  <c:v>259.10000000000002</c:v>
                </c:pt>
                <c:pt idx="205">
                  <c:v>283.79399999999998</c:v>
                </c:pt>
                <c:pt idx="206">
                  <c:v>418.255</c:v>
                </c:pt>
                <c:pt idx="207">
                  <c:v>228.67500000000001</c:v>
                </c:pt>
                <c:pt idx="208">
                  <c:v>214.28800000000001</c:v>
                </c:pt>
                <c:pt idx="209">
                  <c:v>381.36399999999998</c:v>
                </c:pt>
                <c:pt idx="210">
                  <c:v>187.30199999999999</c:v>
                </c:pt>
                <c:pt idx="211">
                  <c:v>239.74100000000001</c:v>
                </c:pt>
                <c:pt idx="212">
                  <c:v>214.649</c:v>
                </c:pt>
                <c:pt idx="213">
                  <c:v>198.649</c:v>
                </c:pt>
                <c:pt idx="214">
                  <c:v>138.96279999999999</c:v>
                </c:pt>
                <c:pt idx="215">
                  <c:v>291.34379999999999</c:v>
                </c:pt>
                <c:pt idx="216">
                  <c:v>271.35410000000002</c:v>
                </c:pt>
                <c:pt idx="217">
                  <c:v>291.30070000000001</c:v>
                </c:pt>
                <c:pt idx="218">
                  <c:v>431.42599999999999</c:v>
                </c:pt>
                <c:pt idx="219">
                  <c:v>275.17399999999998</c:v>
                </c:pt>
                <c:pt idx="220">
                  <c:v>410.40499999999997</c:v>
                </c:pt>
                <c:pt idx="221">
                  <c:v>284.09500000000003</c:v>
                </c:pt>
                <c:pt idx="222">
                  <c:v>303.66800000000001</c:v>
                </c:pt>
                <c:pt idx="223">
                  <c:v>251.25360000000001</c:v>
                </c:pt>
                <c:pt idx="224">
                  <c:v>282.46140000000003</c:v>
                </c:pt>
                <c:pt idx="225">
                  <c:v>257.77999999999997</c:v>
                </c:pt>
                <c:pt idx="226">
                  <c:v>424.43200000000002</c:v>
                </c:pt>
                <c:pt idx="227">
                  <c:v>346.36</c:v>
                </c:pt>
                <c:pt idx="228">
                  <c:v>341.18900000000002</c:v>
                </c:pt>
                <c:pt idx="229">
                  <c:v>345.221</c:v>
                </c:pt>
                <c:pt idx="230">
                  <c:v>406.41300000000001</c:v>
                </c:pt>
                <c:pt idx="231">
                  <c:v>376.27600000000001</c:v>
                </c:pt>
                <c:pt idx="232">
                  <c:v>361.7</c:v>
                </c:pt>
                <c:pt idx="233">
                  <c:v>186.25190000000001</c:v>
                </c:pt>
                <c:pt idx="234">
                  <c:v>203.345</c:v>
                </c:pt>
                <c:pt idx="235">
                  <c:v>158.238</c:v>
                </c:pt>
                <c:pt idx="236">
                  <c:v>281.30770000000001</c:v>
                </c:pt>
                <c:pt idx="237">
                  <c:v>483.37</c:v>
                </c:pt>
                <c:pt idx="238">
                  <c:v>266.33699999999999</c:v>
                </c:pt>
                <c:pt idx="239">
                  <c:v>239.74100000000001</c:v>
                </c:pt>
                <c:pt idx="240">
                  <c:v>353.77300000000002</c:v>
                </c:pt>
                <c:pt idx="241">
                  <c:v>295.80399999999997</c:v>
                </c:pt>
                <c:pt idx="242">
                  <c:v>300.30919999999998</c:v>
                </c:pt>
                <c:pt idx="243">
                  <c:v>241.459</c:v>
                </c:pt>
                <c:pt idx="244">
                  <c:v>376.30439999999999</c:v>
                </c:pt>
                <c:pt idx="245">
                  <c:v>400.51119999999997</c:v>
                </c:pt>
                <c:pt idx="246">
                  <c:v>353.48099999999999</c:v>
                </c:pt>
                <c:pt idx="247">
                  <c:v>311.84699999999998</c:v>
                </c:pt>
                <c:pt idx="248">
                  <c:v>468.33699999999999</c:v>
                </c:pt>
                <c:pt idx="249">
                  <c:v>350.2937</c:v>
                </c:pt>
                <c:pt idx="250">
                  <c:v>414.21199999999999</c:v>
                </c:pt>
                <c:pt idx="251">
                  <c:v>347.28969999999998</c:v>
                </c:pt>
                <c:pt idx="252">
                  <c:v>466.03300000000002</c:v>
                </c:pt>
                <c:pt idx="253">
                  <c:v>225.29079999999999</c:v>
                </c:pt>
                <c:pt idx="254">
                  <c:v>241.35599999999999</c:v>
                </c:pt>
                <c:pt idx="255">
                  <c:v>211.68799999999999</c:v>
                </c:pt>
                <c:pt idx="256">
                  <c:v>218.08</c:v>
                </c:pt>
                <c:pt idx="257">
                  <c:v>443.88</c:v>
                </c:pt>
                <c:pt idx="258">
                  <c:v>229.71</c:v>
                </c:pt>
                <c:pt idx="259">
                  <c:v>179.2157</c:v>
                </c:pt>
                <c:pt idx="260">
                  <c:v>283.79399999999998</c:v>
                </c:pt>
                <c:pt idx="261">
                  <c:v>397.38400000000001</c:v>
                </c:pt>
                <c:pt idx="262">
                  <c:v>455.87599999999998</c:v>
                </c:pt>
                <c:pt idx="263">
                  <c:v>256.12799999999999</c:v>
                </c:pt>
                <c:pt idx="264">
                  <c:v>251.38800000000001</c:v>
                </c:pt>
                <c:pt idx="265">
                  <c:v>419.37900000000002</c:v>
                </c:pt>
                <c:pt idx="266">
                  <c:v>314.77300000000002</c:v>
                </c:pt>
                <c:pt idx="267">
                  <c:v>413.17599999999999</c:v>
                </c:pt>
                <c:pt idx="268">
                  <c:v>362.32400000000001</c:v>
                </c:pt>
                <c:pt idx="269">
                  <c:v>439.31200000000001</c:v>
                </c:pt>
                <c:pt idx="270">
                  <c:v>221.643</c:v>
                </c:pt>
                <c:pt idx="271">
                  <c:v>414.39400000000001</c:v>
                </c:pt>
                <c:pt idx="272">
                  <c:v>403.25900000000001</c:v>
                </c:pt>
                <c:pt idx="273">
                  <c:v>609.58550000000002</c:v>
                </c:pt>
                <c:pt idx="274">
                  <c:v>330.44400000000002</c:v>
                </c:pt>
                <c:pt idx="275">
                  <c:v>206.62799999999999</c:v>
                </c:pt>
                <c:pt idx="276">
                  <c:v>378.916</c:v>
                </c:pt>
                <c:pt idx="277">
                  <c:v>318.34800000000001</c:v>
                </c:pt>
                <c:pt idx="278">
                  <c:v>361.34930000000003</c:v>
                </c:pt>
                <c:pt idx="279">
                  <c:v>419.4</c:v>
                </c:pt>
                <c:pt idx="280">
                  <c:v>326.755</c:v>
                </c:pt>
                <c:pt idx="281">
                  <c:v>391.31400000000002</c:v>
                </c:pt>
                <c:pt idx="282">
                  <c:v>434.35</c:v>
                </c:pt>
                <c:pt idx="283">
                  <c:v>242.05799999999999</c:v>
                </c:pt>
                <c:pt idx="284">
                  <c:v>221.64</c:v>
                </c:pt>
                <c:pt idx="285">
                  <c:v>207.613</c:v>
                </c:pt>
                <c:pt idx="286">
                  <c:v>344.74900000000002</c:v>
                </c:pt>
                <c:pt idx="287">
                  <c:v>372.80200000000002</c:v>
                </c:pt>
                <c:pt idx="288">
                  <c:v>428.86599999999999</c:v>
                </c:pt>
                <c:pt idx="289">
                  <c:v>431.44400000000002</c:v>
                </c:pt>
                <c:pt idx="290">
                  <c:v>500.85199999999998</c:v>
                </c:pt>
                <c:pt idx="291">
                  <c:v>327.48200000000003</c:v>
                </c:pt>
                <c:pt idx="292">
                  <c:v>232.32140000000001</c:v>
                </c:pt>
                <c:pt idx="293">
                  <c:v>201.65700000000001</c:v>
                </c:pt>
                <c:pt idx="294">
                  <c:v>213.303</c:v>
                </c:pt>
                <c:pt idx="295">
                  <c:v>283.79399999999998</c:v>
                </c:pt>
                <c:pt idx="296">
                  <c:v>328.76799999999997</c:v>
                </c:pt>
                <c:pt idx="297">
                  <c:v>387.19</c:v>
                </c:pt>
                <c:pt idx="298">
                  <c:v>364.37599999999998</c:v>
                </c:pt>
                <c:pt idx="299">
                  <c:v>168.06569999999999</c:v>
                </c:pt>
                <c:pt idx="300">
                  <c:v>470.48</c:v>
                </c:pt>
                <c:pt idx="301">
                  <c:v>163.387</c:v>
                </c:pt>
                <c:pt idx="302">
                  <c:v>225.45699999999999</c:v>
                </c:pt>
                <c:pt idx="303">
                  <c:v>233.3492</c:v>
                </c:pt>
                <c:pt idx="304">
                  <c:v>228.315</c:v>
                </c:pt>
                <c:pt idx="305">
                  <c:v>440.81900000000002</c:v>
                </c:pt>
                <c:pt idx="306">
                  <c:v>341.83</c:v>
                </c:pt>
                <c:pt idx="307">
                  <c:v>216.66499999999999</c:v>
                </c:pt>
                <c:pt idx="308">
                  <c:v>277.40179999999998</c:v>
                </c:pt>
                <c:pt idx="309">
                  <c:v>225.29079999999999</c:v>
                </c:pt>
                <c:pt idx="310">
                  <c:v>229.71</c:v>
                </c:pt>
                <c:pt idx="311">
                  <c:v>241.35599999999999</c:v>
                </c:pt>
                <c:pt idx="312">
                  <c:v>323.83800000000002</c:v>
                </c:pt>
                <c:pt idx="313">
                  <c:v>240.20599999999999</c:v>
                </c:pt>
                <c:pt idx="314">
                  <c:v>396.375</c:v>
                </c:pt>
                <c:pt idx="315">
                  <c:v>372.41699999999997</c:v>
                </c:pt>
                <c:pt idx="316">
                  <c:v>376.36599999999999</c:v>
                </c:pt>
                <c:pt idx="317">
                  <c:v>387.392</c:v>
                </c:pt>
                <c:pt idx="318">
                  <c:v>279.44099999999997</c:v>
                </c:pt>
                <c:pt idx="319">
                  <c:v>363.38799999999998</c:v>
                </c:pt>
                <c:pt idx="320">
                  <c:v>329.43329999999997</c:v>
                </c:pt>
                <c:pt idx="321">
                  <c:v>424.327</c:v>
                </c:pt>
                <c:pt idx="322">
                  <c:v>304.66399999999999</c:v>
                </c:pt>
                <c:pt idx="323">
                  <c:v>401.82499999999999</c:v>
                </c:pt>
                <c:pt idx="324">
                  <c:v>333.40379999999999</c:v>
                </c:pt>
                <c:pt idx="325">
                  <c:v>278.30860000000001</c:v>
                </c:pt>
                <c:pt idx="326">
                  <c:v>395.39</c:v>
                </c:pt>
                <c:pt idx="327">
                  <c:v>256.471</c:v>
                </c:pt>
                <c:pt idx="328">
                  <c:v>229.71</c:v>
                </c:pt>
                <c:pt idx="329">
                  <c:v>437.351</c:v>
                </c:pt>
                <c:pt idx="330">
                  <c:v>335.279</c:v>
                </c:pt>
                <c:pt idx="331">
                  <c:v>478.40300000000002</c:v>
                </c:pt>
                <c:pt idx="332">
                  <c:v>445.29700000000003</c:v>
                </c:pt>
                <c:pt idx="333">
                  <c:v>203.345</c:v>
                </c:pt>
                <c:pt idx="334">
                  <c:v>#N/A</c:v>
                </c:pt>
                <c:pt idx="335">
                  <c:v>#N/A</c:v>
                </c:pt>
                <c:pt idx="336">
                  <c:v>#N/A</c:v>
                </c:pt>
                <c:pt idx="337">
                  <c:v>#N/A</c:v>
                </c:pt>
                <c:pt idx="338">
                  <c:v>#N/A</c:v>
                </c:pt>
                <c:pt idx="339">
                  <c:v>#N/A</c:v>
                </c:pt>
                <c:pt idx="340">
                  <c:v>#N/A</c:v>
                </c:pt>
                <c:pt idx="341">
                  <c:v>#N/A</c:v>
                </c:pt>
                <c:pt idx="342">
                  <c:v>#N/A</c:v>
                </c:pt>
                <c:pt idx="343">
                  <c:v>#N/A</c:v>
                </c:pt>
                <c:pt idx="344">
                  <c:v>#N/A</c:v>
                </c:pt>
                <c:pt idx="345">
                  <c:v>#N/A</c:v>
                </c:pt>
                <c:pt idx="346">
                  <c:v>#N/A</c:v>
                </c:pt>
                <c:pt idx="347">
                  <c:v>#N/A</c:v>
                </c:pt>
                <c:pt idx="348">
                  <c:v>#N/A</c:v>
                </c:pt>
                <c:pt idx="349">
                  <c:v>#N/A</c:v>
                </c:pt>
                <c:pt idx="350">
                  <c:v>#N/A</c:v>
                </c:pt>
                <c:pt idx="351">
                  <c:v>#N/A</c:v>
                </c:pt>
                <c:pt idx="352">
                  <c:v>#N/A</c:v>
                </c:pt>
                <c:pt idx="353">
                  <c:v>#N/A</c:v>
                </c:pt>
                <c:pt idx="354">
                  <c:v>#N/A</c:v>
                </c:pt>
                <c:pt idx="355">
                  <c:v>#N/A</c:v>
                </c:pt>
                <c:pt idx="356">
                  <c:v>#N/A</c:v>
                </c:pt>
                <c:pt idx="357">
                  <c:v>#N/A</c:v>
                </c:pt>
                <c:pt idx="358">
                  <c:v>#N/A</c:v>
                </c:pt>
                <c:pt idx="359">
                  <c:v>#N/A</c:v>
                </c:pt>
                <c:pt idx="360">
                  <c:v>#N/A</c:v>
                </c:pt>
                <c:pt idx="361">
                  <c:v>#N/A</c:v>
                </c:pt>
                <c:pt idx="362">
                  <c:v>#N/A</c:v>
                </c:pt>
                <c:pt idx="363">
                  <c:v>#N/A</c:v>
                </c:pt>
                <c:pt idx="364">
                  <c:v>#N/A</c:v>
                </c:pt>
                <c:pt idx="365">
                  <c:v>#N/A</c:v>
                </c:pt>
                <c:pt idx="366">
                  <c:v>#N/A</c:v>
                </c:pt>
                <c:pt idx="367">
                  <c:v>#N/A</c:v>
                </c:pt>
                <c:pt idx="368">
                  <c:v>#N/A</c:v>
                </c:pt>
                <c:pt idx="369">
                  <c:v>#N/A</c:v>
                </c:pt>
                <c:pt idx="370">
                  <c:v>#N/A</c:v>
                </c:pt>
                <c:pt idx="371">
                  <c:v>#N/A</c:v>
                </c:pt>
                <c:pt idx="372">
                  <c:v>#N/A</c:v>
                </c:pt>
                <c:pt idx="373">
                  <c:v>#N/A</c:v>
                </c:pt>
                <c:pt idx="374">
                  <c:v>#N/A</c:v>
                </c:pt>
                <c:pt idx="375">
                  <c:v>#N/A</c:v>
                </c:pt>
                <c:pt idx="376">
                  <c:v>#N/A</c:v>
                </c:pt>
                <c:pt idx="377">
                  <c:v>#N/A</c:v>
                </c:pt>
                <c:pt idx="378">
                  <c:v>#N/A</c:v>
                </c:pt>
                <c:pt idx="379">
                  <c:v>#N/A</c:v>
                </c:pt>
                <c:pt idx="380">
                  <c:v>#N/A</c:v>
                </c:pt>
                <c:pt idx="381">
                  <c:v>#N/A</c:v>
                </c:pt>
                <c:pt idx="382">
                  <c:v>#N/A</c:v>
                </c:pt>
                <c:pt idx="383">
                  <c:v>#N/A</c:v>
                </c:pt>
                <c:pt idx="384">
                  <c:v>#N/A</c:v>
                </c:pt>
                <c:pt idx="385">
                  <c:v>#N/A</c:v>
                </c:pt>
                <c:pt idx="386">
                  <c:v>#N/A</c:v>
                </c:pt>
                <c:pt idx="387">
                  <c:v>#N/A</c:v>
                </c:pt>
                <c:pt idx="388">
                  <c:v>#N/A</c:v>
                </c:pt>
                <c:pt idx="389">
                  <c:v>#N/A</c:v>
                </c:pt>
                <c:pt idx="390">
                  <c:v>#N/A</c:v>
                </c:pt>
                <c:pt idx="391">
                  <c:v>#N/A</c:v>
                </c:pt>
                <c:pt idx="392">
                  <c:v>#N/A</c:v>
                </c:pt>
                <c:pt idx="393">
                  <c:v>#N/A</c:v>
                </c:pt>
                <c:pt idx="394">
                  <c:v>#N/A</c:v>
                </c:pt>
                <c:pt idx="395">
                  <c:v>#N/A</c:v>
                </c:pt>
                <c:pt idx="396">
                  <c:v>#N/A</c:v>
                </c:pt>
                <c:pt idx="397">
                  <c:v>#N/A</c:v>
                </c:pt>
                <c:pt idx="398">
                  <c:v>#N/A</c:v>
                </c:pt>
                <c:pt idx="399">
                  <c:v>#N/A</c:v>
                </c:pt>
                <c:pt idx="400">
                  <c:v>#N/A</c:v>
                </c:pt>
                <c:pt idx="401">
                  <c:v>#N/A</c:v>
                </c:pt>
                <c:pt idx="402">
                  <c:v>#N/A</c:v>
                </c:pt>
                <c:pt idx="403">
                  <c:v>#N/A</c:v>
                </c:pt>
                <c:pt idx="404">
                  <c:v>#N/A</c:v>
                </c:pt>
                <c:pt idx="405">
                  <c:v>#N/A</c:v>
                </c:pt>
                <c:pt idx="406">
                  <c:v>#N/A</c:v>
                </c:pt>
                <c:pt idx="407">
                  <c:v>#N/A</c:v>
                </c:pt>
                <c:pt idx="408">
                  <c:v>#N/A</c:v>
                </c:pt>
                <c:pt idx="409">
                  <c:v>#N/A</c:v>
                </c:pt>
                <c:pt idx="410">
                  <c:v>#N/A</c:v>
                </c:pt>
                <c:pt idx="411">
                  <c:v>#N/A</c:v>
                </c:pt>
                <c:pt idx="412">
                  <c:v>#N/A</c:v>
                </c:pt>
                <c:pt idx="413">
                  <c:v>#N/A</c:v>
                </c:pt>
                <c:pt idx="414">
                  <c:v>#N/A</c:v>
                </c:pt>
                <c:pt idx="415">
                  <c:v>#N/A</c:v>
                </c:pt>
                <c:pt idx="416">
                  <c:v>#N/A</c:v>
                </c:pt>
                <c:pt idx="417">
                  <c:v>#N/A</c:v>
                </c:pt>
                <c:pt idx="418">
                  <c:v>#N/A</c:v>
                </c:pt>
                <c:pt idx="419">
                  <c:v>#N/A</c:v>
                </c:pt>
                <c:pt idx="420">
                  <c:v>#N/A</c:v>
                </c:pt>
                <c:pt idx="421">
                  <c:v>#N/A</c:v>
                </c:pt>
                <c:pt idx="422">
                  <c:v>#N/A</c:v>
                </c:pt>
                <c:pt idx="423">
                  <c:v>#N/A</c:v>
                </c:pt>
                <c:pt idx="424">
                  <c:v>#N/A</c:v>
                </c:pt>
                <c:pt idx="425">
                  <c:v>#N/A</c:v>
                </c:pt>
                <c:pt idx="426">
                  <c:v>#N/A</c:v>
                </c:pt>
                <c:pt idx="427">
                  <c:v>#N/A</c:v>
                </c:pt>
                <c:pt idx="428">
                  <c:v>#N/A</c:v>
                </c:pt>
                <c:pt idx="429">
                  <c:v>#N/A</c:v>
                </c:pt>
                <c:pt idx="430">
                  <c:v>#N/A</c:v>
                </c:pt>
                <c:pt idx="431">
                  <c:v>#N/A</c:v>
                </c:pt>
                <c:pt idx="432">
                  <c:v>#N/A</c:v>
                </c:pt>
                <c:pt idx="433">
                  <c:v>#N/A</c:v>
                </c:pt>
                <c:pt idx="434">
                  <c:v>#N/A</c:v>
                </c:pt>
                <c:pt idx="435">
                  <c:v>#N/A</c:v>
                </c:pt>
                <c:pt idx="436">
                  <c:v>#N/A</c:v>
                </c:pt>
                <c:pt idx="437">
                  <c:v>#N/A</c:v>
                </c:pt>
                <c:pt idx="438">
                  <c:v>#N/A</c:v>
                </c:pt>
                <c:pt idx="439">
                  <c:v>#N/A</c:v>
                </c:pt>
                <c:pt idx="440">
                  <c:v>#N/A</c:v>
                </c:pt>
                <c:pt idx="441">
                  <c:v>#N/A</c:v>
                </c:pt>
                <c:pt idx="442">
                  <c:v>#N/A</c:v>
                </c:pt>
                <c:pt idx="443">
                  <c:v>#N/A</c:v>
                </c:pt>
                <c:pt idx="444">
                  <c:v>#N/A</c:v>
                </c:pt>
                <c:pt idx="445">
                  <c:v>#N/A</c:v>
                </c:pt>
                <c:pt idx="446">
                  <c:v>#N/A</c:v>
                </c:pt>
                <c:pt idx="447">
                  <c:v>#N/A</c:v>
                </c:pt>
                <c:pt idx="448">
                  <c:v>#N/A</c:v>
                </c:pt>
                <c:pt idx="449">
                  <c:v>#N/A</c:v>
                </c:pt>
                <c:pt idx="450">
                  <c:v>#N/A</c:v>
                </c:pt>
                <c:pt idx="451">
                  <c:v>#N/A</c:v>
                </c:pt>
                <c:pt idx="452">
                  <c:v>#N/A</c:v>
                </c:pt>
                <c:pt idx="453">
                  <c:v>#N/A</c:v>
                </c:pt>
                <c:pt idx="454">
                  <c:v>#N/A</c:v>
                </c:pt>
                <c:pt idx="455">
                  <c:v>#N/A</c:v>
                </c:pt>
                <c:pt idx="456">
                  <c:v>#N/A</c:v>
                </c:pt>
                <c:pt idx="457">
                  <c:v>#N/A</c:v>
                </c:pt>
                <c:pt idx="458">
                  <c:v>#N/A</c:v>
                </c:pt>
                <c:pt idx="459">
                  <c:v>#N/A</c:v>
                </c:pt>
                <c:pt idx="460">
                  <c:v>#N/A</c:v>
                </c:pt>
                <c:pt idx="461">
                  <c:v>#N/A</c:v>
                </c:pt>
                <c:pt idx="462">
                  <c:v>#N/A</c:v>
                </c:pt>
                <c:pt idx="463">
                  <c:v>#N/A</c:v>
                </c:pt>
                <c:pt idx="464">
                  <c:v>#N/A</c:v>
                </c:pt>
                <c:pt idx="465">
                  <c:v>#N/A</c:v>
                </c:pt>
                <c:pt idx="466">
                  <c:v>#N/A</c:v>
                </c:pt>
                <c:pt idx="467">
                  <c:v>#N/A</c:v>
                </c:pt>
                <c:pt idx="468">
                  <c:v>#N/A</c:v>
                </c:pt>
                <c:pt idx="469">
                  <c:v>#N/A</c:v>
                </c:pt>
                <c:pt idx="470">
                  <c:v>#N/A</c:v>
                </c:pt>
                <c:pt idx="471">
                  <c:v>#N/A</c:v>
                </c:pt>
                <c:pt idx="472">
                  <c:v>#N/A</c:v>
                </c:pt>
                <c:pt idx="473">
                  <c:v>#N/A</c:v>
                </c:pt>
                <c:pt idx="474">
                  <c:v>#N/A</c:v>
                </c:pt>
                <c:pt idx="475">
                  <c:v>#N/A</c:v>
                </c:pt>
                <c:pt idx="476">
                  <c:v>#N/A</c:v>
                </c:pt>
                <c:pt idx="477">
                  <c:v>#N/A</c:v>
                </c:pt>
                <c:pt idx="478">
                  <c:v>#N/A</c:v>
                </c:pt>
                <c:pt idx="479">
                  <c:v>#N/A</c:v>
                </c:pt>
                <c:pt idx="480">
                  <c:v>#N/A</c:v>
                </c:pt>
                <c:pt idx="481">
                  <c:v>#N/A</c:v>
                </c:pt>
                <c:pt idx="482">
                  <c:v>#N/A</c:v>
                </c:pt>
                <c:pt idx="483">
                  <c:v>#N/A</c:v>
                </c:pt>
                <c:pt idx="484">
                  <c:v>#N/A</c:v>
                </c:pt>
                <c:pt idx="485">
                  <c:v>#N/A</c:v>
                </c:pt>
                <c:pt idx="486">
                  <c:v>#N/A</c:v>
                </c:pt>
                <c:pt idx="487">
                  <c:v>#N/A</c:v>
                </c:pt>
                <c:pt idx="488">
                  <c:v>#N/A</c:v>
                </c:pt>
                <c:pt idx="489">
                  <c:v>#N/A</c:v>
                </c:pt>
                <c:pt idx="490">
                  <c:v>#N/A</c:v>
                </c:pt>
                <c:pt idx="491">
                  <c:v>#N/A</c:v>
                </c:pt>
                <c:pt idx="492">
                  <c:v>#N/A</c:v>
                </c:pt>
                <c:pt idx="493">
                  <c:v>#N/A</c:v>
                </c:pt>
                <c:pt idx="494">
                  <c:v>#N/A</c:v>
                </c:pt>
                <c:pt idx="495">
                  <c:v>#N/A</c:v>
                </c:pt>
                <c:pt idx="496">
                  <c:v>#N/A</c:v>
                </c:pt>
                <c:pt idx="497">
                  <c:v>#N/A</c:v>
                </c:pt>
                <c:pt idx="498">
                  <c:v>#N/A</c:v>
                </c:pt>
                <c:pt idx="499">
                  <c:v>#N/A</c:v>
                </c:pt>
                <c:pt idx="500">
                  <c:v>#N/A</c:v>
                </c:pt>
                <c:pt idx="501">
                  <c:v>#N/A</c:v>
                </c:pt>
                <c:pt idx="502">
                  <c:v>#N/A</c:v>
                </c:pt>
                <c:pt idx="503">
                  <c:v>#N/A</c:v>
                </c:pt>
                <c:pt idx="504">
                  <c:v>#N/A</c:v>
                </c:pt>
                <c:pt idx="505">
                  <c:v>#N/A</c:v>
                </c:pt>
                <c:pt idx="506">
                  <c:v>#N/A</c:v>
                </c:pt>
                <c:pt idx="507">
                  <c:v>#N/A</c:v>
                </c:pt>
                <c:pt idx="508">
                  <c:v>#N/A</c:v>
                </c:pt>
                <c:pt idx="509">
                  <c:v>#N/A</c:v>
                </c:pt>
                <c:pt idx="510">
                  <c:v>#N/A</c:v>
                </c:pt>
                <c:pt idx="511">
                  <c:v>#N/A</c:v>
                </c:pt>
                <c:pt idx="512">
                  <c:v>#N/A</c:v>
                </c:pt>
                <c:pt idx="513">
                  <c:v>#N/A</c:v>
                </c:pt>
                <c:pt idx="514">
                  <c:v>#N/A</c:v>
                </c:pt>
                <c:pt idx="515">
                  <c:v>#N/A</c:v>
                </c:pt>
                <c:pt idx="516">
                  <c:v>#N/A</c:v>
                </c:pt>
                <c:pt idx="517">
                  <c:v>#N/A</c:v>
                </c:pt>
                <c:pt idx="518">
                  <c:v>#N/A</c:v>
                </c:pt>
                <c:pt idx="519">
                  <c:v>#N/A</c:v>
                </c:pt>
                <c:pt idx="520">
                  <c:v>#N/A</c:v>
                </c:pt>
                <c:pt idx="521">
                  <c:v>#N/A</c:v>
                </c:pt>
                <c:pt idx="522">
                  <c:v>#N/A</c:v>
                </c:pt>
                <c:pt idx="523">
                  <c:v>#N/A</c:v>
                </c:pt>
                <c:pt idx="524">
                  <c:v>#N/A</c:v>
                </c:pt>
                <c:pt idx="525">
                  <c:v>#N/A</c:v>
                </c:pt>
                <c:pt idx="526">
                  <c:v>#N/A</c:v>
                </c:pt>
                <c:pt idx="527">
                  <c:v>#N/A</c:v>
                </c:pt>
                <c:pt idx="528">
                  <c:v>#N/A</c:v>
                </c:pt>
                <c:pt idx="529">
                  <c:v>#N/A</c:v>
                </c:pt>
                <c:pt idx="530">
                  <c:v>#N/A</c:v>
                </c:pt>
                <c:pt idx="531">
                  <c:v>#N/A</c:v>
                </c:pt>
                <c:pt idx="532">
                  <c:v>#N/A</c:v>
                </c:pt>
                <c:pt idx="533">
                  <c:v>#N/A</c:v>
                </c:pt>
                <c:pt idx="534">
                  <c:v>#N/A</c:v>
                </c:pt>
                <c:pt idx="535">
                  <c:v>#N/A</c:v>
                </c:pt>
                <c:pt idx="536">
                  <c:v>#N/A</c:v>
                </c:pt>
                <c:pt idx="537">
                  <c:v>#N/A</c:v>
                </c:pt>
                <c:pt idx="538">
                  <c:v>#N/A</c:v>
                </c:pt>
                <c:pt idx="539">
                  <c:v>#N/A</c:v>
                </c:pt>
                <c:pt idx="540">
                  <c:v>#N/A</c:v>
                </c:pt>
                <c:pt idx="541">
                  <c:v>#N/A</c:v>
                </c:pt>
                <c:pt idx="542">
                  <c:v>#N/A</c:v>
                </c:pt>
                <c:pt idx="543">
                  <c:v>#N/A</c:v>
                </c:pt>
                <c:pt idx="544">
                  <c:v>#N/A</c:v>
                </c:pt>
                <c:pt idx="545">
                  <c:v>#N/A</c:v>
                </c:pt>
                <c:pt idx="546">
                  <c:v>#N/A</c:v>
                </c:pt>
                <c:pt idx="547">
                  <c:v>#N/A</c:v>
                </c:pt>
                <c:pt idx="548">
                  <c:v>#N/A</c:v>
                </c:pt>
                <c:pt idx="549">
                  <c:v>#N/A</c:v>
                </c:pt>
                <c:pt idx="550">
                  <c:v>#N/A</c:v>
                </c:pt>
                <c:pt idx="551">
                  <c:v>#N/A</c:v>
                </c:pt>
                <c:pt idx="552">
                  <c:v>#N/A</c:v>
                </c:pt>
                <c:pt idx="553">
                  <c:v>#N/A</c:v>
                </c:pt>
                <c:pt idx="554">
                  <c:v>#N/A</c:v>
                </c:pt>
                <c:pt idx="555">
                  <c:v>#N/A</c:v>
                </c:pt>
                <c:pt idx="556">
                  <c:v>#N/A</c:v>
                </c:pt>
                <c:pt idx="557">
                  <c:v>#N/A</c:v>
                </c:pt>
                <c:pt idx="558">
                  <c:v>#N/A</c:v>
                </c:pt>
                <c:pt idx="559">
                  <c:v>#N/A</c:v>
                </c:pt>
                <c:pt idx="560">
                  <c:v>#N/A</c:v>
                </c:pt>
                <c:pt idx="561">
                  <c:v>#N/A</c:v>
                </c:pt>
                <c:pt idx="562">
                  <c:v>#N/A</c:v>
                </c:pt>
                <c:pt idx="563">
                  <c:v>#N/A</c:v>
                </c:pt>
                <c:pt idx="564">
                  <c:v>#N/A</c:v>
                </c:pt>
                <c:pt idx="565">
                  <c:v>#N/A</c:v>
                </c:pt>
                <c:pt idx="566">
                  <c:v>#N/A</c:v>
                </c:pt>
                <c:pt idx="567">
                  <c:v>#N/A</c:v>
                </c:pt>
                <c:pt idx="568">
                  <c:v>#N/A</c:v>
                </c:pt>
                <c:pt idx="569">
                  <c:v>#N/A</c:v>
                </c:pt>
                <c:pt idx="570">
                  <c:v>#N/A</c:v>
                </c:pt>
                <c:pt idx="571">
                  <c:v>#N/A</c:v>
                </c:pt>
                <c:pt idx="572">
                  <c:v>#N/A</c:v>
                </c:pt>
                <c:pt idx="573">
                  <c:v>#N/A</c:v>
                </c:pt>
                <c:pt idx="574">
                  <c:v>#N/A</c:v>
                </c:pt>
                <c:pt idx="575">
                  <c:v>#N/A</c:v>
                </c:pt>
                <c:pt idx="576">
                  <c:v>#N/A</c:v>
                </c:pt>
                <c:pt idx="577">
                  <c:v>#N/A</c:v>
                </c:pt>
                <c:pt idx="578">
                  <c:v>#N/A</c:v>
                </c:pt>
                <c:pt idx="579">
                  <c:v>#N/A</c:v>
                </c:pt>
                <c:pt idx="580">
                  <c:v>#N/A</c:v>
                </c:pt>
                <c:pt idx="581">
                  <c:v>#N/A</c:v>
                </c:pt>
                <c:pt idx="582">
                  <c:v>#N/A</c:v>
                </c:pt>
                <c:pt idx="583">
                  <c:v>#N/A</c:v>
                </c:pt>
                <c:pt idx="584">
                  <c:v>#N/A</c:v>
                </c:pt>
                <c:pt idx="585">
                  <c:v>#N/A</c:v>
                </c:pt>
                <c:pt idx="586">
                  <c:v>#N/A</c:v>
                </c:pt>
                <c:pt idx="587">
                  <c:v>#N/A</c:v>
                </c:pt>
                <c:pt idx="588">
                  <c:v>#N/A</c:v>
                </c:pt>
                <c:pt idx="589">
                  <c:v>#N/A</c:v>
                </c:pt>
                <c:pt idx="590">
                  <c:v>#N/A</c:v>
                </c:pt>
                <c:pt idx="591">
                  <c:v>#N/A</c:v>
                </c:pt>
                <c:pt idx="592">
                  <c:v>#N/A</c:v>
                </c:pt>
                <c:pt idx="593">
                  <c:v>#N/A</c:v>
                </c:pt>
                <c:pt idx="594">
                  <c:v>#N/A</c:v>
                </c:pt>
                <c:pt idx="595">
                  <c:v>#N/A</c:v>
                </c:pt>
                <c:pt idx="596">
                  <c:v>#N/A</c:v>
                </c:pt>
                <c:pt idx="597">
                  <c:v>#N/A</c:v>
                </c:pt>
                <c:pt idx="598">
                  <c:v>#N/A</c:v>
                </c:pt>
                <c:pt idx="599">
                  <c:v>#N/A</c:v>
                </c:pt>
                <c:pt idx="600">
                  <c:v>#N/A</c:v>
                </c:pt>
                <c:pt idx="601">
                  <c:v>#N/A</c:v>
                </c:pt>
                <c:pt idx="602">
                  <c:v>#N/A</c:v>
                </c:pt>
                <c:pt idx="603">
                  <c:v>#N/A</c:v>
                </c:pt>
                <c:pt idx="604">
                  <c:v>#N/A</c:v>
                </c:pt>
                <c:pt idx="605">
                  <c:v>#N/A</c:v>
                </c:pt>
                <c:pt idx="606">
                  <c:v>#N/A</c:v>
                </c:pt>
                <c:pt idx="607">
                  <c:v>#N/A</c:v>
                </c:pt>
                <c:pt idx="608">
                  <c:v>#N/A</c:v>
                </c:pt>
                <c:pt idx="609">
                  <c:v>#N/A</c:v>
                </c:pt>
                <c:pt idx="610">
                  <c:v>#N/A</c:v>
                </c:pt>
                <c:pt idx="611">
                  <c:v>#N/A</c:v>
                </c:pt>
                <c:pt idx="612">
                  <c:v>#N/A</c:v>
                </c:pt>
                <c:pt idx="613">
                  <c:v>#N/A</c:v>
                </c:pt>
                <c:pt idx="614">
                  <c:v>#N/A</c:v>
                </c:pt>
                <c:pt idx="615">
                  <c:v>#N/A</c:v>
                </c:pt>
                <c:pt idx="616">
                  <c:v>#N/A</c:v>
                </c:pt>
                <c:pt idx="617">
                  <c:v>#N/A</c:v>
                </c:pt>
                <c:pt idx="618">
                  <c:v>#N/A</c:v>
                </c:pt>
                <c:pt idx="619">
                  <c:v>#N/A</c:v>
                </c:pt>
                <c:pt idx="620">
                  <c:v>#N/A</c:v>
                </c:pt>
                <c:pt idx="621">
                  <c:v>#N/A</c:v>
                </c:pt>
                <c:pt idx="622">
                  <c:v>#N/A</c:v>
                </c:pt>
                <c:pt idx="623">
                  <c:v>#N/A</c:v>
                </c:pt>
                <c:pt idx="624">
                  <c:v>#N/A</c:v>
                </c:pt>
                <c:pt idx="625">
                  <c:v>#N/A</c:v>
                </c:pt>
                <c:pt idx="626">
                  <c:v>#N/A</c:v>
                </c:pt>
                <c:pt idx="627">
                  <c:v>#N/A</c:v>
                </c:pt>
                <c:pt idx="628">
                  <c:v>#N/A</c:v>
                </c:pt>
                <c:pt idx="629">
                  <c:v>#N/A</c:v>
                </c:pt>
                <c:pt idx="630">
                  <c:v>#N/A</c:v>
                </c:pt>
                <c:pt idx="631">
                  <c:v>#N/A</c:v>
                </c:pt>
                <c:pt idx="632">
                  <c:v>#N/A</c:v>
                </c:pt>
                <c:pt idx="633">
                  <c:v>#N/A</c:v>
                </c:pt>
                <c:pt idx="634">
                  <c:v>#N/A</c:v>
                </c:pt>
                <c:pt idx="635">
                  <c:v>#N/A</c:v>
                </c:pt>
                <c:pt idx="636">
                  <c:v>#N/A</c:v>
                </c:pt>
                <c:pt idx="637">
                  <c:v>#N/A</c:v>
                </c:pt>
                <c:pt idx="638">
                  <c:v>#N/A</c:v>
                </c:pt>
                <c:pt idx="639">
                  <c:v>#N/A</c:v>
                </c:pt>
                <c:pt idx="640">
                  <c:v>#N/A</c:v>
                </c:pt>
                <c:pt idx="641">
                  <c:v>#N/A</c:v>
                </c:pt>
                <c:pt idx="642">
                  <c:v>#N/A</c:v>
                </c:pt>
                <c:pt idx="643">
                  <c:v>#N/A</c:v>
                </c:pt>
                <c:pt idx="644">
                  <c:v>#N/A</c:v>
                </c:pt>
                <c:pt idx="645">
                  <c:v>#N/A</c:v>
                </c:pt>
                <c:pt idx="646">
                  <c:v>#N/A</c:v>
                </c:pt>
                <c:pt idx="647">
                  <c:v>#N/A</c:v>
                </c:pt>
                <c:pt idx="648">
                  <c:v>#N/A</c:v>
                </c:pt>
                <c:pt idx="649">
                  <c:v>#N/A</c:v>
                </c:pt>
                <c:pt idx="650">
                  <c:v>#N/A</c:v>
                </c:pt>
                <c:pt idx="651">
                  <c:v>#N/A</c:v>
                </c:pt>
                <c:pt idx="652">
                  <c:v>#N/A</c:v>
                </c:pt>
                <c:pt idx="653">
                  <c:v>#N/A</c:v>
                </c:pt>
                <c:pt idx="654">
                  <c:v>#N/A</c:v>
                </c:pt>
                <c:pt idx="655">
                  <c:v>#N/A</c:v>
                </c:pt>
                <c:pt idx="656">
                  <c:v>#N/A</c:v>
                </c:pt>
                <c:pt idx="657">
                  <c:v>#N/A</c:v>
                </c:pt>
                <c:pt idx="658">
                  <c:v>#N/A</c:v>
                </c:pt>
                <c:pt idx="659">
                  <c:v>#N/A</c:v>
                </c:pt>
                <c:pt idx="660">
                  <c:v>#N/A</c:v>
                </c:pt>
                <c:pt idx="661">
                  <c:v>#N/A</c:v>
                </c:pt>
                <c:pt idx="662">
                  <c:v>#N/A</c:v>
                </c:pt>
                <c:pt idx="663">
                  <c:v>#N/A</c:v>
                </c:pt>
                <c:pt idx="664">
                  <c:v>#N/A</c:v>
                </c:pt>
                <c:pt idx="665">
                  <c:v>#N/A</c:v>
                </c:pt>
                <c:pt idx="666">
                  <c:v>#N/A</c:v>
                </c:pt>
                <c:pt idx="667">
                  <c:v>#N/A</c:v>
                </c:pt>
                <c:pt idx="668">
                  <c:v>#N/A</c:v>
                </c:pt>
                <c:pt idx="669">
                  <c:v>#N/A</c:v>
                </c:pt>
                <c:pt idx="670">
                  <c:v>#N/A</c:v>
                </c:pt>
                <c:pt idx="671">
                  <c:v>#N/A</c:v>
                </c:pt>
                <c:pt idx="672">
                  <c:v>#N/A</c:v>
                </c:pt>
                <c:pt idx="673">
                  <c:v>#N/A</c:v>
                </c:pt>
                <c:pt idx="674">
                  <c:v>#N/A</c:v>
                </c:pt>
                <c:pt idx="675">
                  <c:v>#N/A</c:v>
                </c:pt>
                <c:pt idx="676">
                  <c:v>#N/A</c:v>
                </c:pt>
                <c:pt idx="677">
                  <c:v>#N/A</c:v>
                </c:pt>
                <c:pt idx="678">
                  <c:v>#N/A</c:v>
                </c:pt>
                <c:pt idx="679">
                  <c:v>#N/A</c:v>
                </c:pt>
                <c:pt idx="680">
                  <c:v>#N/A</c:v>
                </c:pt>
                <c:pt idx="681">
                  <c:v>#N/A</c:v>
                </c:pt>
                <c:pt idx="682">
                  <c:v>#N/A</c:v>
                </c:pt>
                <c:pt idx="683">
                  <c:v>#N/A</c:v>
                </c:pt>
                <c:pt idx="684">
                  <c:v>#N/A</c:v>
                </c:pt>
                <c:pt idx="685">
                  <c:v>#N/A</c:v>
                </c:pt>
                <c:pt idx="686">
                  <c:v>#N/A</c:v>
                </c:pt>
                <c:pt idx="687">
                  <c:v>#N/A</c:v>
                </c:pt>
                <c:pt idx="688">
                  <c:v>#N/A</c:v>
                </c:pt>
                <c:pt idx="689">
                  <c:v>#N/A</c:v>
                </c:pt>
                <c:pt idx="690">
                  <c:v>#N/A</c:v>
                </c:pt>
                <c:pt idx="691">
                  <c:v>#N/A</c:v>
                </c:pt>
                <c:pt idx="692">
                  <c:v>#N/A</c:v>
                </c:pt>
                <c:pt idx="693">
                  <c:v>#N/A</c:v>
                </c:pt>
                <c:pt idx="694">
                  <c:v>#N/A</c:v>
                </c:pt>
                <c:pt idx="695">
                  <c:v>#N/A</c:v>
                </c:pt>
                <c:pt idx="696">
                  <c:v>#N/A</c:v>
                </c:pt>
                <c:pt idx="697">
                  <c:v>#N/A</c:v>
                </c:pt>
                <c:pt idx="698">
                  <c:v>#N/A</c:v>
                </c:pt>
                <c:pt idx="699">
                  <c:v>#N/A</c:v>
                </c:pt>
                <c:pt idx="700">
                  <c:v>#N/A</c:v>
                </c:pt>
                <c:pt idx="701">
                  <c:v>#N/A</c:v>
                </c:pt>
                <c:pt idx="702">
                  <c:v>#N/A</c:v>
                </c:pt>
                <c:pt idx="703">
                  <c:v>#N/A</c:v>
                </c:pt>
                <c:pt idx="704">
                  <c:v>#N/A</c:v>
                </c:pt>
                <c:pt idx="705">
                  <c:v>#N/A</c:v>
                </c:pt>
                <c:pt idx="706">
                  <c:v>#N/A</c:v>
                </c:pt>
                <c:pt idx="707">
                  <c:v>#N/A</c:v>
                </c:pt>
                <c:pt idx="708">
                  <c:v>#N/A</c:v>
                </c:pt>
                <c:pt idx="709">
                  <c:v>#N/A</c:v>
                </c:pt>
                <c:pt idx="710">
                  <c:v>#N/A</c:v>
                </c:pt>
                <c:pt idx="711">
                  <c:v>#N/A</c:v>
                </c:pt>
                <c:pt idx="712">
                  <c:v>#N/A</c:v>
                </c:pt>
                <c:pt idx="713">
                  <c:v>#N/A</c:v>
                </c:pt>
                <c:pt idx="714">
                  <c:v>#N/A</c:v>
                </c:pt>
                <c:pt idx="715">
                  <c:v>#N/A</c:v>
                </c:pt>
                <c:pt idx="716">
                  <c:v>#N/A</c:v>
                </c:pt>
                <c:pt idx="717">
                  <c:v>#N/A</c:v>
                </c:pt>
                <c:pt idx="718">
                  <c:v>#N/A</c:v>
                </c:pt>
                <c:pt idx="719">
                  <c:v>#N/A</c:v>
                </c:pt>
                <c:pt idx="720">
                  <c:v>#N/A</c:v>
                </c:pt>
                <c:pt idx="721">
                  <c:v>#N/A</c:v>
                </c:pt>
                <c:pt idx="722">
                  <c:v>#N/A</c:v>
                </c:pt>
                <c:pt idx="723">
                  <c:v>#N/A</c:v>
                </c:pt>
                <c:pt idx="724">
                  <c:v>#N/A</c:v>
                </c:pt>
                <c:pt idx="725">
                  <c:v>#N/A</c:v>
                </c:pt>
                <c:pt idx="726">
                  <c:v>#N/A</c:v>
                </c:pt>
                <c:pt idx="727">
                  <c:v>#N/A</c:v>
                </c:pt>
                <c:pt idx="728">
                  <c:v>#N/A</c:v>
                </c:pt>
                <c:pt idx="729">
                  <c:v>#N/A</c:v>
                </c:pt>
                <c:pt idx="730">
                  <c:v>#N/A</c:v>
                </c:pt>
                <c:pt idx="731">
                  <c:v>#N/A</c:v>
                </c:pt>
                <c:pt idx="732">
                  <c:v>#N/A</c:v>
                </c:pt>
                <c:pt idx="733">
                  <c:v>#N/A</c:v>
                </c:pt>
                <c:pt idx="734">
                  <c:v>#N/A</c:v>
                </c:pt>
                <c:pt idx="735">
                  <c:v>#N/A</c:v>
                </c:pt>
                <c:pt idx="736">
                  <c:v>#N/A</c:v>
                </c:pt>
                <c:pt idx="737">
                  <c:v>#N/A</c:v>
                </c:pt>
                <c:pt idx="738">
                  <c:v>#N/A</c:v>
                </c:pt>
                <c:pt idx="739">
                  <c:v>#N/A</c:v>
                </c:pt>
                <c:pt idx="740">
                  <c:v>#N/A</c:v>
                </c:pt>
                <c:pt idx="741">
                  <c:v>#N/A</c:v>
                </c:pt>
                <c:pt idx="742">
                  <c:v>#N/A</c:v>
                </c:pt>
                <c:pt idx="743">
                  <c:v>#N/A</c:v>
                </c:pt>
                <c:pt idx="744">
                  <c:v>#N/A</c:v>
                </c:pt>
                <c:pt idx="745">
                  <c:v>#N/A</c:v>
                </c:pt>
                <c:pt idx="746">
                  <c:v>#N/A</c:v>
                </c:pt>
                <c:pt idx="747">
                  <c:v>#N/A</c:v>
                </c:pt>
                <c:pt idx="748">
                  <c:v>#N/A</c:v>
                </c:pt>
                <c:pt idx="749">
                  <c:v>#N/A</c:v>
                </c:pt>
                <c:pt idx="750">
                  <c:v>#N/A</c:v>
                </c:pt>
                <c:pt idx="751">
                  <c:v>#N/A</c:v>
                </c:pt>
                <c:pt idx="752">
                  <c:v>#N/A</c:v>
                </c:pt>
                <c:pt idx="753">
                  <c:v>#N/A</c:v>
                </c:pt>
                <c:pt idx="754">
                  <c:v>#N/A</c:v>
                </c:pt>
                <c:pt idx="755">
                  <c:v>#N/A</c:v>
                </c:pt>
                <c:pt idx="756">
                  <c:v>#N/A</c:v>
                </c:pt>
                <c:pt idx="757">
                  <c:v>#N/A</c:v>
                </c:pt>
                <c:pt idx="758">
                  <c:v>#N/A</c:v>
                </c:pt>
                <c:pt idx="759">
                  <c:v>#N/A</c:v>
                </c:pt>
                <c:pt idx="760">
                  <c:v>#N/A</c:v>
                </c:pt>
                <c:pt idx="761">
                  <c:v>#N/A</c:v>
                </c:pt>
                <c:pt idx="762">
                  <c:v>#N/A</c:v>
                </c:pt>
                <c:pt idx="763">
                  <c:v>#N/A</c:v>
                </c:pt>
                <c:pt idx="764">
                  <c:v>#N/A</c:v>
                </c:pt>
                <c:pt idx="765">
                  <c:v>#N/A</c:v>
                </c:pt>
                <c:pt idx="766">
                  <c:v>#N/A</c:v>
                </c:pt>
                <c:pt idx="767">
                  <c:v>#N/A</c:v>
                </c:pt>
                <c:pt idx="768">
                  <c:v>#N/A</c:v>
                </c:pt>
                <c:pt idx="769">
                  <c:v>#N/A</c:v>
                </c:pt>
                <c:pt idx="770">
                  <c:v>#N/A</c:v>
                </c:pt>
                <c:pt idx="771">
                  <c:v>#N/A</c:v>
                </c:pt>
                <c:pt idx="772">
                  <c:v>#N/A</c:v>
                </c:pt>
                <c:pt idx="773">
                  <c:v>#N/A</c:v>
                </c:pt>
                <c:pt idx="774">
                  <c:v>#N/A</c:v>
                </c:pt>
                <c:pt idx="775">
                  <c:v>#N/A</c:v>
                </c:pt>
                <c:pt idx="776">
                  <c:v>#N/A</c:v>
                </c:pt>
                <c:pt idx="777">
                  <c:v>#N/A</c:v>
                </c:pt>
                <c:pt idx="778">
                  <c:v>#N/A</c:v>
                </c:pt>
                <c:pt idx="779">
                  <c:v>#N/A</c:v>
                </c:pt>
                <c:pt idx="780">
                  <c:v>#N/A</c:v>
                </c:pt>
                <c:pt idx="781">
                  <c:v>#N/A</c:v>
                </c:pt>
                <c:pt idx="782">
                  <c:v>#N/A</c:v>
                </c:pt>
                <c:pt idx="783">
                  <c:v>#N/A</c:v>
                </c:pt>
                <c:pt idx="784">
                  <c:v>#N/A</c:v>
                </c:pt>
                <c:pt idx="785">
                  <c:v>#N/A</c:v>
                </c:pt>
                <c:pt idx="786">
                  <c:v>#N/A</c:v>
                </c:pt>
                <c:pt idx="787">
                  <c:v>#N/A</c:v>
                </c:pt>
                <c:pt idx="788">
                  <c:v>#N/A</c:v>
                </c:pt>
                <c:pt idx="789">
                  <c:v>#N/A</c:v>
                </c:pt>
                <c:pt idx="790">
                  <c:v>#N/A</c:v>
                </c:pt>
                <c:pt idx="791">
                  <c:v>#N/A</c:v>
                </c:pt>
                <c:pt idx="792">
                  <c:v>#N/A</c:v>
                </c:pt>
                <c:pt idx="793">
                  <c:v>#N/A</c:v>
                </c:pt>
                <c:pt idx="794">
                  <c:v>#N/A</c:v>
                </c:pt>
                <c:pt idx="795">
                  <c:v>#N/A</c:v>
                </c:pt>
                <c:pt idx="796">
                  <c:v>#N/A</c:v>
                </c:pt>
                <c:pt idx="797">
                  <c:v>#N/A</c:v>
                </c:pt>
                <c:pt idx="798">
                  <c:v>#N/A</c:v>
                </c:pt>
                <c:pt idx="799">
                  <c:v>#N/A</c:v>
                </c:pt>
                <c:pt idx="800">
                  <c:v>#N/A</c:v>
                </c:pt>
                <c:pt idx="801">
                  <c:v>#N/A</c:v>
                </c:pt>
                <c:pt idx="802">
                  <c:v>#N/A</c:v>
                </c:pt>
                <c:pt idx="803">
                  <c:v>#N/A</c:v>
                </c:pt>
                <c:pt idx="804">
                  <c:v>#N/A</c:v>
                </c:pt>
                <c:pt idx="805">
                  <c:v>#N/A</c:v>
                </c:pt>
                <c:pt idx="806">
                  <c:v>#N/A</c:v>
                </c:pt>
                <c:pt idx="807">
                  <c:v>#N/A</c:v>
                </c:pt>
                <c:pt idx="808">
                  <c:v>#N/A</c:v>
                </c:pt>
                <c:pt idx="809">
                  <c:v>#N/A</c:v>
                </c:pt>
                <c:pt idx="810">
                  <c:v>#N/A</c:v>
                </c:pt>
                <c:pt idx="811">
                  <c:v>#N/A</c:v>
                </c:pt>
                <c:pt idx="812">
                  <c:v>#N/A</c:v>
                </c:pt>
                <c:pt idx="813">
                  <c:v>#N/A</c:v>
                </c:pt>
                <c:pt idx="814">
                  <c:v>#N/A</c:v>
                </c:pt>
                <c:pt idx="815">
                  <c:v>#N/A</c:v>
                </c:pt>
                <c:pt idx="816">
                  <c:v>#N/A</c:v>
                </c:pt>
                <c:pt idx="817">
                  <c:v>#N/A</c:v>
                </c:pt>
                <c:pt idx="818">
                  <c:v>#N/A</c:v>
                </c:pt>
                <c:pt idx="819">
                  <c:v>#N/A</c:v>
                </c:pt>
                <c:pt idx="820">
                  <c:v>#N/A</c:v>
                </c:pt>
                <c:pt idx="821">
                  <c:v>#N/A</c:v>
                </c:pt>
                <c:pt idx="822">
                  <c:v>#N/A</c:v>
                </c:pt>
                <c:pt idx="823">
                  <c:v>#N/A</c:v>
                </c:pt>
                <c:pt idx="824">
                  <c:v>#N/A</c:v>
                </c:pt>
                <c:pt idx="825">
                  <c:v>#N/A</c:v>
                </c:pt>
                <c:pt idx="826">
                  <c:v>#N/A</c:v>
                </c:pt>
                <c:pt idx="827">
                  <c:v>#N/A</c:v>
                </c:pt>
                <c:pt idx="828">
                  <c:v>#N/A</c:v>
                </c:pt>
                <c:pt idx="829">
                  <c:v>#N/A</c:v>
                </c:pt>
                <c:pt idx="830">
                  <c:v>#N/A</c:v>
                </c:pt>
                <c:pt idx="831">
                  <c:v>#N/A</c:v>
                </c:pt>
                <c:pt idx="832">
                  <c:v>#N/A</c:v>
                </c:pt>
                <c:pt idx="833">
                  <c:v>#N/A</c:v>
                </c:pt>
                <c:pt idx="834">
                  <c:v>#N/A</c:v>
                </c:pt>
                <c:pt idx="835">
                  <c:v>#N/A</c:v>
                </c:pt>
                <c:pt idx="836">
                  <c:v>#N/A</c:v>
                </c:pt>
                <c:pt idx="837">
                  <c:v>#N/A</c:v>
                </c:pt>
                <c:pt idx="838">
                  <c:v>#N/A</c:v>
                </c:pt>
                <c:pt idx="839">
                  <c:v>#N/A</c:v>
                </c:pt>
                <c:pt idx="840">
                  <c:v>#N/A</c:v>
                </c:pt>
                <c:pt idx="841">
                  <c:v>#N/A</c:v>
                </c:pt>
                <c:pt idx="842">
                  <c:v>#N/A</c:v>
                </c:pt>
                <c:pt idx="843">
                  <c:v>#N/A</c:v>
                </c:pt>
                <c:pt idx="844">
                  <c:v>#N/A</c:v>
                </c:pt>
                <c:pt idx="845">
                  <c:v>#N/A</c:v>
                </c:pt>
                <c:pt idx="846">
                  <c:v>#N/A</c:v>
                </c:pt>
                <c:pt idx="847">
                  <c:v>#N/A</c:v>
                </c:pt>
                <c:pt idx="848">
                  <c:v>#N/A</c:v>
                </c:pt>
                <c:pt idx="849">
                  <c:v>#N/A</c:v>
                </c:pt>
                <c:pt idx="850">
                  <c:v>#N/A</c:v>
                </c:pt>
                <c:pt idx="851">
                  <c:v>#N/A</c:v>
                </c:pt>
                <c:pt idx="852">
                  <c:v>#N/A</c:v>
                </c:pt>
                <c:pt idx="853">
                  <c:v>#N/A</c:v>
                </c:pt>
                <c:pt idx="854">
                  <c:v>#N/A</c:v>
                </c:pt>
                <c:pt idx="855">
                  <c:v>#N/A</c:v>
                </c:pt>
                <c:pt idx="856">
                  <c:v>#N/A</c:v>
                </c:pt>
                <c:pt idx="857">
                  <c:v>#N/A</c:v>
                </c:pt>
                <c:pt idx="858">
                  <c:v>#N/A</c:v>
                </c:pt>
                <c:pt idx="859">
                  <c:v>#N/A</c:v>
                </c:pt>
                <c:pt idx="860">
                  <c:v>#N/A</c:v>
                </c:pt>
                <c:pt idx="861">
                  <c:v>#N/A</c:v>
                </c:pt>
                <c:pt idx="862">
                  <c:v>#N/A</c:v>
                </c:pt>
                <c:pt idx="863">
                  <c:v>#N/A</c:v>
                </c:pt>
                <c:pt idx="864">
                  <c:v>#N/A</c:v>
                </c:pt>
                <c:pt idx="865">
                  <c:v>#N/A</c:v>
                </c:pt>
                <c:pt idx="866">
                  <c:v>#N/A</c:v>
                </c:pt>
                <c:pt idx="867">
                  <c:v>#N/A</c:v>
                </c:pt>
                <c:pt idx="868">
                  <c:v>#N/A</c:v>
                </c:pt>
                <c:pt idx="869">
                  <c:v>#N/A</c:v>
                </c:pt>
                <c:pt idx="870">
                  <c:v>#N/A</c:v>
                </c:pt>
                <c:pt idx="871">
                  <c:v>#N/A</c:v>
                </c:pt>
                <c:pt idx="872">
                  <c:v>#N/A</c:v>
                </c:pt>
                <c:pt idx="873">
                  <c:v>#N/A</c:v>
                </c:pt>
                <c:pt idx="874">
                  <c:v>#N/A</c:v>
                </c:pt>
                <c:pt idx="875">
                  <c:v>#N/A</c:v>
                </c:pt>
                <c:pt idx="876">
                  <c:v>#N/A</c:v>
                </c:pt>
                <c:pt idx="877">
                  <c:v>#N/A</c:v>
                </c:pt>
                <c:pt idx="878">
                  <c:v>#N/A</c:v>
                </c:pt>
                <c:pt idx="879">
                  <c:v>#N/A</c:v>
                </c:pt>
                <c:pt idx="880">
                  <c:v>#N/A</c:v>
                </c:pt>
                <c:pt idx="881">
                  <c:v>#N/A</c:v>
                </c:pt>
                <c:pt idx="882">
                  <c:v>#N/A</c:v>
                </c:pt>
                <c:pt idx="883">
                  <c:v>#N/A</c:v>
                </c:pt>
                <c:pt idx="884">
                  <c:v>#N/A</c:v>
                </c:pt>
                <c:pt idx="885">
                  <c:v>#N/A</c:v>
                </c:pt>
                <c:pt idx="886">
                  <c:v>#N/A</c:v>
                </c:pt>
                <c:pt idx="887">
                  <c:v>#N/A</c:v>
                </c:pt>
                <c:pt idx="888">
                  <c:v>#N/A</c:v>
                </c:pt>
                <c:pt idx="889">
                  <c:v>#N/A</c:v>
                </c:pt>
                <c:pt idx="890">
                  <c:v>#N/A</c:v>
                </c:pt>
                <c:pt idx="891">
                  <c:v>#N/A</c:v>
                </c:pt>
                <c:pt idx="892">
                  <c:v>#N/A</c:v>
                </c:pt>
                <c:pt idx="893">
                  <c:v>#N/A</c:v>
                </c:pt>
                <c:pt idx="894">
                  <c:v>#N/A</c:v>
                </c:pt>
                <c:pt idx="895">
                  <c:v>#N/A</c:v>
                </c:pt>
                <c:pt idx="896">
                  <c:v>#N/A</c:v>
                </c:pt>
                <c:pt idx="897">
                  <c:v>#N/A</c:v>
                </c:pt>
                <c:pt idx="898">
                  <c:v>#N/A</c:v>
                </c:pt>
                <c:pt idx="899">
                  <c:v>#N/A</c:v>
                </c:pt>
                <c:pt idx="900">
                  <c:v>#N/A</c:v>
                </c:pt>
                <c:pt idx="901">
                  <c:v>#N/A</c:v>
                </c:pt>
                <c:pt idx="902">
                  <c:v>#N/A</c:v>
                </c:pt>
                <c:pt idx="903">
                  <c:v>#N/A</c:v>
                </c:pt>
                <c:pt idx="904">
                  <c:v>#N/A</c:v>
                </c:pt>
                <c:pt idx="905">
                  <c:v>#N/A</c:v>
                </c:pt>
                <c:pt idx="906">
                  <c:v>#N/A</c:v>
                </c:pt>
                <c:pt idx="907">
                  <c:v>#N/A</c:v>
                </c:pt>
                <c:pt idx="908">
                  <c:v>#N/A</c:v>
                </c:pt>
                <c:pt idx="909">
                  <c:v>#N/A</c:v>
                </c:pt>
                <c:pt idx="910">
                  <c:v>#N/A</c:v>
                </c:pt>
                <c:pt idx="911">
                  <c:v>#N/A</c:v>
                </c:pt>
                <c:pt idx="912">
                  <c:v>#N/A</c:v>
                </c:pt>
                <c:pt idx="913">
                  <c:v>#N/A</c:v>
                </c:pt>
                <c:pt idx="914">
                  <c:v>#N/A</c:v>
                </c:pt>
                <c:pt idx="915">
                  <c:v>#N/A</c:v>
                </c:pt>
                <c:pt idx="916">
                  <c:v>#N/A</c:v>
                </c:pt>
                <c:pt idx="917">
                  <c:v>#N/A</c:v>
                </c:pt>
                <c:pt idx="918">
                  <c:v>#N/A</c:v>
                </c:pt>
                <c:pt idx="919">
                  <c:v>#N/A</c:v>
                </c:pt>
                <c:pt idx="920">
                  <c:v>#N/A</c:v>
                </c:pt>
                <c:pt idx="921">
                  <c:v>#N/A</c:v>
                </c:pt>
                <c:pt idx="922">
                  <c:v>#N/A</c:v>
                </c:pt>
                <c:pt idx="923">
                  <c:v>#N/A</c:v>
                </c:pt>
                <c:pt idx="924">
                  <c:v>#N/A</c:v>
                </c:pt>
                <c:pt idx="925">
                  <c:v>#N/A</c:v>
                </c:pt>
                <c:pt idx="926">
                  <c:v>#N/A</c:v>
                </c:pt>
                <c:pt idx="927">
                  <c:v>#N/A</c:v>
                </c:pt>
                <c:pt idx="928">
                  <c:v>#N/A</c:v>
                </c:pt>
                <c:pt idx="929">
                  <c:v>#N/A</c:v>
                </c:pt>
                <c:pt idx="930">
                  <c:v>#N/A</c:v>
                </c:pt>
                <c:pt idx="931">
                  <c:v>#N/A</c:v>
                </c:pt>
                <c:pt idx="932">
                  <c:v>#N/A</c:v>
                </c:pt>
                <c:pt idx="933">
                  <c:v>#N/A</c:v>
                </c:pt>
                <c:pt idx="934">
                  <c:v>#N/A</c:v>
                </c:pt>
                <c:pt idx="935">
                  <c:v>#N/A</c:v>
                </c:pt>
                <c:pt idx="936">
                  <c:v>#N/A</c:v>
                </c:pt>
                <c:pt idx="937">
                  <c:v>#N/A</c:v>
                </c:pt>
                <c:pt idx="938">
                  <c:v>#N/A</c:v>
                </c:pt>
                <c:pt idx="939">
                  <c:v>#N/A</c:v>
                </c:pt>
                <c:pt idx="940">
                  <c:v>#N/A</c:v>
                </c:pt>
                <c:pt idx="941">
                  <c:v>#N/A</c:v>
                </c:pt>
                <c:pt idx="942">
                  <c:v>#N/A</c:v>
                </c:pt>
                <c:pt idx="943">
                  <c:v>#N/A</c:v>
                </c:pt>
                <c:pt idx="944">
                  <c:v>#N/A</c:v>
                </c:pt>
                <c:pt idx="945">
                  <c:v>#N/A</c:v>
                </c:pt>
                <c:pt idx="946">
                  <c:v>#N/A</c:v>
                </c:pt>
                <c:pt idx="947">
                  <c:v>#N/A</c:v>
                </c:pt>
                <c:pt idx="948">
                  <c:v>#N/A</c:v>
                </c:pt>
                <c:pt idx="949">
                  <c:v>#N/A</c:v>
                </c:pt>
                <c:pt idx="950">
                  <c:v>#N/A</c:v>
                </c:pt>
                <c:pt idx="951">
                  <c:v>#N/A</c:v>
                </c:pt>
                <c:pt idx="952">
                  <c:v>#N/A</c:v>
                </c:pt>
                <c:pt idx="953">
                  <c:v>#N/A</c:v>
                </c:pt>
                <c:pt idx="954">
                  <c:v>#N/A</c:v>
                </c:pt>
                <c:pt idx="955">
                  <c:v>#N/A</c:v>
                </c:pt>
                <c:pt idx="956">
                  <c:v>#N/A</c:v>
                </c:pt>
                <c:pt idx="957">
                  <c:v>#N/A</c:v>
                </c:pt>
                <c:pt idx="958">
                  <c:v>#N/A</c:v>
                </c:pt>
                <c:pt idx="959">
                  <c:v>#N/A</c:v>
                </c:pt>
                <c:pt idx="960">
                  <c:v>#N/A</c:v>
                </c:pt>
                <c:pt idx="961">
                  <c:v>#N/A</c:v>
                </c:pt>
                <c:pt idx="962">
                  <c:v>#N/A</c:v>
                </c:pt>
                <c:pt idx="963">
                  <c:v>#N/A</c:v>
                </c:pt>
                <c:pt idx="964">
                  <c:v>#N/A</c:v>
                </c:pt>
                <c:pt idx="965">
                  <c:v>#N/A</c:v>
                </c:pt>
                <c:pt idx="966">
                  <c:v>#N/A</c:v>
                </c:pt>
                <c:pt idx="967">
                  <c:v>#N/A</c:v>
                </c:pt>
                <c:pt idx="968">
                  <c:v>#N/A</c:v>
                </c:pt>
                <c:pt idx="969">
                  <c:v>#N/A</c:v>
                </c:pt>
                <c:pt idx="970">
                  <c:v>#N/A</c:v>
                </c:pt>
                <c:pt idx="971">
                  <c:v>#N/A</c:v>
                </c:pt>
                <c:pt idx="972">
                  <c:v>#N/A</c:v>
                </c:pt>
                <c:pt idx="973">
                  <c:v>#N/A</c:v>
                </c:pt>
                <c:pt idx="974">
                  <c:v>#N/A</c:v>
                </c:pt>
                <c:pt idx="975">
                  <c:v>#N/A</c:v>
                </c:pt>
                <c:pt idx="976">
                  <c:v>#N/A</c:v>
                </c:pt>
                <c:pt idx="977">
                  <c:v>#N/A</c:v>
                </c:pt>
                <c:pt idx="978">
                  <c:v>#N/A</c:v>
                </c:pt>
                <c:pt idx="979">
                  <c:v>#N/A</c:v>
                </c:pt>
                <c:pt idx="980">
                  <c:v>#N/A</c:v>
                </c:pt>
                <c:pt idx="981">
                  <c:v>#N/A</c:v>
                </c:pt>
                <c:pt idx="982">
                  <c:v>#N/A</c:v>
                </c:pt>
                <c:pt idx="983">
                  <c:v>#N/A</c:v>
                </c:pt>
                <c:pt idx="984">
                  <c:v>#N/A</c:v>
                </c:pt>
                <c:pt idx="985">
                  <c:v>#N/A</c:v>
                </c:pt>
                <c:pt idx="986">
                  <c:v>#N/A</c:v>
                </c:pt>
                <c:pt idx="987">
                  <c:v>#N/A</c:v>
                </c:pt>
                <c:pt idx="988">
                  <c:v>#N/A</c:v>
                </c:pt>
                <c:pt idx="989">
                  <c:v>#N/A</c:v>
                </c:pt>
                <c:pt idx="990">
                  <c:v>#N/A</c:v>
                </c:pt>
                <c:pt idx="991">
                  <c:v>#N/A</c:v>
                </c:pt>
                <c:pt idx="992">
                  <c:v>#N/A</c:v>
                </c:pt>
                <c:pt idx="993">
                  <c:v>#N/A</c:v>
                </c:pt>
                <c:pt idx="994">
                  <c:v>#N/A</c:v>
                </c:pt>
                <c:pt idx="995">
                  <c:v>#N/A</c:v>
                </c:pt>
                <c:pt idx="996">
                  <c:v>#N/A</c:v>
                </c:pt>
                <c:pt idx="997">
                  <c:v>#N/A</c:v>
                </c:pt>
                <c:pt idx="998">
                  <c:v>#N/A</c:v>
                </c:pt>
                <c:pt idx="999">
                  <c:v>#N/A</c:v>
                </c:pt>
              </c:numCache>
            </c:numRef>
          </c:xVal>
          <c:yVal>
            <c:numRef>
              <c:f>'Scatter Plots'!$R$1:$R$1000</c:f>
              <c:numCache>
                <c:formatCode>General</c:formatCode>
                <c:ptCount val="1000"/>
                <c:pt idx="0">
                  <c:v>-2.96</c:v>
                </c:pt>
                <c:pt idx="1">
                  <c:v>-2.5099999999999998</c:v>
                </c:pt>
                <c:pt idx="2">
                  <c:v>-3.67</c:v>
                </c:pt>
                <c:pt idx="3">
                  <c:v>-3.04</c:v>
                </c:pt>
                <c:pt idx="4">
                  <c:v>-3.04</c:v>
                </c:pt>
                <c:pt idx="5">
                  <c:v>-2.1800000000000002</c:v>
                </c:pt>
                <c:pt idx="6">
                  <c:v>-3.26</c:v>
                </c:pt>
                <c:pt idx="7">
                  <c:v>-5.63</c:v>
                </c:pt>
                <c:pt idx="8">
                  <c:v>-3.32</c:v>
                </c:pt>
                <c:pt idx="9">
                  <c:v>-4.41</c:v>
                </c:pt>
                <c:pt idx="10">
                  <c:v>0.56999999999999995</c:v>
                </c:pt>
                <c:pt idx="11">
                  <c:v>-0.95</c:v>
                </c:pt>
                <c:pt idx="12">
                  <c:v>-3.03</c:v>
                </c:pt>
                <c:pt idx="13">
                  <c:v>-1.8</c:v>
                </c:pt>
                <c:pt idx="14">
                  <c:v>-2.02</c:v>
                </c:pt>
                <c:pt idx="15">
                  <c:v>-4.3</c:v>
                </c:pt>
                <c:pt idx="16">
                  <c:v>0.52</c:v>
                </c:pt>
                <c:pt idx="17">
                  <c:v>-5.51</c:v>
                </c:pt>
                <c:pt idx="18">
                  <c:v>-1.66</c:v>
                </c:pt>
                <c:pt idx="19">
                  <c:v>-3.55</c:v>
                </c:pt>
                <c:pt idx="20">
                  <c:v>-4.1399999999999997</c:v>
                </c:pt>
                <c:pt idx="21">
                  <c:v>-2.61</c:v>
                </c:pt>
                <c:pt idx="22">
                  <c:v>-4.9800000000000004</c:v>
                </c:pt>
                <c:pt idx="23">
                  <c:v>-2.61</c:v>
                </c:pt>
                <c:pt idx="24">
                  <c:v>-3.18</c:v>
                </c:pt>
                <c:pt idx="25">
                  <c:v>-5.53</c:v>
                </c:pt>
                <c:pt idx="26">
                  <c:v>-3.21</c:v>
                </c:pt>
                <c:pt idx="27">
                  <c:v>-4.16</c:v>
                </c:pt>
                <c:pt idx="28">
                  <c:v>-4.2</c:v>
                </c:pt>
                <c:pt idx="29">
                  <c:v>-2.68</c:v>
                </c:pt>
                <c:pt idx="30">
                  <c:v>-4.16</c:v>
                </c:pt>
                <c:pt idx="31">
                  <c:v>-6.4</c:v>
                </c:pt>
                <c:pt idx="32">
                  <c:v>-5.71</c:v>
                </c:pt>
                <c:pt idx="33">
                  <c:v>-5.95</c:v>
                </c:pt>
                <c:pt idx="34">
                  <c:v>-3.6</c:v>
                </c:pt>
                <c:pt idx="35">
                  <c:v>-5.85</c:v>
                </c:pt>
                <c:pt idx="36">
                  <c:v>-2.04</c:v>
                </c:pt>
                <c:pt idx="37">
                  <c:v>-3.11</c:v>
                </c:pt>
                <c:pt idx="38">
                  <c:v>-1.91</c:v>
                </c:pt>
                <c:pt idx="39">
                  <c:v>-4.9800000000000004</c:v>
                </c:pt>
                <c:pt idx="40">
                  <c:v>-5.34</c:v>
                </c:pt>
                <c:pt idx="41">
                  <c:v>-3.33</c:v>
                </c:pt>
                <c:pt idx="42">
                  <c:v>-4.1900000000000004</c:v>
                </c:pt>
                <c:pt idx="43">
                  <c:v>-6.04</c:v>
                </c:pt>
                <c:pt idx="44">
                  <c:v>-4.91</c:v>
                </c:pt>
                <c:pt idx="45">
                  <c:v>-4.33</c:v>
                </c:pt>
                <c:pt idx="46">
                  <c:v>-4.4400000000000004</c:v>
                </c:pt>
                <c:pt idx="47">
                  <c:v>-5</c:v>
                </c:pt>
                <c:pt idx="48">
                  <c:v>-3.68</c:v>
                </c:pt>
                <c:pt idx="49">
                  <c:v>-3.15</c:v>
                </c:pt>
                <c:pt idx="50">
                  <c:v>-1.83</c:v>
                </c:pt>
                <c:pt idx="51">
                  <c:v>-5.12</c:v>
                </c:pt>
                <c:pt idx="52">
                  <c:v>-5.55</c:v>
                </c:pt>
                <c:pt idx="53">
                  <c:v>-2.4700000000000002</c:v>
                </c:pt>
                <c:pt idx="54">
                  <c:v>-3.26</c:v>
                </c:pt>
                <c:pt idx="55">
                  <c:v>-4.18</c:v>
                </c:pt>
                <c:pt idx="56">
                  <c:v>-4.5199999999999996</c:v>
                </c:pt>
                <c:pt idx="57">
                  <c:v>-2.87</c:v>
                </c:pt>
                <c:pt idx="58">
                  <c:v>-4.8899999999999997</c:v>
                </c:pt>
                <c:pt idx="59">
                  <c:v>-3.34</c:v>
                </c:pt>
                <c:pt idx="60">
                  <c:v>-3.38</c:v>
                </c:pt>
                <c:pt idx="61">
                  <c:v>-4.1399999999999997</c:v>
                </c:pt>
                <c:pt idx="62">
                  <c:v>-5.6</c:v>
                </c:pt>
                <c:pt idx="63">
                  <c:v>-4.1100000000000003</c:v>
                </c:pt>
                <c:pt idx="64">
                  <c:v>-5.34</c:v>
                </c:pt>
                <c:pt idx="65">
                  <c:v>-5.87</c:v>
                </c:pt>
                <c:pt idx="66">
                  <c:v>-3.6</c:v>
                </c:pt>
                <c:pt idx="67">
                  <c:v>-4.4800000000000004</c:v>
                </c:pt>
                <c:pt idx="68">
                  <c:v>-3.92</c:v>
                </c:pt>
                <c:pt idx="69">
                  <c:v>-4.74</c:v>
                </c:pt>
                <c:pt idx="70">
                  <c:v>-2.33</c:v>
                </c:pt>
                <c:pt idx="71">
                  <c:v>-5.42</c:v>
                </c:pt>
                <c:pt idx="72">
                  <c:v>-1.64</c:v>
                </c:pt>
                <c:pt idx="73">
                  <c:v>-4.2699999999999996</c:v>
                </c:pt>
                <c:pt idx="74">
                  <c:v>-5.1100000000000003</c:v>
                </c:pt>
                <c:pt idx="75">
                  <c:v>-3.15</c:v>
                </c:pt>
                <c:pt idx="76">
                  <c:v>-3.4</c:v>
                </c:pt>
                <c:pt idx="77">
                  <c:v>-4.34</c:v>
                </c:pt>
                <c:pt idx="78">
                  <c:v>-3.67</c:v>
                </c:pt>
                <c:pt idx="79">
                  <c:v>-5.01</c:v>
                </c:pt>
                <c:pt idx="80">
                  <c:v>-1.56</c:v>
                </c:pt>
                <c:pt idx="81">
                  <c:v>-2.13</c:v>
                </c:pt>
                <c:pt idx="82">
                  <c:v>-4.05</c:v>
                </c:pt>
                <c:pt idx="83">
                  <c:v>-3.17</c:v>
                </c:pt>
                <c:pt idx="84">
                  <c:v>-4.03</c:v>
                </c:pt>
                <c:pt idx="85">
                  <c:v>-1.7</c:v>
                </c:pt>
                <c:pt idx="86">
                  <c:v>-4.24</c:v>
                </c:pt>
                <c:pt idx="87">
                  <c:v>-2.4500000000000002</c:v>
                </c:pt>
                <c:pt idx="88">
                  <c:v>-5.63</c:v>
                </c:pt>
                <c:pt idx="89">
                  <c:v>-4.3</c:v>
                </c:pt>
                <c:pt idx="90">
                  <c:v>-3.73</c:v>
                </c:pt>
                <c:pt idx="91">
                  <c:v>-4.3899999999999997</c:v>
                </c:pt>
                <c:pt idx="92">
                  <c:v>-5.1100000000000003</c:v>
                </c:pt>
                <c:pt idx="93">
                  <c:v>-4.37</c:v>
                </c:pt>
                <c:pt idx="94">
                  <c:v>-3.42</c:v>
                </c:pt>
                <c:pt idx="95">
                  <c:v>-4.42</c:v>
                </c:pt>
                <c:pt idx="96">
                  <c:v>-2.6</c:v>
                </c:pt>
                <c:pt idx="97">
                  <c:v>-4.25</c:v>
                </c:pt>
                <c:pt idx="98">
                  <c:v>-3.47</c:v>
                </c:pt>
                <c:pt idx="99">
                  <c:v>0.27</c:v>
                </c:pt>
                <c:pt idx="100">
                  <c:v>-5.47</c:v>
                </c:pt>
                <c:pt idx="101">
                  <c:v>-3.38</c:v>
                </c:pt>
                <c:pt idx="102">
                  <c:v>-3.39</c:v>
                </c:pt>
                <c:pt idx="103">
                  <c:v>-2.98</c:v>
                </c:pt>
                <c:pt idx="104">
                  <c:v>-6.07</c:v>
                </c:pt>
                <c:pt idx="105">
                  <c:v>-4.68</c:v>
                </c:pt>
                <c:pt idx="106">
                  <c:v>-3.76</c:v>
                </c:pt>
                <c:pt idx="107">
                  <c:v>-2.84</c:v>
                </c:pt>
                <c:pt idx="108">
                  <c:v>-0.08</c:v>
                </c:pt>
                <c:pt idx="109">
                  <c:v>-4.3</c:v>
                </c:pt>
                <c:pt idx="110">
                  <c:v>-0.27</c:v>
                </c:pt>
                <c:pt idx="111">
                  <c:v>-2.2999999999999998</c:v>
                </c:pt>
                <c:pt idx="112">
                  <c:v>-4.5</c:v>
                </c:pt>
                <c:pt idx="113">
                  <c:v>-5.33</c:v>
                </c:pt>
                <c:pt idx="114">
                  <c:v>-4.22</c:v>
                </c:pt>
                <c:pt idx="115">
                  <c:v>-2.11</c:v>
                </c:pt>
                <c:pt idx="116">
                  <c:v>-1.1299999999999999</c:v>
                </c:pt>
                <c:pt idx="117">
                  <c:v>-3.09</c:v>
                </c:pt>
                <c:pt idx="118">
                  <c:v>-5.89</c:v>
                </c:pt>
                <c:pt idx="119">
                  <c:v>-3.4</c:v>
                </c:pt>
                <c:pt idx="120">
                  <c:v>-5.35</c:v>
                </c:pt>
                <c:pt idx="121">
                  <c:v>-3.74</c:v>
                </c:pt>
                <c:pt idx="122">
                  <c:v>-4.12</c:v>
                </c:pt>
                <c:pt idx="123">
                  <c:v>-4.82</c:v>
                </c:pt>
                <c:pt idx="124">
                  <c:v>-3.67</c:v>
                </c:pt>
                <c:pt idx="125">
                  <c:v>-1.6</c:v>
                </c:pt>
                <c:pt idx="126">
                  <c:v>-5.09</c:v>
                </c:pt>
                <c:pt idx="127">
                  <c:v>-4.82</c:v>
                </c:pt>
                <c:pt idx="128">
                  <c:v>-3.74</c:v>
                </c:pt>
                <c:pt idx="129">
                  <c:v>-3.76</c:v>
                </c:pt>
                <c:pt idx="130">
                  <c:v>-4.09</c:v>
                </c:pt>
                <c:pt idx="131">
                  <c:v>-5.09</c:v>
                </c:pt>
                <c:pt idx="132">
                  <c:v>-5.29</c:v>
                </c:pt>
                <c:pt idx="133">
                  <c:v>-4.0999999999999996</c:v>
                </c:pt>
                <c:pt idx="134">
                  <c:v>-3.73</c:v>
                </c:pt>
                <c:pt idx="135">
                  <c:v>-5.91</c:v>
                </c:pt>
                <c:pt idx="136">
                  <c:v>-4.42</c:v>
                </c:pt>
                <c:pt idx="137">
                  <c:v>-5.51</c:v>
                </c:pt>
                <c:pt idx="138">
                  <c:v>-3.65</c:v>
                </c:pt>
                <c:pt idx="139">
                  <c:v>-5.0999999999999996</c:v>
                </c:pt>
                <c:pt idx="140">
                  <c:v>-3.95</c:v>
                </c:pt>
                <c:pt idx="141">
                  <c:v>-3.43</c:v>
                </c:pt>
                <c:pt idx="142">
                  <c:v>-5.94</c:v>
                </c:pt>
                <c:pt idx="143">
                  <c:v>-5.5</c:v>
                </c:pt>
                <c:pt idx="144">
                  <c:v>-5.85</c:v>
                </c:pt>
                <c:pt idx="145">
                  <c:v>-1.64</c:v>
                </c:pt>
                <c:pt idx="146">
                  <c:v>-4.18</c:v>
                </c:pt>
                <c:pt idx="147">
                  <c:v>-4.4400000000000004</c:v>
                </c:pt>
                <c:pt idx="148">
                  <c:v>-4.04</c:v>
                </c:pt>
                <c:pt idx="149">
                  <c:v>-2.4700000000000002</c:v>
                </c:pt>
                <c:pt idx="150">
                  <c:v>-4.76</c:v>
                </c:pt>
                <c:pt idx="151">
                  <c:v>-4.1500000000000004</c:v>
                </c:pt>
                <c:pt idx="152">
                  <c:v>-5.91</c:v>
                </c:pt>
                <c:pt idx="153">
                  <c:v>-4.4000000000000004</c:v>
                </c:pt>
                <c:pt idx="154">
                  <c:v>-0.63</c:v>
                </c:pt>
                <c:pt idx="155">
                  <c:v>-0.59</c:v>
                </c:pt>
                <c:pt idx="156">
                  <c:v>-1</c:v>
                </c:pt>
                <c:pt idx="157">
                  <c:v>-5.73</c:v>
                </c:pt>
                <c:pt idx="158">
                  <c:v>-3.3</c:v>
                </c:pt>
                <c:pt idx="159">
                  <c:v>-4.72</c:v>
                </c:pt>
                <c:pt idx="160">
                  <c:v>-1.52</c:v>
                </c:pt>
                <c:pt idx="161">
                  <c:v>-3.67</c:v>
                </c:pt>
                <c:pt idx="162">
                  <c:v>-3.14</c:v>
                </c:pt>
                <c:pt idx="163">
                  <c:v>-3</c:v>
                </c:pt>
                <c:pt idx="164">
                  <c:v>-2.78</c:v>
                </c:pt>
                <c:pt idx="165">
                  <c:v>-3.71</c:v>
                </c:pt>
                <c:pt idx="166">
                  <c:v>-3.14</c:v>
                </c:pt>
                <c:pt idx="167">
                  <c:v>-4.2699999999999996</c:v>
                </c:pt>
                <c:pt idx="168">
                  <c:v>-5.38</c:v>
                </c:pt>
                <c:pt idx="169">
                  <c:v>-3.73</c:v>
                </c:pt>
                <c:pt idx="170">
                  <c:v>-3.12</c:v>
                </c:pt>
                <c:pt idx="171">
                  <c:v>-2.97</c:v>
                </c:pt>
                <c:pt idx="172">
                  <c:v>-3.61</c:v>
                </c:pt>
                <c:pt idx="173">
                  <c:v>-5.47</c:v>
                </c:pt>
                <c:pt idx="174">
                  <c:v>-6.45</c:v>
                </c:pt>
                <c:pt idx="175">
                  <c:v>-3.54</c:v>
                </c:pt>
                <c:pt idx="176">
                  <c:v>-2.44</c:v>
                </c:pt>
                <c:pt idx="177">
                  <c:v>-3.94</c:v>
                </c:pt>
                <c:pt idx="178">
                  <c:v>-3.77</c:v>
                </c:pt>
                <c:pt idx="179">
                  <c:v>-3.88</c:v>
                </c:pt>
                <c:pt idx="180">
                  <c:v>-3.24</c:v>
                </c:pt>
                <c:pt idx="181">
                  <c:v>-2.93</c:v>
                </c:pt>
                <c:pt idx="182">
                  <c:v>-6.18</c:v>
                </c:pt>
                <c:pt idx="183">
                  <c:v>-1.72</c:v>
                </c:pt>
                <c:pt idx="184">
                  <c:v>-3.52</c:v>
                </c:pt>
                <c:pt idx="185">
                  <c:v>-2.23</c:v>
                </c:pt>
                <c:pt idx="186">
                  <c:v>-3.72</c:v>
                </c:pt>
                <c:pt idx="187">
                  <c:v>-3.12</c:v>
                </c:pt>
                <c:pt idx="188">
                  <c:v>-2.5499999999999998</c:v>
                </c:pt>
                <c:pt idx="189">
                  <c:v>-4.09</c:v>
                </c:pt>
                <c:pt idx="190">
                  <c:v>-3.24</c:v>
                </c:pt>
                <c:pt idx="191">
                  <c:v>-3.97</c:v>
                </c:pt>
                <c:pt idx="192">
                  <c:v>-4.08</c:v>
                </c:pt>
                <c:pt idx="193">
                  <c:v>-1.6</c:v>
                </c:pt>
                <c:pt idx="194">
                  <c:v>-2.62</c:v>
                </c:pt>
                <c:pt idx="195">
                  <c:v>-2.74</c:v>
                </c:pt>
                <c:pt idx="196">
                  <c:v>-3.19</c:v>
                </c:pt>
                <c:pt idx="197">
                  <c:v>-2.83</c:v>
                </c:pt>
                <c:pt idx="198">
                  <c:v>-2.82</c:v>
                </c:pt>
                <c:pt idx="199">
                  <c:v>-5.09</c:v>
                </c:pt>
                <c:pt idx="200">
                  <c:v>-3.85</c:v>
                </c:pt>
                <c:pt idx="201">
                  <c:v>-4.66</c:v>
                </c:pt>
                <c:pt idx="202">
                  <c:v>-3.65</c:v>
                </c:pt>
                <c:pt idx="203">
                  <c:v>-4.72</c:v>
                </c:pt>
                <c:pt idx="204">
                  <c:v>-2.9</c:v>
                </c:pt>
                <c:pt idx="205">
                  <c:v>-2.73</c:v>
                </c:pt>
                <c:pt idx="206">
                  <c:v>-4.32</c:v>
                </c:pt>
                <c:pt idx="207">
                  <c:v>-2.71</c:v>
                </c:pt>
                <c:pt idx="208">
                  <c:v>-2.2000000000000002</c:v>
                </c:pt>
                <c:pt idx="209">
                  <c:v>-4.29</c:v>
                </c:pt>
                <c:pt idx="210">
                  <c:v>-2.1</c:v>
                </c:pt>
                <c:pt idx="211">
                  <c:v>-3.97</c:v>
                </c:pt>
                <c:pt idx="212">
                  <c:v>-2.57</c:v>
                </c:pt>
                <c:pt idx="213">
                  <c:v>-2.89</c:v>
                </c:pt>
                <c:pt idx="214">
                  <c:v>0.38</c:v>
                </c:pt>
                <c:pt idx="215">
                  <c:v>-5.32</c:v>
                </c:pt>
                <c:pt idx="216">
                  <c:v>-3.57</c:v>
                </c:pt>
                <c:pt idx="217">
                  <c:v>-4.8899999999999997</c:v>
                </c:pt>
                <c:pt idx="218">
                  <c:v>-3.81</c:v>
                </c:pt>
                <c:pt idx="219">
                  <c:v>-4.7699999999999996</c:v>
                </c:pt>
                <c:pt idx="220">
                  <c:v>-4.1100000000000003</c:v>
                </c:pt>
                <c:pt idx="221">
                  <c:v>-5.46</c:v>
                </c:pt>
                <c:pt idx="222">
                  <c:v>-4.04</c:v>
                </c:pt>
                <c:pt idx="223">
                  <c:v>-1.43</c:v>
                </c:pt>
                <c:pt idx="224">
                  <c:v>-6.37</c:v>
                </c:pt>
                <c:pt idx="225">
                  <c:v>-4.18</c:v>
                </c:pt>
                <c:pt idx="226">
                  <c:v>-4.57</c:v>
                </c:pt>
                <c:pt idx="227">
                  <c:v>-5.16</c:v>
                </c:pt>
                <c:pt idx="228">
                  <c:v>-4.6100000000000003</c:v>
                </c:pt>
                <c:pt idx="229">
                  <c:v>-5.69</c:v>
                </c:pt>
                <c:pt idx="230">
                  <c:v>-4.2</c:v>
                </c:pt>
                <c:pt idx="231">
                  <c:v>-5.19</c:v>
                </c:pt>
                <c:pt idx="232">
                  <c:v>-5.67</c:v>
                </c:pt>
                <c:pt idx="233">
                  <c:v>-5.83</c:v>
                </c:pt>
                <c:pt idx="234">
                  <c:v>-3.35</c:v>
                </c:pt>
                <c:pt idx="235">
                  <c:v>-2.75</c:v>
                </c:pt>
                <c:pt idx="236">
                  <c:v>-3.94</c:v>
                </c:pt>
                <c:pt idx="237">
                  <c:v>-3.63</c:v>
                </c:pt>
                <c:pt idx="238">
                  <c:v>-4.28</c:v>
                </c:pt>
                <c:pt idx="239">
                  <c:v>-3.98</c:v>
                </c:pt>
                <c:pt idx="240">
                  <c:v>-4.93</c:v>
                </c:pt>
                <c:pt idx="241">
                  <c:v>-3.33</c:v>
                </c:pt>
                <c:pt idx="242">
                  <c:v>-4.18</c:v>
                </c:pt>
                <c:pt idx="243">
                  <c:v>-2.75</c:v>
                </c:pt>
                <c:pt idx="244">
                  <c:v>-5.12</c:v>
                </c:pt>
                <c:pt idx="245">
                  <c:v>-3.28</c:v>
                </c:pt>
                <c:pt idx="246">
                  <c:v>-5.04</c:v>
                </c:pt>
                <c:pt idx="247">
                  <c:v>-4.3099999999999996</c:v>
                </c:pt>
                <c:pt idx="248">
                  <c:v>-3.97</c:v>
                </c:pt>
                <c:pt idx="249">
                  <c:v>-5.49</c:v>
                </c:pt>
                <c:pt idx="250">
                  <c:v>-3.46</c:v>
                </c:pt>
                <c:pt idx="251">
                  <c:v>-6.54</c:v>
                </c:pt>
                <c:pt idx="252">
                  <c:v>-5.47</c:v>
                </c:pt>
                <c:pt idx="253">
                  <c:v>-3.69</c:v>
                </c:pt>
                <c:pt idx="254">
                  <c:v>-4.0999999999999996</c:v>
                </c:pt>
                <c:pt idx="255">
                  <c:v>-2.48</c:v>
                </c:pt>
                <c:pt idx="256">
                  <c:v>-3</c:v>
                </c:pt>
                <c:pt idx="257">
                  <c:v>-5.15</c:v>
                </c:pt>
                <c:pt idx="258">
                  <c:v>-4.43</c:v>
                </c:pt>
                <c:pt idx="259">
                  <c:v>-1.97</c:v>
                </c:pt>
                <c:pt idx="260">
                  <c:v>-3.4</c:v>
                </c:pt>
                <c:pt idx="261">
                  <c:v>-3.99</c:v>
                </c:pt>
                <c:pt idx="262">
                  <c:v>-4.29</c:v>
                </c:pt>
                <c:pt idx="263">
                  <c:v>-4.45</c:v>
                </c:pt>
                <c:pt idx="264">
                  <c:v>-4.16</c:v>
                </c:pt>
                <c:pt idx="265">
                  <c:v>-3.63</c:v>
                </c:pt>
                <c:pt idx="266">
                  <c:v>-3.5</c:v>
                </c:pt>
                <c:pt idx="267">
                  <c:v>-4.8099999999999996</c:v>
                </c:pt>
                <c:pt idx="268">
                  <c:v>-3.37</c:v>
                </c:pt>
                <c:pt idx="269">
                  <c:v>-5.0199999999999996</c:v>
                </c:pt>
                <c:pt idx="270">
                  <c:v>-2.87</c:v>
                </c:pt>
                <c:pt idx="271">
                  <c:v>-2.91</c:v>
                </c:pt>
                <c:pt idx="272">
                  <c:v>-5.61</c:v>
                </c:pt>
                <c:pt idx="273">
                  <c:v>-5.37</c:v>
                </c:pt>
                <c:pt idx="274">
                  <c:v>-5.08</c:v>
                </c:pt>
                <c:pt idx="275">
                  <c:v>-2.85</c:v>
                </c:pt>
                <c:pt idx="276">
                  <c:v>-5.99</c:v>
                </c:pt>
                <c:pt idx="277">
                  <c:v>-3.71</c:v>
                </c:pt>
                <c:pt idx="278">
                  <c:v>-3.69</c:v>
                </c:pt>
                <c:pt idx="279">
                  <c:v>-3.07</c:v>
                </c:pt>
                <c:pt idx="280">
                  <c:v>-3.91</c:v>
                </c:pt>
                <c:pt idx="281">
                  <c:v>-3.54</c:v>
                </c:pt>
                <c:pt idx="282">
                  <c:v>-3.38</c:v>
                </c:pt>
                <c:pt idx="283">
                  <c:v>-3.51</c:v>
                </c:pt>
                <c:pt idx="284">
                  <c:v>-3.21</c:v>
                </c:pt>
                <c:pt idx="285">
                  <c:v>-2.88</c:v>
                </c:pt>
                <c:pt idx="286">
                  <c:v>-4.24</c:v>
                </c:pt>
                <c:pt idx="287">
                  <c:v>-4.5999999999999996</c:v>
                </c:pt>
                <c:pt idx="288">
                  <c:v>-4.8</c:v>
                </c:pt>
                <c:pt idx="289">
                  <c:v>-3.91</c:v>
                </c:pt>
                <c:pt idx="290">
                  <c:v>-5.64</c:v>
                </c:pt>
                <c:pt idx="291">
                  <c:v>-3.72</c:v>
                </c:pt>
                <c:pt idx="292">
                  <c:v>-4.1100000000000003</c:v>
                </c:pt>
                <c:pt idx="293">
                  <c:v>-4.55</c:v>
                </c:pt>
                <c:pt idx="294">
                  <c:v>-3.11</c:v>
                </c:pt>
                <c:pt idx="295">
                  <c:v>-3.43</c:v>
                </c:pt>
                <c:pt idx="296">
                  <c:v>-3.83</c:v>
                </c:pt>
                <c:pt idx="297">
                  <c:v>-4.59</c:v>
                </c:pt>
                <c:pt idx="298">
                  <c:v>-4.68</c:v>
                </c:pt>
                <c:pt idx="299">
                  <c:v>-1.27</c:v>
                </c:pt>
                <c:pt idx="300">
                  <c:v>-4.22</c:v>
                </c:pt>
                <c:pt idx="301">
                  <c:v>-1.89</c:v>
                </c:pt>
                <c:pt idx="302">
                  <c:v>-3.35</c:v>
                </c:pt>
                <c:pt idx="303">
                  <c:v>-3.21</c:v>
                </c:pt>
                <c:pt idx="304">
                  <c:v>-2.89</c:v>
                </c:pt>
                <c:pt idx="305">
                  <c:v>-4.09</c:v>
                </c:pt>
                <c:pt idx="306">
                  <c:v>-3.99</c:v>
                </c:pt>
                <c:pt idx="307">
                  <c:v>-2.48</c:v>
                </c:pt>
                <c:pt idx="308">
                  <c:v>-4.5999999999999996</c:v>
                </c:pt>
                <c:pt idx="309">
                  <c:v>-3.78</c:v>
                </c:pt>
                <c:pt idx="310">
                  <c:v>-4.1500000000000004</c:v>
                </c:pt>
                <c:pt idx="311">
                  <c:v>-4</c:v>
                </c:pt>
                <c:pt idx="312">
                  <c:v>-4.84</c:v>
                </c:pt>
                <c:pt idx="313">
                  <c:v>-2.84</c:v>
                </c:pt>
                <c:pt idx="314">
                  <c:v>-4.1100000000000003</c:v>
                </c:pt>
                <c:pt idx="315">
                  <c:v>-4.22</c:v>
                </c:pt>
                <c:pt idx="316">
                  <c:v>-3.82</c:v>
                </c:pt>
                <c:pt idx="317">
                  <c:v>-3.33</c:v>
                </c:pt>
                <c:pt idx="318">
                  <c:v>-5.05</c:v>
                </c:pt>
                <c:pt idx="319">
                  <c:v>-3.3</c:v>
                </c:pt>
                <c:pt idx="320">
                  <c:v>-4.46</c:v>
                </c:pt>
                <c:pt idx="321">
                  <c:v>-4.08</c:v>
                </c:pt>
                <c:pt idx="322">
                  <c:v>-4.88</c:v>
                </c:pt>
                <c:pt idx="323">
                  <c:v>-4.03</c:v>
                </c:pt>
                <c:pt idx="324">
                  <c:v>-4</c:v>
                </c:pt>
                <c:pt idx="325">
                  <c:v>-3.75</c:v>
                </c:pt>
                <c:pt idx="326">
                  <c:v>-4.22</c:v>
                </c:pt>
                <c:pt idx="327">
                  <c:v>-2.74</c:v>
                </c:pt>
                <c:pt idx="328">
                  <c:v>-4.0599999999999996</c:v>
                </c:pt>
                <c:pt idx="329">
                  <c:v>-3.48</c:v>
                </c:pt>
                <c:pt idx="330">
                  <c:v>-5.68</c:v>
                </c:pt>
                <c:pt idx="331">
                  <c:v>-4.08</c:v>
                </c:pt>
                <c:pt idx="332">
                  <c:v>-4.0199999999999996</c:v>
                </c:pt>
                <c:pt idx="333">
                  <c:v>-2.96</c:v>
                </c:pt>
                <c:pt idx="334">
                  <c:v>#N/A</c:v>
                </c:pt>
                <c:pt idx="335">
                  <c:v>#N/A</c:v>
                </c:pt>
                <c:pt idx="336">
                  <c:v>#N/A</c:v>
                </c:pt>
                <c:pt idx="337">
                  <c:v>#N/A</c:v>
                </c:pt>
                <c:pt idx="338">
                  <c:v>#N/A</c:v>
                </c:pt>
                <c:pt idx="339">
                  <c:v>#N/A</c:v>
                </c:pt>
                <c:pt idx="340">
                  <c:v>#N/A</c:v>
                </c:pt>
                <c:pt idx="341">
                  <c:v>#N/A</c:v>
                </c:pt>
                <c:pt idx="342">
                  <c:v>#N/A</c:v>
                </c:pt>
                <c:pt idx="343">
                  <c:v>#N/A</c:v>
                </c:pt>
                <c:pt idx="344">
                  <c:v>#N/A</c:v>
                </c:pt>
                <c:pt idx="345">
                  <c:v>#N/A</c:v>
                </c:pt>
                <c:pt idx="346">
                  <c:v>#N/A</c:v>
                </c:pt>
                <c:pt idx="347">
                  <c:v>#N/A</c:v>
                </c:pt>
                <c:pt idx="348">
                  <c:v>#N/A</c:v>
                </c:pt>
                <c:pt idx="349">
                  <c:v>#N/A</c:v>
                </c:pt>
                <c:pt idx="350">
                  <c:v>#N/A</c:v>
                </c:pt>
                <c:pt idx="351">
                  <c:v>#N/A</c:v>
                </c:pt>
                <c:pt idx="352">
                  <c:v>#N/A</c:v>
                </c:pt>
                <c:pt idx="353">
                  <c:v>#N/A</c:v>
                </c:pt>
                <c:pt idx="354">
                  <c:v>#N/A</c:v>
                </c:pt>
                <c:pt idx="355">
                  <c:v>#N/A</c:v>
                </c:pt>
                <c:pt idx="356">
                  <c:v>#N/A</c:v>
                </c:pt>
                <c:pt idx="357">
                  <c:v>#N/A</c:v>
                </c:pt>
                <c:pt idx="358">
                  <c:v>#N/A</c:v>
                </c:pt>
                <c:pt idx="359">
                  <c:v>#N/A</c:v>
                </c:pt>
                <c:pt idx="360">
                  <c:v>#N/A</c:v>
                </c:pt>
                <c:pt idx="361">
                  <c:v>#N/A</c:v>
                </c:pt>
                <c:pt idx="362">
                  <c:v>#N/A</c:v>
                </c:pt>
                <c:pt idx="363">
                  <c:v>#N/A</c:v>
                </c:pt>
                <c:pt idx="364">
                  <c:v>#N/A</c:v>
                </c:pt>
                <c:pt idx="365">
                  <c:v>#N/A</c:v>
                </c:pt>
                <c:pt idx="366">
                  <c:v>#N/A</c:v>
                </c:pt>
                <c:pt idx="367">
                  <c:v>#N/A</c:v>
                </c:pt>
                <c:pt idx="368">
                  <c:v>#N/A</c:v>
                </c:pt>
                <c:pt idx="369">
                  <c:v>#N/A</c:v>
                </c:pt>
                <c:pt idx="370">
                  <c:v>#N/A</c:v>
                </c:pt>
                <c:pt idx="371">
                  <c:v>#N/A</c:v>
                </c:pt>
                <c:pt idx="372">
                  <c:v>#N/A</c:v>
                </c:pt>
                <c:pt idx="373">
                  <c:v>#N/A</c:v>
                </c:pt>
                <c:pt idx="374">
                  <c:v>#N/A</c:v>
                </c:pt>
                <c:pt idx="375">
                  <c:v>#N/A</c:v>
                </c:pt>
                <c:pt idx="376">
                  <c:v>#N/A</c:v>
                </c:pt>
                <c:pt idx="377">
                  <c:v>#N/A</c:v>
                </c:pt>
                <c:pt idx="378">
                  <c:v>#N/A</c:v>
                </c:pt>
                <c:pt idx="379">
                  <c:v>#N/A</c:v>
                </c:pt>
                <c:pt idx="380">
                  <c:v>#N/A</c:v>
                </c:pt>
                <c:pt idx="381">
                  <c:v>#N/A</c:v>
                </c:pt>
                <c:pt idx="382">
                  <c:v>#N/A</c:v>
                </c:pt>
                <c:pt idx="383">
                  <c:v>#N/A</c:v>
                </c:pt>
                <c:pt idx="384">
                  <c:v>#N/A</c:v>
                </c:pt>
                <c:pt idx="385">
                  <c:v>#N/A</c:v>
                </c:pt>
                <c:pt idx="386">
                  <c:v>#N/A</c:v>
                </c:pt>
                <c:pt idx="387">
                  <c:v>#N/A</c:v>
                </c:pt>
                <c:pt idx="388">
                  <c:v>#N/A</c:v>
                </c:pt>
                <c:pt idx="389">
                  <c:v>#N/A</c:v>
                </c:pt>
                <c:pt idx="390">
                  <c:v>#N/A</c:v>
                </c:pt>
                <c:pt idx="391">
                  <c:v>#N/A</c:v>
                </c:pt>
                <c:pt idx="392">
                  <c:v>#N/A</c:v>
                </c:pt>
                <c:pt idx="393">
                  <c:v>#N/A</c:v>
                </c:pt>
                <c:pt idx="394">
                  <c:v>#N/A</c:v>
                </c:pt>
                <c:pt idx="395">
                  <c:v>#N/A</c:v>
                </c:pt>
                <c:pt idx="396">
                  <c:v>#N/A</c:v>
                </c:pt>
                <c:pt idx="397">
                  <c:v>#N/A</c:v>
                </c:pt>
                <c:pt idx="398">
                  <c:v>#N/A</c:v>
                </c:pt>
                <c:pt idx="399">
                  <c:v>#N/A</c:v>
                </c:pt>
                <c:pt idx="400">
                  <c:v>#N/A</c:v>
                </c:pt>
                <c:pt idx="401">
                  <c:v>#N/A</c:v>
                </c:pt>
                <c:pt idx="402">
                  <c:v>#N/A</c:v>
                </c:pt>
                <c:pt idx="403">
                  <c:v>#N/A</c:v>
                </c:pt>
                <c:pt idx="404">
                  <c:v>#N/A</c:v>
                </c:pt>
                <c:pt idx="405">
                  <c:v>#N/A</c:v>
                </c:pt>
                <c:pt idx="406">
                  <c:v>#N/A</c:v>
                </c:pt>
                <c:pt idx="407">
                  <c:v>#N/A</c:v>
                </c:pt>
                <c:pt idx="408">
                  <c:v>#N/A</c:v>
                </c:pt>
                <c:pt idx="409">
                  <c:v>#N/A</c:v>
                </c:pt>
                <c:pt idx="410">
                  <c:v>#N/A</c:v>
                </c:pt>
                <c:pt idx="411">
                  <c:v>#N/A</c:v>
                </c:pt>
                <c:pt idx="412">
                  <c:v>#N/A</c:v>
                </c:pt>
                <c:pt idx="413">
                  <c:v>#N/A</c:v>
                </c:pt>
                <c:pt idx="414">
                  <c:v>#N/A</c:v>
                </c:pt>
                <c:pt idx="415">
                  <c:v>#N/A</c:v>
                </c:pt>
                <c:pt idx="416">
                  <c:v>#N/A</c:v>
                </c:pt>
                <c:pt idx="417">
                  <c:v>#N/A</c:v>
                </c:pt>
                <c:pt idx="418">
                  <c:v>#N/A</c:v>
                </c:pt>
                <c:pt idx="419">
                  <c:v>#N/A</c:v>
                </c:pt>
                <c:pt idx="420">
                  <c:v>#N/A</c:v>
                </c:pt>
                <c:pt idx="421">
                  <c:v>#N/A</c:v>
                </c:pt>
                <c:pt idx="422">
                  <c:v>#N/A</c:v>
                </c:pt>
                <c:pt idx="423">
                  <c:v>#N/A</c:v>
                </c:pt>
                <c:pt idx="424">
                  <c:v>#N/A</c:v>
                </c:pt>
                <c:pt idx="425">
                  <c:v>#N/A</c:v>
                </c:pt>
                <c:pt idx="426">
                  <c:v>#N/A</c:v>
                </c:pt>
                <c:pt idx="427">
                  <c:v>#N/A</c:v>
                </c:pt>
                <c:pt idx="428">
                  <c:v>#N/A</c:v>
                </c:pt>
                <c:pt idx="429">
                  <c:v>#N/A</c:v>
                </c:pt>
                <c:pt idx="430">
                  <c:v>#N/A</c:v>
                </c:pt>
                <c:pt idx="431">
                  <c:v>#N/A</c:v>
                </c:pt>
                <c:pt idx="432">
                  <c:v>#N/A</c:v>
                </c:pt>
                <c:pt idx="433">
                  <c:v>#N/A</c:v>
                </c:pt>
                <c:pt idx="434">
                  <c:v>#N/A</c:v>
                </c:pt>
                <c:pt idx="435">
                  <c:v>#N/A</c:v>
                </c:pt>
                <c:pt idx="436">
                  <c:v>#N/A</c:v>
                </c:pt>
                <c:pt idx="437">
                  <c:v>#N/A</c:v>
                </c:pt>
                <c:pt idx="438">
                  <c:v>#N/A</c:v>
                </c:pt>
                <c:pt idx="439">
                  <c:v>#N/A</c:v>
                </c:pt>
                <c:pt idx="440">
                  <c:v>#N/A</c:v>
                </c:pt>
                <c:pt idx="441">
                  <c:v>#N/A</c:v>
                </c:pt>
                <c:pt idx="442">
                  <c:v>#N/A</c:v>
                </c:pt>
                <c:pt idx="443">
                  <c:v>#N/A</c:v>
                </c:pt>
                <c:pt idx="444">
                  <c:v>#N/A</c:v>
                </c:pt>
                <c:pt idx="445">
                  <c:v>#N/A</c:v>
                </c:pt>
                <c:pt idx="446">
                  <c:v>#N/A</c:v>
                </c:pt>
                <c:pt idx="447">
                  <c:v>#N/A</c:v>
                </c:pt>
                <c:pt idx="448">
                  <c:v>#N/A</c:v>
                </c:pt>
                <c:pt idx="449">
                  <c:v>#N/A</c:v>
                </c:pt>
                <c:pt idx="450">
                  <c:v>#N/A</c:v>
                </c:pt>
                <c:pt idx="451">
                  <c:v>#N/A</c:v>
                </c:pt>
                <c:pt idx="452">
                  <c:v>#N/A</c:v>
                </c:pt>
                <c:pt idx="453">
                  <c:v>#N/A</c:v>
                </c:pt>
                <c:pt idx="454">
                  <c:v>#N/A</c:v>
                </c:pt>
                <c:pt idx="455">
                  <c:v>#N/A</c:v>
                </c:pt>
                <c:pt idx="456">
                  <c:v>#N/A</c:v>
                </c:pt>
                <c:pt idx="457">
                  <c:v>#N/A</c:v>
                </c:pt>
                <c:pt idx="458">
                  <c:v>#N/A</c:v>
                </c:pt>
                <c:pt idx="459">
                  <c:v>#N/A</c:v>
                </c:pt>
                <c:pt idx="460">
                  <c:v>#N/A</c:v>
                </c:pt>
                <c:pt idx="461">
                  <c:v>#N/A</c:v>
                </c:pt>
                <c:pt idx="462">
                  <c:v>#N/A</c:v>
                </c:pt>
                <c:pt idx="463">
                  <c:v>#N/A</c:v>
                </c:pt>
                <c:pt idx="464">
                  <c:v>#N/A</c:v>
                </c:pt>
                <c:pt idx="465">
                  <c:v>#N/A</c:v>
                </c:pt>
                <c:pt idx="466">
                  <c:v>#N/A</c:v>
                </c:pt>
                <c:pt idx="467">
                  <c:v>#N/A</c:v>
                </c:pt>
                <c:pt idx="468">
                  <c:v>#N/A</c:v>
                </c:pt>
                <c:pt idx="469">
                  <c:v>#N/A</c:v>
                </c:pt>
                <c:pt idx="470">
                  <c:v>#N/A</c:v>
                </c:pt>
                <c:pt idx="471">
                  <c:v>#N/A</c:v>
                </c:pt>
                <c:pt idx="472">
                  <c:v>#N/A</c:v>
                </c:pt>
                <c:pt idx="473">
                  <c:v>#N/A</c:v>
                </c:pt>
                <c:pt idx="474">
                  <c:v>#N/A</c:v>
                </c:pt>
                <c:pt idx="475">
                  <c:v>#N/A</c:v>
                </c:pt>
                <c:pt idx="476">
                  <c:v>#N/A</c:v>
                </c:pt>
                <c:pt idx="477">
                  <c:v>#N/A</c:v>
                </c:pt>
                <c:pt idx="478">
                  <c:v>#N/A</c:v>
                </c:pt>
                <c:pt idx="479">
                  <c:v>#N/A</c:v>
                </c:pt>
                <c:pt idx="480">
                  <c:v>#N/A</c:v>
                </c:pt>
                <c:pt idx="481">
                  <c:v>#N/A</c:v>
                </c:pt>
                <c:pt idx="482">
                  <c:v>#N/A</c:v>
                </c:pt>
                <c:pt idx="483">
                  <c:v>#N/A</c:v>
                </c:pt>
                <c:pt idx="484">
                  <c:v>#N/A</c:v>
                </c:pt>
                <c:pt idx="485">
                  <c:v>#N/A</c:v>
                </c:pt>
                <c:pt idx="486">
                  <c:v>#N/A</c:v>
                </c:pt>
                <c:pt idx="487">
                  <c:v>#N/A</c:v>
                </c:pt>
                <c:pt idx="488">
                  <c:v>#N/A</c:v>
                </c:pt>
                <c:pt idx="489">
                  <c:v>#N/A</c:v>
                </c:pt>
                <c:pt idx="490">
                  <c:v>#N/A</c:v>
                </c:pt>
                <c:pt idx="491">
                  <c:v>#N/A</c:v>
                </c:pt>
                <c:pt idx="492">
                  <c:v>#N/A</c:v>
                </c:pt>
                <c:pt idx="493">
                  <c:v>#N/A</c:v>
                </c:pt>
                <c:pt idx="494">
                  <c:v>#N/A</c:v>
                </c:pt>
                <c:pt idx="495">
                  <c:v>#N/A</c:v>
                </c:pt>
                <c:pt idx="496">
                  <c:v>#N/A</c:v>
                </c:pt>
                <c:pt idx="497">
                  <c:v>#N/A</c:v>
                </c:pt>
                <c:pt idx="498">
                  <c:v>#N/A</c:v>
                </c:pt>
                <c:pt idx="499">
                  <c:v>#N/A</c:v>
                </c:pt>
                <c:pt idx="500">
                  <c:v>#N/A</c:v>
                </c:pt>
                <c:pt idx="501">
                  <c:v>#N/A</c:v>
                </c:pt>
                <c:pt idx="502">
                  <c:v>#N/A</c:v>
                </c:pt>
                <c:pt idx="503">
                  <c:v>#N/A</c:v>
                </c:pt>
                <c:pt idx="504">
                  <c:v>#N/A</c:v>
                </c:pt>
                <c:pt idx="505">
                  <c:v>#N/A</c:v>
                </c:pt>
                <c:pt idx="506">
                  <c:v>#N/A</c:v>
                </c:pt>
                <c:pt idx="507">
                  <c:v>#N/A</c:v>
                </c:pt>
                <c:pt idx="508">
                  <c:v>#N/A</c:v>
                </c:pt>
                <c:pt idx="509">
                  <c:v>#N/A</c:v>
                </c:pt>
                <c:pt idx="510">
                  <c:v>#N/A</c:v>
                </c:pt>
                <c:pt idx="511">
                  <c:v>#N/A</c:v>
                </c:pt>
                <c:pt idx="512">
                  <c:v>#N/A</c:v>
                </c:pt>
                <c:pt idx="513">
                  <c:v>#N/A</c:v>
                </c:pt>
                <c:pt idx="514">
                  <c:v>#N/A</c:v>
                </c:pt>
                <c:pt idx="515">
                  <c:v>#N/A</c:v>
                </c:pt>
                <c:pt idx="516">
                  <c:v>#N/A</c:v>
                </c:pt>
                <c:pt idx="517">
                  <c:v>#N/A</c:v>
                </c:pt>
                <c:pt idx="518">
                  <c:v>#N/A</c:v>
                </c:pt>
                <c:pt idx="519">
                  <c:v>#N/A</c:v>
                </c:pt>
                <c:pt idx="520">
                  <c:v>#N/A</c:v>
                </c:pt>
                <c:pt idx="521">
                  <c:v>#N/A</c:v>
                </c:pt>
                <c:pt idx="522">
                  <c:v>#N/A</c:v>
                </c:pt>
                <c:pt idx="523">
                  <c:v>#N/A</c:v>
                </c:pt>
                <c:pt idx="524">
                  <c:v>#N/A</c:v>
                </c:pt>
                <c:pt idx="525">
                  <c:v>#N/A</c:v>
                </c:pt>
                <c:pt idx="526">
                  <c:v>#N/A</c:v>
                </c:pt>
                <c:pt idx="527">
                  <c:v>#N/A</c:v>
                </c:pt>
                <c:pt idx="528">
                  <c:v>#N/A</c:v>
                </c:pt>
                <c:pt idx="529">
                  <c:v>#N/A</c:v>
                </c:pt>
                <c:pt idx="530">
                  <c:v>#N/A</c:v>
                </c:pt>
                <c:pt idx="531">
                  <c:v>#N/A</c:v>
                </c:pt>
                <c:pt idx="532">
                  <c:v>#N/A</c:v>
                </c:pt>
                <c:pt idx="533">
                  <c:v>#N/A</c:v>
                </c:pt>
                <c:pt idx="534">
                  <c:v>#N/A</c:v>
                </c:pt>
                <c:pt idx="535">
                  <c:v>#N/A</c:v>
                </c:pt>
                <c:pt idx="536">
                  <c:v>#N/A</c:v>
                </c:pt>
                <c:pt idx="537">
                  <c:v>#N/A</c:v>
                </c:pt>
                <c:pt idx="538">
                  <c:v>#N/A</c:v>
                </c:pt>
                <c:pt idx="539">
                  <c:v>#N/A</c:v>
                </c:pt>
                <c:pt idx="540">
                  <c:v>#N/A</c:v>
                </c:pt>
                <c:pt idx="541">
                  <c:v>#N/A</c:v>
                </c:pt>
                <c:pt idx="542">
                  <c:v>#N/A</c:v>
                </c:pt>
                <c:pt idx="543">
                  <c:v>#N/A</c:v>
                </c:pt>
                <c:pt idx="544">
                  <c:v>#N/A</c:v>
                </c:pt>
                <c:pt idx="545">
                  <c:v>#N/A</c:v>
                </c:pt>
                <c:pt idx="546">
                  <c:v>#N/A</c:v>
                </c:pt>
                <c:pt idx="547">
                  <c:v>#N/A</c:v>
                </c:pt>
                <c:pt idx="548">
                  <c:v>#N/A</c:v>
                </c:pt>
                <c:pt idx="549">
                  <c:v>#N/A</c:v>
                </c:pt>
                <c:pt idx="550">
                  <c:v>#N/A</c:v>
                </c:pt>
                <c:pt idx="551">
                  <c:v>#N/A</c:v>
                </c:pt>
                <c:pt idx="552">
                  <c:v>#N/A</c:v>
                </c:pt>
                <c:pt idx="553">
                  <c:v>#N/A</c:v>
                </c:pt>
                <c:pt idx="554">
                  <c:v>#N/A</c:v>
                </c:pt>
                <c:pt idx="555">
                  <c:v>#N/A</c:v>
                </c:pt>
                <c:pt idx="556">
                  <c:v>#N/A</c:v>
                </c:pt>
                <c:pt idx="557">
                  <c:v>#N/A</c:v>
                </c:pt>
                <c:pt idx="558">
                  <c:v>#N/A</c:v>
                </c:pt>
                <c:pt idx="559">
                  <c:v>#N/A</c:v>
                </c:pt>
                <c:pt idx="560">
                  <c:v>#N/A</c:v>
                </c:pt>
                <c:pt idx="561">
                  <c:v>#N/A</c:v>
                </c:pt>
                <c:pt idx="562">
                  <c:v>#N/A</c:v>
                </c:pt>
                <c:pt idx="563">
                  <c:v>#N/A</c:v>
                </c:pt>
                <c:pt idx="564">
                  <c:v>#N/A</c:v>
                </c:pt>
                <c:pt idx="565">
                  <c:v>#N/A</c:v>
                </c:pt>
                <c:pt idx="566">
                  <c:v>#N/A</c:v>
                </c:pt>
                <c:pt idx="567">
                  <c:v>#N/A</c:v>
                </c:pt>
                <c:pt idx="568">
                  <c:v>#N/A</c:v>
                </c:pt>
                <c:pt idx="569">
                  <c:v>#N/A</c:v>
                </c:pt>
                <c:pt idx="570">
                  <c:v>#N/A</c:v>
                </c:pt>
                <c:pt idx="571">
                  <c:v>#N/A</c:v>
                </c:pt>
                <c:pt idx="572">
                  <c:v>#N/A</c:v>
                </c:pt>
                <c:pt idx="573">
                  <c:v>#N/A</c:v>
                </c:pt>
                <c:pt idx="574">
                  <c:v>#N/A</c:v>
                </c:pt>
                <c:pt idx="575">
                  <c:v>#N/A</c:v>
                </c:pt>
                <c:pt idx="576">
                  <c:v>#N/A</c:v>
                </c:pt>
                <c:pt idx="577">
                  <c:v>#N/A</c:v>
                </c:pt>
                <c:pt idx="578">
                  <c:v>#N/A</c:v>
                </c:pt>
                <c:pt idx="579">
                  <c:v>#N/A</c:v>
                </c:pt>
                <c:pt idx="580">
                  <c:v>#N/A</c:v>
                </c:pt>
                <c:pt idx="581">
                  <c:v>#N/A</c:v>
                </c:pt>
                <c:pt idx="582">
                  <c:v>#N/A</c:v>
                </c:pt>
                <c:pt idx="583">
                  <c:v>#N/A</c:v>
                </c:pt>
                <c:pt idx="584">
                  <c:v>#N/A</c:v>
                </c:pt>
                <c:pt idx="585">
                  <c:v>#N/A</c:v>
                </c:pt>
                <c:pt idx="586">
                  <c:v>#N/A</c:v>
                </c:pt>
                <c:pt idx="587">
                  <c:v>#N/A</c:v>
                </c:pt>
                <c:pt idx="588">
                  <c:v>#N/A</c:v>
                </c:pt>
                <c:pt idx="589">
                  <c:v>#N/A</c:v>
                </c:pt>
                <c:pt idx="590">
                  <c:v>#N/A</c:v>
                </c:pt>
                <c:pt idx="591">
                  <c:v>#N/A</c:v>
                </c:pt>
                <c:pt idx="592">
                  <c:v>#N/A</c:v>
                </c:pt>
                <c:pt idx="593">
                  <c:v>#N/A</c:v>
                </c:pt>
                <c:pt idx="594">
                  <c:v>#N/A</c:v>
                </c:pt>
                <c:pt idx="595">
                  <c:v>#N/A</c:v>
                </c:pt>
                <c:pt idx="596">
                  <c:v>#N/A</c:v>
                </c:pt>
                <c:pt idx="597">
                  <c:v>#N/A</c:v>
                </c:pt>
                <c:pt idx="598">
                  <c:v>#N/A</c:v>
                </c:pt>
                <c:pt idx="599">
                  <c:v>#N/A</c:v>
                </c:pt>
                <c:pt idx="600">
                  <c:v>#N/A</c:v>
                </c:pt>
                <c:pt idx="601">
                  <c:v>#N/A</c:v>
                </c:pt>
                <c:pt idx="602">
                  <c:v>#N/A</c:v>
                </c:pt>
                <c:pt idx="603">
                  <c:v>#N/A</c:v>
                </c:pt>
                <c:pt idx="604">
                  <c:v>#N/A</c:v>
                </c:pt>
                <c:pt idx="605">
                  <c:v>#N/A</c:v>
                </c:pt>
                <c:pt idx="606">
                  <c:v>#N/A</c:v>
                </c:pt>
                <c:pt idx="607">
                  <c:v>#N/A</c:v>
                </c:pt>
                <c:pt idx="608">
                  <c:v>#N/A</c:v>
                </c:pt>
                <c:pt idx="609">
                  <c:v>#N/A</c:v>
                </c:pt>
                <c:pt idx="610">
                  <c:v>#N/A</c:v>
                </c:pt>
                <c:pt idx="611">
                  <c:v>#N/A</c:v>
                </c:pt>
                <c:pt idx="612">
                  <c:v>#N/A</c:v>
                </c:pt>
                <c:pt idx="613">
                  <c:v>#N/A</c:v>
                </c:pt>
                <c:pt idx="614">
                  <c:v>#N/A</c:v>
                </c:pt>
                <c:pt idx="615">
                  <c:v>#N/A</c:v>
                </c:pt>
                <c:pt idx="616">
                  <c:v>#N/A</c:v>
                </c:pt>
                <c:pt idx="617">
                  <c:v>#N/A</c:v>
                </c:pt>
                <c:pt idx="618">
                  <c:v>#N/A</c:v>
                </c:pt>
                <c:pt idx="619">
                  <c:v>#N/A</c:v>
                </c:pt>
                <c:pt idx="620">
                  <c:v>#N/A</c:v>
                </c:pt>
                <c:pt idx="621">
                  <c:v>#N/A</c:v>
                </c:pt>
                <c:pt idx="622">
                  <c:v>#N/A</c:v>
                </c:pt>
                <c:pt idx="623">
                  <c:v>#N/A</c:v>
                </c:pt>
                <c:pt idx="624">
                  <c:v>#N/A</c:v>
                </c:pt>
                <c:pt idx="625">
                  <c:v>#N/A</c:v>
                </c:pt>
                <c:pt idx="626">
                  <c:v>#N/A</c:v>
                </c:pt>
                <c:pt idx="627">
                  <c:v>#N/A</c:v>
                </c:pt>
                <c:pt idx="628">
                  <c:v>#N/A</c:v>
                </c:pt>
                <c:pt idx="629">
                  <c:v>#N/A</c:v>
                </c:pt>
                <c:pt idx="630">
                  <c:v>#N/A</c:v>
                </c:pt>
                <c:pt idx="631">
                  <c:v>#N/A</c:v>
                </c:pt>
                <c:pt idx="632">
                  <c:v>#N/A</c:v>
                </c:pt>
                <c:pt idx="633">
                  <c:v>#N/A</c:v>
                </c:pt>
                <c:pt idx="634">
                  <c:v>#N/A</c:v>
                </c:pt>
                <c:pt idx="635">
                  <c:v>#N/A</c:v>
                </c:pt>
                <c:pt idx="636">
                  <c:v>#N/A</c:v>
                </c:pt>
                <c:pt idx="637">
                  <c:v>#N/A</c:v>
                </c:pt>
                <c:pt idx="638">
                  <c:v>#N/A</c:v>
                </c:pt>
                <c:pt idx="639">
                  <c:v>#N/A</c:v>
                </c:pt>
                <c:pt idx="640">
                  <c:v>#N/A</c:v>
                </c:pt>
                <c:pt idx="641">
                  <c:v>#N/A</c:v>
                </c:pt>
                <c:pt idx="642">
                  <c:v>#N/A</c:v>
                </c:pt>
                <c:pt idx="643">
                  <c:v>#N/A</c:v>
                </c:pt>
                <c:pt idx="644">
                  <c:v>#N/A</c:v>
                </c:pt>
                <c:pt idx="645">
                  <c:v>#N/A</c:v>
                </c:pt>
                <c:pt idx="646">
                  <c:v>#N/A</c:v>
                </c:pt>
                <c:pt idx="647">
                  <c:v>#N/A</c:v>
                </c:pt>
                <c:pt idx="648">
                  <c:v>#N/A</c:v>
                </c:pt>
                <c:pt idx="649">
                  <c:v>#N/A</c:v>
                </c:pt>
                <c:pt idx="650">
                  <c:v>#N/A</c:v>
                </c:pt>
                <c:pt idx="651">
                  <c:v>#N/A</c:v>
                </c:pt>
                <c:pt idx="652">
                  <c:v>#N/A</c:v>
                </c:pt>
                <c:pt idx="653">
                  <c:v>#N/A</c:v>
                </c:pt>
                <c:pt idx="654">
                  <c:v>#N/A</c:v>
                </c:pt>
                <c:pt idx="655">
                  <c:v>#N/A</c:v>
                </c:pt>
                <c:pt idx="656">
                  <c:v>#N/A</c:v>
                </c:pt>
                <c:pt idx="657">
                  <c:v>#N/A</c:v>
                </c:pt>
                <c:pt idx="658">
                  <c:v>#N/A</c:v>
                </c:pt>
                <c:pt idx="659">
                  <c:v>#N/A</c:v>
                </c:pt>
                <c:pt idx="660">
                  <c:v>#N/A</c:v>
                </c:pt>
                <c:pt idx="661">
                  <c:v>#N/A</c:v>
                </c:pt>
                <c:pt idx="662">
                  <c:v>#N/A</c:v>
                </c:pt>
                <c:pt idx="663">
                  <c:v>#N/A</c:v>
                </c:pt>
                <c:pt idx="664">
                  <c:v>#N/A</c:v>
                </c:pt>
                <c:pt idx="665">
                  <c:v>#N/A</c:v>
                </c:pt>
                <c:pt idx="666">
                  <c:v>#N/A</c:v>
                </c:pt>
                <c:pt idx="667">
                  <c:v>#N/A</c:v>
                </c:pt>
                <c:pt idx="668">
                  <c:v>#N/A</c:v>
                </c:pt>
                <c:pt idx="669">
                  <c:v>#N/A</c:v>
                </c:pt>
                <c:pt idx="670">
                  <c:v>#N/A</c:v>
                </c:pt>
                <c:pt idx="671">
                  <c:v>#N/A</c:v>
                </c:pt>
                <c:pt idx="672">
                  <c:v>#N/A</c:v>
                </c:pt>
                <c:pt idx="673">
                  <c:v>#N/A</c:v>
                </c:pt>
                <c:pt idx="674">
                  <c:v>#N/A</c:v>
                </c:pt>
                <c:pt idx="675">
                  <c:v>#N/A</c:v>
                </c:pt>
                <c:pt idx="676">
                  <c:v>#N/A</c:v>
                </c:pt>
                <c:pt idx="677">
                  <c:v>#N/A</c:v>
                </c:pt>
                <c:pt idx="678">
                  <c:v>#N/A</c:v>
                </c:pt>
                <c:pt idx="679">
                  <c:v>#N/A</c:v>
                </c:pt>
                <c:pt idx="680">
                  <c:v>#N/A</c:v>
                </c:pt>
                <c:pt idx="681">
                  <c:v>#N/A</c:v>
                </c:pt>
                <c:pt idx="682">
                  <c:v>#N/A</c:v>
                </c:pt>
                <c:pt idx="683">
                  <c:v>#N/A</c:v>
                </c:pt>
                <c:pt idx="684">
                  <c:v>#N/A</c:v>
                </c:pt>
                <c:pt idx="685">
                  <c:v>#N/A</c:v>
                </c:pt>
                <c:pt idx="686">
                  <c:v>#N/A</c:v>
                </c:pt>
                <c:pt idx="687">
                  <c:v>#N/A</c:v>
                </c:pt>
                <c:pt idx="688">
                  <c:v>#N/A</c:v>
                </c:pt>
                <c:pt idx="689">
                  <c:v>#N/A</c:v>
                </c:pt>
                <c:pt idx="690">
                  <c:v>#N/A</c:v>
                </c:pt>
                <c:pt idx="691">
                  <c:v>#N/A</c:v>
                </c:pt>
                <c:pt idx="692">
                  <c:v>#N/A</c:v>
                </c:pt>
                <c:pt idx="693">
                  <c:v>#N/A</c:v>
                </c:pt>
                <c:pt idx="694">
                  <c:v>#N/A</c:v>
                </c:pt>
                <c:pt idx="695">
                  <c:v>#N/A</c:v>
                </c:pt>
                <c:pt idx="696">
                  <c:v>#N/A</c:v>
                </c:pt>
                <c:pt idx="697">
                  <c:v>#N/A</c:v>
                </c:pt>
                <c:pt idx="698">
                  <c:v>#N/A</c:v>
                </c:pt>
                <c:pt idx="699">
                  <c:v>#N/A</c:v>
                </c:pt>
                <c:pt idx="700">
                  <c:v>#N/A</c:v>
                </c:pt>
                <c:pt idx="701">
                  <c:v>#N/A</c:v>
                </c:pt>
                <c:pt idx="702">
                  <c:v>#N/A</c:v>
                </c:pt>
                <c:pt idx="703">
                  <c:v>#N/A</c:v>
                </c:pt>
                <c:pt idx="704">
                  <c:v>#N/A</c:v>
                </c:pt>
                <c:pt idx="705">
                  <c:v>#N/A</c:v>
                </c:pt>
                <c:pt idx="706">
                  <c:v>#N/A</c:v>
                </c:pt>
                <c:pt idx="707">
                  <c:v>#N/A</c:v>
                </c:pt>
                <c:pt idx="708">
                  <c:v>#N/A</c:v>
                </c:pt>
                <c:pt idx="709">
                  <c:v>#N/A</c:v>
                </c:pt>
                <c:pt idx="710">
                  <c:v>#N/A</c:v>
                </c:pt>
                <c:pt idx="711">
                  <c:v>#N/A</c:v>
                </c:pt>
                <c:pt idx="712">
                  <c:v>#N/A</c:v>
                </c:pt>
                <c:pt idx="713">
                  <c:v>#N/A</c:v>
                </c:pt>
                <c:pt idx="714">
                  <c:v>#N/A</c:v>
                </c:pt>
                <c:pt idx="715">
                  <c:v>#N/A</c:v>
                </c:pt>
                <c:pt idx="716">
                  <c:v>#N/A</c:v>
                </c:pt>
                <c:pt idx="717">
                  <c:v>#N/A</c:v>
                </c:pt>
                <c:pt idx="718">
                  <c:v>#N/A</c:v>
                </c:pt>
                <c:pt idx="719">
                  <c:v>#N/A</c:v>
                </c:pt>
                <c:pt idx="720">
                  <c:v>#N/A</c:v>
                </c:pt>
                <c:pt idx="721">
                  <c:v>#N/A</c:v>
                </c:pt>
                <c:pt idx="722">
                  <c:v>#N/A</c:v>
                </c:pt>
                <c:pt idx="723">
                  <c:v>#N/A</c:v>
                </c:pt>
                <c:pt idx="724">
                  <c:v>#N/A</c:v>
                </c:pt>
                <c:pt idx="725">
                  <c:v>#N/A</c:v>
                </c:pt>
                <c:pt idx="726">
                  <c:v>#N/A</c:v>
                </c:pt>
                <c:pt idx="727">
                  <c:v>#N/A</c:v>
                </c:pt>
                <c:pt idx="728">
                  <c:v>#N/A</c:v>
                </c:pt>
                <c:pt idx="729">
                  <c:v>#N/A</c:v>
                </c:pt>
                <c:pt idx="730">
                  <c:v>#N/A</c:v>
                </c:pt>
                <c:pt idx="731">
                  <c:v>#N/A</c:v>
                </c:pt>
                <c:pt idx="732">
                  <c:v>#N/A</c:v>
                </c:pt>
                <c:pt idx="733">
                  <c:v>#N/A</c:v>
                </c:pt>
                <c:pt idx="734">
                  <c:v>#N/A</c:v>
                </c:pt>
                <c:pt idx="735">
                  <c:v>#N/A</c:v>
                </c:pt>
                <c:pt idx="736">
                  <c:v>#N/A</c:v>
                </c:pt>
                <c:pt idx="737">
                  <c:v>#N/A</c:v>
                </c:pt>
                <c:pt idx="738">
                  <c:v>#N/A</c:v>
                </c:pt>
                <c:pt idx="739">
                  <c:v>#N/A</c:v>
                </c:pt>
                <c:pt idx="740">
                  <c:v>#N/A</c:v>
                </c:pt>
                <c:pt idx="741">
                  <c:v>#N/A</c:v>
                </c:pt>
                <c:pt idx="742">
                  <c:v>#N/A</c:v>
                </c:pt>
                <c:pt idx="743">
                  <c:v>#N/A</c:v>
                </c:pt>
                <c:pt idx="744">
                  <c:v>#N/A</c:v>
                </c:pt>
                <c:pt idx="745">
                  <c:v>#N/A</c:v>
                </c:pt>
                <c:pt idx="746">
                  <c:v>#N/A</c:v>
                </c:pt>
                <c:pt idx="747">
                  <c:v>#N/A</c:v>
                </c:pt>
                <c:pt idx="748">
                  <c:v>#N/A</c:v>
                </c:pt>
                <c:pt idx="749">
                  <c:v>#N/A</c:v>
                </c:pt>
                <c:pt idx="750">
                  <c:v>#N/A</c:v>
                </c:pt>
                <c:pt idx="751">
                  <c:v>#N/A</c:v>
                </c:pt>
                <c:pt idx="752">
                  <c:v>#N/A</c:v>
                </c:pt>
                <c:pt idx="753">
                  <c:v>#N/A</c:v>
                </c:pt>
                <c:pt idx="754">
                  <c:v>#N/A</c:v>
                </c:pt>
                <c:pt idx="755">
                  <c:v>#N/A</c:v>
                </c:pt>
                <c:pt idx="756">
                  <c:v>#N/A</c:v>
                </c:pt>
                <c:pt idx="757">
                  <c:v>#N/A</c:v>
                </c:pt>
                <c:pt idx="758">
                  <c:v>#N/A</c:v>
                </c:pt>
                <c:pt idx="759">
                  <c:v>#N/A</c:v>
                </c:pt>
                <c:pt idx="760">
                  <c:v>#N/A</c:v>
                </c:pt>
                <c:pt idx="761">
                  <c:v>#N/A</c:v>
                </c:pt>
                <c:pt idx="762">
                  <c:v>#N/A</c:v>
                </c:pt>
                <c:pt idx="763">
                  <c:v>#N/A</c:v>
                </c:pt>
                <c:pt idx="764">
                  <c:v>#N/A</c:v>
                </c:pt>
                <c:pt idx="765">
                  <c:v>#N/A</c:v>
                </c:pt>
                <c:pt idx="766">
                  <c:v>#N/A</c:v>
                </c:pt>
                <c:pt idx="767">
                  <c:v>#N/A</c:v>
                </c:pt>
                <c:pt idx="768">
                  <c:v>#N/A</c:v>
                </c:pt>
                <c:pt idx="769">
                  <c:v>#N/A</c:v>
                </c:pt>
                <c:pt idx="770">
                  <c:v>#N/A</c:v>
                </c:pt>
                <c:pt idx="771">
                  <c:v>#N/A</c:v>
                </c:pt>
                <c:pt idx="772">
                  <c:v>#N/A</c:v>
                </c:pt>
                <c:pt idx="773">
                  <c:v>#N/A</c:v>
                </c:pt>
                <c:pt idx="774">
                  <c:v>#N/A</c:v>
                </c:pt>
                <c:pt idx="775">
                  <c:v>#N/A</c:v>
                </c:pt>
                <c:pt idx="776">
                  <c:v>#N/A</c:v>
                </c:pt>
                <c:pt idx="777">
                  <c:v>#N/A</c:v>
                </c:pt>
                <c:pt idx="778">
                  <c:v>#N/A</c:v>
                </c:pt>
                <c:pt idx="779">
                  <c:v>#N/A</c:v>
                </c:pt>
                <c:pt idx="780">
                  <c:v>#N/A</c:v>
                </c:pt>
                <c:pt idx="781">
                  <c:v>#N/A</c:v>
                </c:pt>
                <c:pt idx="782">
                  <c:v>#N/A</c:v>
                </c:pt>
                <c:pt idx="783">
                  <c:v>#N/A</c:v>
                </c:pt>
                <c:pt idx="784">
                  <c:v>#N/A</c:v>
                </c:pt>
                <c:pt idx="785">
                  <c:v>#N/A</c:v>
                </c:pt>
                <c:pt idx="786">
                  <c:v>#N/A</c:v>
                </c:pt>
                <c:pt idx="787">
                  <c:v>#N/A</c:v>
                </c:pt>
                <c:pt idx="788">
                  <c:v>#N/A</c:v>
                </c:pt>
                <c:pt idx="789">
                  <c:v>#N/A</c:v>
                </c:pt>
                <c:pt idx="790">
                  <c:v>#N/A</c:v>
                </c:pt>
                <c:pt idx="791">
                  <c:v>#N/A</c:v>
                </c:pt>
                <c:pt idx="792">
                  <c:v>#N/A</c:v>
                </c:pt>
                <c:pt idx="793">
                  <c:v>#N/A</c:v>
                </c:pt>
                <c:pt idx="794">
                  <c:v>#N/A</c:v>
                </c:pt>
                <c:pt idx="795">
                  <c:v>#N/A</c:v>
                </c:pt>
                <c:pt idx="796">
                  <c:v>#N/A</c:v>
                </c:pt>
                <c:pt idx="797">
                  <c:v>#N/A</c:v>
                </c:pt>
                <c:pt idx="798">
                  <c:v>#N/A</c:v>
                </c:pt>
                <c:pt idx="799">
                  <c:v>#N/A</c:v>
                </c:pt>
                <c:pt idx="800">
                  <c:v>#N/A</c:v>
                </c:pt>
                <c:pt idx="801">
                  <c:v>#N/A</c:v>
                </c:pt>
                <c:pt idx="802">
                  <c:v>#N/A</c:v>
                </c:pt>
                <c:pt idx="803">
                  <c:v>#N/A</c:v>
                </c:pt>
                <c:pt idx="804">
                  <c:v>#N/A</c:v>
                </c:pt>
                <c:pt idx="805">
                  <c:v>#N/A</c:v>
                </c:pt>
                <c:pt idx="806">
                  <c:v>#N/A</c:v>
                </c:pt>
                <c:pt idx="807">
                  <c:v>#N/A</c:v>
                </c:pt>
                <c:pt idx="808">
                  <c:v>#N/A</c:v>
                </c:pt>
                <c:pt idx="809">
                  <c:v>#N/A</c:v>
                </c:pt>
                <c:pt idx="810">
                  <c:v>#N/A</c:v>
                </c:pt>
                <c:pt idx="811">
                  <c:v>#N/A</c:v>
                </c:pt>
                <c:pt idx="812">
                  <c:v>#N/A</c:v>
                </c:pt>
                <c:pt idx="813">
                  <c:v>#N/A</c:v>
                </c:pt>
                <c:pt idx="814">
                  <c:v>#N/A</c:v>
                </c:pt>
                <c:pt idx="815">
                  <c:v>#N/A</c:v>
                </c:pt>
                <c:pt idx="816">
                  <c:v>#N/A</c:v>
                </c:pt>
                <c:pt idx="817">
                  <c:v>#N/A</c:v>
                </c:pt>
                <c:pt idx="818">
                  <c:v>#N/A</c:v>
                </c:pt>
                <c:pt idx="819">
                  <c:v>#N/A</c:v>
                </c:pt>
                <c:pt idx="820">
                  <c:v>#N/A</c:v>
                </c:pt>
                <c:pt idx="821">
                  <c:v>#N/A</c:v>
                </c:pt>
                <c:pt idx="822">
                  <c:v>#N/A</c:v>
                </c:pt>
                <c:pt idx="823">
                  <c:v>#N/A</c:v>
                </c:pt>
                <c:pt idx="824">
                  <c:v>#N/A</c:v>
                </c:pt>
                <c:pt idx="825">
                  <c:v>#N/A</c:v>
                </c:pt>
                <c:pt idx="826">
                  <c:v>#N/A</c:v>
                </c:pt>
                <c:pt idx="827">
                  <c:v>#N/A</c:v>
                </c:pt>
                <c:pt idx="828">
                  <c:v>#N/A</c:v>
                </c:pt>
                <c:pt idx="829">
                  <c:v>#N/A</c:v>
                </c:pt>
                <c:pt idx="830">
                  <c:v>#N/A</c:v>
                </c:pt>
                <c:pt idx="831">
                  <c:v>#N/A</c:v>
                </c:pt>
                <c:pt idx="832">
                  <c:v>#N/A</c:v>
                </c:pt>
                <c:pt idx="833">
                  <c:v>#N/A</c:v>
                </c:pt>
                <c:pt idx="834">
                  <c:v>#N/A</c:v>
                </c:pt>
                <c:pt idx="835">
                  <c:v>#N/A</c:v>
                </c:pt>
                <c:pt idx="836">
                  <c:v>#N/A</c:v>
                </c:pt>
                <c:pt idx="837">
                  <c:v>#N/A</c:v>
                </c:pt>
                <c:pt idx="838">
                  <c:v>#N/A</c:v>
                </c:pt>
                <c:pt idx="839">
                  <c:v>#N/A</c:v>
                </c:pt>
                <c:pt idx="840">
                  <c:v>#N/A</c:v>
                </c:pt>
                <c:pt idx="841">
                  <c:v>#N/A</c:v>
                </c:pt>
                <c:pt idx="842">
                  <c:v>#N/A</c:v>
                </c:pt>
                <c:pt idx="843">
                  <c:v>#N/A</c:v>
                </c:pt>
                <c:pt idx="844">
                  <c:v>#N/A</c:v>
                </c:pt>
                <c:pt idx="845">
                  <c:v>#N/A</c:v>
                </c:pt>
                <c:pt idx="846">
                  <c:v>#N/A</c:v>
                </c:pt>
                <c:pt idx="847">
                  <c:v>#N/A</c:v>
                </c:pt>
                <c:pt idx="848">
                  <c:v>#N/A</c:v>
                </c:pt>
                <c:pt idx="849">
                  <c:v>#N/A</c:v>
                </c:pt>
                <c:pt idx="850">
                  <c:v>#N/A</c:v>
                </c:pt>
                <c:pt idx="851">
                  <c:v>#N/A</c:v>
                </c:pt>
                <c:pt idx="852">
                  <c:v>#N/A</c:v>
                </c:pt>
                <c:pt idx="853">
                  <c:v>#N/A</c:v>
                </c:pt>
                <c:pt idx="854">
                  <c:v>#N/A</c:v>
                </c:pt>
                <c:pt idx="855">
                  <c:v>#N/A</c:v>
                </c:pt>
                <c:pt idx="856">
                  <c:v>#N/A</c:v>
                </c:pt>
                <c:pt idx="857">
                  <c:v>#N/A</c:v>
                </c:pt>
                <c:pt idx="858">
                  <c:v>#N/A</c:v>
                </c:pt>
                <c:pt idx="859">
                  <c:v>#N/A</c:v>
                </c:pt>
                <c:pt idx="860">
                  <c:v>#N/A</c:v>
                </c:pt>
                <c:pt idx="861">
                  <c:v>#N/A</c:v>
                </c:pt>
                <c:pt idx="862">
                  <c:v>#N/A</c:v>
                </c:pt>
                <c:pt idx="863">
                  <c:v>#N/A</c:v>
                </c:pt>
                <c:pt idx="864">
                  <c:v>#N/A</c:v>
                </c:pt>
                <c:pt idx="865">
                  <c:v>#N/A</c:v>
                </c:pt>
                <c:pt idx="866">
                  <c:v>#N/A</c:v>
                </c:pt>
                <c:pt idx="867">
                  <c:v>#N/A</c:v>
                </c:pt>
                <c:pt idx="868">
                  <c:v>#N/A</c:v>
                </c:pt>
                <c:pt idx="869">
                  <c:v>#N/A</c:v>
                </c:pt>
                <c:pt idx="870">
                  <c:v>#N/A</c:v>
                </c:pt>
                <c:pt idx="871">
                  <c:v>#N/A</c:v>
                </c:pt>
                <c:pt idx="872">
                  <c:v>#N/A</c:v>
                </c:pt>
                <c:pt idx="873">
                  <c:v>#N/A</c:v>
                </c:pt>
                <c:pt idx="874">
                  <c:v>#N/A</c:v>
                </c:pt>
                <c:pt idx="875">
                  <c:v>#N/A</c:v>
                </c:pt>
                <c:pt idx="876">
                  <c:v>#N/A</c:v>
                </c:pt>
                <c:pt idx="877">
                  <c:v>#N/A</c:v>
                </c:pt>
                <c:pt idx="878">
                  <c:v>#N/A</c:v>
                </c:pt>
                <c:pt idx="879">
                  <c:v>#N/A</c:v>
                </c:pt>
                <c:pt idx="880">
                  <c:v>#N/A</c:v>
                </c:pt>
                <c:pt idx="881">
                  <c:v>#N/A</c:v>
                </c:pt>
                <c:pt idx="882">
                  <c:v>#N/A</c:v>
                </c:pt>
                <c:pt idx="883">
                  <c:v>#N/A</c:v>
                </c:pt>
                <c:pt idx="884">
                  <c:v>#N/A</c:v>
                </c:pt>
                <c:pt idx="885">
                  <c:v>#N/A</c:v>
                </c:pt>
                <c:pt idx="886">
                  <c:v>#N/A</c:v>
                </c:pt>
                <c:pt idx="887">
                  <c:v>#N/A</c:v>
                </c:pt>
                <c:pt idx="888">
                  <c:v>#N/A</c:v>
                </c:pt>
                <c:pt idx="889">
                  <c:v>#N/A</c:v>
                </c:pt>
                <c:pt idx="890">
                  <c:v>#N/A</c:v>
                </c:pt>
                <c:pt idx="891">
                  <c:v>#N/A</c:v>
                </c:pt>
                <c:pt idx="892">
                  <c:v>#N/A</c:v>
                </c:pt>
                <c:pt idx="893">
                  <c:v>#N/A</c:v>
                </c:pt>
                <c:pt idx="894">
                  <c:v>#N/A</c:v>
                </c:pt>
                <c:pt idx="895">
                  <c:v>#N/A</c:v>
                </c:pt>
                <c:pt idx="896">
                  <c:v>#N/A</c:v>
                </c:pt>
                <c:pt idx="897">
                  <c:v>#N/A</c:v>
                </c:pt>
                <c:pt idx="898">
                  <c:v>#N/A</c:v>
                </c:pt>
                <c:pt idx="899">
                  <c:v>#N/A</c:v>
                </c:pt>
                <c:pt idx="900">
                  <c:v>#N/A</c:v>
                </c:pt>
                <c:pt idx="901">
                  <c:v>#N/A</c:v>
                </c:pt>
                <c:pt idx="902">
                  <c:v>#N/A</c:v>
                </c:pt>
                <c:pt idx="903">
                  <c:v>#N/A</c:v>
                </c:pt>
                <c:pt idx="904">
                  <c:v>#N/A</c:v>
                </c:pt>
                <c:pt idx="905">
                  <c:v>#N/A</c:v>
                </c:pt>
                <c:pt idx="906">
                  <c:v>#N/A</c:v>
                </c:pt>
                <c:pt idx="907">
                  <c:v>#N/A</c:v>
                </c:pt>
                <c:pt idx="908">
                  <c:v>#N/A</c:v>
                </c:pt>
                <c:pt idx="909">
                  <c:v>#N/A</c:v>
                </c:pt>
                <c:pt idx="910">
                  <c:v>#N/A</c:v>
                </c:pt>
                <c:pt idx="911">
                  <c:v>#N/A</c:v>
                </c:pt>
                <c:pt idx="912">
                  <c:v>#N/A</c:v>
                </c:pt>
                <c:pt idx="913">
                  <c:v>#N/A</c:v>
                </c:pt>
                <c:pt idx="914">
                  <c:v>#N/A</c:v>
                </c:pt>
                <c:pt idx="915">
                  <c:v>#N/A</c:v>
                </c:pt>
                <c:pt idx="916">
                  <c:v>#N/A</c:v>
                </c:pt>
                <c:pt idx="917">
                  <c:v>#N/A</c:v>
                </c:pt>
                <c:pt idx="918">
                  <c:v>#N/A</c:v>
                </c:pt>
                <c:pt idx="919">
                  <c:v>#N/A</c:v>
                </c:pt>
                <c:pt idx="920">
                  <c:v>#N/A</c:v>
                </c:pt>
                <c:pt idx="921">
                  <c:v>#N/A</c:v>
                </c:pt>
                <c:pt idx="922">
                  <c:v>#N/A</c:v>
                </c:pt>
                <c:pt idx="923">
                  <c:v>#N/A</c:v>
                </c:pt>
                <c:pt idx="924">
                  <c:v>#N/A</c:v>
                </c:pt>
                <c:pt idx="925">
                  <c:v>#N/A</c:v>
                </c:pt>
                <c:pt idx="926">
                  <c:v>#N/A</c:v>
                </c:pt>
                <c:pt idx="927">
                  <c:v>#N/A</c:v>
                </c:pt>
                <c:pt idx="928">
                  <c:v>#N/A</c:v>
                </c:pt>
                <c:pt idx="929">
                  <c:v>#N/A</c:v>
                </c:pt>
                <c:pt idx="930">
                  <c:v>#N/A</c:v>
                </c:pt>
                <c:pt idx="931">
                  <c:v>#N/A</c:v>
                </c:pt>
                <c:pt idx="932">
                  <c:v>#N/A</c:v>
                </c:pt>
                <c:pt idx="933">
                  <c:v>#N/A</c:v>
                </c:pt>
                <c:pt idx="934">
                  <c:v>#N/A</c:v>
                </c:pt>
                <c:pt idx="935">
                  <c:v>#N/A</c:v>
                </c:pt>
                <c:pt idx="936">
                  <c:v>#N/A</c:v>
                </c:pt>
                <c:pt idx="937">
                  <c:v>#N/A</c:v>
                </c:pt>
                <c:pt idx="938">
                  <c:v>#N/A</c:v>
                </c:pt>
                <c:pt idx="939">
                  <c:v>#N/A</c:v>
                </c:pt>
                <c:pt idx="940">
                  <c:v>#N/A</c:v>
                </c:pt>
                <c:pt idx="941">
                  <c:v>#N/A</c:v>
                </c:pt>
                <c:pt idx="942">
                  <c:v>#N/A</c:v>
                </c:pt>
                <c:pt idx="943">
                  <c:v>#N/A</c:v>
                </c:pt>
                <c:pt idx="944">
                  <c:v>#N/A</c:v>
                </c:pt>
                <c:pt idx="945">
                  <c:v>#N/A</c:v>
                </c:pt>
                <c:pt idx="946">
                  <c:v>#N/A</c:v>
                </c:pt>
                <c:pt idx="947">
                  <c:v>#N/A</c:v>
                </c:pt>
                <c:pt idx="948">
                  <c:v>#N/A</c:v>
                </c:pt>
                <c:pt idx="949">
                  <c:v>#N/A</c:v>
                </c:pt>
                <c:pt idx="950">
                  <c:v>#N/A</c:v>
                </c:pt>
                <c:pt idx="951">
                  <c:v>#N/A</c:v>
                </c:pt>
                <c:pt idx="952">
                  <c:v>#N/A</c:v>
                </c:pt>
                <c:pt idx="953">
                  <c:v>#N/A</c:v>
                </c:pt>
                <c:pt idx="954">
                  <c:v>#N/A</c:v>
                </c:pt>
                <c:pt idx="955">
                  <c:v>#N/A</c:v>
                </c:pt>
                <c:pt idx="956">
                  <c:v>#N/A</c:v>
                </c:pt>
                <c:pt idx="957">
                  <c:v>#N/A</c:v>
                </c:pt>
                <c:pt idx="958">
                  <c:v>#N/A</c:v>
                </c:pt>
                <c:pt idx="959">
                  <c:v>#N/A</c:v>
                </c:pt>
                <c:pt idx="960">
                  <c:v>#N/A</c:v>
                </c:pt>
                <c:pt idx="961">
                  <c:v>#N/A</c:v>
                </c:pt>
                <c:pt idx="962">
                  <c:v>#N/A</c:v>
                </c:pt>
                <c:pt idx="963">
                  <c:v>#N/A</c:v>
                </c:pt>
                <c:pt idx="964">
                  <c:v>#N/A</c:v>
                </c:pt>
                <c:pt idx="965">
                  <c:v>#N/A</c:v>
                </c:pt>
                <c:pt idx="966">
                  <c:v>#N/A</c:v>
                </c:pt>
                <c:pt idx="967">
                  <c:v>#N/A</c:v>
                </c:pt>
                <c:pt idx="968">
                  <c:v>#N/A</c:v>
                </c:pt>
                <c:pt idx="969">
                  <c:v>#N/A</c:v>
                </c:pt>
                <c:pt idx="970">
                  <c:v>#N/A</c:v>
                </c:pt>
                <c:pt idx="971">
                  <c:v>#N/A</c:v>
                </c:pt>
                <c:pt idx="972">
                  <c:v>#N/A</c:v>
                </c:pt>
                <c:pt idx="973">
                  <c:v>#N/A</c:v>
                </c:pt>
                <c:pt idx="974">
                  <c:v>#N/A</c:v>
                </c:pt>
                <c:pt idx="975">
                  <c:v>#N/A</c:v>
                </c:pt>
                <c:pt idx="976">
                  <c:v>#N/A</c:v>
                </c:pt>
                <c:pt idx="977">
                  <c:v>#N/A</c:v>
                </c:pt>
                <c:pt idx="978">
                  <c:v>#N/A</c:v>
                </c:pt>
                <c:pt idx="979">
                  <c:v>#N/A</c:v>
                </c:pt>
                <c:pt idx="980">
                  <c:v>#N/A</c:v>
                </c:pt>
                <c:pt idx="981">
                  <c:v>#N/A</c:v>
                </c:pt>
                <c:pt idx="982">
                  <c:v>#N/A</c:v>
                </c:pt>
                <c:pt idx="983">
                  <c:v>#N/A</c:v>
                </c:pt>
                <c:pt idx="984">
                  <c:v>#N/A</c:v>
                </c:pt>
                <c:pt idx="985">
                  <c:v>#N/A</c:v>
                </c:pt>
                <c:pt idx="986">
                  <c:v>#N/A</c:v>
                </c:pt>
                <c:pt idx="987">
                  <c:v>#N/A</c:v>
                </c:pt>
                <c:pt idx="988">
                  <c:v>#N/A</c:v>
                </c:pt>
                <c:pt idx="989">
                  <c:v>#N/A</c:v>
                </c:pt>
                <c:pt idx="990">
                  <c:v>#N/A</c:v>
                </c:pt>
                <c:pt idx="991">
                  <c:v>#N/A</c:v>
                </c:pt>
                <c:pt idx="992">
                  <c:v>#N/A</c:v>
                </c:pt>
                <c:pt idx="993">
                  <c:v>#N/A</c:v>
                </c:pt>
                <c:pt idx="994">
                  <c:v>#N/A</c:v>
                </c:pt>
                <c:pt idx="995">
                  <c:v>#N/A</c:v>
                </c:pt>
                <c:pt idx="996">
                  <c:v>#N/A</c:v>
                </c:pt>
                <c:pt idx="997">
                  <c:v>#N/A</c:v>
                </c:pt>
                <c:pt idx="998">
                  <c:v>#N/A</c:v>
                </c:pt>
                <c:pt idx="999">
                  <c:v>#N/A</c:v>
                </c:pt>
              </c:numCache>
            </c:numRef>
          </c:yVal>
          <c:smooth val="0"/>
        </c:ser>
        <c:ser>
          <c:idx val="0"/>
          <c:order val="1"/>
          <c:tx>
            <c:v> Filtered Data</c:v>
          </c:tx>
          <c:spPr>
            <a:ln w="28575">
              <a:noFill/>
            </a:ln>
          </c:spPr>
          <c:marker>
            <c:symbol val="circle"/>
            <c:size val="8"/>
            <c:spPr>
              <a:solidFill>
                <a:schemeClr val="tx2">
                  <a:lumMod val="60000"/>
                  <a:lumOff val="40000"/>
                </a:schemeClr>
              </a:solidFill>
              <a:ln>
                <a:solidFill>
                  <a:schemeClr val="tx2">
                    <a:lumMod val="50000"/>
                  </a:schemeClr>
                </a:solidFill>
              </a:ln>
            </c:spPr>
          </c:marker>
          <c:xVal>
            <c:numRef>
              <c:f>[0]!X_Series</c:f>
              <c:numCache>
                <c:formatCode>0.00</c:formatCode>
                <c:ptCount val="995"/>
                <c:pt idx="0">
                  <c:v>255.483</c:v>
                </c:pt>
                <c:pt idx="1">
                  <c:v>221.03700000000001</c:v>
                </c:pt>
                <c:pt idx="2">
                  <c:v>249.09100000000001</c:v>
                </c:pt>
                <c:pt idx="3">
                  <c:v>269.767</c:v>
                </c:pt>
                <c:pt idx="4">
                  <c:v>361.65699999999998</c:v>
                </c:pt>
                <c:pt idx="5">
                  <c:v>264.66399999999999</c:v>
                </c:pt>
                <c:pt idx="6">
                  <c:v>56.063299999999998</c:v>
                </c:pt>
                <c:pt idx="7">
                  <c:v>269.767</c:v>
                </c:pt>
                <c:pt idx="8">
                  <c:v>173.64</c:v>
                </c:pt>
                <c:pt idx="9">
                  <c:v>323.38409999999999</c:v>
                </c:pt>
                <c:pt idx="10">
                  <c:v>227.33</c:v>
                </c:pt>
                <c:pt idx="11">
                  <c:v>241.2902</c:v>
                </c:pt>
                <c:pt idx="12">
                  <c:v>369.375</c:v>
                </c:pt>
                <c:pt idx="13">
                  <c:v>213.62100000000001</c:v>
                </c:pt>
                <c:pt idx="14">
                  <c:v>207.01400000000001</c:v>
                </c:pt>
                <c:pt idx="15">
                  <c:v>304.30200000000002</c:v>
                </c:pt>
                <c:pt idx="16">
                  <c:v>84.08</c:v>
                </c:pt>
                <c:pt idx="17">
                  <c:v>367.85199999999998</c:v>
                </c:pt>
                <c:pt idx="18">
                  <c:v>230.24100000000001</c:v>
                </c:pt>
                <c:pt idx="19">
                  <c:v>215.68299999999999</c:v>
                </c:pt>
                <c:pt idx="20">
                  <c:v>338.18900000000002</c:v>
                </c:pt>
                <c:pt idx="21">
                  <c:v>424.39499999999998</c:v>
                </c:pt>
                <c:pt idx="22">
                  <c:v>355.32670000000002</c:v>
                </c:pt>
                <c:pt idx="23">
                  <c:v>243.667</c:v>
                </c:pt>
                <c:pt idx="24">
                  <c:v>271.72000000000003</c:v>
                </c:pt>
                <c:pt idx="25">
                  <c:v>335.279</c:v>
                </c:pt>
                <c:pt idx="26">
                  <c:v>256.31799999999998</c:v>
                </c:pt>
                <c:pt idx="27">
                  <c:v>410.40199999999999</c:v>
                </c:pt>
                <c:pt idx="28">
                  <c:v>397.51299999999998</c:v>
                </c:pt>
                <c:pt idx="29">
                  <c:v>240.279</c:v>
                </c:pt>
                <c:pt idx="30">
                  <c:v>257.77999999999997</c:v>
                </c:pt>
                <c:pt idx="31">
                  <c:v>506.471</c:v>
                </c:pt>
                <c:pt idx="32">
                  <c:v>446.96699999999998</c:v>
                </c:pt>
                <c:pt idx="33">
                  <c:v>431.31200000000001</c:v>
                </c:pt>
                <c:pt idx="34">
                  <c:v>399.36099999999999</c:v>
                </c:pt>
                <c:pt idx="35">
                  <c:v>342.13099999999997</c:v>
                </c:pt>
                <c:pt idx="36">
                  <c:v>323.2826</c:v>
                </c:pt>
                <c:pt idx="37">
                  <c:v>430.3682</c:v>
                </c:pt>
                <c:pt idx="38">
                  <c:v>261.11599999999999</c:v>
                </c:pt>
                <c:pt idx="39">
                  <c:v>312.245</c:v>
                </c:pt>
                <c:pt idx="40">
                  <c:v>461.01900000000001</c:v>
                </c:pt>
                <c:pt idx="41">
                  <c:v>276.91300000000001</c:v>
                </c:pt>
                <c:pt idx="42">
                  <c:v>311.84699999999998</c:v>
                </c:pt>
                <c:pt idx="43">
                  <c:v>474.815</c:v>
                </c:pt>
                <c:pt idx="44">
                  <c:v>332.35599999999999</c:v>
                </c:pt>
                <c:pt idx="45">
                  <c:v>309.83100000000002</c:v>
                </c:pt>
                <c:pt idx="46">
                  <c:v>295.33420000000001</c:v>
                </c:pt>
                <c:pt idx="47">
                  <c:v>399.5231</c:v>
                </c:pt>
                <c:pt idx="48">
                  <c:v>217.37100000000001</c:v>
                </c:pt>
                <c:pt idx="49">
                  <c:v>350.43599999999998</c:v>
                </c:pt>
                <c:pt idx="50">
                  <c:v>236.267</c:v>
                </c:pt>
                <c:pt idx="51">
                  <c:v>412.19099999999997</c:v>
                </c:pt>
                <c:pt idx="52">
                  <c:v>314.12099999999998</c:v>
                </c:pt>
                <c:pt idx="53">
                  <c:v>206.02600000000001</c:v>
                </c:pt>
                <c:pt idx="54">
                  <c:v>293.54500000000002</c:v>
                </c:pt>
                <c:pt idx="55">
                  <c:v>260.67200000000003</c:v>
                </c:pt>
                <c:pt idx="56">
                  <c:v>414.82100000000003</c:v>
                </c:pt>
                <c:pt idx="57">
                  <c:v>212.67599999999999</c:v>
                </c:pt>
                <c:pt idx="58">
                  <c:v>290.745</c:v>
                </c:pt>
                <c:pt idx="59">
                  <c:v>261.70400000000001</c:v>
                </c:pt>
                <c:pt idx="60">
                  <c:v>213.661</c:v>
                </c:pt>
                <c:pt idx="61">
                  <c:v>357.77300000000002</c:v>
                </c:pt>
                <c:pt idx="62">
                  <c:v>331.964</c:v>
                </c:pt>
                <c:pt idx="63">
                  <c:v>206.09200000000001</c:v>
                </c:pt>
                <c:pt idx="64">
                  <c:v>394.24900000000002</c:v>
                </c:pt>
                <c:pt idx="65">
                  <c:v>274.39780000000002</c:v>
                </c:pt>
                <c:pt idx="66">
                  <c:v>413.40600000000001</c:v>
                </c:pt>
                <c:pt idx="67">
                  <c:v>359.911</c:v>
                </c:pt>
                <c:pt idx="68">
                  <c:v>311.69299999999998</c:v>
                </c:pt>
                <c:pt idx="69">
                  <c:v>349.74099999999999</c:v>
                </c:pt>
                <c:pt idx="70">
                  <c:v>239.69800000000001</c:v>
                </c:pt>
                <c:pt idx="71">
                  <c:v>324.202</c:v>
                </c:pt>
                <c:pt idx="72">
                  <c:v>192</c:v>
                </c:pt>
                <c:pt idx="73">
                  <c:v>429.81099999999998</c:v>
                </c:pt>
                <c:pt idx="74">
                  <c:v>302.79899999999998</c:v>
                </c:pt>
                <c:pt idx="75">
                  <c:v>240.69300000000001</c:v>
                </c:pt>
                <c:pt idx="76">
                  <c:v>215.35599999999999</c:v>
                </c:pt>
                <c:pt idx="77">
                  <c:v>421.428</c:v>
                </c:pt>
                <c:pt idx="78">
                  <c:v>325.46600000000001</c:v>
                </c:pt>
                <c:pt idx="79">
                  <c:v>357.37549999999999</c:v>
                </c:pt>
                <c:pt idx="80">
                  <c:v>142.96899999999999</c:v>
                </c:pt>
                <c:pt idx="81">
                  <c:v>162.27600000000001</c:v>
                </c:pt>
                <c:pt idx="82">
                  <c:v>300.30919999999998</c:v>
                </c:pt>
                <c:pt idx="83">
                  <c:v>213.303</c:v>
                </c:pt>
                <c:pt idx="84">
                  <c:v>270.21899999999999</c:v>
                </c:pt>
                <c:pt idx="85">
                  <c:v>221.03700000000001</c:v>
                </c:pt>
                <c:pt idx="86">
                  <c:v>172.011</c:v>
                </c:pt>
                <c:pt idx="87">
                  <c:v>235.06399999999999</c:v>
                </c:pt>
                <c:pt idx="88">
                  <c:v>341.18599999999998</c:v>
                </c:pt>
                <c:pt idx="89">
                  <c:v>406.22</c:v>
                </c:pt>
                <c:pt idx="90">
                  <c:v>311.80399999999997</c:v>
                </c:pt>
                <c:pt idx="91">
                  <c:v>249.3297</c:v>
                </c:pt>
                <c:pt idx="92">
                  <c:v>394.29489999999998</c:v>
                </c:pt>
                <c:pt idx="93">
                  <c:v>334.27760000000001</c:v>
                </c:pt>
                <c:pt idx="94">
                  <c:v>338.78899999999999</c:v>
                </c:pt>
                <c:pt idx="95">
                  <c:v>263.39800000000002</c:v>
                </c:pt>
                <c:pt idx="96">
                  <c:v>255.74100000000001</c:v>
                </c:pt>
                <c:pt idx="97">
                  <c:v>255.38300000000001</c:v>
                </c:pt>
                <c:pt idx="98">
                  <c:v>275.79500000000002</c:v>
                </c:pt>
                <c:pt idx="99">
                  <c:v>137.9974</c:v>
                </c:pt>
                <c:pt idx="100">
                  <c:v>322.2405</c:v>
                </c:pt>
                <c:pt idx="101">
                  <c:v>240.21270000000001</c:v>
                </c:pt>
                <c:pt idx="102">
                  <c:v>240.21270000000001</c:v>
                </c:pt>
                <c:pt idx="103">
                  <c:v>239.31229999999999</c:v>
                </c:pt>
                <c:pt idx="104">
                  <c:v>184.23599999999999</c:v>
                </c:pt>
                <c:pt idx="105">
                  <c:v>401.41500000000002</c:v>
                </c:pt>
                <c:pt idx="106">
                  <c:v>233.095</c:v>
                </c:pt>
                <c:pt idx="107">
                  <c:v>198.13290000000001</c:v>
                </c:pt>
                <c:pt idx="108">
                  <c:v>137.9554</c:v>
                </c:pt>
                <c:pt idx="109">
                  <c:v>268.3535</c:v>
                </c:pt>
                <c:pt idx="110">
                  <c:v>184.1472</c:v>
                </c:pt>
                <c:pt idx="111">
                  <c:v>189.31800000000001</c:v>
                </c:pt>
                <c:pt idx="112">
                  <c:v>265.41399999999999</c:v>
                </c:pt>
                <c:pt idx="113">
                  <c:v>333.26319999999998</c:v>
                </c:pt>
                <c:pt idx="114">
                  <c:v>410.40499999999997</c:v>
                </c:pt>
                <c:pt idx="115">
                  <c:v>264.32499999999999</c:v>
                </c:pt>
                <c:pt idx="116">
                  <c:v>161.26499999999999</c:v>
                </c:pt>
                <c:pt idx="117">
                  <c:v>286.34399999999999</c:v>
                </c:pt>
                <c:pt idx="118">
                  <c:v>451.221</c:v>
                </c:pt>
                <c:pt idx="119">
                  <c:v>398.39100000000002</c:v>
                </c:pt>
                <c:pt idx="120">
                  <c:v>340.20100000000002</c:v>
                </c:pt>
                <c:pt idx="121">
                  <c:v>333.72300000000001</c:v>
                </c:pt>
                <c:pt idx="122">
                  <c:v>361.77600000000001</c:v>
                </c:pt>
                <c:pt idx="123">
                  <c:v>366.26</c:v>
                </c:pt>
                <c:pt idx="124">
                  <c:v>349.815</c:v>
                </c:pt>
                <c:pt idx="125">
                  <c:v>164.20439999999999</c:v>
                </c:pt>
                <c:pt idx="126">
                  <c:v>363.81</c:v>
                </c:pt>
                <c:pt idx="127">
                  <c:v>335.75700000000001</c:v>
                </c:pt>
                <c:pt idx="128">
                  <c:v>407.32499999999999</c:v>
                </c:pt>
                <c:pt idx="129">
                  <c:v>359.28399999999999</c:v>
                </c:pt>
                <c:pt idx="130">
                  <c:v>327.25529999999998</c:v>
                </c:pt>
                <c:pt idx="131">
                  <c:v>383.36160000000001</c:v>
                </c:pt>
                <c:pt idx="132">
                  <c:v>443.61900000000003</c:v>
                </c:pt>
                <c:pt idx="133">
                  <c:v>395.29199999999997</c:v>
                </c:pt>
                <c:pt idx="134">
                  <c:v>487.459</c:v>
                </c:pt>
                <c:pt idx="135">
                  <c:v>355.69799999999998</c:v>
                </c:pt>
                <c:pt idx="136">
                  <c:v>363.33100000000002</c:v>
                </c:pt>
                <c:pt idx="137">
                  <c:v>408.73200000000003</c:v>
                </c:pt>
                <c:pt idx="138">
                  <c:v>325.29399999999998</c:v>
                </c:pt>
                <c:pt idx="139">
                  <c:v>423.86200000000002</c:v>
                </c:pt>
                <c:pt idx="140">
                  <c:v>354.33179999999999</c:v>
                </c:pt>
                <c:pt idx="141">
                  <c:v>232.20230000000001</c:v>
                </c:pt>
                <c:pt idx="142">
                  <c:v>447.74700000000001</c:v>
                </c:pt>
                <c:pt idx="143">
                  <c:v>460.78500000000003</c:v>
                </c:pt>
                <c:pt idx="144">
                  <c:v>390.74200000000002</c:v>
                </c:pt>
                <c:pt idx="145">
                  <c:v>145.03299999999999</c:v>
                </c:pt>
                <c:pt idx="146">
                  <c:v>465.36099999999999</c:v>
                </c:pt>
                <c:pt idx="147">
                  <c:v>329.31580000000002</c:v>
                </c:pt>
                <c:pt idx="148">
                  <c:v>312.11500000000001</c:v>
                </c:pt>
                <c:pt idx="149">
                  <c:v>255.03100000000001</c:v>
                </c:pt>
                <c:pt idx="150">
                  <c:v>333.30450000000002</c:v>
                </c:pt>
                <c:pt idx="151">
                  <c:v>403.87900000000002</c:v>
                </c:pt>
                <c:pt idx="152">
                  <c:v>437.75599999999997</c:v>
                </c:pt>
                <c:pt idx="153">
                  <c:v>452.44200000000001</c:v>
                </c:pt>
                <c:pt idx="154">
                  <c:v>152.06630000000001</c:v>
                </c:pt>
                <c:pt idx="155">
                  <c:v>180.11949999999999</c:v>
                </c:pt>
                <c:pt idx="156">
                  <c:v>169.07310000000001</c:v>
                </c:pt>
                <c:pt idx="157">
                  <c:v>470.78</c:v>
                </c:pt>
                <c:pt idx="158">
                  <c:v>434.81200000000001</c:v>
                </c:pt>
                <c:pt idx="159">
                  <c:v>375.72699999999998</c:v>
                </c:pt>
                <c:pt idx="160">
                  <c:v>252.31280000000001</c:v>
                </c:pt>
                <c:pt idx="161">
                  <c:v>288.34160000000003</c:v>
                </c:pt>
                <c:pt idx="162">
                  <c:v>305.32909999999998</c:v>
                </c:pt>
                <c:pt idx="163">
                  <c:v>275.30309999999997</c:v>
                </c:pt>
                <c:pt idx="164">
                  <c:v>261.2765</c:v>
                </c:pt>
                <c:pt idx="165">
                  <c:v>311.33519999999999</c:v>
                </c:pt>
                <c:pt idx="166">
                  <c:v>289.3297</c:v>
                </c:pt>
                <c:pt idx="167">
                  <c:v>412.80799999999999</c:v>
                </c:pt>
                <c:pt idx="168">
                  <c:v>340.8</c:v>
                </c:pt>
                <c:pt idx="169">
                  <c:v>301.36189999999999</c:v>
                </c:pt>
                <c:pt idx="170">
                  <c:v>507.26</c:v>
                </c:pt>
                <c:pt idx="171">
                  <c:v>449.22399999999999</c:v>
                </c:pt>
                <c:pt idx="172">
                  <c:v>370.91379999999998</c:v>
                </c:pt>
                <c:pt idx="173">
                  <c:v>427.23200000000003</c:v>
                </c:pt>
                <c:pt idx="174">
                  <c:v>309.36079999999998</c:v>
                </c:pt>
                <c:pt idx="175">
                  <c:v>206.2841</c:v>
                </c:pt>
                <c:pt idx="176">
                  <c:v>211.26089999999999</c:v>
                </c:pt>
                <c:pt idx="177">
                  <c:v>332.39420000000001</c:v>
                </c:pt>
                <c:pt idx="178">
                  <c:v>325.767</c:v>
                </c:pt>
                <c:pt idx="179">
                  <c:v>359.32</c:v>
                </c:pt>
                <c:pt idx="180">
                  <c:v>383.226</c:v>
                </c:pt>
                <c:pt idx="181">
                  <c:v>279.33479999999997</c:v>
                </c:pt>
                <c:pt idx="182">
                  <c:v>461.77300000000002</c:v>
                </c:pt>
                <c:pt idx="183">
                  <c:v>234.29419999999999</c:v>
                </c:pt>
                <c:pt idx="184">
                  <c:v>249.09399999999999</c:v>
                </c:pt>
                <c:pt idx="185">
                  <c:v>200.619</c:v>
                </c:pt>
                <c:pt idx="186">
                  <c:v>244.738</c:v>
                </c:pt>
                <c:pt idx="187">
                  <c:v>228.672</c:v>
                </c:pt>
                <c:pt idx="188">
                  <c:v>214.64599999999999</c:v>
                </c:pt>
                <c:pt idx="189">
                  <c:v>298.36</c:v>
                </c:pt>
                <c:pt idx="190">
                  <c:v>310.29300000000001</c:v>
                </c:pt>
                <c:pt idx="191">
                  <c:v>489.48</c:v>
                </c:pt>
                <c:pt idx="192">
                  <c:v>339.32100000000003</c:v>
                </c:pt>
                <c:pt idx="193">
                  <c:v>106.19</c:v>
                </c:pt>
                <c:pt idx="194">
                  <c:v>202.21260000000001</c:v>
                </c:pt>
                <c:pt idx="195">
                  <c:v>277.74900000000002</c:v>
                </c:pt>
                <c:pt idx="196">
                  <c:v>475.86399999999998</c:v>
                </c:pt>
                <c:pt idx="197">
                  <c:v>221.279</c:v>
                </c:pt>
                <c:pt idx="198">
                  <c:v>261.06200000000001</c:v>
                </c:pt>
                <c:pt idx="199">
                  <c:v>337.38400000000001</c:v>
                </c:pt>
                <c:pt idx="200">
                  <c:v>271.38200000000001</c:v>
                </c:pt>
                <c:pt idx="201">
                  <c:v>240.297</c:v>
                </c:pt>
                <c:pt idx="202">
                  <c:v>268.3535</c:v>
                </c:pt>
                <c:pt idx="203">
                  <c:v>400.46809999999999</c:v>
                </c:pt>
                <c:pt idx="204">
                  <c:v>259.10000000000002</c:v>
                </c:pt>
                <c:pt idx="205">
                  <c:v>283.79399999999998</c:v>
                </c:pt>
                <c:pt idx="206">
                  <c:v>418.255</c:v>
                </c:pt>
                <c:pt idx="207">
                  <c:v>228.67500000000001</c:v>
                </c:pt>
                <c:pt idx="208">
                  <c:v>214.28800000000001</c:v>
                </c:pt>
                <c:pt idx="209">
                  <c:v>381.36399999999998</c:v>
                </c:pt>
                <c:pt idx="210">
                  <c:v>187.30199999999999</c:v>
                </c:pt>
                <c:pt idx="211">
                  <c:v>239.74100000000001</c:v>
                </c:pt>
                <c:pt idx="212">
                  <c:v>214.649</c:v>
                </c:pt>
                <c:pt idx="213">
                  <c:v>198.649</c:v>
                </c:pt>
                <c:pt idx="214">
                  <c:v>138.96279999999999</c:v>
                </c:pt>
                <c:pt idx="215">
                  <c:v>291.34379999999999</c:v>
                </c:pt>
                <c:pt idx="216">
                  <c:v>271.35410000000002</c:v>
                </c:pt>
                <c:pt idx="217">
                  <c:v>291.30070000000001</c:v>
                </c:pt>
                <c:pt idx="218">
                  <c:v>431.42599999999999</c:v>
                </c:pt>
                <c:pt idx="219">
                  <c:v>275.17399999999998</c:v>
                </c:pt>
                <c:pt idx="220">
                  <c:v>410.40499999999997</c:v>
                </c:pt>
                <c:pt idx="221">
                  <c:v>284.09500000000003</c:v>
                </c:pt>
                <c:pt idx="222">
                  <c:v>303.66800000000001</c:v>
                </c:pt>
                <c:pt idx="223">
                  <c:v>251.25360000000001</c:v>
                </c:pt>
                <c:pt idx="224">
                  <c:v>282.46140000000003</c:v>
                </c:pt>
                <c:pt idx="225">
                  <c:v>257.77999999999997</c:v>
                </c:pt>
                <c:pt idx="226">
                  <c:v>424.43200000000002</c:v>
                </c:pt>
                <c:pt idx="227">
                  <c:v>346.36</c:v>
                </c:pt>
                <c:pt idx="228">
                  <c:v>341.18900000000002</c:v>
                </c:pt>
                <c:pt idx="229">
                  <c:v>345.221</c:v>
                </c:pt>
                <c:pt idx="230">
                  <c:v>406.41300000000001</c:v>
                </c:pt>
                <c:pt idx="231">
                  <c:v>376.27600000000001</c:v>
                </c:pt>
                <c:pt idx="232">
                  <c:v>361.7</c:v>
                </c:pt>
                <c:pt idx="233">
                  <c:v>186.25190000000001</c:v>
                </c:pt>
                <c:pt idx="234">
                  <c:v>203.345</c:v>
                </c:pt>
                <c:pt idx="235">
                  <c:v>158.238</c:v>
                </c:pt>
                <c:pt idx="236">
                  <c:v>281.30770000000001</c:v>
                </c:pt>
                <c:pt idx="237">
                  <c:v>483.37</c:v>
                </c:pt>
                <c:pt idx="238">
                  <c:v>266.33699999999999</c:v>
                </c:pt>
                <c:pt idx="239">
                  <c:v>239.74100000000001</c:v>
                </c:pt>
                <c:pt idx="240">
                  <c:v>353.77300000000002</c:v>
                </c:pt>
                <c:pt idx="241">
                  <c:v>295.80399999999997</c:v>
                </c:pt>
                <c:pt idx="242">
                  <c:v>300.30919999999998</c:v>
                </c:pt>
                <c:pt idx="243">
                  <c:v>241.459</c:v>
                </c:pt>
                <c:pt idx="244">
                  <c:v>376.30439999999999</c:v>
                </c:pt>
                <c:pt idx="245">
                  <c:v>400.51119999999997</c:v>
                </c:pt>
                <c:pt idx="246">
                  <c:v>353.48099999999999</c:v>
                </c:pt>
                <c:pt idx="247">
                  <c:v>311.84699999999998</c:v>
                </c:pt>
                <c:pt idx="248">
                  <c:v>468.33699999999999</c:v>
                </c:pt>
                <c:pt idx="249">
                  <c:v>350.2937</c:v>
                </c:pt>
                <c:pt idx="250">
                  <c:v>414.21199999999999</c:v>
                </c:pt>
                <c:pt idx="251">
                  <c:v>347.28969999999998</c:v>
                </c:pt>
                <c:pt idx="252">
                  <c:v>466.03300000000002</c:v>
                </c:pt>
                <c:pt idx="253">
                  <c:v>225.29079999999999</c:v>
                </c:pt>
                <c:pt idx="254">
                  <c:v>241.35599999999999</c:v>
                </c:pt>
                <c:pt idx="255">
                  <c:v>211.68799999999999</c:v>
                </c:pt>
                <c:pt idx="256">
                  <c:v>218.08</c:v>
                </c:pt>
                <c:pt idx="257">
                  <c:v>443.88</c:v>
                </c:pt>
                <c:pt idx="258">
                  <c:v>229.71</c:v>
                </c:pt>
                <c:pt idx="259">
                  <c:v>179.2157</c:v>
                </c:pt>
                <c:pt idx="260">
                  <c:v>283.79399999999998</c:v>
                </c:pt>
                <c:pt idx="261">
                  <c:v>397.38400000000001</c:v>
                </c:pt>
                <c:pt idx="262">
                  <c:v>455.87599999999998</c:v>
                </c:pt>
                <c:pt idx="263">
                  <c:v>256.12799999999999</c:v>
                </c:pt>
                <c:pt idx="264">
                  <c:v>251.38800000000001</c:v>
                </c:pt>
                <c:pt idx="265">
                  <c:v>419.37900000000002</c:v>
                </c:pt>
                <c:pt idx="266">
                  <c:v>314.77300000000002</c:v>
                </c:pt>
                <c:pt idx="267">
                  <c:v>413.17599999999999</c:v>
                </c:pt>
                <c:pt idx="268">
                  <c:v>362.32400000000001</c:v>
                </c:pt>
                <c:pt idx="269">
                  <c:v>439.31200000000001</c:v>
                </c:pt>
                <c:pt idx="270">
                  <c:v>221.643</c:v>
                </c:pt>
                <c:pt idx="271">
                  <c:v>414.39400000000001</c:v>
                </c:pt>
                <c:pt idx="272">
                  <c:v>403.25900000000001</c:v>
                </c:pt>
                <c:pt idx="273">
                  <c:v>609.58550000000002</c:v>
                </c:pt>
                <c:pt idx="274">
                  <c:v>330.44400000000002</c:v>
                </c:pt>
                <c:pt idx="275">
                  <c:v>206.62799999999999</c:v>
                </c:pt>
                <c:pt idx="276">
                  <c:v>378.916</c:v>
                </c:pt>
                <c:pt idx="277">
                  <c:v>318.34800000000001</c:v>
                </c:pt>
                <c:pt idx="278">
                  <c:v>361.34930000000003</c:v>
                </c:pt>
                <c:pt idx="279">
                  <c:v>419.4</c:v>
                </c:pt>
                <c:pt idx="280">
                  <c:v>326.755</c:v>
                </c:pt>
                <c:pt idx="281">
                  <c:v>391.31400000000002</c:v>
                </c:pt>
                <c:pt idx="282">
                  <c:v>434.35</c:v>
                </c:pt>
                <c:pt idx="283">
                  <c:v>242.05799999999999</c:v>
                </c:pt>
                <c:pt idx="284">
                  <c:v>221.64</c:v>
                </c:pt>
                <c:pt idx="285">
                  <c:v>207.613</c:v>
                </c:pt>
                <c:pt idx="286">
                  <c:v>344.74900000000002</c:v>
                </c:pt>
                <c:pt idx="287">
                  <c:v>372.80200000000002</c:v>
                </c:pt>
                <c:pt idx="288">
                  <c:v>428.86599999999999</c:v>
                </c:pt>
                <c:pt idx="289">
                  <c:v>431.44400000000002</c:v>
                </c:pt>
                <c:pt idx="290">
                  <c:v>500.85199999999998</c:v>
                </c:pt>
                <c:pt idx="291">
                  <c:v>327.48200000000003</c:v>
                </c:pt>
                <c:pt idx="292">
                  <c:v>232.32140000000001</c:v>
                </c:pt>
                <c:pt idx="293">
                  <c:v>201.65700000000001</c:v>
                </c:pt>
                <c:pt idx="294">
                  <c:v>213.303</c:v>
                </c:pt>
                <c:pt idx="295">
                  <c:v>283.79399999999998</c:v>
                </c:pt>
                <c:pt idx="296">
                  <c:v>328.76799999999997</c:v>
                </c:pt>
                <c:pt idx="297">
                  <c:v>387.19</c:v>
                </c:pt>
                <c:pt idx="298">
                  <c:v>364.37599999999998</c:v>
                </c:pt>
                <c:pt idx="299">
                  <c:v>168.06569999999999</c:v>
                </c:pt>
                <c:pt idx="300">
                  <c:v>470.48</c:v>
                </c:pt>
                <c:pt idx="301">
                  <c:v>163.387</c:v>
                </c:pt>
                <c:pt idx="302">
                  <c:v>225.45699999999999</c:v>
                </c:pt>
                <c:pt idx="303">
                  <c:v>233.3492</c:v>
                </c:pt>
                <c:pt idx="304">
                  <c:v>228.315</c:v>
                </c:pt>
                <c:pt idx="305">
                  <c:v>440.81900000000002</c:v>
                </c:pt>
                <c:pt idx="306">
                  <c:v>341.83</c:v>
                </c:pt>
                <c:pt idx="307">
                  <c:v>216.66499999999999</c:v>
                </c:pt>
                <c:pt idx="308">
                  <c:v>277.40179999999998</c:v>
                </c:pt>
                <c:pt idx="309">
                  <c:v>225.29079999999999</c:v>
                </c:pt>
                <c:pt idx="310">
                  <c:v>229.71</c:v>
                </c:pt>
                <c:pt idx="311">
                  <c:v>241.35599999999999</c:v>
                </c:pt>
                <c:pt idx="312">
                  <c:v>323.83800000000002</c:v>
                </c:pt>
                <c:pt idx="313">
                  <c:v>240.20599999999999</c:v>
                </c:pt>
                <c:pt idx="314">
                  <c:v>396.375</c:v>
                </c:pt>
                <c:pt idx="315">
                  <c:v>372.41699999999997</c:v>
                </c:pt>
                <c:pt idx="316">
                  <c:v>376.36599999999999</c:v>
                </c:pt>
                <c:pt idx="317">
                  <c:v>387.392</c:v>
                </c:pt>
                <c:pt idx="318">
                  <c:v>279.44099999999997</c:v>
                </c:pt>
                <c:pt idx="319">
                  <c:v>363.38799999999998</c:v>
                </c:pt>
                <c:pt idx="320">
                  <c:v>329.43329999999997</c:v>
                </c:pt>
                <c:pt idx="321">
                  <c:v>424.327</c:v>
                </c:pt>
                <c:pt idx="322">
                  <c:v>304.66399999999999</c:v>
                </c:pt>
                <c:pt idx="323">
                  <c:v>401.82499999999999</c:v>
                </c:pt>
                <c:pt idx="324">
                  <c:v>333.40379999999999</c:v>
                </c:pt>
                <c:pt idx="325">
                  <c:v>278.30860000000001</c:v>
                </c:pt>
                <c:pt idx="326">
                  <c:v>395.39</c:v>
                </c:pt>
                <c:pt idx="327">
                  <c:v>256.471</c:v>
                </c:pt>
                <c:pt idx="328">
                  <c:v>229.71</c:v>
                </c:pt>
                <c:pt idx="329">
                  <c:v>437.351</c:v>
                </c:pt>
                <c:pt idx="330">
                  <c:v>335.279</c:v>
                </c:pt>
                <c:pt idx="331">
                  <c:v>478.40300000000002</c:v>
                </c:pt>
                <c:pt idx="332">
                  <c:v>445.29700000000003</c:v>
                </c:pt>
                <c:pt idx="333">
                  <c:v>203.345</c:v>
                </c:pt>
              </c:numCache>
            </c:numRef>
          </c:xVal>
          <c:yVal>
            <c:numRef>
              <c:f>[0]!Y_Series</c:f>
              <c:numCache>
                <c:formatCode>0.00</c:formatCode>
                <c:ptCount val="995"/>
                <c:pt idx="0">
                  <c:v>-2.96</c:v>
                </c:pt>
                <c:pt idx="1">
                  <c:v>-2.5099999999999998</c:v>
                </c:pt>
                <c:pt idx="2">
                  <c:v>-3.67</c:v>
                </c:pt>
                <c:pt idx="3">
                  <c:v>-3.04</c:v>
                </c:pt>
                <c:pt idx="4">
                  <c:v>-5.63</c:v>
                </c:pt>
                <c:pt idx="5">
                  <c:v>-4.41</c:v>
                </c:pt>
                <c:pt idx="6">
                  <c:v>0.56999999999999995</c:v>
                </c:pt>
                <c:pt idx="7">
                  <c:v>-3.26</c:v>
                </c:pt>
                <c:pt idx="8">
                  <c:v>-0.95</c:v>
                </c:pt>
                <c:pt idx="9">
                  <c:v>-3.03</c:v>
                </c:pt>
                <c:pt idx="10">
                  <c:v>-3.04</c:v>
                </c:pt>
                <c:pt idx="11">
                  <c:v>-2.1800000000000002</c:v>
                </c:pt>
                <c:pt idx="12">
                  <c:v>-3.32</c:v>
                </c:pt>
                <c:pt idx="13">
                  <c:v>-1.8</c:v>
                </c:pt>
                <c:pt idx="14">
                  <c:v>-2.02</c:v>
                </c:pt>
                <c:pt idx="15">
                  <c:v>-4.3</c:v>
                </c:pt>
                <c:pt idx="16">
                  <c:v>0.52</c:v>
                </c:pt>
                <c:pt idx="17">
                  <c:v>-5.51</c:v>
                </c:pt>
                <c:pt idx="18">
                  <c:v>-1.66</c:v>
                </c:pt>
                <c:pt idx="19">
                  <c:v>-3.55</c:v>
                </c:pt>
                <c:pt idx="20">
                  <c:v>-4.1399999999999997</c:v>
                </c:pt>
                <c:pt idx="21">
                  <c:v>-2.61</c:v>
                </c:pt>
                <c:pt idx="22">
                  <c:v>-4.9800000000000004</c:v>
                </c:pt>
                <c:pt idx="23">
                  <c:v>-2.61</c:v>
                </c:pt>
                <c:pt idx="24">
                  <c:v>-3.18</c:v>
                </c:pt>
                <c:pt idx="25">
                  <c:v>-5.53</c:v>
                </c:pt>
                <c:pt idx="26">
                  <c:v>-3.21</c:v>
                </c:pt>
                <c:pt idx="27">
                  <c:v>-4.16</c:v>
                </c:pt>
                <c:pt idx="28">
                  <c:v>-4.2</c:v>
                </c:pt>
                <c:pt idx="29">
                  <c:v>-2.68</c:v>
                </c:pt>
                <c:pt idx="30">
                  <c:v>-4.16</c:v>
                </c:pt>
                <c:pt idx="31">
                  <c:v>-6.4</c:v>
                </c:pt>
                <c:pt idx="32">
                  <c:v>-5.71</c:v>
                </c:pt>
                <c:pt idx="33">
                  <c:v>-5.95</c:v>
                </c:pt>
                <c:pt idx="34">
                  <c:v>-3.6</c:v>
                </c:pt>
                <c:pt idx="35">
                  <c:v>-5.85</c:v>
                </c:pt>
                <c:pt idx="36">
                  <c:v>-2.04</c:v>
                </c:pt>
                <c:pt idx="37">
                  <c:v>-3.11</c:v>
                </c:pt>
                <c:pt idx="38">
                  <c:v>-1.91</c:v>
                </c:pt>
                <c:pt idx="39">
                  <c:v>-4.9800000000000004</c:v>
                </c:pt>
                <c:pt idx="40">
                  <c:v>-5.34</c:v>
                </c:pt>
                <c:pt idx="41">
                  <c:v>-3.33</c:v>
                </c:pt>
                <c:pt idx="42">
                  <c:v>-4.1900000000000004</c:v>
                </c:pt>
                <c:pt idx="43">
                  <c:v>-6.04</c:v>
                </c:pt>
                <c:pt idx="44">
                  <c:v>-4.91</c:v>
                </c:pt>
                <c:pt idx="45">
                  <c:v>-4.33</c:v>
                </c:pt>
                <c:pt idx="46">
                  <c:v>-4.4400000000000004</c:v>
                </c:pt>
                <c:pt idx="47">
                  <c:v>-5</c:v>
                </c:pt>
                <c:pt idx="48">
                  <c:v>-3.68</c:v>
                </c:pt>
                <c:pt idx="49">
                  <c:v>-3.15</c:v>
                </c:pt>
                <c:pt idx="50">
                  <c:v>-1.83</c:v>
                </c:pt>
                <c:pt idx="51">
                  <c:v>-5.12</c:v>
                </c:pt>
                <c:pt idx="52">
                  <c:v>-5.55</c:v>
                </c:pt>
                <c:pt idx="53">
                  <c:v>-2.4700000000000002</c:v>
                </c:pt>
                <c:pt idx="54">
                  <c:v>-3.26</c:v>
                </c:pt>
                <c:pt idx="55">
                  <c:v>-4.18</c:v>
                </c:pt>
                <c:pt idx="56">
                  <c:v>-4.5199999999999996</c:v>
                </c:pt>
                <c:pt idx="57">
                  <c:v>-2.87</c:v>
                </c:pt>
                <c:pt idx="58">
                  <c:v>-4.8899999999999997</c:v>
                </c:pt>
                <c:pt idx="59">
                  <c:v>-3.34</c:v>
                </c:pt>
                <c:pt idx="60">
                  <c:v>-3.38</c:v>
                </c:pt>
                <c:pt idx="61">
                  <c:v>-4.1399999999999997</c:v>
                </c:pt>
                <c:pt idx="62">
                  <c:v>-5.6</c:v>
                </c:pt>
                <c:pt idx="63">
                  <c:v>-4.1100000000000003</c:v>
                </c:pt>
                <c:pt idx="64">
                  <c:v>-5.34</c:v>
                </c:pt>
                <c:pt idx="65">
                  <c:v>-5.87</c:v>
                </c:pt>
                <c:pt idx="66">
                  <c:v>-3.6</c:v>
                </c:pt>
                <c:pt idx="67">
                  <c:v>-4.4800000000000004</c:v>
                </c:pt>
                <c:pt idx="68">
                  <c:v>-3.92</c:v>
                </c:pt>
                <c:pt idx="69">
                  <c:v>-4.74</c:v>
                </c:pt>
                <c:pt idx="70">
                  <c:v>-2.33</c:v>
                </c:pt>
                <c:pt idx="71">
                  <c:v>-5.42</c:v>
                </c:pt>
                <c:pt idx="72">
                  <c:v>-1.64</c:v>
                </c:pt>
                <c:pt idx="73">
                  <c:v>-4.2699999999999996</c:v>
                </c:pt>
                <c:pt idx="74">
                  <c:v>-5.1100000000000003</c:v>
                </c:pt>
                <c:pt idx="75">
                  <c:v>-3.15</c:v>
                </c:pt>
                <c:pt idx="76">
                  <c:v>-3.4</c:v>
                </c:pt>
                <c:pt idx="77">
                  <c:v>-4.34</c:v>
                </c:pt>
                <c:pt idx="78">
                  <c:v>-3.67</c:v>
                </c:pt>
                <c:pt idx="79">
                  <c:v>-5.01</c:v>
                </c:pt>
                <c:pt idx="80">
                  <c:v>-1.56</c:v>
                </c:pt>
                <c:pt idx="81">
                  <c:v>-2.13</c:v>
                </c:pt>
                <c:pt idx="82">
                  <c:v>-4.05</c:v>
                </c:pt>
                <c:pt idx="83">
                  <c:v>-3.17</c:v>
                </c:pt>
                <c:pt idx="84">
                  <c:v>-4.03</c:v>
                </c:pt>
                <c:pt idx="85">
                  <c:v>-1.7</c:v>
                </c:pt>
                <c:pt idx="86">
                  <c:v>-4.24</c:v>
                </c:pt>
                <c:pt idx="87">
                  <c:v>-2.4500000000000002</c:v>
                </c:pt>
                <c:pt idx="88">
                  <c:v>-5.63</c:v>
                </c:pt>
                <c:pt idx="89">
                  <c:v>-4.3</c:v>
                </c:pt>
                <c:pt idx="90">
                  <c:v>-3.73</c:v>
                </c:pt>
                <c:pt idx="91">
                  <c:v>-4.3899999999999997</c:v>
                </c:pt>
                <c:pt idx="92">
                  <c:v>-5.1100000000000003</c:v>
                </c:pt>
                <c:pt idx="93">
                  <c:v>-4.37</c:v>
                </c:pt>
                <c:pt idx="94">
                  <c:v>-3.42</c:v>
                </c:pt>
                <c:pt idx="95">
                  <c:v>-4.42</c:v>
                </c:pt>
                <c:pt idx="96">
                  <c:v>-2.6</c:v>
                </c:pt>
                <c:pt idx="97">
                  <c:v>-4.25</c:v>
                </c:pt>
                <c:pt idx="98">
                  <c:v>-3.47</c:v>
                </c:pt>
                <c:pt idx="99">
                  <c:v>0.27</c:v>
                </c:pt>
                <c:pt idx="100">
                  <c:v>-5.47</c:v>
                </c:pt>
                <c:pt idx="101">
                  <c:v>-3.38</c:v>
                </c:pt>
                <c:pt idx="102">
                  <c:v>-3.39</c:v>
                </c:pt>
                <c:pt idx="103">
                  <c:v>-2.98</c:v>
                </c:pt>
                <c:pt idx="104">
                  <c:v>-6.07</c:v>
                </c:pt>
                <c:pt idx="105">
                  <c:v>-4.68</c:v>
                </c:pt>
                <c:pt idx="106">
                  <c:v>-3.76</c:v>
                </c:pt>
                <c:pt idx="107">
                  <c:v>-2.84</c:v>
                </c:pt>
                <c:pt idx="108">
                  <c:v>-0.08</c:v>
                </c:pt>
                <c:pt idx="109">
                  <c:v>-4.3</c:v>
                </c:pt>
                <c:pt idx="110">
                  <c:v>-0.27</c:v>
                </c:pt>
                <c:pt idx="111">
                  <c:v>-2.2999999999999998</c:v>
                </c:pt>
                <c:pt idx="112">
                  <c:v>-4.5</c:v>
                </c:pt>
                <c:pt idx="113">
                  <c:v>-5.33</c:v>
                </c:pt>
                <c:pt idx="114">
                  <c:v>-4.22</c:v>
                </c:pt>
                <c:pt idx="115">
                  <c:v>-2.11</c:v>
                </c:pt>
                <c:pt idx="116">
                  <c:v>-1.1299999999999999</c:v>
                </c:pt>
                <c:pt idx="117">
                  <c:v>-3.09</c:v>
                </c:pt>
                <c:pt idx="118">
                  <c:v>-5.89</c:v>
                </c:pt>
                <c:pt idx="119">
                  <c:v>-3.4</c:v>
                </c:pt>
                <c:pt idx="120">
                  <c:v>-5.35</c:v>
                </c:pt>
                <c:pt idx="121">
                  <c:v>-3.74</c:v>
                </c:pt>
                <c:pt idx="122">
                  <c:v>-4.12</c:v>
                </c:pt>
                <c:pt idx="123">
                  <c:v>-4.82</c:v>
                </c:pt>
                <c:pt idx="124">
                  <c:v>-3.67</c:v>
                </c:pt>
                <c:pt idx="125">
                  <c:v>-1.6</c:v>
                </c:pt>
                <c:pt idx="126">
                  <c:v>-5.09</c:v>
                </c:pt>
                <c:pt idx="127">
                  <c:v>-4.82</c:v>
                </c:pt>
                <c:pt idx="128">
                  <c:v>-3.74</c:v>
                </c:pt>
                <c:pt idx="129">
                  <c:v>-3.76</c:v>
                </c:pt>
                <c:pt idx="130">
                  <c:v>-4.09</c:v>
                </c:pt>
                <c:pt idx="131">
                  <c:v>-5.09</c:v>
                </c:pt>
                <c:pt idx="132">
                  <c:v>-5.29</c:v>
                </c:pt>
                <c:pt idx="133">
                  <c:v>-4.0999999999999996</c:v>
                </c:pt>
                <c:pt idx="134">
                  <c:v>-3.73</c:v>
                </c:pt>
                <c:pt idx="135">
                  <c:v>-5.91</c:v>
                </c:pt>
                <c:pt idx="136">
                  <c:v>-4.42</c:v>
                </c:pt>
                <c:pt idx="137">
                  <c:v>-5.51</c:v>
                </c:pt>
                <c:pt idx="138">
                  <c:v>-3.65</c:v>
                </c:pt>
                <c:pt idx="139">
                  <c:v>-5.0999999999999996</c:v>
                </c:pt>
                <c:pt idx="140">
                  <c:v>-3.95</c:v>
                </c:pt>
                <c:pt idx="141">
                  <c:v>-3.43</c:v>
                </c:pt>
                <c:pt idx="142">
                  <c:v>-5.94</c:v>
                </c:pt>
                <c:pt idx="143">
                  <c:v>-5.5</c:v>
                </c:pt>
                <c:pt idx="144">
                  <c:v>-5.85</c:v>
                </c:pt>
                <c:pt idx="145">
                  <c:v>-1.64</c:v>
                </c:pt>
                <c:pt idx="146">
                  <c:v>-4.18</c:v>
                </c:pt>
                <c:pt idx="147">
                  <c:v>-4.4400000000000004</c:v>
                </c:pt>
                <c:pt idx="148">
                  <c:v>-4.04</c:v>
                </c:pt>
                <c:pt idx="149">
                  <c:v>-2.4700000000000002</c:v>
                </c:pt>
                <c:pt idx="150">
                  <c:v>-4.76</c:v>
                </c:pt>
                <c:pt idx="151">
                  <c:v>-4.1500000000000004</c:v>
                </c:pt>
                <c:pt idx="152">
                  <c:v>-5.91</c:v>
                </c:pt>
                <c:pt idx="153">
                  <c:v>-4.4000000000000004</c:v>
                </c:pt>
                <c:pt idx="154">
                  <c:v>-0.63</c:v>
                </c:pt>
                <c:pt idx="155">
                  <c:v>-0.59</c:v>
                </c:pt>
                <c:pt idx="156">
                  <c:v>-1</c:v>
                </c:pt>
                <c:pt idx="157">
                  <c:v>-5.73</c:v>
                </c:pt>
                <c:pt idx="158">
                  <c:v>-3.3</c:v>
                </c:pt>
                <c:pt idx="159">
                  <c:v>-4.72</c:v>
                </c:pt>
                <c:pt idx="160">
                  <c:v>-1.52</c:v>
                </c:pt>
                <c:pt idx="161">
                  <c:v>-3.67</c:v>
                </c:pt>
                <c:pt idx="162">
                  <c:v>-3.14</c:v>
                </c:pt>
                <c:pt idx="163">
                  <c:v>-3</c:v>
                </c:pt>
                <c:pt idx="164">
                  <c:v>-2.78</c:v>
                </c:pt>
                <c:pt idx="165">
                  <c:v>-3.71</c:v>
                </c:pt>
                <c:pt idx="166">
                  <c:v>-3.14</c:v>
                </c:pt>
                <c:pt idx="167">
                  <c:v>-4.2699999999999996</c:v>
                </c:pt>
                <c:pt idx="168">
                  <c:v>-5.38</c:v>
                </c:pt>
                <c:pt idx="169">
                  <c:v>-3.73</c:v>
                </c:pt>
                <c:pt idx="170">
                  <c:v>-3.12</c:v>
                </c:pt>
                <c:pt idx="171">
                  <c:v>-2.97</c:v>
                </c:pt>
                <c:pt idx="172">
                  <c:v>-3.61</c:v>
                </c:pt>
                <c:pt idx="173">
                  <c:v>-5.47</c:v>
                </c:pt>
                <c:pt idx="174">
                  <c:v>-6.45</c:v>
                </c:pt>
                <c:pt idx="175">
                  <c:v>-3.54</c:v>
                </c:pt>
                <c:pt idx="176">
                  <c:v>-2.44</c:v>
                </c:pt>
                <c:pt idx="177">
                  <c:v>-3.94</c:v>
                </c:pt>
                <c:pt idx="178">
                  <c:v>-3.77</c:v>
                </c:pt>
                <c:pt idx="179">
                  <c:v>-3.88</c:v>
                </c:pt>
                <c:pt idx="180">
                  <c:v>-3.24</c:v>
                </c:pt>
                <c:pt idx="181">
                  <c:v>-2.93</c:v>
                </c:pt>
                <c:pt idx="182">
                  <c:v>-6.18</c:v>
                </c:pt>
                <c:pt idx="183">
                  <c:v>-1.72</c:v>
                </c:pt>
                <c:pt idx="184">
                  <c:v>-3.52</c:v>
                </c:pt>
                <c:pt idx="185">
                  <c:v>-2.23</c:v>
                </c:pt>
                <c:pt idx="186">
                  <c:v>-3.72</c:v>
                </c:pt>
                <c:pt idx="187">
                  <c:v>-3.12</c:v>
                </c:pt>
                <c:pt idx="188">
                  <c:v>-2.5499999999999998</c:v>
                </c:pt>
                <c:pt idx="189">
                  <c:v>-4.09</c:v>
                </c:pt>
                <c:pt idx="190">
                  <c:v>-3.24</c:v>
                </c:pt>
                <c:pt idx="191">
                  <c:v>-3.97</c:v>
                </c:pt>
                <c:pt idx="192">
                  <c:v>-4.08</c:v>
                </c:pt>
                <c:pt idx="193">
                  <c:v>-1.6</c:v>
                </c:pt>
                <c:pt idx="194">
                  <c:v>-2.62</c:v>
                </c:pt>
                <c:pt idx="195">
                  <c:v>-2.74</c:v>
                </c:pt>
                <c:pt idx="196">
                  <c:v>-3.19</c:v>
                </c:pt>
                <c:pt idx="197">
                  <c:v>-2.83</c:v>
                </c:pt>
                <c:pt idx="198">
                  <c:v>-2.82</c:v>
                </c:pt>
                <c:pt idx="199">
                  <c:v>-5.09</c:v>
                </c:pt>
                <c:pt idx="200">
                  <c:v>-3.85</c:v>
                </c:pt>
                <c:pt idx="201">
                  <c:v>-4.66</c:v>
                </c:pt>
                <c:pt idx="202">
                  <c:v>-3.65</c:v>
                </c:pt>
                <c:pt idx="203">
                  <c:v>-4.72</c:v>
                </c:pt>
                <c:pt idx="204">
                  <c:v>-2.9</c:v>
                </c:pt>
                <c:pt idx="205">
                  <c:v>-2.73</c:v>
                </c:pt>
                <c:pt idx="206">
                  <c:v>-4.32</c:v>
                </c:pt>
                <c:pt idx="207">
                  <c:v>-2.71</c:v>
                </c:pt>
                <c:pt idx="208">
                  <c:v>-2.2000000000000002</c:v>
                </c:pt>
                <c:pt idx="209">
                  <c:v>-4.29</c:v>
                </c:pt>
                <c:pt idx="210">
                  <c:v>-2.1</c:v>
                </c:pt>
                <c:pt idx="211">
                  <c:v>-3.97</c:v>
                </c:pt>
                <c:pt idx="212">
                  <c:v>-2.57</c:v>
                </c:pt>
                <c:pt idx="213">
                  <c:v>-2.89</c:v>
                </c:pt>
                <c:pt idx="214">
                  <c:v>0.38</c:v>
                </c:pt>
                <c:pt idx="215">
                  <c:v>-5.32</c:v>
                </c:pt>
                <c:pt idx="216">
                  <c:v>-3.57</c:v>
                </c:pt>
                <c:pt idx="217">
                  <c:v>-4.8899999999999997</c:v>
                </c:pt>
                <c:pt idx="218">
                  <c:v>-3.81</c:v>
                </c:pt>
                <c:pt idx="219">
                  <c:v>-4.7699999999999996</c:v>
                </c:pt>
                <c:pt idx="220">
                  <c:v>-4.1100000000000003</c:v>
                </c:pt>
                <c:pt idx="221">
                  <c:v>-5.46</c:v>
                </c:pt>
                <c:pt idx="222">
                  <c:v>-4.04</c:v>
                </c:pt>
                <c:pt idx="223">
                  <c:v>-1.43</c:v>
                </c:pt>
                <c:pt idx="224">
                  <c:v>-6.37</c:v>
                </c:pt>
                <c:pt idx="225">
                  <c:v>-4.18</c:v>
                </c:pt>
                <c:pt idx="226">
                  <c:v>-4.57</c:v>
                </c:pt>
                <c:pt idx="227">
                  <c:v>-5.16</c:v>
                </c:pt>
                <c:pt idx="228">
                  <c:v>-4.6100000000000003</c:v>
                </c:pt>
                <c:pt idx="229">
                  <c:v>-5.69</c:v>
                </c:pt>
                <c:pt idx="230">
                  <c:v>-4.2</c:v>
                </c:pt>
                <c:pt idx="231">
                  <c:v>-5.19</c:v>
                </c:pt>
                <c:pt idx="232">
                  <c:v>-5.67</c:v>
                </c:pt>
                <c:pt idx="233">
                  <c:v>-5.83</c:v>
                </c:pt>
                <c:pt idx="234">
                  <c:v>-3.35</c:v>
                </c:pt>
                <c:pt idx="235">
                  <c:v>-2.75</c:v>
                </c:pt>
                <c:pt idx="236">
                  <c:v>-3.94</c:v>
                </c:pt>
                <c:pt idx="237">
                  <c:v>-3.63</c:v>
                </c:pt>
                <c:pt idx="238">
                  <c:v>-4.28</c:v>
                </c:pt>
                <c:pt idx="239">
                  <c:v>-3.98</c:v>
                </c:pt>
                <c:pt idx="240">
                  <c:v>-4.93</c:v>
                </c:pt>
                <c:pt idx="241">
                  <c:v>-3.33</c:v>
                </c:pt>
                <c:pt idx="242">
                  <c:v>-4.18</c:v>
                </c:pt>
                <c:pt idx="243">
                  <c:v>-2.75</c:v>
                </c:pt>
                <c:pt idx="244">
                  <c:v>-5.12</c:v>
                </c:pt>
                <c:pt idx="245">
                  <c:v>-3.28</c:v>
                </c:pt>
                <c:pt idx="246">
                  <c:v>-5.04</c:v>
                </c:pt>
                <c:pt idx="247">
                  <c:v>-4.3099999999999996</c:v>
                </c:pt>
                <c:pt idx="248">
                  <c:v>-3.97</c:v>
                </c:pt>
                <c:pt idx="249">
                  <c:v>-5.49</c:v>
                </c:pt>
                <c:pt idx="250">
                  <c:v>-3.46</c:v>
                </c:pt>
                <c:pt idx="251">
                  <c:v>-6.54</c:v>
                </c:pt>
                <c:pt idx="252">
                  <c:v>-5.47</c:v>
                </c:pt>
                <c:pt idx="253">
                  <c:v>-3.69</c:v>
                </c:pt>
                <c:pt idx="254">
                  <c:v>-4.0999999999999996</c:v>
                </c:pt>
                <c:pt idx="255">
                  <c:v>-2.48</c:v>
                </c:pt>
                <c:pt idx="256">
                  <c:v>-3</c:v>
                </c:pt>
                <c:pt idx="257">
                  <c:v>-5.15</c:v>
                </c:pt>
                <c:pt idx="258">
                  <c:v>-4.43</c:v>
                </c:pt>
                <c:pt idx="259">
                  <c:v>-1.97</c:v>
                </c:pt>
                <c:pt idx="260">
                  <c:v>-3.4</c:v>
                </c:pt>
                <c:pt idx="261">
                  <c:v>-3.99</c:v>
                </c:pt>
                <c:pt idx="262">
                  <c:v>-4.29</c:v>
                </c:pt>
                <c:pt idx="263">
                  <c:v>-4.45</c:v>
                </c:pt>
                <c:pt idx="264">
                  <c:v>-4.16</c:v>
                </c:pt>
                <c:pt idx="265">
                  <c:v>-3.63</c:v>
                </c:pt>
                <c:pt idx="266">
                  <c:v>-3.5</c:v>
                </c:pt>
                <c:pt idx="267">
                  <c:v>-4.8099999999999996</c:v>
                </c:pt>
                <c:pt idx="268">
                  <c:v>-3.37</c:v>
                </c:pt>
                <c:pt idx="269">
                  <c:v>-5.0199999999999996</c:v>
                </c:pt>
                <c:pt idx="270">
                  <c:v>-2.87</c:v>
                </c:pt>
                <c:pt idx="271">
                  <c:v>-2.91</c:v>
                </c:pt>
                <c:pt idx="272">
                  <c:v>-5.61</c:v>
                </c:pt>
                <c:pt idx="273">
                  <c:v>-5.37</c:v>
                </c:pt>
                <c:pt idx="274">
                  <c:v>-5.08</c:v>
                </c:pt>
                <c:pt idx="275">
                  <c:v>-2.85</c:v>
                </c:pt>
                <c:pt idx="276">
                  <c:v>-5.99</c:v>
                </c:pt>
                <c:pt idx="277">
                  <c:v>-3.71</c:v>
                </c:pt>
                <c:pt idx="278">
                  <c:v>-3.69</c:v>
                </c:pt>
                <c:pt idx="279">
                  <c:v>-3.07</c:v>
                </c:pt>
                <c:pt idx="280">
                  <c:v>-3.91</c:v>
                </c:pt>
                <c:pt idx="281">
                  <c:v>-3.54</c:v>
                </c:pt>
                <c:pt idx="282">
                  <c:v>-3.38</c:v>
                </c:pt>
                <c:pt idx="283">
                  <c:v>-3.51</c:v>
                </c:pt>
                <c:pt idx="284">
                  <c:v>-3.21</c:v>
                </c:pt>
                <c:pt idx="285">
                  <c:v>-2.88</c:v>
                </c:pt>
                <c:pt idx="286">
                  <c:v>-4.24</c:v>
                </c:pt>
                <c:pt idx="287">
                  <c:v>-4.5999999999999996</c:v>
                </c:pt>
                <c:pt idx="288">
                  <c:v>-4.8</c:v>
                </c:pt>
                <c:pt idx="289">
                  <c:v>-3.91</c:v>
                </c:pt>
                <c:pt idx="290">
                  <c:v>-5.64</c:v>
                </c:pt>
                <c:pt idx="291">
                  <c:v>-3.72</c:v>
                </c:pt>
                <c:pt idx="292">
                  <c:v>-4.1100000000000003</c:v>
                </c:pt>
                <c:pt idx="293">
                  <c:v>-4.55</c:v>
                </c:pt>
                <c:pt idx="294">
                  <c:v>-3.11</c:v>
                </c:pt>
                <c:pt idx="295">
                  <c:v>-3.43</c:v>
                </c:pt>
                <c:pt idx="296">
                  <c:v>-3.83</c:v>
                </c:pt>
                <c:pt idx="297">
                  <c:v>-4.59</c:v>
                </c:pt>
                <c:pt idx="298">
                  <c:v>-4.68</c:v>
                </c:pt>
                <c:pt idx="299">
                  <c:v>-1.27</c:v>
                </c:pt>
                <c:pt idx="300">
                  <c:v>-4.22</c:v>
                </c:pt>
                <c:pt idx="301">
                  <c:v>-1.89</c:v>
                </c:pt>
                <c:pt idx="302">
                  <c:v>-3.35</c:v>
                </c:pt>
                <c:pt idx="303">
                  <c:v>-3.21</c:v>
                </c:pt>
                <c:pt idx="304">
                  <c:v>-2.89</c:v>
                </c:pt>
                <c:pt idx="305">
                  <c:v>-4.09</c:v>
                </c:pt>
                <c:pt idx="306">
                  <c:v>-3.99</c:v>
                </c:pt>
                <c:pt idx="307">
                  <c:v>-2.48</c:v>
                </c:pt>
                <c:pt idx="308">
                  <c:v>-4.5999999999999996</c:v>
                </c:pt>
                <c:pt idx="309">
                  <c:v>-3.78</c:v>
                </c:pt>
                <c:pt idx="310">
                  <c:v>-4.1500000000000004</c:v>
                </c:pt>
                <c:pt idx="311">
                  <c:v>-4</c:v>
                </c:pt>
                <c:pt idx="312">
                  <c:v>-4.84</c:v>
                </c:pt>
                <c:pt idx="313">
                  <c:v>-2.84</c:v>
                </c:pt>
                <c:pt idx="314">
                  <c:v>-4.1100000000000003</c:v>
                </c:pt>
                <c:pt idx="315">
                  <c:v>-4.22</c:v>
                </c:pt>
                <c:pt idx="316">
                  <c:v>-3.82</c:v>
                </c:pt>
                <c:pt idx="317">
                  <c:v>-3.33</c:v>
                </c:pt>
                <c:pt idx="318">
                  <c:v>-5.05</c:v>
                </c:pt>
                <c:pt idx="319">
                  <c:v>-3.3</c:v>
                </c:pt>
                <c:pt idx="320">
                  <c:v>-4.46</c:v>
                </c:pt>
                <c:pt idx="321">
                  <c:v>-4.08</c:v>
                </c:pt>
                <c:pt idx="322">
                  <c:v>-4.88</c:v>
                </c:pt>
                <c:pt idx="323">
                  <c:v>-4.03</c:v>
                </c:pt>
                <c:pt idx="324">
                  <c:v>-4</c:v>
                </c:pt>
                <c:pt idx="325">
                  <c:v>-3.75</c:v>
                </c:pt>
                <c:pt idx="326">
                  <c:v>-4.22</c:v>
                </c:pt>
                <c:pt idx="327">
                  <c:v>-2.74</c:v>
                </c:pt>
                <c:pt idx="328">
                  <c:v>-4.0599999999999996</c:v>
                </c:pt>
                <c:pt idx="329">
                  <c:v>-3.48</c:v>
                </c:pt>
                <c:pt idx="330">
                  <c:v>-5.68</c:v>
                </c:pt>
                <c:pt idx="331">
                  <c:v>-4.08</c:v>
                </c:pt>
                <c:pt idx="332">
                  <c:v>-4.0199999999999996</c:v>
                </c:pt>
                <c:pt idx="333">
                  <c:v>-2.96</c:v>
                </c:pt>
              </c:numCache>
            </c:numRef>
          </c:yVal>
          <c:smooth val="0"/>
        </c:ser>
        <c:dLbls>
          <c:showLegendKey val="0"/>
          <c:showVal val="0"/>
          <c:showCatName val="0"/>
          <c:showSerName val="0"/>
          <c:showPercent val="0"/>
          <c:showBubbleSize val="0"/>
        </c:dLbls>
        <c:axId val="78222080"/>
        <c:axId val="98614656"/>
      </c:scatterChart>
      <c:valAx>
        <c:axId val="78222080"/>
        <c:scaling>
          <c:orientation val="minMax"/>
        </c:scaling>
        <c:delete val="0"/>
        <c:axPos val="b"/>
        <c:majorGridlines>
          <c:spPr>
            <a:ln cap="rnd">
              <a:solidFill>
                <a:schemeClr val="tx1">
                  <a:alpha val="30000"/>
                </a:schemeClr>
              </a:solidFill>
              <a:prstDash val="dashDot"/>
            </a:ln>
          </c:spPr>
        </c:majorGridlines>
        <c:numFmt formatCode="General" sourceLinked="0"/>
        <c:majorTickMark val="cross"/>
        <c:minorTickMark val="none"/>
        <c:tickLblPos val="low"/>
        <c:spPr>
          <a:ln w="15875">
            <a:solidFill>
              <a:schemeClr val="tx1"/>
            </a:solidFill>
          </a:ln>
        </c:spPr>
        <c:txPr>
          <a:bodyPr anchor="ctr" anchorCtr="1"/>
          <a:lstStyle/>
          <a:p>
            <a:pPr>
              <a:defRPr sz="1400"/>
            </a:pPr>
            <a:endParaRPr lang="en-US"/>
          </a:p>
        </c:txPr>
        <c:crossAx val="98614656"/>
        <c:crosses val="autoZero"/>
        <c:crossBetween val="midCat"/>
      </c:valAx>
      <c:valAx>
        <c:axId val="98614656"/>
        <c:scaling>
          <c:orientation val="minMax"/>
        </c:scaling>
        <c:delete val="0"/>
        <c:axPos val="l"/>
        <c:majorGridlines>
          <c:spPr>
            <a:ln cap="rnd">
              <a:solidFill>
                <a:schemeClr val="tx1">
                  <a:alpha val="30000"/>
                </a:schemeClr>
              </a:solidFill>
              <a:prstDash val="dashDot"/>
            </a:ln>
          </c:spPr>
        </c:majorGridlines>
        <c:numFmt formatCode="General" sourceLinked="0"/>
        <c:majorTickMark val="cross"/>
        <c:minorTickMark val="none"/>
        <c:tickLblPos val="low"/>
        <c:spPr>
          <a:ln w="15875" cap="rnd">
            <a:solidFill>
              <a:schemeClr val="tx1"/>
            </a:solidFill>
          </a:ln>
        </c:spPr>
        <c:txPr>
          <a:bodyPr/>
          <a:lstStyle/>
          <a:p>
            <a:pPr>
              <a:defRPr sz="1400"/>
            </a:pPr>
            <a:endParaRPr lang="en-US"/>
          </a:p>
        </c:txPr>
        <c:crossAx val="78222080"/>
        <c:crosses val="autoZero"/>
        <c:crossBetween val="midCat"/>
      </c:valAx>
      <c:spPr>
        <a:ln>
          <a:solidFill>
            <a:schemeClr val="tx2"/>
          </a:solidFill>
        </a:ln>
      </c:spPr>
    </c:plotArea>
    <c:legend>
      <c:legendPos val="r"/>
      <c:layout>
        <c:manualLayout>
          <c:xMode val="edge"/>
          <c:yMode val="edge"/>
          <c:x val="0.8350801646330005"/>
          <c:y val="2.9080356156639928E-2"/>
          <c:w val="0.14956944469701103"/>
          <c:h val="7.784107053256839E-2"/>
        </c:manualLayout>
      </c:layout>
      <c:overlay val="1"/>
      <c:spPr>
        <a:solidFill>
          <a:schemeClr val="bg1">
            <a:alpha val="65000"/>
          </a:schemeClr>
        </a:solidFill>
        <a:ln>
          <a:solidFill>
            <a:schemeClr val="tx1"/>
          </a:solidFill>
        </a:ln>
      </c:spPr>
      <c:txPr>
        <a:bodyPr/>
        <a:lstStyle/>
        <a:p>
          <a:pPr>
            <a:defRPr sz="1200" b="0"/>
          </a:pPr>
          <a:endParaRPr lang="en-US"/>
        </a:p>
      </c:txPr>
    </c:legend>
    <c:plotVisOnly val="1"/>
    <c:dispBlanksAs val="gap"/>
    <c:showDLblsOverMax val="0"/>
  </c:chart>
  <c:spPr>
    <a:noFill/>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Aqueous Solubility (Log </a:t>
            </a:r>
            <a:r>
              <a:rPr lang="en-AU" sz="1800" b="1" i="1" baseline="0">
                <a:solidFill>
                  <a:srgbClr val="C00000"/>
                </a:solidFill>
                <a:effectLst/>
              </a:rPr>
              <a:t>S</a:t>
            </a:r>
            <a:r>
              <a:rPr lang="en-AU" sz="1800" b="1" i="0" baseline="0">
                <a:solidFill>
                  <a:srgbClr val="C00000"/>
                </a:solidFill>
                <a:effectLst/>
              </a:rPr>
              <a:t>)</a:t>
            </a:r>
            <a:endParaRPr lang="en-AU" sz="1800">
              <a:solidFill>
                <a:srgbClr val="C00000"/>
              </a:solidFill>
              <a:effectLst/>
            </a:endParaRPr>
          </a:p>
        </c:rich>
      </c:tx>
      <c:layout>
        <c:manualLayout>
          <c:xMode val="edge"/>
          <c:yMode val="edge"/>
          <c:x val="0.36944354921219563"/>
          <c:y val="4.4572323716452443E-2"/>
        </c:manualLayout>
      </c:layout>
      <c:overlay val="1"/>
    </c:title>
    <c:autoTitleDeleted val="0"/>
    <c:plotArea>
      <c:layout>
        <c:manualLayout>
          <c:layoutTarget val="inner"/>
          <c:xMode val="edge"/>
          <c:yMode val="edge"/>
          <c:x val="0.10625038367096379"/>
          <c:y val="0.13852338291204899"/>
          <c:w val="0.87128018211581748"/>
          <c:h val="0.61182766581070214"/>
        </c:manualLayout>
      </c:layout>
      <c:barChart>
        <c:barDir val="col"/>
        <c:grouping val="clustered"/>
        <c:varyColors val="0"/>
        <c:ser>
          <c:idx val="2"/>
          <c:order val="0"/>
          <c:tx>
            <c:v>UNFILTERED VALUES</c:v>
          </c:tx>
          <c:spPr>
            <a:solidFill>
              <a:schemeClr val="accent1">
                <a:lumMod val="40000"/>
                <a:lumOff val="60000"/>
                <a:alpha val="30000"/>
              </a:schemeClr>
            </a:solidFill>
            <a:ln>
              <a:solidFill>
                <a:schemeClr val="tx2">
                  <a:lumMod val="60000"/>
                  <a:lumOff val="40000"/>
                </a:schemeClr>
              </a:solidFill>
              <a:prstDash val="dash"/>
            </a:ln>
          </c:spPr>
          <c:invertIfNegative val="0"/>
          <c:cat>
            <c:strRef>
              <c:f>[0]!LogS_Bins</c:f>
              <c:strCache>
                <c:ptCount val="11"/>
                <c:pt idx="0">
                  <c:v>-6.90 ≤ x &lt; -6.20</c:v>
                </c:pt>
                <c:pt idx="1">
                  <c:v>-6.20 ≤ x &lt; -5.50</c:v>
                </c:pt>
                <c:pt idx="2">
                  <c:v>-5.50 ≤ x &lt; -4.80</c:v>
                </c:pt>
                <c:pt idx="3">
                  <c:v>-4.80 ≤ x &lt; -4.10</c:v>
                </c:pt>
                <c:pt idx="4">
                  <c:v>-4.10 ≤ x &lt; -3.40</c:v>
                </c:pt>
                <c:pt idx="5">
                  <c:v>-3.40 ≤ x &lt; -2.70</c:v>
                </c:pt>
                <c:pt idx="6">
                  <c:v>-2.70 ≤ x &lt; -2.00</c:v>
                </c:pt>
                <c:pt idx="7">
                  <c:v>-2.00 ≤ x &lt; -1.30</c:v>
                </c:pt>
                <c:pt idx="8">
                  <c:v>-1.30 ≤ x &lt; -0.60</c:v>
                </c:pt>
                <c:pt idx="9">
                  <c:v>-0.60 ≤ x &lt; 0.10</c:v>
                </c:pt>
                <c:pt idx="10">
                  <c:v>0.10 ≤ x &lt; 0.80</c:v>
                </c:pt>
              </c:strCache>
            </c:strRef>
          </c:cat>
          <c:val>
            <c:numRef>
              <c:f>[0]!LogS_Freq_UNFILTERED</c:f>
              <c:numCache>
                <c:formatCode>General</c:formatCode>
                <c:ptCount val="11"/>
                <c:pt idx="0">
                  <c:v>4</c:v>
                </c:pt>
                <c:pt idx="1">
                  <c:v>27</c:v>
                </c:pt>
                <c:pt idx="2">
                  <c:v>43</c:v>
                </c:pt>
                <c:pt idx="3">
                  <c:v>67</c:v>
                </c:pt>
                <c:pt idx="4">
                  <c:v>75</c:v>
                </c:pt>
                <c:pt idx="5">
                  <c:v>67</c:v>
                </c:pt>
                <c:pt idx="6">
                  <c:v>24</c:v>
                </c:pt>
                <c:pt idx="7">
                  <c:v>15</c:v>
                </c:pt>
                <c:pt idx="8">
                  <c:v>5</c:v>
                </c:pt>
                <c:pt idx="9">
                  <c:v>3</c:v>
                </c:pt>
                <c:pt idx="10">
                  <c:v>4</c:v>
                </c:pt>
              </c:numCache>
            </c:numRef>
          </c:val>
        </c:ser>
        <c:ser>
          <c:idx val="3"/>
          <c:order val="1"/>
          <c:tx>
            <c:v>CALCULATED VALUES</c:v>
          </c:tx>
          <c:spPr>
            <a:solidFill>
              <a:schemeClr val="accent1">
                <a:lumMod val="60000"/>
                <a:lumOff val="40000"/>
              </a:schemeClr>
            </a:solidFill>
            <a:ln>
              <a:solidFill>
                <a:schemeClr val="tx2">
                  <a:lumMod val="60000"/>
                  <a:lumOff val="40000"/>
                </a:schemeClr>
              </a:solidFill>
            </a:ln>
          </c:spPr>
          <c:invertIfNegative val="0"/>
          <c:cat>
            <c:strRef>
              <c:f>[0]!LogS_Bins</c:f>
              <c:strCache>
                <c:ptCount val="11"/>
                <c:pt idx="0">
                  <c:v>-6.90 ≤ x &lt; -6.20</c:v>
                </c:pt>
                <c:pt idx="1">
                  <c:v>-6.20 ≤ x &lt; -5.50</c:v>
                </c:pt>
                <c:pt idx="2">
                  <c:v>-5.50 ≤ x &lt; -4.80</c:v>
                </c:pt>
                <c:pt idx="3">
                  <c:v>-4.80 ≤ x &lt; -4.10</c:v>
                </c:pt>
                <c:pt idx="4">
                  <c:v>-4.10 ≤ x &lt; -3.40</c:v>
                </c:pt>
                <c:pt idx="5">
                  <c:v>-3.40 ≤ x &lt; -2.70</c:v>
                </c:pt>
                <c:pt idx="6">
                  <c:v>-2.70 ≤ x &lt; -2.00</c:v>
                </c:pt>
                <c:pt idx="7">
                  <c:v>-2.00 ≤ x &lt; -1.30</c:v>
                </c:pt>
                <c:pt idx="8">
                  <c:v>-1.30 ≤ x &lt; -0.60</c:v>
                </c:pt>
                <c:pt idx="9">
                  <c:v>-0.60 ≤ x &lt; 0.10</c:v>
                </c:pt>
                <c:pt idx="10">
                  <c:v>0.10 ≤ x &lt; 0.80</c:v>
                </c:pt>
              </c:strCache>
            </c:strRef>
          </c:cat>
          <c:val>
            <c:numRef>
              <c:f>[0]!LogS_Freq_TOTAL</c:f>
              <c:numCache>
                <c:formatCode>0</c:formatCode>
                <c:ptCount val="11"/>
                <c:pt idx="0">
                  <c:v>4</c:v>
                </c:pt>
                <c:pt idx="1">
                  <c:v>27</c:v>
                </c:pt>
                <c:pt idx="2">
                  <c:v>43</c:v>
                </c:pt>
                <c:pt idx="3">
                  <c:v>67</c:v>
                </c:pt>
                <c:pt idx="4">
                  <c:v>75</c:v>
                </c:pt>
                <c:pt idx="5">
                  <c:v>67</c:v>
                </c:pt>
                <c:pt idx="6">
                  <c:v>24</c:v>
                </c:pt>
                <c:pt idx="7">
                  <c:v>15</c:v>
                </c:pt>
                <c:pt idx="8">
                  <c:v>5</c:v>
                </c:pt>
                <c:pt idx="9">
                  <c:v>3</c:v>
                </c:pt>
                <c:pt idx="10">
                  <c:v>4</c:v>
                </c:pt>
              </c:numCache>
            </c:numRef>
          </c:val>
        </c:ser>
        <c:ser>
          <c:idx val="4"/>
          <c:order val="2"/>
          <c:tx>
            <c:v>EXPERIMENTAL VALUES</c:v>
          </c:tx>
          <c:spPr>
            <a:solidFill>
              <a:schemeClr val="accent1">
                <a:lumMod val="50000"/>
              </a:schemeClr>
            </a:solidFill>
            <a:ln>
              <a:noFill/>
            </a:ln>
          </c:spPr>
          <c:invertIfNegative val="0"/>
          <c:cat>
            <c:strRef>
              <c:f>[0]!LogS_Bins</c:f>
              <c:strCache>
                <c:ptCount val="11"/>
                <c:pt idx="0">
                  <c:v>-6.90 ≤ x &lt; -6.20</c:v>
                </c:pt>
                <c:pt idx="1">
                  <c:v>-6.20 ≤ x &lt; -5.50</c:v>
                </c:pt>
                <c:pt idx="2">
                  <c:v>-5.50 ≤ x &lt; -4.80</c:v>
                </c:pt>
                <c:pt idx="3">
                  <c:v>-4.80 ≤ x &lt; -4.10</c:v>
                </c:pt>
                <c:pt idx="4">
                  <c:v>-4.10 ≤ x &lt; -3.40</c:v>
                </c:pt>
                <c:pt idx="5">
                  <c:v>-3.40 ≤ x &lt; -2.70</c:v>
                </c:pt>
                <c:pt idx="6">
                  <c:v>-2.70 ≤ x &lt; -2.00</c:v>
                </c:pt>
                <c:pt idx="7">
                  <c:v>-2.00 ≤ x &lt; -1.30</c:v>
                </c:pt>
                <c:pt idx="8">
                  <c:v>-1.30 ≤ x &lt; -0.60</c:v>
                </c:pt>
                <c:pt idx="9">
                  <c:v>-0.60 ≤ x &lt; 0.10</c:v>
                </c:pt>
                <c:pt idx="10">
                  <c:v>0.10 ≤ x &lt; 0.80</c:v>
                </c:pt>
              </c:strCache>
            </c:strRef>
          </c:cat>
          <c:val>
            <c:numRef>
              <c:f>[0]!LogS_Freq_EXPERIMENTAL</c:f>
              <c:numCache>
                <c:formatCode>General</c:formatCode>
                <c:ptCount val="11"/>
                <c:pt idx="0">
                  <c:v>2</c:v>
                </c:pt>
                <c:pt idx="1">
                  <c:v>4</c:v>
                </c:pt>
                <c:pt idx="2">
                  <c:v>6</c:v>
                </c:pt>
                <c:pt idx="3">
                  <c:v>10</c:v>
                </c:pt>
                <c:pt idx="4">
                  <c:v>13</c:v>
                </c:pt>
                <c:pt idx="5">
                  <c:v>19</c:v>
                </c:pt>
                <c:pt idx="6">
                  <c:v>11</c:v>
                </c:pt>
                <c:pt idx="7">
                  <c:v>4</c:v>
                </c:pt>
                <c:pt idx="8">
                  <c:v>1</c:v>
                </c:pt>
                <c:pt idx="9">
                  <c:v>1</c:v>
                </c:pt>
                <c:pt idx="10">
                  <c:v>2</c:v>
                </c:pt>
              </c:numCache>
            </c:numRef>
          </c:val>
        </c:ser>
        <c:ser>
          <c:idx val="0"/>
          <c:order val="3"/>
          <c:tx>
            <c:v>TOTAL</c:v>
          </c:tx>
          <c:spPr>
            <a:no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[0]!LogS_Bins</c:f>
              <c:strCache>
                <c:ptCount val="11"/>
                <c:pt idx="0">
                  <c:v>-6.90 ≤ x &lt; -6.20</c:v>
                </c:pt>
                <c:pt idx="1">
                  <c:v>-6.20 ≤ x &lt; -5.50</c:v>
                </c:pt>
                <c:pt idx="2">
                  <c:v>-5.50 ≤ x &lt; -4.80</c:v>
                </c:pt>
                <c:pt idx="3">
                  <c:v>-4.80 ≤ x &lt; -4.10</c:v>
                </c:pt>
                <c:pt idx="4">
                  <c:v>-4.10 ≤ x &lt; -3.40</c:v>
                </c:pt>
                <c:pt idx="5">
                  <c:v>-3.40 ≤ x &lt; -2.70</c:v>
                </c:pt>
                <c:pt idx="6">
                  <c:v>-2.70 ≤ x &lt; -2.00</c:v>
                </c:pt>
                <c:pt idx="7">
                  <c:v>-2.00 ≤ x &lt; -1.30</c:v>
                </c:pt>
                <c:pt idx="8">
                  <c:v>-1.30 ≤ x &lt; -0.60</c:v>
                </c:pt>
                <c:pt idx="9">
                  <c:v>-0.60 ≤ x &lt; 0.10</c:v>
                </c:pt>
                <c:pt idx="10">
                  <c:v>0.10 ≤ x &lt; 0.80</c:v>
                </c:pt>
              </c:strCache>
            </c:strRef>
          </c:cat>
          <c:val>
            <c:numRef>
              <c:f>[0]!LogS_Freq_TOTAL</c:f>
              <c:numCache>
                <c:formatCode>0</c:formatCode>
                <c:ptCount val="11"/>
                <c:pt idx="0">
                  <c:v>4</c:v>
                </c:pt>
                <c:pt idx="1">
                  <c:v>27</c:v>
                </c:pt>
                <c:pt idx="2">
                  <c:v>43</c:v>
                </c:pt>
                <c:pt idx="3">
                  <c:v>67</c:v>
                </c:pt>
                <c:pt idx="4">
                  <c:v>75</c:v>
                </c:pt>
                <c:pt idx="5">
                  <c:v>67</c:v>
                </c:pt>
                <c:pt idx="6">
                  <c:v>24</c:v>
                </c:pt>
                <c:pt idx="7">
                  <c:v>15</c:v>
                </c:pt>
                <c:pt idx="8">
                  <c:v>5</c:v>
                </c:pt>
                <c:pt idx="9">
                  <c:v>3</c:v>
                </c:pt>
                <c:pt idx="10">
                  <c:v>4</c:v>
                </c:pt>
              </c:numCache>
            </c:numRef>
          </c:val>
        </c:ser>
        <c:ser>
          <c:idx val="1"/>
          <c:order val="4"/>
          <c:tx>
            <c:v>OOB</c:v>
          </c:tx>
          <c:spPr>
            <a:solidFill>
              <a:srgbClr val="F8696B"/>
            </a:solidFill>
            <a:ln>
              <a:solidFill>
                <a:srgbClr val="FF0000"/>
              </a:solidFill>
            </a:ln>
          </c:spPr>
          <c:invertIfNegative val="0"/>
          <c:cat>
            <c:strRef>
              <c:f>[0]!LogS_Bins</c:f>
              <c:strCache>
                <c:ptCount val="11"/>
                <c:pt idx="0">
                  <c:v>-6.90 ≤ x &lt; -6.20</c:v>
                </c:pt>
                <c:pt idx="1">
                  <c:v>-6.20 ≤ x &lt; -5.50</c:v>
                </c:pt>
                <c:pt idx="2">
                  <c:v>-5.50 ≤ x &lt; -4.80</c:v>
                </c:pt>
                <c:pt idx="3">
                  <c:v>-4.80 ≤ x &lt; -4.10</c:v>
                </c:pt>
                <c:pt idx="4">
                  <c:v>-4.10 ≤ x &lt; -3.40</c:v>
                </c:pt>
                <c:pt idx="5">
                  <c:v>-3.40 ≤ x &lt; -2.70</c:v>
                </c:pt>
                <c:pt idx="6">
                  <c:v>-2.70 ≤ x &lt; -2.00</c:v>
                </c:pt>
                <c:pt idx="7">
                  <c:v>-2.00 ≤ x &lt; -1.30</c:v>
                </c:pt>
                <c:pt idx="8">
                  <c:v>-1.30 ≤ x &lt; -0.60</c:v>
                </c:pt>
                <c:pt idx="9">
                  <c:v>-0.60 ≤ x &lt; 0.10</c:v>
                </c:pt>
                <c:pt idx="10">
                  <c:v>0.10 ≤ x &lt; 0.80</c:v>
                </c:pt>
              </c:strCache>
            </c:strRef>
          </c:cat>
          <c:val>
            <c:numRef>
              <c:f>[0]!LogS_Freq_OOB</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0"/>
        <c:overlap val="100"/>
        <c:axId val="97048832"/>
        <c:axId val="97380608"/>
      </c:barChart>
      <c:catAx>
        <c:axId val="97048832"/>
        <c:scaling>
          <c:orientation val="minMax"/>
        </c:scaling>
        <c:delete val="0"/>
        <c:axPos val="b"/>
        <c:title>
          <c:tx>
            <c:rich>
              <a:bodyPr/>
              <a:lstStyle/>
              <a:p>
                <a:pPr>
                  <a:defRPr sz="1400"/>
                </a:pPr>
                <a:r>
                  <a:rPr lang="en-AU" sz="1400"/>
                  <a:t>Log </a:t>
                </a:r>
                <a:r>
                  <a:rPr lang="en-AU" sz="1400" i="1"/>
                  <a:t>S</a:t>
                </a:r>
              </a:p>
            </c:rich>
          </c:tx>
          <c:layout>
            <c:manualLayout>
              <c:xMode val="edge"/>
              <c:yMode val="edge"/>
              <c:x val="0.51342093820339674"/>
              <c:y val="0.92797467564870262"/>
            </c:manualLayout>
          </c:layout>
          <c:overlay val="0"/>
        </c:title>
        <c:numFmt formatCode="0.0" sourceLinked="1"/>
        <c:majorTickMark val="out"/>
        <c:minorTickMark val="none"/>
        <c:tickLblPos val="nextTo"/>
        <c:txPr>
          <a:bodyPr rot="-2700000"/>
          <a:lstStyle/>
          <a:p>
            <a:pPr>
              <a:defRPr sz="1050"/>
            </a:pPr>
            <a:endParaRPr lang="en-US"/>
          </a:p>
        </c:txPr>
        <c:crossAx val="97380608"/>
        <c:crosses val="autoZero"/>
        <c:auto val="1"/>
        <c:lblAlgn val="ctr"/>
        <c:lblOffset val="100"/>
        <c:noMultiLvlLbl val="0"/>
      </c:catAx>
      <c:valAx>
        <c:axId val="97380608"/>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560920291546702"/>
            </c:manualLayout>
          </c:layout>
          <c:overlay val="0"/>
        </c:title>
        <c:numFmt formatCode="General" sourceLinked="1"/>
        <c:majorTickMark val="out"/>
        <c:minorTickMark val="none"/>
        <c:tickLblPos val="nextTo"/>
        <c:txPr>
          <a:bodyPr/>
          <a:lstStyle/>
          <a:p>
            <a:pPr>
              <a:defRPr sz="1200"/>
            </a:pPr>
            <a:endParaRPr lang="en-US"/>
          </a:p>
        </c:txPr>
        <c:crossAx val="97048832"/>
        <c:crosses val="autoZero"/>
        <c:crossBetween val="between"/>
        <c:majorUnit val="20"/>
      </c:valAx>
      <c:spPr>
        <a:ln>
          <a:solidFill>
            <a:schemeClr val="tx1"/>
          </a:solidFill>
        </a:ln>
      </c:spPr>
    </c:plotArea>
    <c:legend>
      <c:legendPos val="t"/>
      <c:legendEntry>
        <c:idx val="0"/>
        <c:delete val="1"/>
      </c:legendEntry>
      <c:legendEntry>
        <c:idx val="3"/>
        <c:delete val="1"/>
      </c:legendEntry>
      <c:legendEntry>
        <c:idx val="4"/>
        <c:delete val="1"/>
      </c:legendEntry>
      <c:layout>
        <c:manualLayout>
          <c:xMode val="edge"/>
          <c:yMode val="edge"/>
          <c:x val="0.1104401984857786"/>
          <c:y val="0.15843308124033903"/>
          <c:w val="0.20090175465520768"/>
          <c:h val="7.951899981843176E-2"/>
        </c:manualLayout>
      </c:layout>
      <c:overlay val="0"/>
      <c:spPr>
        <a:solidFill>
          <a:schemeClr val="bg1">
            <a:alpha val="51000"/>
          </a:schemeClr>
        </a:solidFill>
        <a:ln>
          <a:noFill/>
        </a:ln>
      </c:spPr>
      <c:txPr>
        <a:bodyPr/>
        <a:lstStyle/>
        <a:p>
          <a:pPr>
            <a:defRPr sz="1050"/>
          </a:pPr>
          <a:endParaRPr lang="en-US"/>
        </a:p>
      </c:txPr>
    </c:legend>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Molar Mass</a:t>
            </a:r>
            <a:endParaRPr lang="en-AU" sz="1800">
              <a:solidFill>
                <a:srgbClr val="C00000"/>
              </a:solidFill>
              <a:effectLst/>
            </a:endParaRPr>
          </a:p>
        </c:rich>
      </c:tx>
      <c:layout>
        <c:manualLayout>
          <c:xMode val="edge"/>
          <c:yMode val="edge"/>
          <c:x val="0.47014438817270304"/>
          <c:y val="4.4572323716452443E-2"/>
        </c:manualLayout>
      </c:layout>
      <c:overlay val="1"/>
    </c:title>
    <c:autoTitleDeleted val="0"/>
    <c:plotArea>
      <c:layout>
        <c:manualLayout>
          <c:layoutTarget val="inner"/>
          <c:xMode val="edge"/>
          <c:yMode val="edge"/>
          <c:x val="0.10625038367096379"/>
          <c:y val="0.13852338291204899"/>
          <c:w val="0.87128018211581748"/>
          <c:h val="0.61182766581070214"/>
        </c:manualLayout>
      </c:layout>
      <c:barChart>
        <c:barDir val="col"/>
        <c:grouping val="clustered"/>
        <c:varyColors val="0"/>
        <c:ser>
          <c:idx val="2"/>
          <c:order val="0"/>
          <c:tx>
            <c:v>UNFILTERED FREQUENCY</c:v>
          </c:tx>
          <c:spPr>
            <a:solidFill>
              <a:schemeClr val="accent1">
                <a:lumMod val="40000"/>
                <a:lumOff val="60000"/>
                <a:alpha val="30000"/>
              </a:schemeClr>
            </a:solidFill>
            <a:ln>
              <a:solidFill>
                <a:schemeClr val="tx2">
                  <a:lumMod val="60000"/>
                  <a:lumOff val="40000"/>
                </a:schemeClr>
              </a:solidFill>
              <a:prstDash val="dash"/>
            </a:ln>
          </c:spPr>
          <c:invertIfNegative val="0"/>
          <c:cat>
            <c:strRef>
              <c:f>[0]!Mol_Wt_Bins</c:f>
              <c:strCache>
                <c:ptCount val="8"/>
                <c:pt idx="0">
                  <c:v>50 ≤ x &lt; 125</c:v>
                </c:pt>
                <c:pt idx="1">
                  <c:v>125 ≤ x &lt; 200</c:v>
                </c:pt>
                <c:pt idx="2">
                  <c:v>200 ≤ x &lt; 275</c:v>
                </c:pt>
                <c:pt idx="3">
                  <c:v>275 ≤ x &lt; 350</c:v>
                </c:pt>
                <c:pt idx="4">
                  <c:v>350 ≤ x &lt; 425</c:v>
                </c:pt>
                <c:pt idx="5">
                  <c:v>425 ≤ x &lt; 500</c:v>
                </c:pt>
                <c:pt idx="6">
                  <c:v>500 ≤ x &lt; 575</c:v>
                </c:pt>
                <c:pt idx="7">
                  <c:v>575 ≤ x &lt; 650</c:v>
                </c:pt>
              </c:strCache>
            </c:strRef>
          </c:cat>
          <c:val>
            <c:numRef>
              <c:f>[0]!Mol_Wt_Freq_UNFILTERED</c:f>
              <c:numCache>
                <c:formatCode>General</c:formatCode>
                <c:ptCount val="8"/>
                <c:pt idx="0">
                  <c:v>3</c:v>
                </c:pt>
                <c:pt idx="1">
                  <c:v>25</c:v>
                </c:pt>
                <c:pt idx="2">
                  <c:v>101</c:v>
                </c:pt>
                <c:pt idx="3">
                  <c:v>88</c:v>
                </c:pt>
                <c:pt idx="4">
                  <c:v>77</c:v>
                </c:pt>
                <c:pt idx="5">
                  <c:v>36</c:v>
                </c:pt>
                <c:pt idx="6">
                  <c:v>3</c:v>
                </c:pt>
                <c:pt idx="7">
                  <c:v>1</c:v>
                </c:pt>
              </c:numCache>
            </c:numRef>
          </c:val>
        </c:ser>
        <c:ser>
          <c:idx val="0"/>
          <c:order val="1"/>
          <c:tx>
            <c:v>FILTERED FREQUENCY</c:v>
          </c:tx>
          <c:spPr>
            <a:solidFill>
              <a:schemeClr val="accent1">
                <a:lumMod val="40000"/>
                <a:lumOff val="60000"/>
              </a:schemeClr>
            </a:solid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[0]!Mol_Wt_Bins</c:f>
              <c:strCache>
                <c:ptCount val="8"/>
                <c:pt idx="0">
                  <c:v>50 ≤ x &lt; 125</c:v>
                </c:pt>
                <c:pt idx="1">
                  <c:v>125 ≤ x &lt; 200</c:v>
                </c:pt>
                <c:pt idx="2">
                  <c:v>200 ≤ x &lt; 275</c:v>
                </c:pt>
                <c:pt idx="3">
                  <c:v>275 ≤ x &lt; 350</c:v>
                </c:pt>
                <c:pt idx="4">
                  <c:v>350 ≤ x &lt; 425</c:v>
                </c:pt>
                <c:pt idx="5">
                  <c:v>425 ≤ x &lt; 500</c:v>
                </c:pt>
                <c:pt idx="6">
                  <c:v>500 ≤ x &lt; 575</c:v>
                </c:pt>
                <c:pt idx="7">
                  <c:v>575 ≤ x &lt; 650</c:v>
                </c:pt>
              </c:strCache>
            </c:strRef>
          </c:cat>
          <c:val>
            <c:numRef>
              <c:f>[0]!Mol_Wt_Freq</c:f>
              <c:numCache>
                <c:formatCode>0</c:formatCode>
                <c:ptCount val="8"/>
                <c:pt idx="0">
                  <c:v>3</c:v>
                </c:pt>
                <c:pt idx="1">
                  <c:v>25</c:v>
                </c:pt>
                <c:pt idx="2">
                  <c:v>101</c:v>
                </c:pt>
                <c:pt idx="3">
                  <c:v>88</c:v>
                </c:pt>
                <c:pt idx="4">
                  <c:v>77</c:v>
                </c:pt>
                <c:pt idx="5">
                  <c:v>36</c:v>
                </c:pt>
                <c:pt idx="6">
                  <c:v>3</c:v>
                </c:pt>
                <c:pt idx="7">
                  <c:v>1</c:v>
                </c:pt>
              </c:numCache>
            </c:numRef>
          </c:val>
        </c:ser>
        <c:ser>
          <c:idx val="1"/>
          <c:order val="2"/>
          <c:tx>
            <c:v>OOB</c:v>
          </c:tx>
          <c:spPr>
            <a:solidFill>
              <a:srgbClr val="F8696B"/>
            </a:solidFill>
            <a:ln>
              <a:solidFill>
                <a:srgbClr val="FF0000"/>
              </a:solidFill>
            </a:ln>
          </c:spPr>
          <c:invertIfNegative val="0"/>
          <c:cat>
            <c:strRef>
              <c:f>[0]!Mol_Wt_Bins</c:f>
              <c:strCache>
                <c:ptCount val="8"/>
                <c:pt idx="0">
                  <c:v>50 ≤ x &lt; 125</c:v>
                </c:pt>
                <c:pt idx="1">
                  <c:v>125 ≤ x &lt; 200</c:v>
                </c:pt>
                <c:pt idx="2">
                  <c:v>200 ≤ x &lt; 275</c:v>
                </c:pt>
                <c:pt idx="3">
                  <c:v>275 ≤ x &lt; 350</c:v>
                </c:pt>
                <c:pt idx="4">
                  <c:v>350 ≤ x &lt; 425</c:v>
                </c:pt>
                <c:pt idx="5">
                  <c:v>425 ≤ x &lt; 500</c:v>
                </c:pt>
                <c:pt idx="6">
                  <c:v>500 ≤ x &lt; 575</c:v>
                </c:pt>
                <c:pt idx="7">
                  <c:v>575 ≤ x &lt; 650</c:v>
                </c:pt>
              </c:strCache>
            </c:strRef>
          </c:cat>
          <c:val>
            <c:numRef>
              <c:f>[0]!Mol_Wt_Freq_OOB</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0"/>
        <c:overlap val="100"/>
        <c:axId val="117157248"/>
        <c:axId val="117196672"/>
      </c:barChart>
      <c:catAx>
        <c:axId val="117157248"/>
        <c:scaling>
          <c:orientation val="minMax"/>
        </c:scaling>
        <c:delete val="0"/>
        <c:axPos val="b"/>
        <c:title>
          <c:tx>
            <c:rich>
              <a:bodyPr/>
              <a:lstStyle/>
              <a:p>
                <a:pPr>
                  <a:defRPr sz="1400"/>
                </a:pPr>
                <a:r>
                  <a:rPr lang="en-AU" sz="1400"/>
                  <a:t>Molar Mass</a:t>
                </a:r>
                <a:endParaRPr lang="en-AU" sz="1400" i="1"/>
              </a:p>
            </c:rich>
          </c:tx>
          <c:layout>
            <c:manualLayout>
              <c:xMode val="edge"/>
              <c:yMode val="edge"/>
              <c:x val="0.48256100368324117"/>
              <c:y val="0.92797464546180741"/>
            </c:manualLayout>
          </c:layout>
          <c:overlay val="0"/>
        </c:title>
        <c:numFmt formatCode="0.0" sourceLinked="1"/>
        <c:majorTickMark val="out"/>
        <c:minorTickMark val="none"/>
        <c:tickLblPos val="nextTo"/>
        <c:txPr>
          <a:bodyPr rot="-2700000"/>
          <a:lstStyle/>
          <a:p>
            <a:pPr>
              <a:defRPr sz="1050"/>
            </a:pPr>
            <a:endParaRPr lang="en-US"/>
          </a:p>
        </c:txPr>
        <c:crossAx val="117196672"/>
        <c:crosses val="autoZero"/>
        <c:auto val="1"/>
        <c:lblAlgn val="ctr"/>
        <c:lblOffset val="100"/>
        <c:noMultiLvlLbl val="0"/>
      </c:catAx>
      <c:valAx>
        <c:axId val="117196672"/>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560920291546702"/>
            </c:manualLayout>
          </c:layout>
          <c:overlay val="0"/>
        </c:title>
        <c:numFmt formatCode="General" sourceLinked="1"/>
        <c:majorTickMark val="out"/>
        <c:minorTickMark val="none"/>
        <c:tickLblPos val="nextTo"/>
        <c:txPr>
          <a:bodyPr/>
          <a:lstStyle/>
          <a:p>
            <a:pPr>
              <a:defRPr sz="1200"/>
            </a:pPr>
            <a:endParaRPr lang="en-US"/>
          </a:p>
        </c:txPr>
        <c:crossAx val="117157248"/>
        <c:crosses val="autoZero"/>
        <c:crossBetween val="between"/>
        <c:majorUnit val="20"/>
      </c:valAx>
      <c:spPr>
        <a:ln>
          <a:solidFill>
            <a:schemeClr val="tx1"/>
          </a:solidFill>
        </a:ln>
      </c:spPr>
    </c:plotArea>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Proportion of Aromatic Atoms</a:t>
            </a:r>
            <a:endParaRPr lang="en-AU" sz="1800">
              <a:solidFill>
                <a:srgbClr val="C00000"/>
              </a:solidFill>
              <a:effectLst/>
            </a:endParaRPr>
          </a:p>
        </c:rich>
      </c:tx>
      <c:layout>
        <c:manualLayout>
          <c:xMode val="edge"/>
          <c:yMode val="edge"/>
          <c:x val="0.33371099345201555"/>
          <c:y val="4.4572323716452443E-2"/>
        </c:manualLayout>
      </c:layout>
      <c:overlay val="1"/>
    </c:title>
    <c:autoTitleDeleted val="0"/>
    <c:plotArea>
      <c:layout>
        <c:manualLayout>
          <c:layoutTarget val="inner"/>
          <c:xMode val="edge"/>
          <c:yMode val="edge"/>
          <c:x val="0.10625038367096379"/>
          <c:y val="0.13852338291204899"/>
          <c:w val="0.87128018211581748"/>
          <c:h val="0.61182766581070214"/>
        </c:manualLayout>
      </c:layout>
      <c:barChart>
        <c:barDir val="col"/>
        <c:grouping val="clustered"/>
        <c:varyColors val="0"/>
        <c:ser>
          <c:idx val="2"/>
          <c:order val="0"/>
          <c:tx>
            <c:v>UNFILTERED FREQUENCY</c:v>
          </c:tx>
          <c:spPr>
            <a:solidFill>
              <a:schemeClr val="accent1">
                <a:lumMod val="40000"/>
                <a:lumOff val="60000"/>
                <a:alpha val="30000"/>
              </a:schemeClr>
            </a:solidFill>
            <a:ln>
              <a:solidFill>
                <a:schemeClr val="tx2">
                  <a:lumMod val="60000"/>
                  <a:lumOff val="40000"/>
                </a:schemeClr>
              </a:solidFill>
              <a:prstDash val="dash"/>
            </a:ln>
          </c:spPr>
          <c:invertIfNegative val="0"/>
          <c:cat>
            <c:strRef>
              <c:f>[0]!Ali_Arom_Bins</c:f>
              <c:strCache>
                <c:ptCount val="9"/>
                <c:pt idx="0">
                  <c:v>x &lt; 0.15</c:v>
                </c:pt>
                <c:pt idx="1">
                  <c:v>0.15 ≤ x &lt; 0.25</c:v>
                </c:pt>
                <c:pt idx="2">
                  <c:v>0.25 ≤ x &lt; 0.34</c:v>
                </c:pt>
                <c:pt idx="3">
                  <c:v>0.34 ≤ x &lt; 0.44</c:v>
                </c:pt>
                <c:pt idx="4">
                  <c:v>0.44 ≤ x &lt; 0.53</c:v>
                </c:pt>
                <c:pt idx="5">
                  <c:v>0.53 ≤ x &lt; 0.63</c:v>
                </c:pt>
                <c:pt idx="6">
                  <c:v>0.63 ≤ x &lt; 0.72</c:v>
                </c:pt>
                <c:pt idx="7">
                  <c:v>0.72 ≤ x &lt; 0.82</c:v>
                </c:pt>
                <c:pt idx="8">
                  <c:v>0.82 ≤ x &lt; 0.91</c:v>
                </c:pt>
              </c:strCache>
            </c:strRef>
          </c:cat>
          <c:val>
            <c:numRef>
              <c:f>[0]!Ali_Arom_Freq_UNFILTERED</c:f>
              <c:numCache>
                <c:formatCode>General</c:formatCode>
                <c:ptCount val="9"/>
                <c:pt idx="0">
                  <c:v>33</c:v>
                </c:pt>
                <c:pt idx="1">
                  <c:v>11</c:v>
                </c:pt>
                <c:pt idx="2">
                  <c:v>58</c:v>
                </c:pt>
                <c:pt idx="3">
                  <c:v>95</c:v>
                </c:pt>
                <c:pt idx="4">
                  <c:v>71</c:v>
                </c:pt>
                <c:pt idx="5">
                  <c:v>38</c:v>
                </c:pt>
                <c:pt idx="6">
                  <c:v>17</c:v>
                </c:pt>
                <c:pt idx="7">
                  <c:v>6</c:v>
                </c:pt>
                <c:pt idx="8">
                  <c:v>5</c:v>
                </c:pt>
              </c:numCache>
            </c:numRef>
          </c:val>
        </c:ser>
        <c:ser>
          <c:idx val="0"/>
          <c:order val="1"/>
          <c:tx>
            <c:v>FILTERED FREQUENCY</c:v>
          </c:tx>
          <c:spPr>
            <a:solidFill>
              <a:schemeClr val="accent1">
                <a:lumMod val="40000"/>
                <a:lumOff val="60000"/>
              </a:schemeClr>
            </a:solid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[0]!Ali_Arom_Bins</c:f>
              <c:strCache>
                <c:ptCount val="9"/>
                <c:pt idx="0">
                  <c:v>x &lt; 0.15</c:v>
                </c:pt>
                <c:pt idx="1">
                  <c:v>0.15 ≤ x &lt; 0.25</c:v>
                </c:pt>
                <c:pt idx="2">
                  <c:v>0.25 ≤ x &lt; 0.34</c:v>
                </c:pt>
                <c:pt idx="3">
                  <c:v>0.34 ≤ x &lt; 0.44</c:v>
                </c:pt>
                <c:pt idx="4">
                  <c:v>0.44 ≤ x &lt; 0.53</c:v>
                </c:pt>
                <c:pt idx="5">
                  <c:v>0.53 ≤ x &lt; 0.63</c:v>
                </c:pt>
                <c:pt idx="6">
                  <c:v>0.63 ≤ x &lt; 0.72</c:v>
                </c:pt>
                <c:pt idx="7">
                  <c:v>0.72 ≤ x &lt; 0.82</c:v>
                </c:pt>
                <c:pt idx="8">
                  <c:v>0.82 ≤ x &lt; 0.91</c:v>
                </c:pt>
              </c:strCache>
            </c:strRef>
          </c:cat>
          <c:val>
            <c:numRef>
              <c:f>[0]!Ali_Arom_Freq</c:f>
              <c:numCache>
                <c:formatCode>0</c:formatCode>
                <c:ptCount val="9"/>
                <c:pt idx="0">
                  <c:v>33</c:v>
                </c:pt>
                <c:pt idx="1">
                  <c:v>11</c:v>
                </c:pt>
                <c:pt idx="2">
                  <c:v>58</c:v>
                </c:pt>
                <c:pt idx="3">
                  <c:v>95</c:v>
                </c:pt>
                <c:pt idx="4">
                  <c:v>71</c:v>
                </c:pt>
                <c:pt idx="5">
                  <c:v>38</c:v>
                </c:pt>
                <c:pt idx="6">
                  <c:v>17</c:v>
                </c:pt>
                <c:pt idx="7">
                  <c:v>6</c:v>
                </c:pt>
                <c:pt idx="8">
                  <c:v>5</c:v>
                </c:pt>
              </c:numCache>
            </c:numRef>
          </c:val>
        </c:ser>
        <c:ser>
          <c:idx val="1"/>
          <c:order val="2"/>
          <c:tx>
            <c:v>OOB</c:v>
          </c:tx>
          <c:spPr>
            <a:solidFill>
              <a:srgbClr val="F8696B"/>
            </a:solidFill>
            <a:ln>
              <a:solidFill>
                <a:srgbClr val="FF0000"/>
              </a:solidFill>
            </a:ln>
          </c:spPr>
          <c:invertIfNegative val="0"/>
          <c:cat>
            <c:strRef>
              <c:f>[0]!Ali_Arom_Bins</c:f>
              <c:strCache>
                <c:ptCount val="9"/>
                <c:pt idx="0">
                  <c:v>x &lt; 0.15</c:v>
                </c:pt>
                <c:pt idx="1">
                  <c:v>0.15 ≤ x &lt; 0.25</c:v>
                </c:pt>
                <c:pt idx="2">
                  <c:v>0.25 ≤ x &lt; 0.34</c:v>
                </c:pt>
                <c:pt idx="3">
                  <c:v>0.34 ≤ x &lt; 0.44</c:v>
                </c:pt>
                <c:pt idx="4">
                  <c:v>0.44 ≤ x &lt; 0.53</c:v>
                </c:pt>
                <c:pt idx="5">
                  <c:v>0.53 ≤ x &lt; 0.63</c:v>
                </c:pt>
                <c:pt idx="6">
                  <c:v>0.63 ≤ x &lt; 0.72</c:v>
                </c:pt>
                <c:pt idx="7">
                  <c:v>0.72 ≤ x &lt; 0.82</c:v>
                </c:pt>
                <c:pt idx="8">
                  <c:v>0.82 ≤ x &lt; 0.91</c:v>
                </c:pt>
              </c:strCache>
            </c:strRef>
          </c:cat>
          <c:val>
            <c:numRef>
              <c:f>[0]!Ali_Arom_Freq_OOB</c:f>
              <c:numCache>
                <c:formatCode>General</c:formatCode>
                <c:ptCount val="9"/>
                <c:pt idx="0">
                  <c:v>33</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0"/>
        <c:overlap val="100"/>
        <c:axId val="129054592"/>
        <c:axId val="130421504"/>
      </c:barChart>
      <c:catAx>
        <c:axId val="129054592"/>
        <c:scaling>
          <c:orientation val="minMax"/>
        </c:scaling>
        <c:delete val="0"/>
        <c:axPos val="b"/>
        <c:title>
          <c:tx>
            <c:rich>
              <a:bodyPr/>
              <a:lstStyle/>
              <a:p>
                <a:pPr>
                  <a:defRPr sz="1400"/>
                </a:pPr>
                <a:r>
                  <a:rPr lang="en-AU" sz="1400"/>
                  <a:t>Aromatic/Total</a:t>
                </a:r>
                <a:r>
                  <a:rPr lang="en-AU" sz="1400" baseline="0"/>
                  <a:t> non-Hydrogren Atom Ratio</a:t>
                </a:r>
                <a:endParaRPr lang="en-AU" sz="1400" i="1"/>
              </a:p>
            </c:rich>
          </c:tx>
          <c:layout>
            <c:manualLayout>
              <c:xMode val="edge"/>
              <c:yMode val="edge"/>
              <c:x val="0.32014029568242269"/>
              <c:y val="0.92797464546180741"/>
            </c:manualLayout>
          </c:layout>
          <c:overlay val="0"/>
        </c:title>
        <c:numFmt formatCode="0.0" sourceLinked="1"/>
        <c:majorTickMark val="out"/>
        <c:minorTickMark val="none"/>
        <c:tickLblPos val="nextTo"/>
        <c:txPr>
          <a:bodyPr rot="-2700000"/>
          <a:lstStyle/>
          <a:p>
            <a:pPr>
              <a:defRPr sz="1050"/>
            </a:pPr>
            <a:endParaRPr lang="en-US"/>
          </a:p>
        </c:txPr>
        <c:crossAx val="130421504"/>
        <c:crosses val="autoZero"/>
        <c:auto val="1"/>
        <c:lblAlgn val="ctr"/>
        <c:lblOffset val="100"/>
        <c:noMultiLvlLbl val="0"/>
      </c:catAx>
      <c:valAx>
        <c:axId val="130421504"/>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560920291546702"/>
            </c:manualLayout>
          </c:layout>
          <c:overlay val="0"/>
        </c:title>
        <c:numFmt formatCode="General" sourceLinked="1"/>
        <c:majorTickMark val="out"/>
        <c:minorTickMark val="none"/>
        <c:tickLblPos val="nextTo"/>
        <c:txPr>
          <a:bodyPr/>
          <a:lstStyle/>
          <a:p>
            <a:pPr>
              <a:defRPr sz="1200"/>
            </a:pPr>
            <a:endParaRPr lang="en-US"/>
          </a:p>
        </c:txPr>
        <c:crossAx val="129054592"/>
        <c:crosses val="autoZero"/>
        <c:crossBetween val="between"/>
        <c:majorUnit val="20"/>
      </c:valAx>
      <c:spPr>
        <a:ln>
          <a:solidFill>
            <a:schemeClr val="tx1"/>
          </a:solidFill>
        </a:ln>
      </c:spPr>
    </c:plotArea>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Polar Surface Area</a:t>
            </a:r>
            <a:endParaRPr lang="en-AU" sz="1800">
              <a:solidFill>
                <a:srgbClr val="C00000"/>
              </a:solidFill>
              <a:effectLst/>
            </a:endParaRPr>
          </a:p>
        </c:rich>
      </c:tx>
      <c:layout>
        <c:manualLayout>
          <c:xMode val="edge"/>
          <c:yMode val="edge"/>
          <c:x val="0.42141817577245749"/>
          <c:y val="4.4572323716452443E-2"/>
        </c:manualLayout>
      </c:layout>
      <c:overlay val="1"/>
    </c:title>
    <c:autoTitleDeleted val="0"/>
    <c:plotArea>
      <c:layout>
        <c:manualLayout>
          <c:layoutTarget val="inner"/>
          <c:xMode val="edge"/>
          <c:yMode val="edge"/>
          <c:x val="0.10625038367096379"/>
          <c:y val="0.13852338291204899"/>
          <c:w val="0.87128018211581748"/>
          <c:h val="0.61182766581070214"/>
        </c:manualLayout>
      </c:layout>
      <c:barChart>
        <c:barDir val="col"/>
        <c:grouping val="clustered"/>
        <c:varyColors val="0"/>
        <c:ser>
          <c:idx val="2"/>
          <c:order val="0"/>
          <c:tx>
            <c:v>UNFILTERED FREQUENCY</c:v>
          </c:tx>
          <c:spPr>
            <a:solidFill>
              <a:schemeClr val="accent1">
                <a:lumMod val="40000"/>
                <a:lumOff val="60000"/>
                <a:alpha val="30000"/>
              </a:schemeClr>
            </a:solidFill>
            <a:ln>
              <a:solidFill>
                <a:schemeClr val="tx2">
                  <a:lumMod val="60000"/>
                  <a:lumOff val="40000"/>
                </a:schemeClr>
              </a:solidFill>
              <a:prstDash val="dash"/>
            </a:ln>
          </c:spPr>
          <c:invertIfNegative val="0"/>
          <c:cat>
            <c:strRef>
              <c:f>[0]!PSA_Bins</c:f>
              <c:strCache>
                <c:ptCount val="11"/>
                <c:pt idx="0">
                  <c:v>0 ≤ x &lt; 20</c:v>
                </c:pt>
                <c:pt idx="1">
                  <c:v>20 ≤ x &lt; 40</c:v>
                </c:pt>
                <c:pt idx="2">
                  <c:v>40 ≤ x &lt; 60</c:v>
                </c:pt>
                <c:pt idx="3">
                  <c:v>60 ≤ x &lt; 80</c:v>
                </c:pt>
                <c:pt idx="4">
                  <c:v>80 ≤ x &lt; 100</c:v>
                </c:pt>
                <c:pt idx="5">
                  <c:v>100 ≤ x &lt; 120</c:v>
                </c:pt>
                <c:pt idx="6">
                  <c:v>120 ≤ x &lt; 140</c:v>
                </c:pt>
                <c:pt idx="7">
                  <c:v>140 ≤ x &lt; 160</c:v>
                </c:pt>
                <c:pt idx="8">
                  <c:v>160 ≤ x &lt; 180</c:v>
                </c:pt>
                <c:pt idx="9">
                  <c:v>180 ≤ x &lt; 200</c:v>
                </c:pt>
                <c:pt idx="10">
                  <c:v>200 ≤ x &lt; 220</c:v>
                </c:pt>
              </c:strCache>
            </c:strRef>
          </c:cat>
          <c:val>
            <c:numRef>
              <c:f>[0]!PSA_Freq_UNFILTERED</c:f>
              <c:numCache>
                <c:formatCode>General</c:formatCode>
                <c:ptCount val="11"/>
                <c:pt idx="0">
                  <c:v>7</c:v>
                </c:pt>
                <c:pt idx="1">
                  <c:v>68</c:v>
                </c:pt>
                <c:pt idx="2">
                  <c:v>73</c:v>
                </c:pt>
                <c:pt idx="3">
                  <c:v>75</c:v>
                </c:pt>
                <c:pt idx="4">
                  <c:v>40</c:v>
                </c:pt>
                <c:pt idx="5">
                  <c:v>22</c:v>
                </c:pt>
                <c:pt idx="6">
                  <c:v>19</c:v>
                </c:pt>
                <c:pt idx="7">
                  <c:v>19</c:v>
                </c:pt>
                <c:pt idx="8">
                  <c:v>10</c:v>
                </c:pt>
                <c:pt idx="9">
                  <c:v>0</c:v>
                </c:pt>
                <c:pt idx="10">
                  <c:v>1</c:v>
                </c:pt>
              </c:numCache>
            </c:numRef>
          </c:val>
        </c:ser>
        <c:ser>
          <c:idx val="0"/>
          <c:order val="1"/>
          <c:tx>
            <c:v>FILTERED FREQUENCY</c:v>
          </c:tx>
          <c:spPr>
            <a:solidFill>
              <a:schemeClr val="accent1">
                <a:lumMod val="40000"/>
                <a:lumOff val="60000"/>
              </a:schemeClr>
            </a:solid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[0]!PSA_Bins</c:f>
              <c:strCache>
                <c:ptCount val="11"/>
                <c:pt idx="0">
                  <c:v>0 ≤ x &lt; 20</c:v>
                </c:pt>
                <c:pt idx="1">
                  <c:v>20 ≤ x &lt; 40</c:v>
                </c:pt>
                <c:pt idx="2">
                  <c:v>40 ≤ x &lt; 60</c:v>
                </c:pt>
                <c:pt idx="3">
                  <c:v>60 ≤ x &lt; 80</c:v>
                </c:pt>
                <c:pt idx="4">
                  <c:v>80 ≤ x &lt; 100</c:v>
                </c:pt>
                <c:pt idx="5">
                  <c:v>100 ≤ x &lt; 120</c:v>
                </c:pt>
                <c:pt idx="6">
                  <c:v>120 ≤ x &lt; 140</c:v>
                </c:pt>
                <c:pt idx="7">
                  <c:v>140 ≤ x &lt; 160</c:v>
                </c:pt>
                <c:pt idx="8">
                  <c:v>160 ≤ x &lt; 180</c:v>
                </c:pt>
                <c:pt idx="9">
                  <c:v>180 ≤ x &lt; 200</c:v>
                </c:pt>
                <c:pt idx="10">
                  <c:v>200 ≤ x &lt; 220</c:v>
                </c:pt>
              </c:strCache>
            </c:strRef>
          </c:cat>
          <c:val>
            <c:numRef>
              <c:f>[0]!PSA_Freq</c:f>
              <c:numCache>
                <c:formatCode>0</c:formatCode>
                <c:ptCount val="11"/>
                <c:pt idx="0">
                  <c:v>7</c:v>
                </c:pt>
                <c:pt idx="1">
                  <c:v>68</c:v>
                </c:pt>
                <c:pt idx="2">
                  <c:v>73</c:v>
                </c:pt>
                <c:pt idx="3">
                  <c:v>75</c:v>
                </c:pt>
                <c:pt idx="4">
                  <c:v>40</c:v>
                </c:pt>
                <c:pt idx="5">
                  <c:v>22</c:v>
                </c:pt>
                <c:pt idx="6">
                  <c:v>19</c:v>
                </c:pt>
                <c:pt idx="7">
                  <c:v>19</c:v>
                </c:pt>
                <c:pt idx="8">
                  <c:v>10</c:v>
                </c:pt>
                <c:pt idx="9">
                  <c:v>0</c:v>
                </c:pt>
                <c:pt idx="10">
                  <c:v>1</c:v>
                </c:pt>
              </c:numCache>
            </c:numRef>
          </c:val>
        </c:ser>
        <c:ser>
          <c:idx val="1"/>
          <c:order val="2"/>
          <c:tx>
            <c:v>OOB</c:v>
          </c:tx>
          <c:spPr>
            <a:solidFill>
              <a:srgbClr val="F8696B"/>
            </a:solidFill>
            <a:ln>
              <a:solidFill>
                <a:srgbClr val="FF0000"/>
              </a:solidFill>
            </a:ln>
          </c:spPr>
          <c:invertIfNegative val="0"/>
          <c:cat>
            <c:strRef>
              <c:f>[0]!PSA_Bins</c:f>
              <c:strCache>
                <c:ptCount val="11"/>
                <c:pt idx="0">
                  <c:v>0 ≤ x &lt; 20</c:v>
                </c:pt>
                <c:pt idx="1">
                  <c:v>20 ≤ x &lt; 40</c:v>
                </c:pt>
                <c:pt idx="2">
                  <c:v>40 ≤ x &lt; 60</c:v>
                </c:pt>
                <c:pt idx="3">
                  <c:v>60 ≤ x &lt; 80</c:v>
                </c:pt>
                <c:pt idx="4">
                  <c:v>80 ≤ x &lt; 100</c:v>
                </c:pt>
                <c:pt idx="5">
                  <c:v>100 ≤ x &lt; 120</c:v>
                </c:pt>
                <c:pt idx="6">
                  <c:v>120 ≤ x &lt; 140</c:v>
                </c:pt>
                <c:pt idx="7">
                  <c:v>140 ≤ x &lt; 160</c:v>
                </c:pt>
                <c:pt idx="8">
                  <c:v>160 ≤ x &lt; 180</c:v>
                </c:pt>
                <c:pt idx="9">
                  <c:v>180 ≤ x &lt; 200</c:v>
                </c:pt>
                <c:pt idx="10">
                  <c:v>200 ≤ x &lt; 220</c:v>
                </c:pt>
              </c:strCache>
            </c:strRef>
          </c:cat>
          <c:val>
            <c:numRef>
              <c:f>[0]!PSA_Freq_OOB</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0"/>
        <c:overlap val="100"/>
        <c:axId val="145751424"/>
        <c:axId val="145833344"/>
      </c:barChart>
      <c:catAx>
        <c:axId val="145751424"/>
        <c:scaling>
          <c:orientation val="minMax"/>
        </c:scaling>
        <c:delete val="0"/>
        <c:axPos val="b"/>
        <c:title>
          <c:tx>
            <c:rich>
              <a:bodyPr/>
              <a:lstStyle/>
              <a:p>
                <a:pPr>
                  <a:defRPr sz="1400"/>
                </a:pPr>
                <a:r>
                  <a:rPr lang="en-AU" sz="1400"/>
                  <a:t>Topological Polar Surface Area</a:t>
                </a:r>
                <a:r>
                  <a:rPr lang="en-AU" sz="1400" baseline="0"/>
                  <a:t> (</a:t>
                </a:r>
                <a:r>
                  <a:rPr lang="en-AU" sz="1400" b="1" i="0" u="none" strike="noStrike" baseline="0">
                    <a:effectLst/>
                  </a:rPr>
                  <a:t>Å²</a:t>
                </a:r>
                <a:r>
                  <a:rPr lang="en-AU" sz="1400" baseline="0"/>
                  <a:t>)</a:t>
                </a:r>
                <a:endParaRPr lang="en-AU" sz="1400" i="1"/>
              </a:p>
            </c:rich>
          </c:tx>
          <c:layout>
            <c:manualLayout>
              <c:xMode val="edge"/>
              <c:yMode val="edge"/>
              <c:x val="0.37373912932269288"/>
              <c:y val="0.92797464546180741"/>
            </c:manualLayout>
          </c:layout>
          <c:overlay val="0"/>
        </c:title>
        <c:numFmt formatCode="0.0" sourceLinked="1"/>
        <c:majorTickMark val="out"/>
        <c:minorTickMark val="none"/>
        <c:tickLblPos val="nextTo"/>
        <c:txPr>
          <a:bodyPr rot="-2700000"/>
          <a:lstStyle/>
          <a:p>
            <a:pPr>
              <a:defRPr sz="1050"/>
            </a:pPr>
            <a:endParaRPr lang="en-US"/>
          </a:p>
        </c:txPr>
        <c:crossAx val="145833344"/>
        <c:crosses val="autoZero"/>
        <c:auto val="1"/>
        <c:lblAlgn val="ctr"/>
        <c:lblOffset val="100"/>
        <c:noMultiLvlLbl val="0"/>
      </c:catAx>
      <c:valAx>
        <c:axId val="145833344"/>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560920291546702"/>
            </c:manualLayout>
          </c:layout>
          <c:overlay val="0"/>
        </c:title>
        <c:numFmt formatCode="General" sourceLinked="1"/>
        <c:majorTickMark val="out"/>
        <c:minorTickMark val="none"/>
        <c:tickLblPos val="nextTo"/>
        <c:txPr>
          <a:bodyPr/>
          <a:lstStyle/>
          <a:p>
            <a:pPr>
              <a:defRPr sz="1200"/>
            </a:pPr>
            <a:endParaRPr lang="en-US"/>
          </a:p>
        </c:txPr>
        <c:crossAx val="145751424"/>
        <c:crosses val="autoZero"/>
        <c:crossBetween val="between"/>
        <c:majorUnit val="20"/>
      </c:valAx>
      <c:spPr>
        <a:ln>
          <a:solidFill>
            <a:schemeClr val="tx1"/>
          </a:solidFill>
        </a:ln>
      </c:spPr>
    </c:plotArea>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Distribution Coefficient at pH 7.4 (Log </a:t>
            </a:r>
            <a:r>
              <a:rPr lang="en-AU" sz="1800" b="1" i="1" baseline="0">
                <a:solidFill>
                  <a:srgbClr val="C00000"/>
                </a:solidFill>
                <a:effectLst/>
              </a:rPr>
              <a:t>D</a:t>
            </a:r>
            <a:r>
              <a:rPr lang="en-AU" sz="1800" b="1" i="0" baseline="0">
                <a:solidFill>
                  <a:srgbClr val="C00000"/>
                </a:solidFill>
                <a:effectLst/>
              </a:rPr>
              <a:t>)</a:t>
            </a:r>
            <a:endParaRPr lang="en-AU" sz="1800">
              <a:solidFill>
                <a:srgbClr val="C00000"/>
              </a:solidFill>
              <a:effectLst/>
            </a:endParaRPr>
          </a:p>
        </c:rich>
      </c:tx>
      <c:layout>
        <c:manualLayout>
          <c:xMode val="edge"/>
          <c:yMode val="edge"/>
          <c:x val="0.29473002353181915"/>
          <c:y val="4.4572323716452443E-2"/>
        </c:manualLayout>
      </c:layout>
      <c:overlay val="1"/>
    </c:title>
    <c:autoTitleDeleted val="0"/>
    <c:plotArea>
      <c:layout>
        <c:manualLayout>
          <c:layoutTarget val="inner"/>
          <c:xMode val="edge"/>
          <c:yMode val="edge"/>
          <c:x val="0.10625038367096379"/>
          <c:y val="0.13852338291204899"/>
          <c:w val="0.87128018211581748"/>
          <c:h val="0.61182766581070214"/>
        </c:manualLayout>
      </c:layout>
      <c:barChart>
        <c:barDir val="col"/>
        <c:grouping val="clustered"/>
        <c:varyColors val="0"/>
        <c:ser>
          <c:idx val="2"/>
          <c:order val="0"/>
          <c:tx>
            <c:v>UNFILTERED FREQUENCY</c:v>
          </c:tx>
          <c:spPr>
            <a:solidFill>
              <a:schemeClr val="accent1">
                <a:lumMod val="40000"/>
                <a:lumOff val="60000"/>
                <a:alpha val="30000"/>
              </a:schemeClr>
            </a:solidFill>
            <a:ln>
              <a:solidFill>
                <a:schemeClr val="tx2">
                  <a:lumMod val="60000"/>
                  <a:lumOff val="40000"/>
                </a:schemeClr>
              </a:solidFill>
              <a:prstDash val="dash"/>
            </a:ln>
          </c:spPr>
          <c:invertIfNegative val="0"/>
          <c:cat>
            <c:strRef>
              <c:f>[0]!LogD_Bins</c:f>
              <c:strCache>
                <c:ptCount val="12"/>
                <c:pt idx="0">
                  <c:v>-9.5 ≤ x &lt; -8.0</c:v>
                </c:pt>
                <c:pt idx="1">
                  <c:v>-8.0 ≤ x &lt; -6.5</c:v>
                </c:pt>
                <c:pt idx="2">
                  <c:v>-6.5 ≤ x &lt; -5.0</c:v>
                </c:pt>
                <c:pt idx="3">
                  <c:v>-5.0 ≤ x &lt; -3.5</c:v>
                </c:pt>
                <c:pt idx="4">
                  <c:v>-3.5 ≤ x &lt; -2.0</c:v>
                </c:pt>
                <c:pt idx="5">
                  <c:v>-2.0 ≤ x &lt; -0.5</c:v>
                </c:pt>
                <c:pt idx="6">
                  <c:v>-0.5 ≤ x &lt; 1.0</c:v>
                </c:pt>
                <c:pt idx="7">
                  <c:v>1.0 ≤ x &lt; 2.5</c:v>
                </c:pt>
                <c:pt idx="8">
                  <c:v>2.5 ≤ x &lt; 4.0</c:v>
                </c:pt>
                <c:pt idx="9">
                  <c:v>4.0 ≤ x &lt; 5.5</c:v>
                </c:pt>
                <c:pt idx="10">
                  <c:v>5.5 ≤ x &lt; 7.0</c:v>
                </c:pt>
                <c:pt idx="11">
                  <c:v>7.0 ≤ x &lt; 8.5</c:v>
                </c:pt>
              </c:strCache>
            </c:strRef>
          </c:cat>
          <c:val>
            <c:numRef>
              <c:f>[0]!LogD_Freq_UNFILTERED</c:f>
              <c:numCache>
                <c:formatCode>General</c:formatCode>
                <c:ptCount val="12"/>
                <c:pt idx="0">
                  <c:v>1</c:v>
                </c:pt>
                <c:pt idx="1">
                  <c:v>5</c:v>
                </c:pt>
                <c:pt idx="2">
                  <c:v>1</c:v>
                </c:pt>
                <c:pt idx="3">
                  <c:v>1</c:v>
                </c:pt>
                <c:pt idx="4">
                  <c:v>8</c:v>
                </c:pt>
                <c:pt idx="5">
                  <c:v>31</c:v>
                </c:pt>
                <c:pt idx="6">
                  <c:v>44</c:v>
                </c:pt>
                <c:pt idx="7">
                  <c:v>73</c:v>
                </c:pt>
                <c:pt idx="8">
                  <c:v>88</c:v>
                </c:pt>
                <c:pt idx="9">
                  <c:v>76</c:v>
                </c:pt>
                <c:pt idx="10">
                  <c:v>5</c:v>
                </c:pt>
                <c:pt idx="11">
                  <c:v>1</c:v>
                </c:pt>
              </c:numCache>
            </c:numRef>
          </c:val>
        </c:ser>
        <c:ser>
          <c:idx val="0"/>
          <c:order val="1"/>
          <c:tx>
            <c:v>FILTERED FREQUENCY</c:v>
          </c:tx>
          <c:spPr>
            <a:solidFill>
              <a:schemeClr val="accent1">
                <a:lumMod val="40000"/>
                <a:lumOff val="60000"/>
              </a:schemeClr>
            </a:solid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[0]!LogD_Bins</c:f>
              <c:strCache>
                <c:ptCount val="12"/>
                <c:pt idx="0">
                  <c:v>-9.5 ≤ x &lt; -8.0</c:v>
                </c:pt>
                <c:pt idx="1">
                  <c:v>-8.0 ≤ x &lt; -6.5</c:v>
                </c:pt>
                <c:pt idx="2">
                  <c:v>-6.5 ≤ x &lt; -5.0</c:v>
                </c:pt>
                <c:pt idx="3">
                  <c:v>-5.0 ≤ x &lt; -3.5</c:v>
                </c:pt>
                <c:pt idx="4">
                  <c:v>-3.5 ≤ x &lt; -2.0</c:v>
                </c:pt>
                <c:pt idx="5">
                  <c:v>-2.0 ≤ x &lt; -0.5</c:v>
                </c:pt>
                <c:pt idx="6">
                  <c:v>-0.5 ≤ x &lt; 1.0</c:v>
                </c:pt>
                <c:pt idx="7">
                  <c:v>1.0 ≤ x &lt; 2.5</c:v>
                </c:pt>
                <c:pt idx="8">
                  <c:v>2.5 ≤ x &lt; 4.0</c:v>
                </c:pt>
                <c:pt idx="9">
                  <c:v>4.0 ≤ x &lt; 5.5</c:v>
                </c:pt>
                <c:pt idx="10">
                  <c:v>5.5 ≤ x &lt; 7.0</c:v>
                </c:pt>
                <c:pt idx="11">
                  <c:v>7.0 ≤ x &lt; 8.5</c:v>
                </c:pt>
              </c:strCache>
            </c:strRef>
          </c:cat>
          <c:val>
            <c:numRef>
              <c:f>[0]!LogD_Freq</c:f>
              <c:numCache>
                <c:formatCode>0</c:formatCode>
                <c:ptCount val="12"/>
                <c:pt idx="0">
                  <c:v>1</c:v>
                </c:pt>
                <c:pt idx="1">
                  <c:v>5</c:v>
                </c:pt>
                <c:pt idx="2">
                  <c:v>1</c:v>
                </c:pt>
                <c:pt idx="3">
                  <c:v>1</c:v>
                </c:pt>
                <c:pt idx="4">
                  <c:v>8</c:v>
                </c:pt>
                <c:pt idx="5">
                  <c:v>31</c:v>
                </c:pt>
                <c:pt idx="6">
                  <c:v>44</c:v>
                </c:pt>
                <c:pt idx="7">
                  <c:v>73</c:v>
                </c:pt>
                <c:pt idx="8">
                  <c:v>88</c:v>
                </c:pt>
                <c:pt idx="9">
                  <c:v>76</c:v>
                </c:pt>
                <c:pt idx="10">
                  <c:v>5</c:v>
                </c:pt>
                <c:pt idx="11">
                  <c:v>1</c:v>
                </c:pt>
              </c:numCache>
            </c:numRef>
          </c:val>
        </c:ser>
        <c:ser>
          <c:idx val="1"/>
          <c:order val="2"/>
          <c:tx>
            <c:v>OOB</c:v>
          </c:tx>
          <c:spPr>
            <a:solidFill>
              <a:srgbClr val="F8696B"/>
            </a:solidFill>
            <a:ln>
              <a:solidFill>
                <a:srgbClr val="FF0000"/>
              </a:solidFill>
            </a:ln>
          </c:spPr>
          <c:invertIfNegative val="0"/>
          <c:cat>
            <c:strRef>
              <c:f>[0]!LogD_Bins</c:f>
              <c:strCache>
                <c:ptCount val="12"/>
                <c:pt idx="0">
                  <c:v>-9.5 ≤ x &lt; -8.0</c:v>
                </c:pt>
                <c:pt idx="1">
                  <c:v>-8.0 ≤ x &lt; -6.5</c:v>
                </c:pt>
                <c:pt idx="2">
                  <c:v>-6.5 ≤ x &lt; -5.0</c:v>
                </c:pt>
                <c:pt idx="3">
                  <c:v>-5.0 ≤ x &lt; -3.5</c:v>
                </c:pt>
                <c:pt idx="4">
                  <c:v>-3.5 ≤ x &lt; -2.0</c:v>
                </c:pt>
                <c:pt idx="5">
                  <c:v>-2.0 ≤ x &lt; -0.5</c:v>
                </c:pt>
                <c:pt idx="6">
                  <c:v>-0.5 ≤ x &lt; 1.0</c:v>
                </c:pt>
                <c:pt idx="7">
                  <c:v>1.0 ≤ x &lt; 2.5</c:v>
                </c:pt>
                <c:pt idx="8">
                  <c:v>2.5 ≤ x &lt; 4.0</c:v>
                </c:pt>
                <c:pt idx="9">
                  <c:v>4.0 ≤ x &lt; 5.5</c:v>
                </c:pt>
                <c:pt idx="10">
                  <c:v>5.5 ≤ x &lt; 7.0</c:v>
                </c:pt>
                <c:pt idx="11">
                  <c:v>7.0 ≤ x &lt; 8.5</c:v>
                </c:pt>
              </c:strCache>
            </c:strRef>
          </c:cat>
          <c:val>
            <c:numRef>
              <c:f>[0]!LogD_Freq_OOB</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0"/>
        <c:overlap val="100"/>
        <c:axId val="147291520"/>
        <c:axId val="147508608"/>
      </c:barChart>
      <c:catAx>
        <c:axId val="147291520"/>
        <c:scaling>
          <c:orientation val="minMax"/>
        </c:scaling>
        <c:delete val="0"/>
        <c:axPos val="b"/>
        <c:title>
          <c:tx>
            <c:rich>
              <a:bodyPr/>
              <a:lstStyle/>
              <a:p>
                <a:pPr>
                  <a:defRPr sz="1400"/>
                </a:pPr>
                <a:r>
                  <a:rPr lang="en-AU" sz="1400"/>
                  <a:t>Calculated Log </a:t>
                </a:r>
                <a:r>
                  <a:rPr lang="en-AU" sz="1400" i="1"/>
                  <a:t>D</a:t>
                </a:r>
              </a:p>
            </c:rich>
          </c:tx>
          <c:layout>
            <c:manualLayout>
              <c:xMode val="edge"/>
              <c:yMode val="edge"/>
              <c:x val="0.45332527624309388"/>
              <c:y val="0.92797464546180741"/>
            </c:manualLayout>
          </c:layout>
          <c:overlay val="0"/>
        </c:title>
        <c:numFmt formatCode="0.0" sourceLinked="1"/>
        <c:majorTickMark val="out"/>
        <c:minorTickMark val="none"/>
        <c:tickLblPos val="nextTo"/>
        <c:txPr>
          <a:bodyPr rot="-2700000"/>
          <a:lstStyle/>
          <a:p>
            <a:pPr>
              <a:defRPr sz="1050"/>
            </a:pPr>
            <a:endParaRPr lang="en-US"/>
          </a:p>
        </c:txPr>
        <c:crossAx val="147508608"/>
        <c:crosses val="autoZero"/>
        <c:auto val="1"/>
        <c:lblAlgn val="ctr"/>
        <c:lblOffset val="100"/>
        <c:noMultiLvlLbl val="0"/>
      </c:catAx>
      <c:valAx>
        <c:axId val="147508608"/>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560920291546702"/>
            </c:manualLayout>
          </c:layout>
          <c:overlay val="0"/>
        </c:title>
        <c:numFmt formatCode="General" sourceLinked="1"/>
        <c:majorTickMark val="out"/>
        <c:minorTickMark val="none"/>
        <c:tickLblPos val="nextTo"/>
        <c:txPr>
          <a:bodyPr/>
          <a:lstStyle/>
          <a:p>
            <a:pPr>
              <a:defRPr sz="1200"/>
            </a:pPr>
            <a:endParaRPr lang="en-US"/>
          </a:p>
        </c:txPr>
        <c:crossAx val="147291520"/>
        <c:crosses val="autoZero"/>
        <c:crossBetween val="between"/>
        <c:majorUnit val="20"/>
      </c:valAx>
      <c:spPr>
        <a:ln>
          <a:solidFill>
            <a:schemeClr val="tx1"/>
          </a:solidFill>
        </a:ln>
      </c:spPr>
    </c:plotArea>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Formal Charge at pH 7.4</a:t>
            </a:r>
            <a:endParaRPr lang="en-AU" sz="1800">
              <a:solidFill>
                <a:srgbClr val="C00000"/>
              </a:solidFill>
              <a:effectLst/>
            </a:endParaRPr>
          </a:p>
        </c:rich>
      </c:tx>
      <c:layout>
        <c:manualLayout>
          <c:xMode val="edge"/>
          <c:yMode val="edge"/>
          <c:x val="0.38568562001227746"/>
          <c:y val="4.4572323716452443E-2"/>
        </c:manualLayout>
      </c:layout>
      <c:overlay val="1"/>
    </c:title>
    <c:autoTitleDeleted val="0"/>
    <c:plotArea>
      <c:layout>
        <c:manualLayout>
          <c:layoutTarget val="inner"/>
          <c:xMode val="edge"/>
          <c:yMode val="edge"/>
          <c:x val="0.10625038367096379"/>
          <c:y val="0.13852338291204899"/>
          <c:w val="0.87128018211581748"/>
          <c:h val="0.69351405185023807"/>
        </c:manualLayout>
      </c:layout>
      <c:barChart>
        <c:barDir val="col"/>
        <c:grouping val="clustered"/>
        <c:varyColors val="0"/>
        <c:ser>
          <c:idx val="2"/>
          <c:order val="0"/>
          <c:tx>
            <c:v>UNFILTERED FREQUENCY</c:v>
          </c:tx>
          <c:spPr>
            <a:solidFill>
              <a:schemeClr val="accent1">
                <a:lumMod val="40000"/>
                <a:lumOff val="60000"/>
                <a:alpha val="30000"/>
              </a:schemeClr>
            </a:solidFill>
            <a:ln>
              <a:solidFill>
                <a:schemeClr val="tx2">
                  <a:lumMod val="60000"/>
                  <a:lumOff val="40000"/>
                </a:schemeClr>
              </a:solidFill>
              <a:prstDash val="dash"/>
            </a:ln>
          </c:spPr>
          <c:invertIfNegative val="0"/>
          <c:cat>
            <c:strRef>
              <c:f>[0]!Formal_Charge_Bins</c:f>
              <c:strCache>
                <c:ptCount val="5"/>
                <c:pt idx="0">
                  <c:v>-2</c:v>
                </c:pt>
                <c:pt idx="1">
                  <c:v>-1</c:v>
                </c:pt>
                <c:pt idx="2">
                  <c:v>0</c:v>
                </c:pt>
                <c:pt idx="3">
                  <c:v>1</c:v>
                </c:pt>
                <c:pt idx="4">
                  <c:v>2</c:v>
                </c:pt>
              </c:strCache>
            </c:strRef>
          </c:cat>
          <c:val>
            <c:numRef>
              <c:f>[0]!Formal_Charge_Freq_UNFILTERED</c:f>
              <c:numCache>
                <c:formatCode>General</c:formatCode>
                <c:ptCount val="5"/>
                <c:pt idx="0">
                  <c:v>4</c:v>
                </c:pt>
                <c:pt idx="1">
                  <c:v>109</c:v>
                </c:pt>
                <c:pt idx="2">
                  <c:v>218</c:v>
                </c:pt>
                <c:pt idx="3">
                  <c:v>1</c:v>
                </c:pt>
                <c:pt idx="4">
                  <c:v>2</c:v>
                </c:pt>
              </c:numCache>
            </c:numRef>
          </c:val>
        </c:ser>
        <c:ser>
          <c:idx val="0"/>
          <c:order val="1"/>
          <c:tx>
            <c:v>FILTERED FREQUENCY</c:v>
          </c:tx>
          <c:spPr>
            <a:solidFill>
              <a:schemeClr val="accent1">
                <a:lumMod val="40000"/>
                <a:lumOff val="60000"/>
              </a:schemeClr>
            </a:solid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[0]!Formal_Charge_Bins</c:f>
              <c:strCache>
                <c:ptCount val="5"/>
                <c:pt idx="0">
                  <c:v>-2</c:v>
                </c:pt>
                <c:pt idx="1">
                  <c:v>-1</c:v>
                </c:pt>
                <c:pt idx="2">
                  <c:v>0</c:v>
                </c:pt>
                <c:pt idx="3">
                  <c:v>1</c:v>
                </c:pt>
                <c:pt idx="4">
                  <c:v>2</c:v>
                </c:pt>
              </c:strCache>
            </c:strRef>
          </c:cat>
          <c:val>
            <c:numRef>
              <c:f>[0]!Formal_Charge_Freq</c:f>
              <c:numCache>
                <c:formatCode>0</c:formatCode>
                <c:ptCount val="5"/>
                <c:pt idx="0">
                  <c:v>4</c:v>
                </c:pt>
                <c:pt idx="1">
                  <c:v>109</c:v>
                </c:pt>
                <c:pt idx="2">
                  <c:v>218</c:v>
                </c:pt>
                <c:pt idx="3">
                  <c:v>1</c:v>
                </c:pt>
                <c:pt idx="4">
                  <c:v>2</c:v>
                </c:pt>
              </c:numCache>
            </c:numRef>
          </c:val>
        </c:ser>
        <c:ser>
          <c:idx val="1"/>
          <c:order val="2"/>
          <c:tx>
            <c:v>OOB</c:v>
          </c:tx>
          <c:spPr>
            <a:solidFill>
              <a:srgbClr val="F8696B"/>
            </a:solidFill>
            <a:ln>
              <a:solidFill>
                <a:srgbClr val="FF0000"/>
              </a:solidFill>
            </a:ln>
          </c:spPr>
          <c:invertIfNegative val="0"/>
          <c:cat>
            <c:strRef>
              <c:f>[0]!Formal_Charge_Bins</c:f>
              <c:strCache>
                <c:ptCount val="5"/>
                <c:pt idx="0">
                  <c:v>-2</c:v>
                </c:pt>
                <c:pt idx="1">
                  <c:v>-1</c:v>
                </c:pt>
                <c:pt idx="2">
                  <c:v>0</c:v>
                </c:pt>
                <c:pt idx="3">
                  <c:v>1</c:v>
                </c:pt>
                <c:pt idx="4">
                  <c:v>2</c:v>
                </c:pt>
              </c:strCache>
            </c:strRef>
          </c:cat>
          <c:val>
            <c:numRef>
              <c:f>[0]!Formal_Charge_Freq_OOB</c:f>
              <c:numCache>
                <c:formatCode>General</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50"/>
        <c:overlap val="100"/>
        <c:axId val="149260928"/>
        <c:axId val="149337216"/>
      </c:barChart>
      <c:catAx>
        <c:axId val="149260928"/>
        <c:scaling>
          <c:orientation val="minMax"/>
        </c:scaling>
        <c:delete val="0"/>
        <c:axPos val="b"/>
        <c:title>
          <c:tx>
            <c:rich>
              <a:bodyPr/>
              <a:lstStyle/>
              <a:p>
                <a:pPr>
                  <a:defRPr sz="1400"/>
                </a:pPr>
                <a:r>
                  <a:rPr lang="en-AU" sz="1400"/>
                  <a:t>Formal Charge</a:t>
                </a:r>
                <a:endParaRPr lang="en-AU" sz="1400" i="1"/>
              </a:p>
            </c:rich>
          </c:tx>
          <c:layout>
            <c:manualLayout>
              <c:xMode val="edge"/>
              <c:yMode val="edge"/>
              <c:x val="0.46144631164313477"/>
              <c:y val="0.92797464546180741"/>
            </c:manualLayout>
          </c:layout>
          <c:overlay val="0"/>
        </c:title>
        <c:numFmt formatCode="0.0" sourceLinked="1"/>
        <c:majorTickMark val="out"/>
        <c:minorTickMark val="none"/>
        <c:tickLblPos val="nextTo"/>
        <c:txPr>
          <a:bodyPr rot="0"/>
          <a:lstStyle/>
          <a:p>
            <a:pPr>
              <a:defRPr sz="1050"/>
            </a:pPr>
            <a:endParaRPr lang="en-US"/>
          </a:p>
        </c:txPr>
        <c:crossAx val="149337216"/>
        <c:crosses val="autoZero"/>
        <c:auto val="1"/>
        <c:lblAlgn val="ctr"/>
        <c:lblOffset val="100"/>
        <c:noMultiLvlLbl val="0"/>
      </c:catAx>
      <c:valAx>
        <c:axId val="149337216"/>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9825277769132611"/>
            </c:manualLayout>
          </c:layout>
          <c:overlay val="0"/>
        </c:title>
        <c:numFmt formatCode="General" sourceLinked="1"/>
        <c:majorTickMark val="out"/>
        <c:minorTickMark val="none"/>
        <c:tickLblPos val="nextTo"/>
        <c:txPr>
          <a:bodyPr/>
          <a:lstStyle/>
          <a:p>
            <a:pPr>
              <a:defRPr sz="1200"/>
            </a:pPr>
            <a:endParaRPr lang="en-US"/>
          </a:p>
        </c:txPr>
        <c:crossAx val="149260928"/>
        <c:crosses val="autoZero"/>
        <c:crossBetween val="between"/>
        <c:majorUnit val="20"/>
      </c:valAx>
      <c:spPr>
        <a:ln>
          <a:solidFill>
            <a:schemeClr val="tx1"/>
          </a:solidFill>
        </a:ln>
      </c:spPr>
    </c:plotArea>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Number of Rotatable Bonds</a:t>
            </a:r>
            <a:endParaRPr lang="en-AU" sz="1800">
              <a:solidFill>
                <a:srgbClr val="C00000"/>
              </a:solidFill>
              <a:effectLst/>
            </a:endParaRPr>
          </a:p>
        </c:rich>
      </c:tx>
      <c:layout>
        <c:manualLayout>
          <c:xMode val="edge"/>
          <c:yMode val="edge"/>
          <c:x val="0.36457092797217105"/>
          <c:y val="4.4572323716452443E-2"/>
        </c:manualLayout>
      </c:layout>
      <c:overlay val="1"/>
    </c:title>
    <c:autoTitleDeleted val="0"/>
    <c:plotArea>
      <c:layout>
        <c:manualLayout>
          <c:layoutTarget val="inner"/>
          <c:xMode val="edge"/>
          <c:yMode val="edge"/>
          <c:x val="0.10625038367096379"/>
          <c:y val="0.13852338291204899"/>
          <c:w val="0.87128018211581748"/>
          <c:h val="0.69351405185023807"/>
        </c:manualLayout>
      </c:layout>
      <c:barChart>
        <c:barDir val="col"/>
        <c:grouping val="clustered"/>
        <c:varyColors val="0"/>
        <c:ser>
          <c:idx val="2"/>
          <c:order val="0"/>
          <c:tx>
            <c:v>UNFILTERED FREQUENCY</c:v>
          </c:tx>
          <c:spPr>
            <a:solidFill>
              <a:schemeClr val="accent1">
                <a:lumMod val="40000"/>
                <a:lumOff val="60000"/>
                <a:alpha val="30000"/>
              </a:schemeClr>
            </a:solidFill>
            <a:ln>
              <a:solidFill>
                <a:schemeClr val="tx2">
                  <a:lumMod val="60000"/>
                  <a:lumOff val="40000"/>
                </a:schemeClr>
              </a:solidFill>
              <a:prstDash val="dash"/>
            </a:ln>
          </c:spPr>
          <c:invertIfNegative val="0"/>
          <c:cat>
            <c:strRef>
              <c:f>[0]!Rotatable_Bins</c:f>
              <c:strCache>
                <c:ptCount val="9"/>
                <c:pt idx="0">
                  <c:v>-1 ≤ x ≤ 0</c:v>
                </c:pt>
                <c:pt idx="1">
                  <c:v>1 ≤ x ≤ 2</c:v>
                </c:pt>
                <c:pt idx="2">
                  <c:v>3 ≤ x ≤ 4</c:v>
                </c:pt>
                <c:pt idx="3">
                  <c:v>5 ≤ x ≤ 6</c:v>
                </c:pt>
                <c:pt idx="4">
                  <c:v>7 ≤ x ≤ 8</c:v>
                </c:pt>
                <c:pt idx="5">
                  <c:v>9 ≤ x ≤ 10</c:v>
                </c:pt>
                <c:pt idx="6">
                  <c:v>11 ≤ x ≤ 12</c:v>
                </c:pt>
                <c:pt idx="7">
                  <c:v>13 ≤ x ≤ 14</c:v>
                </c:pt>
                <c:pt idx="8">
                  <c:v>15 ≤ x ≤ 16</c:v>
                </c:pt>
              </c:strCache>
            </c:strRef>
          </c:cat>
          <c:val>
            <c:numRef>
              <c:f>[0]!Rotatable_Freq_UNFILTERED</c:f>
              <c:numCache>
                <c:formatCode>General</c:formatCode>
                <c:ptCount val="9"/>
                <c:pt idx="0">
                  <c:v>12</c:v>
                </c:pt>
                <c:pt idx="1">
                  <c:v>57</c:v>
                </c:pt>
                <c:pt idx="2">
                  <c:v>95</c:v>
                </c:pt>
                <c:pt idx="3">
                  <c:v>99</c:v>
                </c:pt>
                <c:pt idx="4">
                  <c:v>50</c:v>
                </c:pt>
                <c:pt idx="5">
                  <c:v>18</c:v>
                </c:pt>
                <c:pt idx="6">
                  <c:v>1</c:v>
                </c:pt>
                <c:pt idx="7">
                  <c:v>1</c:v>
                </c:pt>
                <c:pt idx="8">
                  <c:v>1</c:v>
                </c:pt>
              </c:numCache>
            </c:numRef>
          </c:val>
        </c:ser>
        <c:ser>
          <c:idx val="0"/>
          <c:order val="1"/>
          <c:tx>
            <c:v>FILTERED FREQUENCY</c:v>
          </c:tx>
          <c:spPr>
            <a:solidFill>
              <a:schemeClr val="accent1">
                <a:lumMod val="40000"/>
                <a:lumOff val="60000"/>
              </a:schemeClr>
            </a:solid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[0]!Rotatable_Bins</c:f>
              <c:strCache>
                <c:ptCount val="9"/>
                <c:pt idx="0">
                  <c:v>-1 ≤ x ≤ 0</c:v>
                </c:pt>
                <c:pt idx="1">
                  <c:v>1 ≤ x ≤ 2</c:v>
                </c:pt>
                <c:pt idx="2">
                  <c:v>3 ≤ x ≤ 4</c:v>
                </c:pt>
                <c:pt idx="3">
                  <c:v>5 ≤ x ≤ 6</c:v>
                </c:pt>
                <c:pt idx="4">
                  <c:v>7 ≤ x ≤ 8</c:v>
                </c:pt>
                <c:pt idx="5">
                  <c:v>9 ≤ x ≤ 10</c:v>
                </c:pt>
                <c:pt idx="6">
                  <c:v>11 ≤ x ≤ 12</c:v>
                </c:pt>
                <c:pt idx="7">
                  <c:v>13 ≤ x ≤ 14</c:v>
                </c:pt>
                <c:pt idx="8">
                  <c:v>15 ≤ x ≤ 16</c:v>
                </c:pt>
              </c:strCache>
            </c:strRef>
          </c:cat>
          <c:val>
            <c:numRef>
              <c:f>[0]!Rotatable_Freq</c:f>
              <c:numCache>
                <c:formatCode>0</c:formatCode>
                <c:ptCount val="9"/>
                <c:pt idx="0">
                  <c:v>12</c:v>
                </c:pt>
                <c:pt idx="1">
                  <c:v>57</c:v>
                </c:pt>
                <c:pt idx="2">
                  <c:v>95</c:v>
                </c:pt>
                <c:pt idx="3">
                  <c:v>99</c:v>
                </c:pt>
                <c:pt idx="4">
                  <c:v>50</c:v>
                </c:pt>
                <c:pt idx="5">
                  <c:v>18</c:v>
                </c:pt>
                <c:pt idx="6">
                  <c:v>1</c:v>
                </c:pt>
                <c:pt idx="7">
                  <c:v>1</c:v>
                </c:pt>
                <c:pt idx="8">
                  <c:v>1</c:v>
                </c:pt>
              </c:numCache>
            </c:numRef>
          </c:val>
        </c:ser>
        <c:ser>
          <c:idx val="1"/>
          <c:order val="2"/>
          <c:tx>
            <c:v>OOB</c:v>
          </c:tx>
          <c:spPr>
            <a:solidFill>
              <a:srgbClr val="F8696B"/>
            </a:solidFill>
            <a:ln>
              <a:solidFill>
                <a:srgbClr val="FF0000"/>
              </a:solidFill>
            </a:ln>
          </c:spPr>
          <c:invertIfNegative val="0"/>
          <c:cat>
            <c:strRef>
              <c:f>[0]!Rotatable_Bins</c:f>
              <c:strCache>
                <c:ptCount val="9"/>
                <c:pt idx="0">
                  <c:v>-1 ≤ x ≤ 0</c:v>
                </c:pt>
                <c:pt idx="1">
                  <c:v>1 ≤ x ≤ 2</c:v>
                </c:pt>
                <c:pt idx="2">
                  <c:v>3 ≤ x ≤ 4</c:v>
                </c:pt>
                <c:pt idx="3">
                  <c:v>5 ≤ x ≤ 6</c:v>
                </c:pt>
                <c:pt idx="4">
                  <c:v>7 ≤ x ≤ 8</c:v>
                </c:pt>
                <c:pt idx="5">
                  <c:v>9 ≤ x ≤ 10</c:v>
                </c:pt>
                <c:pt idx="6">
                  <c:v>11 ≤ x ≤ 12</c:v>
                </c:pt>
                <c:pt idx="7">
                  <c:v>13 ≤ x ≤ 14</c:v>
                </c:pt>
                <c:pt idx="8">
                  <c:v>15 ≤ x ≤ 16</c:v>
                </c:pt>
              </c:strCache>
            </c:strRef>
          </c:cat>
          <c:val>
            <c:numRef>
              <c:f>[0]!Rotatable_Freq_OOB</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50"/>
        <c:overlap val="100"/>
        <c:axId val="156994944"/>
        <c:axId val="160930048"/>
      </c:barChart>
      <c:catAx>
        <c:axId val="156994944"/>
        <c:scaling>
          <c:orientation val="minMax"/>
        </c:scaling>
        <c:delete val="0"/>
        <c:axPos val="b"/>
        <c:title>
          <c:tx>
            <c:rich>
              <a:bodyPr/>
              <a:lstStyle/>
              <a:p>
                <a:pPr>
                  <a:defRPr sz="1400"/>
                </a:pPr>
                <a:r>
                  <a:rPr lang="en-AU" sz="1400"/>
                  <a:t>Number of Rotatable Bonds</a:t>
                </a:r>
                <a:endParaRPr lang="en-AU" sz="1400" i="1"/>
              </a:p>
            </c:rich>
          </c:tx>
          <c:layout>
            <c:manualLayout>
              <c:xMode val="edge"/>
              <c:yMode val="edge"/>
              <c:x val="0.41434430632289743"/>
              <c:y val="0.92797464546180741"/>
            </c:manualLayout>
          </c:layout>
          <c:overlay val="0"/>
        </c:title>
        <c:numFmt formatCode="0.0" sourceLinked="1"/>
        <c:majorTickMark val="out"/>
        <c:minorTickMark val="none"/>
        <c:tickLblPos val="nextTo"/>
        <c:txPr>
          <a:bodyPr rot="0"/>
          <a:lstStyle/>
          <a:p>
            <a:pPr>
              <a:defRPr sz="1050"/>
            </a:pPr>
            <a:endParaRPr lang="en-US"/>
          </a:p>
        </c:txPr>
        <c:crossAx val="160930048"/>
        <c:crosses val="autoZero"/>
        <c:auto val="1"/>
        <c:lblAlgn val="ctr"/>
        <c:lblOffset val="100"/>
        <c:noMultiLvlLbl val="0"/>
      </c:catAx>
      <c:valAx>
        <c:axId val="160930048"/>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9825277769132611"/>
            </c:manualLayout>
          </c:layout>
          <c:overlay val="0"/>
        </c:title>
        <c:numFmt formatCode="General" sourceLinked="1"/>
        <c:majorTickMark val="out"/>
        <c:minorTickMark val="none"/>
        <c:tickLblPos val="nextTo"/>
        <c:txPr>
          <a:bodyPr/>
          <a:lstStyle/>
          <a:p>
            <a:pPr>
              <a:defRPr sz="1200"/>
            </a:pPr>
            <a:endParaRPr lang="en-US"/>
          </a:p>
        </c:txPr>
        <c:crossAx val="156994944"/>
        <c:crosses val="autoZero"/>
        <c:crossBetween val="between"/>
        <c:majorUnit val="20"/>
      </c:valAx>
      <c:spPr>
        <a:ln>
          <a:solidFill>
            <a:schemeClr val="tx1"/>
          </a:solidFill>
        </a:ln>
      </c:spPr>
    </c:plotArea>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rgbClr val="C00000"/>
                </a:solidFill>
                <a:latin typeface="+mn-lt"/>
                <a:ea typeface="+mn-ea"/>
                <a:cs typeface="+mn-cs"/>
              </a:defRPr>
            </a:pPr>
            <a:r>
              <a:rPr lang="en-AU" sz="1800" b="1" i="0" baseline="0">
                <a:solidFill>
                  <a:srgbClr val="C00000"/>
                </a:solidFill>
                <a:effectLst/>
              </a:rPr>
              <a:t>Number of H-Bond Acceptor Atoms at pH 7.4</a:t>
            </a:r>
            <a:endParaRPr lang="en-AU" sz="1800">
              <a:solidFill>
                <a:srgbClr val="C00000"/>
              </a:solidFill>
              <a:effectLst/>
            </a:endParaRPr>
          </a:p>
        </c:rich>
      </c:tx>
      <c:layout>
        <c:manualLayout>
          <c:xMode val="edge"/>
          <c:yMode val="edge"/>
          <c:x val="0.26224588193165543"/>
          <c:y val="4.4572323716452443E-2"/>
        </c:manualLayout>
      </c:layout>
      <c:overlay val="1"/>
    </c:title>
    <c:autoTitleDeleted val="0"/>
    <c:plotArea>
      <c:layout>
        <c:manualLayout>
          <c:layoutTarget val="inner"/>
          <c:xMode val="edge"/>
          <c:yMode val="edge"/>
          <c:x val="0.10625038367096379"/>
          <c:y val="0.13852338291204899"/>
          <c:w val="0.87128018211581748"/>
          <c:h val="0.69351405185023807"/>
        </c:manualLayout>
      </c:layout>
      <c:barChart>
        <c:barDir val="col"/>
        <c:grouping val="clustered"/>
        <c:varyColors val="0"/>
        <c:ser>
          <c:idx val="2"/>
          <c:order val="0"/>
          <c:tx>
            <c:v>UNFILTERED FREQUENCY</c:v>
          </c:tx>
          <c:spPr>
            <a:solidFill>
              <a:schemeClr val="accent1">
                <a:lumMod val="40000"/>
                <a:lumOff val="60000"/>
                <a:alpha val="30000"/>
              </a:schemeClr>
            </a:solidFill>
            <a:ln>
              <a:solidFill>
                <a:schemeClr val="tx2">
                  <a:lumMod val="60000"/>
                  <a:lumOff val="40000"/>
                </a:schemeClr>
              </a:solidFill>
              <a:prstDash val="dash"/>
            </a:ln>
          </c:spPr>
          <c:invertIfNegative val="0"/>
          <c:cat>
            <c:strRef>
              <c:f>[0]!H_Bond_Acc_Bins</c:f>
              <c:strCache>
                <c:ptCount val="13"/>
                <c:pt idx="0">
                  <c:v>0</c:v>
                </c:pt>
                <c:pt idx="1">
                  <c:v>1</c:v>
                </c:pt>
                <c:pt idx="2">
                  <c:v>2</c:v>
                </c:pt>
                <c:pt idx="3">
                  <c:v>3</c:v>
                </c:pt>
                <c:pt idx="4">
                  <c:v>4</c:v>
                </c:pt>
                <c:pt idx="5">
                  <c:v>5</c:v>
                </c:pt>
                <c:pt idx="6">
                  <c:v>6</c:v>
                </c:pt>
                <c:pt idx="7">
                  <c:v>7</c:v>
                </c:pt>
                <c:pt idx="8">
                  <c:v>8</c:v>
                </c:pt>
                <c:pt idx="9">
                  <c:v>9</c:v>
                </c:pt>
                <c:pt idx="10">
                  <c:v>10</c:v>
                </c:pt>
                <c:pt idx="11">
                  <c:v>11</c:v>
                </c:pt>
                <c:pt idx="12">
                  <c:v>12</c:v>
                </c:pt>
              </c:strCache>
            </c:strRef>
          </c:cat>
          <c:val>
            <c:numRef>
              <c:f>[0]!H_Bond_Acc_Freq_UNFILTERED</c:f>
              <c:numCache>
                <c:formatCode>General</c:formatCode>
                <c:ptCount val="13"/>
                <c:pt idx="0">
                  <c:v>5</c:v>
                </c:pt>
                <c:pt idx="1">
                  <c:v>44</c:v>
                </c:pt>
                <c:pt idx="2">
                  <c:v>60</c:v>
                </c:pt>
                <c:pt idx="3">
                  <c:v>55</c:v>
                </c:pt>
                <c:pt idx="4">
                  <c:v>47</c:v>
                </c:pt>
                <c:pt idx="5">
                  <c:v>51</c:v>
                </c:pt>
                <c:pt idx="6">
                  <c:v>19</c:v>
                </c:pt>
                <c:pt idx="7">
                  <c:v>7</c:v>
                </c:pt>
                <c:pt idx="8">
                  <c:v>10</c:v>
                </c:pt>
                <c:pt idx="9">
                  <c:v>13</c:v>
                </c:pt>
                <c:pt idx="10">
                  <c:v>14</c:v>
                </c:pt>
                <c:pt idx="11">
                  <c:v>6</c:v>
                </c:pt>
                <c:pt idx="12">
                  <c:v>3</c:v>
                </c:pt>
              </c:numCache>
            </c:numRef>
          </c:val>
        </c:ser>
        <c:ser>
          <c:idx val="0"/>
          <c:order val="1"/>
          <c:tx>
            <c:v>FILTERED FREQUENCY</c:v>
          </c:tx>
          <c:spPr>
            <a:solidFill>
              <a:schemeClr val="accent1">
                <a:lumMod val="40000"/>
                <a:lumOff val="60000"/>
              </a:schemeClr>
            </a:solidFill>
            <a:ln>
              <a:solidFill>
                <a:schemeClr val="tx2">
                  <a:lumMod val="60000"/>
                  <a:lumOff val="40000"/>
                </a:schemeClr>
              </a:solidFill>
            </a:ln>
          </c:spPr>
          <c:invertIfNegative val="0"/>
          <c:dLbls>
            <c:txPr>
              <a:bodyPr/>
              <a:lstStyle/>
              <a:p>
                <a:pPr>
                  <a:defRPr sz="1100">
                    <a:solidFill>
                      <a:srgbClr val="1F4B7D"/>
                    </a:solidFill>
                  </a:defRPr>
                </a:pPr>
                <a:endParaRPr lang="en-US"/>
              </a:p>
            </c:txPr>
            <c:showLegendKey val="0"/>
            <c:showVal val="1"/>
            <c:showCatName val="0"/>
            <c:showSerName val="0"/>
            <c:showPercent val="0"/>
            <c:showBubbleSize val="0"/>
            <c:showLeaderLines val="0"/>
          </c:dLbls>
          <c:cat>
            <c:strRef>
              <c:f>[0]!H_Bond_Acc_Bins</c:f>
              <c:strCache>
                <c:ptCount val="13"/>
                <c:pt idx="0">
                  <c:v>0</c:v>
                </c:pt>
                <c:pt idx="1">
                  <c:v>1</c:v>
                </c:pt>
                <c:pt idx="2">
                  <c:v>2</c:v>
                </c:pt>
                <c:pt idx="3">
                  <c:v>3</c:v>
                </c:pt>
                <c:pt idx="4">
                  <c:v>4</c:v>
                </c:pt>
                <c:pt idx="5">
                  <c:v>5</c:v>
                </c:pt>
                <c:pt idx="6">
                  <c:v>6</c:v>
                </c:pt>
                <c:pt idx="7">
                  <c:v>7</c:v>
                </c:pt>
                <c:pt idx="8">
                  <c:v>8</c:v>
                </c:pt>
                <c:pt idx="9">
                  <c:v>9</c:v>
                </c:pt>
                <c:pt idx="10">
                  <c:v>10</c:v>
                </c:pt>
                <c:pt idx="11">
                  <c:v>11</c:v>
                </c:pt>
                <c:pt idx="12">
                  <c:v>12</c:v>
                </c:pt>
              </c:strCache>
            </c:strRef>
          </c:cat>
          <c:val>
            <c:numRef>
              <c:f>[0]!H_Bond_Acc_Freq</c:f>
              <c:numCache>
                <c:formatCode>0</c:formatCode>
                <c:ptCount val="13"/>
                <c:pt idx="0">
                  <c:v>5</c:v>
                </c:pt>
                <c:pt idx="1">
                  <c:v>44</c:v>
                </c:pt>
                <c:pt idx="2">
                  <c:v>60</c:v>
                </c:pt>
                <c:pt idx="3">
                  <c:v>55</c:v>
                </c:pt>
                <c:pt idx="4">
                  <c:v>47</c:v>
                </c:pt>
                <c:pt idx="5">
                  <c:v>51</c:v>
                </c:pt>
                <c:pt idx="6">
                  <c:v>19</c:v>
                </c:pt>
                <c:pt idx="7">
                  <c:v>7</c:v>
                </c:pt>
                <c:pt idx="8">
                  <c:v>10</c:v>
                </c:pt>
                <c:pt idx="9">
                  <c:v>13</c:v>
                </c:pt>
                <c:pt idx="10">
                  <c:v>14</c:v>
                </c:pt>
                <c:pt idx="11">
                  <c:v>6</c:v>
                </c:pt>
                <c:pt idx="12">
                  <c:v>3</c:v>
                </c:pt>
              </c:numCache>
            </c:numRef>
          </c:val>
        </c:ser>
        <c:ser>
          <c:idx val="1"/>
          <c:order val="2"/>
          <c:tx>
            <c:v>OOB</c:v>
          </c:tx>
          <c:spPr>
            <a:solidFill>
              <a:srgbClr val="F8696B"/>
            </a:solidFill>
            <a:ln>
              <a:solidFill>
                <a:srgbClr val="FF0000"/>
              </a:solidFill>
            </a:ln>
          </c:spPr>
          <c:invertIfNegative val="0"/>
          <c:cat>
            <c:strRef>
              <c:f>[0]!H_Bond_Acc_Bins</c:f>
              <c:strCache>
                <c:ptCount val="13"/>
                <c:pt idx="0">
                  <c:v>0</c:v>
                </c:pt>
                <c:pt idx="1">
                  <c:v>1</c:v>
                </c:pt>
                <c:pt idx="2">
                  <c:v>2</c:v>
                </c:pt>
                <c:pt idx="3">
                  <c:v>3</c:v>
                </c:pt>
                <c:pt idx="4">
                  <c:v>4</c:v>
                </c:pt>
                <c:pt idx="5">
                  <c:v>5</c:v>
                </c:pt>
                <c:pt idx="6">
                  <c:v>6</c:v>
                </c:pt>
                <c:pt idx="7">
                  <c:v>7</c:v>
                </c:pt>
                <c:pt idx="8">
                  <c:v>8</c:v>
                </c:pt>
                <c:pt idx="9">
                  <c:v>9</c:v>
                </c:pt>
                <c:pt idx="10">
                  <c:v>10</c:v>
                </c:pt>
                <c:pt idx="11">
                  <c:v>11</c:v>
                </c:pt>
                <c:pt idx="12">
                  <c:v>12</c:v>
                </c:pt>
              </c:strCache>
            </c:strRef>
          </c:cat>
          <c:val>
            <c:numRef>
              <c:f>[0]!H_Bond_Acc_Freq_OOB</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dLbls>
          <c:showLegendKey val="0"/>
          <c:showVal val="0"/>
          <c:showCatName val="0"/>
          <c:showSerName val="0"/>
          <c:showPercent val="0"/>
          <c:showBubbleSize val="0"/>
        </c:dLbls>
        <c:gapWidth val="50"/>
        <c:overlap val="100"/>
        <c:axId val="98566912"/>
        <c:axId val="98568832"/>
      </c:barChart>
      <c:catAx>
        <c:axId val="98566912"/>
        <c:scaling>
          <c:orientation val="minMax"/>
        </c:scaling>
        <c:delete val="0"/>
        <c:axPos val="b"/>
        <c:title>
          <c:tx>
            <c:rich>
              <a:bodyPr/>
              <a:lstStyle/>
              <a:p>
                <a:pPr>
                  <a:defRPr sz="1400"/>
                </a:pPr>
                <a:r>
                  <a:rPr lang="en-AU" sz="1400"/>
                  <a:t>Number of H-Bond Acceptor Atoms</a:t>
                </a:r>
                <a:endParaRPr lang="en-AU" sz="1400" i="1"/>
              </a:p>
            </c:rich>
          </c:tx>
          <c:layout>
            <c:manualLayout>
              <c:xMode val="edge"/>
              <c:yMode val="edge"/>
              <c:x val="0.39972644260282381"/>
              <c:y val="0.92797464546180741"/>
            </c:manualLayout>
          </c:layout>
          <c:overlay val="0"/>
        </c:title>
        <c:numFmt formatCode="0.0" sourceLinked="1"/>
        <c:majorTickMark val="out"/>
        <c:minorTickMark val="none"/>
        <c:tickLblPos val="nextTo"/>
        <c:txPr>
          <a:bodyPr rot="0"/>
          <a:lstStyle/>
          <a:p>
            <a:pPr>
              <a:defRPr sz="1050"/>
            </a:pPr>
            <a:endParaRPr lang="en-US"/>
          </a:p>
        </c:txPr>
        <c:crossAx val="98568832"/>
        <c:crosses val="autoZero"/>
        <c:auto val="1"/>
        <c:lblAlgn val="ctr"/>
        <c:lblOffset val="100"/>
        <c:noMultiLvlLbl val="0"/>
      </c:catAx>
      <c:valAx>
        <c:axId val="98568832"/>
        <c:scaling>
          <c:orientation val="minMax"/>
        </c:scaling>
        <c:delete val="0"/>
        <c:axPos val="l"/>
        <c:title>
          <c:tx>
            <c:rich>
              <a:bodyPr rot="-5400000" vert="horz"/>
              <a:lstStyle/>
              <a:p>
                <a:pPr>
                  <a:defRPr sz="1400"/>
                </a:pPr>
                <a:r>
                  <a:rPr lang="en-AU" sz="1400"/>
                  <a:t>Frequency</a:t>
                </a:r>
              </a:p>
            </c:rich>
          </c:tx>
          <c:layout>
            <c:manualLayout>
              <c:xMode val="edge"/>
              <c:yMode val="edge"/>
              <c:x val="8.4188919582565986E-3"/>
              <c:y val="0.39825277769132611"/>
            </c:manualLayout>
          </c:layout>
          <c:overlay val="0"/>
        </c:title>
        <c:numFmt formatCode="General" sourceLinked="1"/>
        <c:majorTickMark val="out"/>
        <c:minorTickMark val="none"/>
        <c:tickLblPos val="nextTo"/>
        <c:txPr>
          <a:bodyPr/>
          <a:lstStyle/>
          <a:p>
            <a:pPr>
              <a:defRPr sz="1200"/>
            </a:pPr>
            <a:endParaRPr lang="en-US"/>
          </a:p>
        </c:txPr>
        <c:crossAx val="98566912"/>
        <c:crosses val="autoZero"/>
        <c:crossBetween val="between"/>
        <c:majorUnit val="20"/>
      </c:valAx>
      <c:spPr>
        <a:ln>
          <a:solidFill>
            <a:schemeClr val="tx1"/>
          </a:solidFill>
        </a:ln>
      </c:spPr>
    </c:plotArea>
    <c:plotVisOnly val="1"/>
    <c:dispBlanksAs val="gap"/>
    <c:showDLblsOverMax val="0"/>
  </c:chart>
  <c:spPr>
    <a:solidFill>
      <a:schemeClr val="bg1">
        <a:lumMod val="95000"/>
      </a:schemeClr>
    </a:solidFill>
    <a:ln>
      <a:noFill/>
    </a:ln>
  </c:spPr>
  <c:printSettings>
    <c:headerFooter/>
    <c:pageMargins b="0.75" l="0.7" r="0.7" t="0.75" header="0.3" footer="0.3"/>
    <c:pageSetup/>
  </c:printSettings>
</c:chartSpace>
</file>

<file path=xl/ctrlProps/ctrlProp1.xml><?xml version="1.0" encoding="utf-8"?>
<formControlPr xmlns="http://schemas.microsoft.com/office/spreadsheetml/2009/9/main" objectType="CheckBox" checked="Checked" fmlaLink="$R$23" lockText="1"/>
</file>

<file path=xl/ctrlProps/ctrlProp10.xml><?xml version="1.0" encoding="utf-8"?>
<formControlPr xmlns="http://schemas.microsoft.com/office/spreadsheetml/2009/9/main" objectType="CheckBox" fmlaLink="$R$247" lockText="1"/>
</file>

<file path=xl/ctrlProps/ctrlProp11.xml><?xml version="1.0" encoding="utf-8"?>
<formControlPr xmlns="http://schemas.microsoft.com/office/spreadsheetml/2009/9/main" objectType="Drop" dropLines="12" dropStyle="combo" dx="16" fmlaLink="$E$2" fmlaRange="$A$5:$A$16" noThreeD="1" sel="9" val="0"/>
</file>

<file path=xl/ctrlProps/ctrlProp12.xml><?xml version="1.0" encoding="utf-8"?>
<formControlPr xmlns="http://schemas.microsoft.com/office/spreadsheetml/2009/9/main" objectType="Drop" dropLines="12" dropStyle="combo" dx="16" fmlaLink="$D$2" fmlaRange="$A$5:$A$16" noThreeD="1" sel="8" val="0"/>
</file>

<file path=xl/ctrlProps/ctrlProp2.xml><?xml version="1.0" encoding="utf-8"?>
<formControlPr xmlns="http://schemas.microsoft.com/office/spreadsheetml/2009/9/main" objectType="CheckBox" checked="Checked" fmlaLink="$R$47" lockText="1"/>
</file>

<file path=xl/ctrlProps/ctrlProp3.xml><?xml version="1.0" encoding="utf-8"?>
<formControlPr xmlns="http://schemas.microsoft.com/office/spreadsheetml/2009/9/main" objectType="CheckBox" checked="Checked" fmlaLink="$R$72" lockText="1"/>
</file>

<file path=xl/ctrlProps/ctrlProp4.xml><?xml version="1.0" encoding="utf-8"?>
<formControlPr xmlns="http://schemas.microsoft.com/office/spreadsheetml/2009/9/main" objectType="CheckBox" checked="Checked" fmlaLink="$R$97" lockText="1"/>
</file>

<file path=xl/ctrlProps/ctrlProp5.xml><?xml version="1.0" encoding="utf-8"?>
<formControlPr xmlns="http://schemas.microsoft.com/office/spreadsheetml/2009/9/main" objectType="CheckBox" checked="Checked" fmlaLink="$R$122" lockText="1"/>
</file>

<file path=xl/ctrlProps/ctrlProp6.xml><?xml version="1.0" encoding="utf-8"?>
<formControlPr xmlns="http://schemas.microsoft.com/office/spreadsheetml/2009/9/main" objectType="CheckBox" checked="Checked" fmlaLink="$R$147" lockText="1"/>
</file>

<file path=xl/ctrlProps/ctrlProp7.xml><?xml version="1.0" encoding="utf-8"?>
<formControlPr xmlns="http://schemas.microsoft.com/office/spreadsheetml/2009/9/main" objectType="CheckBox" checked="Checked" fmlaLink="$R$172" lockText="1"/>
</file>

<file path=xl/ctrlProps/ctrlProp8.xml><?xml version="1.0" encoding="utf-8"?>
<formControlPr xmlns="http://schemas.microsoft.com/office/spreadsheetml/2009/9/main" objectType="CheckBox" checked="Checked" fmlaLink="$R$197" lockText="1"/>
</file>

<file path=xl/ctrlProps/ctrlProp9.xml><?xml version="1.0" encoding="utf-8"?>
<formControlPr xmlns="http://schemas.microsoft.com/office/spreadsheetml/2009/9/main" objectType="CheckBox" checked="Checked" fmlaLink="$R$222" lockText="1"/>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editAs="absolute">
    <xdr:from>
      <xdr:col>8</xdr:col>
      <xdr:colOff>266700</xdr:colOff>
      <xdr:row>74</xdr:row>
      <xdr:rowOff>5442</xdr:rowOff>
    </xdr:from>
    <xdr:to>
      <xdr:col>19</xdr:col>
      <xdr:colOff>332550</xdr:colOff>
      <xdr:row>97</xdr:row>
      <xdr:rowOff>5443</xdr:rowOff>
    </xdr:to>
    <xdr:graphicFrame macro="">
      <xdr:nvGraphicFramePr>
        <xdr:cNvPr id="33" name="Chart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8</xdr:col>
      <xdr:colOff>266700</xdr:colOff>
      <xdr:row>124</xdr:row>
      <xdr:rowOff>1361</xdr:rowOff>
    </xdr:from>
    <xdr:to>
      <xdr:col>19</xdr:col>
      <xdr:colOff>332550</xdr:colOff>
      <xdr:row>147</xdr:row>
      <xdr:rowOff>10886</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266700</xdr:colOff>
      <xdr:row>0</xdr:row>
      <xdr:rowOff>9525</xdr:rowOff>
    </xdr:from>
    <xdr:to>
      <xdr:col>19</xdr:col>
      <xdr:colOff>332550</xdr:colOff>
      <xdr:row>23</xdr:row>
      <xdr:rowOff>9525</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266700</xdr:colOff>
      <xdr:row>24</xdr:row>
      <xdr:rowOff>69396</xdr:rowOff>
    </xdr:from>
    <xdr:to>
      <xdr:col>19</xdr:col>
      <xdr:colOff>332550</xdr:colOff>
      <xdr:row>47</xdr:row>
      <xdr:rowOff>9524</xdr:rowOff>
    </xdr:to>
    <xdr:graphicFrame macro="">
      <xdr:nvGraphicFramePr>
        <xdr:cNvPr id="38" name="Chart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xdr:col>
      <xdr:colOff>266700</xdr:colOff>
      <xdr:row>49</xdr:row>
      <xdr:rowOff>2720</xdr:rowOff>
    </xdr:from>
    <xdr:to>
      <xdr:col>19</xdr:col>
      <xdr:colOff>332550</xdr:colOff>
      <xdr:row>72</xdr:row>
      <xdr:rowOff>12246</xdr:rowOff>
    </xdr:to>
    <xdr:graphicFrame macro="">
      <xdr:nvGraphicFramePr>
        <xdr:cNvPr id="39" name="Chart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8</xdr:col>
      <xdr:colOff>266700</xdr:colOff>
      <xdr:row>98</xdr:row>
      <xdr:rowOff>503464</xdr:rowOff>
    </xdr:from>
    <xdr:to>
      <xdr:col>19</xdr:col>
      <xdr:colOff>332550</xdr:colOff>
      <xdr:row>122</xdr:row>
      <xdr:rowOff>8165</xdr:rowOff>
    </xdr:to>
    <xdr:graphicFrame macro="">
      <xdr:nvGraphicFramePr>
        <xdr:cNvPr id="40"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8</xdr:col>
      <xdr:colOff>266700</xdr:colOff>
      <xdr:row>149</xdr:row>
      <xdr:rowOff>4082</xdr:rowOff>
    </xdr:from>
    <xdr:to>
      <xdr:col>19</xdr:col>
      <xdr:colOff>332550</xdr:colOff>
      <xdr:row>172</xdr:row>
      <xdr:rowOff>19049</xdr:rowOff>
    </xdr:to>
    <xdr:graphicFrame macro="">
      <xdr:nvGraphicFramePr>
        <xdr:cNvPr id="41" name="Chart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absolute">
    <xdr:from>
      <xdr:col>8</xdr:col>
      <xdr:colOff>266700</xdr:colOff>
      <xdr:row>174</xdr:row>
      <xdr:rowOff>12245</xdr:rowOff>
    </xdr:from>
    <xdr:to>
      <xdr:col>19</xdr:col>
      <xdr:colOff>332550</xdr:colOff>
      <xdr:row>197</xdr:row>
      <xdr:rowOff>25852</xdr:rowOff>
    </xdr:to>
    <xdr:graphicFrame macro="">
      <xdr:nvGraphicFramePr>
        <xdr:cNvPr id="42" name="Chart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absolute">
    <xdr:from>
      <xdr:col>8</xdr:col>
      <xdr:colOff>266700</xdr:colOff>
      <xdr:row>199</xdr:row>
      <xdr:rowOff>19048</xdr:rowOff>
    </xdr:from>
    <xdr:to>
      <xdr:col>19</xdr:col>
      <xdr:colOff>332550</xdr:colOff>
      <xdr:row>222</xdr:row>
      <xdr:rowOff>19047</xdr:rowOff>
    </xdr:to>
    <xdr:graphicFrame macro="">
      <xdr:nvGraphicFramePr>
        <xdr:cNvPr id="43" name="Chart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absolute">
    <xdr:from>
      <xdr:col>8</xdr:col>
      <xdr:colOff>266700</xdr:colOff>
      <xdr:row>224</xdr:row>
      <xdr:rowOff>12247</xdr:rowOff>
    </xdr:from>
    <xdr:to>
      <xdr:col>19</xdr:col>
      <xdr:colOff>332550</xdr:colOff>
      <xdr:row>247</xdr:row>
      <xdr:rowOff>12246</xdr:rowOff>
    </xdr:to>
    <xdr:graphicFrame macro="">
      <xdr:nvGraphicFramePr>
        <xdr:cNvPr id="44" name="Chart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mc:AlternateContent xmlns:mc="http://schemas.openxmlformats.org/markup-compatibility/2006">
    <mc:Choice xmlns:a14="http://schemas.microsoft.com/office/drawing/2010/main" Requires="a14">
      <xdr:twoCellAnchor editAs="oneCell">
        <xdr:from>
          <xdr:col>8</xdr:col>
          <xdr:colOff>257175</xdr:colOff>
          <xdr:row>21</xdr:row>
          <xdr:rowOff>38100</xdr:rowOff>
        </xdr:from>
        <xdr:to>
          <xdr:col>10</xdr:col>
          <xdr:colOff>390525</xdr:colOff>
          <xdr:row>22</xdr:row>
          <xdr:rowOff>152400</xdr:rowOff>
        </xdr:to>
        <xdr:sp macro="" textlink="">
          <xdr:nvSpPr>
            <xdr:cNvPr id="6227" name="Check Box 83" hidden="1">
              <a:extLst>
                <a:ext uri="{63B3BB69-23CF-44E3-9099-C40C66FF867C}">
                  <a14:compatExt spid="_x0000_s62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45</xdr:row>
          <xdr:rowOff>95250</xdr:rowOff>
        </xdr:from>
        <xdr:to>
          <xdr:col>10</xdr:col>
          <xdr:colOff>390525</xdr:colOff>
          <xdr:row>47</xdr:row>
          <xdr:rowOff>0</xdr:rowOff>
        </xdr:to>
        <xdr:sp macro="" textlink="">
          <xdr:nvSpPr>
            <xdr:cNvPr id="6228" name="Check Box 84" hidden="1">
              <a:extLst>
                <a:ext uri="{63B3BB69-23CF-44E3-9099-C40C66FF867C}">
                  <a14:compatExt spid="_x0000_s62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70</xdr:row>
          <xdr:rowOff>85725</xdr:rowOff>
        </xdr:from>
        <xdr:to>
          <xdr:col>10</xdr:col>
          <xdr:colOff>390525</xdr:colOff>
          <xdr:row>71</xdr:row>
          <xdr:rowOff>200025</xdr:rowOff>
        </xdr:to>
        <xdr:sp macro="" textlink="">
          <xdr:nvSpPr>
            <xdr:cNvPr id="6229" name="Check Box 85" hidden="1">
              <a:extLst>
                <a:ext uri="{63B3BB69-23CF-44E3-9099-C40C66FF867C}">
                  <a14:compatExt spid="_x0000_s62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95</xdr:row>
          <xdr:rowOff>76200</xdr:rowOff>
        </xdr:from>
        <xdr:to>
          <xdr:col>10</xdr:col>
          <xdr:colOff>390525</xdr:colOff>
          <xdr:row>96</xdr:row>
          <xdr:rowOff>190500</xdr:rowOff>
        </xdr:to>
        <xdr:sp macro="" textlink="">
          <xdr:nvSpPr>
            <xdr:cNvPr id="6230" name="Check Box 86" hidden="1">
              <a:extLst>
                <a:ext uri="{63B3BB69-23CF-44E3-9099-C40C66FF867C}">
                  <a14:compatExt spid="_x0000_s62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120</xdr:row>
          <xdr:rowOff>66675</xdr:rowOff>
        </xdr:from>
        <xdr:to>
          <xdr:col>10</xdr:col>
          <xdr:colOff>390525</xdr:colOff>
          <xdr:row>121</xdr:row>
          <xdr:rowOff>180975</xdr:rowOff>
        </xdr:to>
        <xdr:sp macro="" textlink="">
          <xdr:nvSpPr>
            <xdr:cNvPr id="6231" name="Check Box 87" hidden="1">
              <a:extLst>
                <a:ext uri="{63B3BB69-23CF-44E3-9099-C40C66FF867C}">
                  <a14:compatExt spid="_x0000_s62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145</xdr:row>
          <xdr:rowOff>66675</xdr:rowOff>
        </xdr:from>
        <xdr:to>
          <xdr:col>10</xdr:col>
          <xdr:colOff>390525</xdr:colOff>
          <xdr:row>146</xdr:row>
          <xdr:rowOff>180975</xdr:rowOff>
        </xdr:to>
        <xdr:sp macro="" textlink="">
          <xdr:nvSpPr>
            <xdr:cNvPr id="6232" name="Check Box 88" hidden="1">
              <a:extLst>
                <a:ext uri="{63B3BB69-23CF-44E3-9099-C40C66FF867C}">
                  <a14:compatExt spid="_x0000_s62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170</xdr:row>
          <xdr:rowOff>57150</xdr:rowOff>
        </xdr:from>
        <xdr:to>
          <xdr:col>10</xdr:col>
          <xdr:colOff>390525</xdr:colOff>
          <xdr:row>171</xdr:row>
          <xdr:rowOff>171450</xdr:rowOff>
        </xdr:to>
        <xdr:sp macro="" textlink="">
          <xdr:nvSpPr>
            <xdr:cNvPr id="6234" name="Check Box 90" hidden="1">
              <a:extLst>
                <a:ext uri="{63B3BB69-23CF-44E3-9099-C40C66FF867C}">
                  <a14:compatExt spid="_x0000_s62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195</xdr:row>
          <xdr:rowOff>47625</xdr:rowOff>
        </xdr:from>
        <xdr:to>
          <xdr:col>10</xdr:col>
          <xdr:colOff>390525</xdr:colOff>
          <xdr:row>196</xdr:row>
          <xdr:rowOff>161925</xdr:rowOff>
        </xdr:to>
        <xdr:sp macro="" textlink="">
          <xdr:nvSpPr>
            <xdr:cNvPr id="6235" name="Check Box 91" hidden="1">
              <a:extLst>
                <a:ext uri="{63B3BB69-23CF-44E3-9099-C40C66FF867C}">
                  <a14:compatExt spid="_x0000_s62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220</xdr:row>
          <xdr:rowOff>38100</xdr:rowOff>
        </xdr:from>
        <xdr:to>
          <xdr:col>10</xdr:col>
          <xdr:colOff>390525</xdr:colOff>
          <xdr:row>221</xdr:row>
          <xdr:rowOff>152400</xdr:rowOff>
        </xdr:to>
        <xdr:sp macro="" textlink="">
          <xdr:nvSpPr>
            <xdr:cNvPr id="6236" name="Check Box 92" hidden="1">
              <a:extLst>
                <a:ext uri="{63B3BB69-23CF-44E3-9099-C40C66FF867C}">
                  <a14:compatExt spid="_x0000_s62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245</xdr:row>
          <xdr:rowOff>28575</xdr:rowOff>
        </xdr:from>
        <xdr:to>
          <xdr:col>10</xdr:col>
          <xdr:colOff>390525</xdr:colOff>
          <xdr:row>246</xdr:row>
          <xdr:rowOff>142875</xdr:rowOff>
        </xdr:to>
        <xdr:sp macro="" textlink="">
          <xdr:nvSpPr>
            <xdr:cNvPr id="6237" name="Check Box 93" hidden="1">
              <a:extLst>
                <a:ext uri="{63B3BB69-23CF-44E3-9099-C40C66FF867C}">
                  <a14:compatExt spid="_x0000_s62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Show Unfiltered Data</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133350</xdr:colOff>
      <xdr:row>0</xdr:row>
      <xdr:rowOff>85725</xdr:rowOff>
    </xdr:from>
    <xdr:to>
      <xdr:col>17</xdr:col>
      <xdr:colOff>95250</xdr:colOff>
      <xdr:row>35</xdr:row>
      <xdr:rowOff>108652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8</xdr:col>
          <xdr:colOff>238125</xdr:colOff>
          <xdr:row>34</xdr:row>
          <xdr:rowOff>66675</xdr:rowOff>
        </xdr:from>
        <xdr:to>
          <xdr:col>11</xdr:col>
          <xdr:colOff>314325</xdr:colOff>
          <xdr:row>35</xdr:row>
          <xdr:rowOff>95250</xdr:rowOff>
        </xdr:to>
        <xdr:sp macro="" textlink="">
          <xdr:nvSpPr>
            <xdr:cNvPr id="8196" name="Drop Down 4" hidden="1">
              <a:extLst>
                <a:ext uri="{63B3BB69-23CF-44E3-9099-C40C66FF867C}">
                  <a14:compatExt spid="_x0000_s819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514349</xdr:colOff>
          <xdr:row>16</xdr:row>
          <xdr:rowOff>9525</xdr:rowOff>
        </xdr:from>
        <xdr:to>
          <xdr:col>3</xdr:col>
          <xdr:colOff>257174</xdr:colOff>
          <xdr:row>17</xdr:row>
          <xdr:rowOff>47625</xdr:rowOff>
        </xdr:to>
        <xdr:sp macro="" textlink="">
          <xdr:nvSpPr>
            <xdr:cNvPr id="8197" name="Drop Down 5" hidden="1">
              <a:extLst>
                <a:ext uri="{63B3BB69-23CF-44E3-9099-C40C66FF867C}">
                  <a14:compatExt spid="_x0000_s819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BO1094"/>
  <sheetViews>
    <sheetView tabSelected="1" zoomScaleNormal="100" workbookViewId="0">
      <pane xSplit="7" ySplit="5" topLeftCell="H6" activePane="bottomRight" state="frozenSplit"/>
      <selection pane="topRight" activeCell="F1" sqref="F1"/>
      <selection pane="bottomLeft" activeCell="A29" sqref="A29"/>
      <selection pane="bottomRight" activeCell="BI11" sqref="A11:BI15"/>
    </sheetView>
  </sheetViews>
  <sheetFormatPr defaultRowHeight="15" x14ac:dyDescent="0.25"/>
  <cols>
    <col min="1" max="1" width="23" customWidth="1"/>
    <col min="2" max="2" width="29" customWidth="1"/>
    <col min="3" max="4" width="6" style="1" customWidth="1"/>
    <col min="5" max="5" width="11.42578125" bestFit="1" customWidth="1"/>
    <col min="6" max="6" width="5" bestFit="1" customWidth="1"/>
    <col min="7" max="7" width="4.7109375" bestFit="1" customWidth="1"/>
    <col min="8" max="9" width="26.140625" customWidth="1"/>
    <col min="10" max="10" width="17.7109375" customWidth="1"/>
    <col min="11" max="12" width="18.7109375" hidden="1" customWidth="1"/>
    <col min="13" max="25" width="3.7109375" hidden="1" customWidth="1"/>
    <col min="26" max="26" width="9" style="6" bestFit="1" customWidth="1"/>
    <col min="27" max="27" width="7.28515625" bestFit="1" customWidth="1"/>
    <col min="28" max="28" width="8.85546875" style="2" customWidth="1"/>
    <col min="29" max="29" width="9" style="2" customWidth="1"/>
    <col min="30" max="30" width="11" style="2" customWidth="1"/>
    <col min="31" max="31" width="10.7109375" style="2" customWidth="1"/>
    <col min="32" max="32" width="10.28515625" style="1" customWidth="1"/>
    <col min="33" max="34" width="10.140625" style="1" customWidth="1"/>
    <col min="35" max="35" width="10.140625" style="1" bestFit="1" customWidth="1"/>
    <col min="36" max="41" width="5.28515625" customWidth="1"/>
    <col min="42" max="42" width="11" bestFit="1" customWidth="1"/>
    <col min="43" max="46" width="5.28515625" style="3" customWidth="1"/>
    <col min="47" max="48" width="6.28515625" style="3" customWidth="1"/>
    <col min="49" max="49" width="7.42578125" style="1" bestFit="1" customWidth="1"/>
    <col min="50" max="50" width="9.85546875" style="1" customWidth="1"/>
    <col min="51" max="51" width="11.140625" style="5" customWidth="1"/>
    <col min="52" max="52" width="7" style="1" bestFit="1" customWidth="1"/>
    <col min="53" max="53" width="8" style="1" bestFit="1" customWidth="1"/>
    <col min="54" max="54" width="12.5703125" style="1" customWidth="1"/>
    <col min="55" max="55" width="7.5703125" style="7" customWidth="1"/>
    <col min="56" max="56" width="12.42578125" style="5" customWidth="1"/>
    <col min="57" max="58" width="9.140625" style="5"/>
    <col min="59" max="59" width="11.42578125" style="5" bestFit="1" customWidth="1"/>
    <col min="60" max="16384" width="9.140625" style="5"/>
  </cols>
  <sheetData>
    <row r="1" spans="1:57" customFormat="1" ht="33" customHeight="1" x14ac:dyDescent="0.35">
      <c r="A1" s="133"/>
      <c r="B1" s="133"/>
      <c r="C1" s="219" t="s">
        <v>1949</v>
      </c>
      <c r="D1" s="220"/>
      <c r="E1" s="133"/>
      <c r="F1" s="133"/>
      <c r="G1" s="133"/>
      <c r="H1" s="202" t="s">
        <v>1724</v>
      </c>
      <c r="I1" s="202"/>
      <c r="J1" s="201" t="s">
        <v>1443</v>
      </c>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203" t="s">
        <v>1742</v>
      </c>
      <c r="AX1" s="203"/>
      <c r="AY1" s="203"/>
      <c r="AZ1" s="203"/>
      <c r="BA1" s="203"/>
      <c r="BB1" s="203"/>
      <c r="BC1" s="203"/>
      <c r="BD1" s="203"/>
    </row>
    <row r="2" spans="1:57" s="4" customFormat="1" ht="60" customHeight="1" x14ac:dyDescent="0.25">
      <c r="A2" s="144" t="s">
        <v>1442</v>
      </c>
      <c r="B2" s="185" t="s">
        <v>1939</v>
      </c>
      <c r="C2" s="188" t="s">
        <v>1948</v>
      </c>
      <c r="D2" s="188" t="s">
        <v>1947</v>
      </c>
      <c r="E2" s="144" t="s">
        <v>1872</v>
      </c>
      <c r="F2" s="145" t="s">
        <v>1372</v>
      </c>
      <c r="G2" s="145" t="s">
        <v>1373</v>
      </c>
      <c r="H2" s="146" t="s">
        <v>1095</v>
      </c>
      <c r="I2" s="146" t="s">
        <v>1096</v>
      </c>
      <c r="J2" s="147" t="s">
        <v>1741</v>
      </c>
      <c r="K2" s="147" t="s">
        <v>1723</v>
      </c>
      <c r="L2" s="147" t="s">
        <v>1723</v>
      </c>
      <c r="M2" s="148" t="s">
        <v>1363</v>
      </c>
      <c r="N2" s="148" t="s">
        <v>151</v>
      </c>
      <c r="O2" s="148" t="s">
        <v>151</v>
      </c>
      <c r="P2" s="148" t="s">
        <v>1368</v>
      </c>
      <c r="Q2" s="148" t="s">
        <v>1362</v>
      </c>
      <c r="R2" s="148" t="s">
        <v>1365</v>
      </c>
      <c r="S2" s="148" t="s">
        <v>1364</v>
      </c>
      <c r="T2" s="148" t="s">
        <v>152</v>
      </c>
      <c r="U2" s="148" t="s">
        <v>194</v>
      </c>
      <c r="V2" s="148" t="s">
        <v>1367</v>
      </c>
      <c r="W2" s="148" t="s">
        <v>212</v>
      </c>
      <c r="X2" s="148" t="s">
        <v>227</v>
      </c>
      <c r="Y2" s="148" t="s">
        <v>1366</v>
      </c>
      <c r="Z2" s="149" t="s">
        <v>1898</v>
      </c>
      <c r="AA2" s="150" t="s">
        <v>1369</v>
      </c>
      <c r="AB2" s="150" t="s">
        <v>1370</v>
      </c>
      <c r="AC2" s="150" t="s">
        <v>1887</v>
      </c>
      <c r="AD2" s="150" t="s">
        <v>2095</v>
      </c>
      <c r="AE2" s="151" t="s">
        <v>1889</v>
      </c>
      <c r="AF2" s="151" t="s">
        <v>2093</v>
      </c>
      <c r="AG2" s="151" t="s">
        <v>2092</v>
      </c>
      <c r="AH2" s="151" t="s">
        <v>1897</v>
      </c>
      <c r="AI2" s="151" t="s">
        <v>1725</v>
      </c>
      <c r="AJ2" s="152" t="s">
        <v>1726</v>
      </c>
      <c r="AK2" s="152" t="s">
        <v>1727</v>
      </c>
      <c r="AL2" s="152" t="s">
        <v>1728</v>
      </c>
      <c r="AM2" s="152" t="s">
        <v>1729</v>
      </c>
      <c r="AN2" s="152" t="s">
        <v>1730</v>
      </c>
      <c r="AO2" s="152" t="s">
        <v>1731</v>
      </c>
      <c r="AP2" s="153" t="s">
        <v>1873</v>
      </c>
      <c r="AQ2" s="152" t="s">
        <v>1732</v>
      </c>
      <c r="AR2" s="152" t="s">
        <v>1733</v>
      </c>
      <c r="AS2" s="152" t="s">
        <v>1734</v>
      </c>
      <c r="AT2" s="152" t="s">
        <v>1735</v>
      </c>
      <c r="AU2" s="152" t="s">
        <v>1736</v>
      </c>
      <c r="AV2" s="152" t="s">
        <v>1737</v>
      </c>
      <c r="AW2" s="154" t="s">
        <v>1395</v>
      </c>
      <c r="AX2" s="155" t="s">
        <v>1878</v>
      </c>
      <c r="AY2" s="156" t="s">
        <v>1874</v>
      </c>
      <c r="AZ2" s="154" t="s">
        <v>1394</v>
      </c>
      <c r="BA2" s="154" t="s">
        <v>1393</v>
      </c>
      <c r="BB2" s="155" t="s">
        <v>1877</v>
      </c>
      <c r="BC2" s="157" t="s">
        <v>1876</v>
      </c>
      <c r="BD2" s="156" t="s">
        <v>1875</v>
      </c>
    </row>
    <row r="3" spans="1:57" s="9" customFormat="1" ht="15.75" x14ac:dyDescent="0.25">
      <c r="A3" s="158" t="s">
        <v>1774</v>
      </c>
      <c r="B3" s="158"/>
      <c r="C3" s="158"/>
      <c r="D3" s="158"/>
      <c r="E3" s="158"/>
      <c r="F3" s="158"/>
      <c r="G3" s="158"/>
      <c r="H3" s="158"/>
      <c r="I3" s="158"/>
      <c r="J3" s="158"/>
      <c r="K3" s="158"/>
      <c r="L3" s="158"/>
      <c r="M3" s="159"/>
      <c r="N3" s="159"/>
      <c r="O3" s="159"/>
      <c r="P3" s="159"/>
      <c r="Q3" s="159"/>
      <c r="R3" s="159"/>
      <c r="S3" s="159"/>
      <c r="T3" s="159"/>
      <c r="U3" s="159"/>
      <c r="V3" s="159"/>
      <c r="W3" s="159"/>
      <c r="X3" s="159"/>
      <c r="Y3" s="159"/>
      <c r="Z3" s="160">
        <f>SUBTOTAL(101,Z6:Z999)</f>
        <v>312.34651646706612</v>
      </c>
      <c r="AA3" s="160">
        <f t="shared" ref="AA3:BD3" si="0">SUBTOTAL(1,AA6:AA999)</f>
        <v>35.661676646706589</v>
      </c>
      <c r="AB3" s="160">
        <f t="shared" si="0"/>
        <v>12.071856287425149</v>
      </c>
      <c r="AC3" s="160">
        <f t="shared" si="0"/>
        <v>8.5179640718562872</v>
      </c>
      <c r="AD3" s="161">
        <f t="shared" si="0"/>
        <v>0.39971342886131023</v>
      </c>
      <c r="AE3" s="160">
        <f t="shared" si="0"/>
        <v>4.5958083832335328</v>
      </c>
      <c r="AF3" s="160">
        <f t="shared" si="0"/>
        <v>4.11377245508982</v>
      </c>
      <c r="AG3" s="162">
        <f t="shared" si="0"/>
        <v>0.66766467065868262</v>
      </c>
      <c r="AH3" s="162">
        <f t="shared" si="0"/>
        <v>71.326796407185654</v>
      </c>
      <c r="AI3" s="160">
        <f t="shared" si="0"/>
        <v>-0.33532934131736525</v>
      </c>
      <c r="AJ3" s="160">
        <f t="shared" si="0"/>
        <v>2.6493113772455095</v>
      </c>
      <c r="AK3" s="160">
        <f t="shared" si="0"/>
        <v>2.7273952095808385</v>
      </c>
      <c r="AL3" s="160">
        <f t="shared" si="0"/>
        <v>2.6901197604790408</v>
      </c>
      <c r="AM3" s="160">
        <f t="shared" si="0"/>
        <v>2.5555988023952096</v>
      </c>
      <c r="AN3" s="160">
        <f t="shared" si="0"/>
        <v>2.3792514970059866</v>
      </c>
      <c r="AO3" s="160">
        <f t="shared" si="0"/>
        <v>2.2165568862275449</v>
      </c>
      <c r="AP3" s="163">
        <f t="shared" si="0"/>
        <v>2.1310479041916155</v>
      </c>
      <c r="AQ3" s="160">
        <f t="shared" si="0"/>
        <v>2.0967664670658679</v>
      </c>
      <c r="AR3" s="160">
        <f t="shared" si="0"/>
        <v>2.0655389221556888</v>
      </c>
      <c r="AS3" s="160">
        <f t="shared" si="0"/>
        <v>2.0361676646706579</v>
      </c>
      <c r="AT3" s="160">
        <f t="shared" si="0"/>
        <v>2.0038023952095805</v>
      </c>
      <c r="AU3" s="160">
        <f t="shared" si="0"/>
        <v>1.9532634730538916</v>
      </c>
      <c r="AV3" s="160">
        <f t="shared" si="0"/>
        <v>1.8635329341317364</v>
      </c>
      <c r="AW3" s="160">
        <f t="shared" si="0"/>
        <v>-3.9203448275862116</v>
      </c>
      <c r="AX3" s="160">
        <f t="shared" si="0"/>
        <v>-3.4334246575342462</v>
      </c>
      <c r="AY3" s="162">
        <f t="shared" si="0"/>
        <v>-3.8139221556886231</v>
      </c>
      <c r="AZ3" s="160">
        <f t="shared" si="0"/>
        <v>2.5607333333333315</v>
      </c>
      <c r="BA3" s="160">
        <f t="shared" si="0"/>
        <v>2.6922000000000001</v>
      </c>
      <c r="BB3" s="162">
        <f t="shared" si="0"/>
        <v>2.6267333333333345</v>
      </c>
      <c r="BC3" s="162">
        <f t="shared" si="0"/>
        <v>3.058586956521741</v>
      </c>
      <c r="BD3" s="162">
        <f t="shared" si="0"/>
        <v>2.8646407185628742</v>
      </c>
      <c r="BE3" s="8"/>
    </row>
    <row r="4" spans="1:57" s="9" customFormat="1" ht="15.75" x14ac:dyDescent="0.25">
      <c r="A4" s="158" t="s">
        <v>1396</v>
      </c>
      <c r="B4" s="158"/>
      <c r="C4" s="158"/>
      <c r="D4" s="158"/>
      <c r="E4" s="158"/>
      <c r="F4" s="158"/>
      <c r="G4" s="158"/>
      <c r="H4" s="158"/>
      <c r="I4" s="158"/>
      <c r="J4" s="158"/>
      <c r="K4" s="158"/>
      <c r="L4" s="158"/>
      <c r="M4" s="159"/>
      <c r="N4" s="159"/>
      <c r="O4" s="159"/>
      <c r="P4" s="159"/>
      <c r="Q4" s="159"/>
      <c r="R4" s="159"/>
      <c r="S4" s="159"/>
      <c r="T4" s="159"/>
      <c r="U4" s="159"/>
      <c r="V4" s="159"/>
      <c r="W4" s="159"/>
      <c r="X4" s="159"/>
      <c r="Y4" s="159"/>
      <c r="Z4" s="160">
        <f>SUBTOTAL(8,Z6:Z999)</f>
        <v>90.504574279231292</v>
      </c>
      <c r="AA4" s="160">
        <f t="shared" ref="AA4:BD4" si="1">SUBTOTAL(8,AA6:AA999)</f>
        <v>10.488198309322826</v>
      </c>
      <c r="AB4" s="160">
        <f t="shared" si="1"/>
        <v>4.5155338836947951</v>
      </c>
      <c r="AC4" s="160">
        <f t="shared" si="1"/>
        <v>4.5791091018203351</v>
      </c>
      <c r="AD4" s="161">
        <f t="shared" si="1"/>
        <v>0.18241137896510792</v>
      </c>
      <c r="AE4" s="160">
        <f t="shared" si="1"/>
        <v>2.4933649267393236</v>
      </c>
      <c r="AF4" s="160">
        <f t="shared" si="1"/>
        <v>2.6982344231210766</v>
      </c>
      <c r="AG4" s="162">
        <f t="shared" si="1"/>
        <v>0.82641781353277521</v>
      </c>
      <c r="AH4" s="162">
        <f t="shared" si="1"/>
        <v>39.727953509291048</v>
      </c>
      <c r="AI4" s="160">
        <f t="shared" si="1"/>
        <v>0.5373563413993373</v>
      </c>
      <c r="AJ4" s="160">
        <f t="shared" si="1"/>
        <v>1.8950328561264302</v>
      </c>
      <c r="AK4" s="160">
        <f t="shared" si="1"/>
        <v>1.84063435582229</v>
      </c>
      <c r="AL4" s="160">
        <f t="shared" si="1"/>
        <v>1.8733488500012878</v>
      </c>
      <c r="AM4" s="160">
        <f t="shared" si="1"/>
        <v>1.9945859581451246</v>
      </c>
      <c r="AN4" s="160">
        <f t="shared" si="1"/>
        <v>2.1808441430487924</v>
      </c>
      <c r="AO4" s="160">
        <f t="shared" si="1"/>
        <v>2.3732045469394878</v>
      </c>
      <c r="AP4" s="163">
        <f t="shared" si="1"/>
        <v>2.4805822749618489</v>
      </c>
      <c r="AQ4" s="160">
        <f t="shared" si="1"/>
        <v>2.5155622862734011</v>
      </c>
      <c r="AR4" s="160">
        <f t="shared" si="1"/>
        <v>2.5608916468543108</v>
      </c>
      <c r="AS4" s="160">
        <f t="shared" si="1"/>
        <v>2.5980194521375268</v>
      </c>
      <c r="AT4" s="160">
        <f t="shared" si="1"/>
        <v>2.6205979747728358</v>
      </c>
      <c r="AU4" s="160">
        <f t="shared" si="1"/>
        <v>2.631642518229937</v>
      </c>
      <c r="AV4" s="160">
        <f t="shared" si="1"/>
        <v>2.6548981007869314</v>
      </c>
      <c r="AW4" s="160">
        <f t="shared" si="1"/>
        <v>1.2179671351873911</v>
      </c>
      <c r="AX4" s="160">
        <f t="shared" si="1"/>
        <v>1.3878229913365814</v>
      </c>
      <c r="AY4" s="162">
        <f t="shared" si="1"/>
        <v>1.2730574752373243</v>
      </c>
      <c r="AZ4" s="160">
        <f t="shared" si="1"/>
        <v>1.6485784165624546</v>
      </c>
      <c r="BA4" s="160">
        <f t="shared" si="1"/>
        <v>1.8399441549496367</v>
      </c>
      <c r="BB4" s="162">
        <f t="shared" si="1"/>
        <v>1.6622615103794225</v>
      </c>
      <c r="BC4" s="162">
        <f t="shared" si="1"/>
        <v>1.3760293234376548</v>
      </c>
      <c r="BD4" s="162">
        <f t="shared" si="1"/>
        <v>1.5264869131658318</v>
      </c>
      <c r="BE4" s="8"/>
    </row>
    <row r="5" spans="1:57" s="143" customFormat="1" ht="15.75" x14ac:dyDescent="0.25">
      <c r="A5" s="158" t="s">
        <v>1432</v>
      </c>
      <c r="B5" s="158"/>
      <c r="C5" s="158"/>
      <c r="D5" s="158"/>
      <c r="E5" s="158"/>
      <c r="F5" s="158"/>
      <c r="G5" s="158"/>
      <c r="H5" s="158"/>
      <c r="I5" s="158"/>
      <c r="J5" s="158"/>
      <c r="K5" s="158"/>
      <c r="L5" s="158"/>
      <c r="M5" s="159"/>
      <c r="N5" s="159"/>
      <c r="O5" s="159"/>
      <c r="P5" s="159"/>
      <c r="Q5" s="159"/>
      <c r="R5" s="159"/>
      <c r="S5" s="159"/>
      <c r="T5" s="159"/>
      <c r="U5" s="159"/>
      <c r="V5" s="159"/>
      <c r="W5" s="159"/>
      <c r="X5" s="159"/>
      <c r="Y5" s="159"/>
      <c r="Z5" s="164"/>
      <c r="AA5" s="160"/>
      <c r="AB5" s="160"/>
      <c r="AC5" s="160"/>
      <c r="AD5" s="160"/>
      <c r="AE5" s="160"/>
      <c r="AF5" s="160"/>
      <c r="AG5" s="162"/>
      <c r="AH5" s="162"/>
      <c r="AI5" s="160"/>
      <c r="AJ5" s="160"/>
      <c r="AK5" s="160"/>
      <c r="AL5" s="160"/>
      <c r="AM5" s="160"/>
      <c r="AN5" s="160"/>
      <c r="AO5" s="160"/>
      <c r="AP5" s="163"/>
      <c r="AQ5" s="160"/>
      <c r="AR5" s="160"/>
      <c r="AS5" s="160"/>
      <c r="AT5" s="160"/>
      <c r="AU5" s="160"/>
      <c r="AV5" s="160"/>
      <c r="AW5" s="164"/>
      <c r="AX5" s="164"/>
      <c r="AY5" s="165"/>
      <c r="AZ5" s="164"/>
      <c r="BA5" s="164"/>
      <c r="BB5" s="165"/>
      <c r="BC5" s="165"/>
      <c r="BD5" s="165"/>
      <c r="BE5" s="142"/>
    </row>
    <row r="6" spans="1:57" ht="15.75" customHeight="1" x14ac:dyDescent="0.25">
      <c r="A6" s="196" t="s">
        <v>1899</v>
      </c>
      <c r="B6" s="196" t="s">
        <v>1940</v>
      </c>
      <c r="C6" s="189"/>
      <c r="D6" s="189"/>
      <c r="E6" s="133" t="s">
        <v>1900</v>
      </c>
      <c r="F6" s="166" t="str">
        <f t="shared" ref="F6:F69" si="2">HYPERLINK("IMAGES\PNG\"&amp;E6&amp;".png","png")</f>
        <v>png</v>
      </c>
      <c r="G6" s="166" t="str">
        <f t="shared" ref="G6:G69" si="3">HYPERLINK("IMAGES\SVG\"&amp;E6&amp;".svg","svg")</f>
        <v>svg</v>
      </c>
      <c r="H6" s="167" t="s">
        <v>1904</v>
      </c>
      <c r="I6" s="167" t="s">
        <v>1905</v>
      </c>
      <c r="J6" s="168" t="s">
        <v>1906</v>
      </c>
      <c r="K6" s="168" t="s">
        <v>1907</v>
      </c>
      <c r="L6" s="168" t="s">
        <v>1907</v>
      </c>
      <c r="M6" s="169">
        <f t="shared" ref="M6:N25" si="4">IFERROR(VALUE(MID($K6,SEARCH(M$2&amp;"0",$K6,1)+LEN(M$2),3)),0)</f>
        <v>8</v>
      </c>
      <c r="N6" s="169">
        <f t="shared" si="4"/>
        <v>5</v>
      </c>
      <c r="O6" s="169">
        <f t="shared" ref="O6:O69" si="5">IFERROR(VALUE(MID($L6,SEARCH(O$2&amp;"0",$L6,1)+LEN(O$2),3)),0)</f>
        <v>5</v>
      </c>
      <c r="P6" s="169">
        <f t="shared" ref="P6:Y15" si="6">IFERROR(VALUE(MID($K6,SEARCH(P$2&amp;"0",$K6,1)+LEN(P$2),3)),0)</f>
        <v>0</v>
      </c>
      <c r="Q6" s="169">
        <f t="shared" si="6"/>
        <v>0</v>
      </c>
      <c r="R6" s="169">
        <f t="shared" si="6"/>
        <v>3</v>
      </c>
      <c r="S6" s="169">
        <f t="shared" si="6"/>
        <v>0</v>
      </c>
      <c r="T6" s="169">
        <f t="shared" si="6"/>
        <v>0</v>
      </c>
      <c r="U6" s="169">
        <f t="shared" si="6"/>
        <v>0</v>
      </c>
      <c r="V6" s="169">
        <f t="shared" si="6"/>
        <v>0</v>
      </c>
      <c r="W6" s="169">
        <f t="shared" si="6"/>
        <v>3</v>
      </c>
      <c r="X6" s="169">
        <f t="shared" si="6"/>
        <v>0</v>
      </c>
      <c r="Y6" s="169">
        <f t="shared" si="6"/>
        <v>0</v>
      </c>
      <c r="Z6" s="170">
        <v>255.483</v>
      </c>
      <c r="AA6" s="171">
        <v>19</v>
      </c>
      <c r="AB6" s="171">
        <v>8</v>
      </c>
      <c r="AC6" s="171">
        <v>6</v>
      </c>
      <c r="AD6" s="170">
        <f t="shared" ref="AD6:AD69" si="7">IF(N6=O6,AC6/(AA6-N6),AC6/(AA6-O6))</f>
        <v>0.42857142857142855</v>
      </c>
      <c r="AE6" s="171">
        <v>3</v>
      </c>
      <c r="AF6" s="171">
        <v>3</v>
      </c>
      <c r="AG6" s="200">
        <v>0</v>
      </c>
      <c r="AH6" s="171">
        <v>49.36</v>
      </c>
      <c r="AI6" s="171">
        <v>-1</v>
      </c>
      <c r="AJ6" s="170">
        <v>3.08</v>
      </c>
      <c r="AK6" s="170">
        <v>2.88</v>
      </c>
      <c r="AL6" s="170">
        <v>2.21</v>
      </c>
      <c r="AM6" s="170">
        <v>1.27</v>
      </c>
      <c r="AN6" s="170">
        <v>0.35</v>
      </c>
      <c r="AO6" s="170">
        <v>-0.42</v>
      </c>
      <c r="AP6" s="172">
        <v>-0.42</v>
      </c>
      <c r="AQ6" s="170">
        <v>-0.42</v>
      </c>
      <c r="AR6" s="170">
        <v>-0.42</v>
      </c>
      <c r="AS6" s="170">
        <v>-0.42</v>
      </c>
      <c r="AT6" s="170">
        <v>-0.42</v>
      </c>
      <c r="AU6" s="170">
        <v>-0.42</v>
      </c>
      <c r="AV6" s="170">
        <v>-0.42</v>
      </c>
      <c r="AW6" s="173"/>
      <c r="AX6" s="173">
        <v>-2.96</v>
      </c>
      <c r="AY6" s="174">
        <f t="shared" ref="AY6:AY69" si="8">IF(OR(ISBLANK(AW6),ISBLANK(AX6)),IF(ISNUMBER(AX6),AX6,IF(ISNUMBER(AW6),AW6,NA())),NA())</f>
        <v>-2.96</v>
      </c>
      <c r="AZ6" s="173"/>
      <c r="BA6" s="173"/>
      <c r="BB6" s="173"/>
      <c r="BC6" s="173">
        <v>3.31</v>
      </c>
      <c r="BD6" s="174">
        <f t="shared" ref="BD6:BD69" si="9">IF(OR(ISBLANK(BB6),ISBLANK(BC6)),IF(ISNUMBER(BC6),BC6,IF(ISNUMBER(BB6),BB6,NA())),NA())</f>
        <v>3.31</v>
      </c>
      <c r="BE6"/>
    </row>
    <row r="7" spans="1:57" ht="15.75" customHeight="1" x14ac:dyDescent="0.25">
      <c r="A7" s="196" t="s">
        <v>214</v>
      </c>
      <c r="B7" s="196" t="s">
        <v>1940</v>
      </c>
      <c r="C7" s="189"/>
      <c r="D7" s="189" t="s">
        <v>1946</v>
      </c>
      <c r="E7" s="133" t="s">
        <v>346</v>
      </c>
      <c r="F7" s="166" t="str">
        <f t="shared" si="2"/>
        <v>png</v>
      </c>
      <c r="G7" s="166" t="str">
        <f t="shared" si="3"/>
        <v>svg</v>
      </c>
      <c r="H7" s="167" t="s">
        <v>549</v>
      </c>
      <c r="I7" s="167" t="s">
        <v>830</v>
      </c>
      <c r="J7" s="168" t="s">
        <v>1097</v>
      </c>
      <c r="K7" s="168" t="s">
        <v>1449</v>
      </c>
      <c r="L7" s="168" t="s">
        <v>1449</v>
      </c>
      <c r="M7" s="169">
        <f t="shared" si="4"/>
        <v>8</v>
      </c>
      <c r="N7" s="169">
        <f t="shared" si="4"/>
        <v>6</v>
      </c>
      <c r="O7" s="169">
        <f t="shared" si="5"/>
        <v>6</v>
      </c>
      <c r="P7" s="169">
        <f t="shared" si="6"/>
        <v>0</v>
      </c>
      <c r="Q7" s="169">
        <f t="shared" si="6"/>
        <v>0</v>
      </c>
      <c r="R7" s="169">
        <f t="shared" si="6"/>
        <v>2</v>
      </c>
      <c r="S7" s="169">
        <f t="shared" si="6"/>
        <v>0</v>
      </c>
      <c r="T7" s="169">
        <f t="shared" si="6"/>
        <v>0</v>
      </c>
      <c r="U7" s="169">
        <f t="shared" si="6"/>
        <v>0</v>
      </c>
      <c r="V7" s="169">
        <f t="shared" si="6"/>
        <v>0</v>
      </c>
      <c r="W7" s="169">
        <f t="shared" si="6"/>
        <v>3</v>
      </c>
      <c r="X7" s="169">
        <f t="shared" si="6"/>
        <v>0</v>
      </c>
      <c r="Y7" s="169">
        <f t="shared" si="6"/>
        <v>0</v>
      </c>
      <c r="Z7" s="170">
        <v>221.03700000000001</v>
      </c>
      <c r="AA7" s="171">
        <v>19</v>
      </c>
      <c r="AB7" s="171">
        <v>7</v>
      </c>
      <c r="AC7" s="171">
        <v>6</v>
      </c>
      <c r="AD7" s="170">
        <f t="shared" si="7"/>
        <v>0.46153846153846156</v>
      </c>
      <c r="AE7" s="171">
        <v>3</v>
      </c>
      <c r="AF7" s="171">
        <v>3</v>
      </c>
      <c r="AG7" s="200">
        <v>0</v>
      </c>
      <c r="AH7" s="171">
        <v>49.36</v>
      </c>
      <c r="AI7" s="171">
        <v>-1</v>
      </c>
      <c r="AJ7" s="170">
        <v>2.4900000000000002</v>
      </c>
      <c r="AK7" s="170">
        <v>2.36</v>
      </c>
      <c r="AL7" s="170">
        <v>1.81</v>
      </c>
      <c r="AM7" s="170">
        <v>0.91</v>
      </c>
      <c r="AN7" s="170">
        <v>-0.04</v>
      </c>
      <c r="AO7" s="170">
        <v>-1.03</v>
      </c>
      <c r="AP7" s="172">
        <v>-1.03</v>
      </c>
      <c r="AQ7" s="170">
        <v>-1.03</v>
      </c>
      <c r="AR7" s="170">
        <v>-1.03</v>
      </c>
      <c r="AS7" s="170">
        <v>-1.03</v>
      </c>
      <c r="AT7" s="170">
        <v>-1.03</v>
      </c>
      <c r="AU7" s="170">
        <v>-1.03</v>
      </c>
      <c r="AV7" s="170">
        <v>-1.03</v>
      </c>
      <c r="AW7" s="173"/>
      <c r="AX7" s="173">
        <v>-2.5099999999999998</v>
      </c>
      <c r="AY7" s="174">
        <f t="shared" si="8"/>
        <v>-2.5099999999999998</v>
      </c>
      <c r="AZ7" s="173"/>
      <c r="BA7" s="173"/>
      <c r="BB7" s="173"/>
      <c r="BC7" s="173">
        <v>2.81</v>
      </c>
      <c r="BD7" s="174">
        <f t="shared" si="9"/>
        <v>2.81</v>
      </c>
      <c r="BE7" s="195"/>
    </row>
    <row r="8" spans="1:57" ht="15.75" customHeight="1" x14ac:dyDescent="0.25">
      <c r="A8" s="196" t="s">
        <v>215</v>
      </c>
      <c r="B8" s="196" t="s">
        <v>1940</v>
      </c>
      <c r="C8" s="189"/>
      <c r="D8" s="189" t="s">
        <v>1946</v>
      </c>
      <c r="E8" s="133" t="s">
        <v>347</v>
      </c>
      <c r="F8" s="166" t="str">
        <f t="shared" si="2"/>
        <v>png</v>
      </c>
      <c r="G8" s="166" t="str">
        <f t="shared" si="3"/>
        <v>svg</v>
      </c>
      <c r="H8" s="167" t="s">
        <v>550</v>
      </c>
      <c r="I8" s="167" t="s">
        <v>831</v>
      </c>
      <c r="J8" s="168" t="s">
        <v>1098</v>
      </c>
      <c r="K8" s="168" t="s">
        <v>1450</v>
      </c>
      <c r="L8" s="168" t="s">
        <v>1450</v>
      </c>
      <c r="M8" s="169">
        <f t="shared" si="4"/>
        <v>10</v>
      </c>
      <c r="N8" s="169">
        <f t="shared" si="4"/>
        <v>10</v>
      </c>
      <c r="O8" s="169">
        <f t="shared" si="5"/>
        <v>10</v>
      </c>
      <c r="P8" s="169">
        <f t="shared" si="6"/>
        <v>0</v>
      </c>
      <c r="Q8" s="169">
        <f t="shared" si="6"/>
        <v>0</v>
      </c>
      <c r="R8" s="169">
        <f t="shared" si="6"/>
        <v>2</v>
      </c>
      <c r="S8" s="169">
        <f t="shared" si="6"/>
        <v>0</v>
      </c>
      <c r="T8" s="169">
        <f t="shared" si="6"/>
        <v>0</v>
      </c>
      <c r="U8" s="169">
        <f t="shared" si="6"/>
        <v>0</v>
      </c>
      <c r="V8" s="169">
        <f t="shared" si="6"/>
        <v>0</v>
      </c>
      <c r="W8" s="169">
        <f t="shared" si="6"/>
        <v>3</v>
      </c>
      <c r="X8" s="169">
        <f t="shared" si="6"/>
        <v>0</v>
      </c>
      <c r="Y8" s="169">
        <f t="shared" si="6"/>
        <v>0</v>
      </c>
      <c r="Z8" s="170">
        <v>249.09100000000001</v>
      </c>
      <c r="AA8" s="171">
        <v>25</v>
      </c>
      <c r="AB8" s="171">
        <v>9</v>
      </c>
      <c r="AC8" s="171">
        <v>6</v>
      </c>
      <c r="AD8" s="170">
        <f t="shared" si="7"/>
        <v>0.4</v>
      </c>
      <c r="AE8" s="171">
        <v>5</v>
      </c>
      <c r="AF8" s="171">
        <v>3</v>
      </c>
      <c r="AG8" s="200">
        <v>0</v>
      </c>
      <c r="AH8" s="171">
        <v>49.36</v>
      </c>
      <c r="AI8" s="171">
        <v>-1</v>
      </c>
      <c r="AJ8" s="170">
        <v>3.02</v>
      </c>
      <c r="AK8" s="170">
        <v>3</v>
      </c>
      <c r="AL8" s="170">
        <v>2.81</v>
      </c>
      <c r="AM8" s="170">
        <v>2.15</v>
      </c>
      <c r="AN8" s="170">
        <v>1.21</v>
      </c>
      <c r="AO8" s="170">
        <v>0.28000000000000003</v>
      </c>
      <c r="AP8" s="172">
        <v>-0.5</v>
      </c>
      <c r="AQ8" s="170">
        <v>-0.5</v>
      </c>
      <c r="AR8" s="170">
        <v>-0.5</v>
      </c>
      <c r="AS8" s="170">
        <v>-0.5</v>
      </c>
      <c r="AT8" s="170">
        <v>-0.5</v>
      </c>
      <c r="AU8" s="170">
        <v>-0.5</v>
      </c>
      <c r="AV8" s="170">
        <v>-0.5</v>
      </c>
      <c r="AW8" s="173"/>
      <c r="AX8" s="173">
        <v>-3.67</v>
      </c>
      <c r="AY8" s="174">
        <f t="shared" si="8"/>
        <v>-3.67</v>
      </c>
      <c r="AZ8" s="173"/>
      <c r="BA8" s="173"/>
      <c r="BB8" s="173"/>
      <c r="BC8" s="173">
        <v>3.53</v>
      </c>
      <c r="BD8" s="174">
        <f t="shared" si="9"/>
        <v>3.53</v>
      </c>
      <c r="BE8" s="195"/>
    </row>
    <row r="9" spans="1:57" ht="15.75" customHeight="1" x14ac:dyDescent="0.25">
      <c r="A9" s="196" t="s">
        <v>167</v>
      </c>
      <c r="B9" s="196" t="s">
        <v>2084</v>
      </c>
      <c r="C9" s="189" t="s">
        <v>1946</v>
      </c>
      <c r="D9" s="189"/>
      <c r="E9" s="133" t="s">
        <v>440</v>
      </c>
      <c r="F9" s="166" t="str">
        <f t="shared" si="2"/>
        <v>png</v>
      </c>
      <c r="G9" s="166" t="str">
        <f t="shared" si="3"/>
        <v>svg</v>
      </c>
      <c r="H9" s="167" t="s">
        <v>551</v>
      </c>
      <c r="I9" s="167" t="s">
        <v>832</v>
      </c>
      <c r="J9" s="168" t="s">
        <v>1099</v>
      </c>
      <c r="K9" s="168" t="s">
        <v>1451</v>
      </c>
      <c r="L9" s="168" t="s">
        <v>1451</v>
      </c>
      <c r="M9" s="169">
        <f t="shared" si="4"/>
        <v>14</v>
      </c>
      <c r="N9" s="169">
        <f t="shared" si="4"/>
        <v>20</v>
      </c>
      <c r="O9" s="169">
        <f t="shared" si="5"/>
        <v>20</v>
      </c>
      <c r="P9" s="169">
        <f t="shared" si="6"/>
        <v>0</v>
      </c>
      <c r="Q9" s="169">
        <f t="shared" si="6"/>
        <v>0</v>
      </c>
      <c r="R9" s="169">
        <f t="shared" si="6"/>
        <v>1</v>
      </c>
      <c r="S9" s="169">
        <f t="shared" si="6"/>
        <v>0</v>
      </c>
      <c r="T9" s="169">
        <f t="shared" si="6"/>
        <v>0</v>
      </c>
      <c r="U9" s="169">
        <f t="shared" si="6"/>
        <v>1</v>
      </c>
      <c r="V9" s="169">
        <f t="shared" si="6"/>
        <v>0</v>
      </c>
      <c r="W9" s="169">
        <f t="shared" si="6"/>
        <v>2</v>
      </c>
      <c r="X9" s="169">
        <f t="shared" si="6"/>
        <v>0</v>
      </c>
      <c r="Y9" s="169">
        <f t="shared" si="6"/>
        <v>0</v>
      </c>
      <c r="Z9" s="170">
        <v>269.767</v>
      </c>
      <c r="AA9" s="171">
        <v>38</v>
      </c>
      <c r="AB9" s="171">
        <v>12</v>
      </c>
      <c r="AC9" s="171">
        <v>6</v>
      </c>
      <c r="AD9" s="170">
        <f t="shared" si="7"/>
        <v>0.33333333333333331</v>
      </c>
      <c r="AE9" s="171">
        <v>6</v>
      </c>
      <c r="AF9" s="171">
        <v>2</v>
      </c>
      <c r="AG9" s="200">
        <v>0</v>
      </c>
      <c r="AH9" s="171">
        <v>29.54</v>
      </c>
      <c r="AI9" s="171">
        <v>0</v>
      </c>
      <c r="AJ9" s="170">
        <v>3.5</v>
      </c>
      <c r="AK9" s="170">
        <v>3.5</v>
      </c>
      <c r="AL9" s="170">
        <v>3.5</v>
      </c>
      <c r="AM9" s="170">
        <v>3.5</v>
      </c>
      <c r="AN9" s="170">
        <v>3.5</v>
      </c>
      <c r="AO9" s="170">
        <v>3.5</v>
      </c>
      <c r="AP9" s="172">
        <v>3.5</v>
      </c>
      <c r="AQ9" s="170">
        <v>3.5</v>
      </c>
      <c r="AR9" s="170">
        <v>3.5</v>
      </c>
      <c r="AS9" s="170">
        <v>3.5</v>
      </c>
      <c r="AT9" s="170">
        <v>3.5</v>
      </c>
      <c r="AU9" s="170">
        <v>3.5</v>
      </c>
      <c r="AV9" s="170">
        <v>3.5</v>
      </c>
      <c r="AW9" s="173">
        <v>-3.04</v>
      </c>
      <c r="AX9" s="173"/>
      <c r="AY9" s="174">
        <f t="shared" si="8"/>
        <v>-3.04</v>
      </c>
      <c r="AZ9" s="173"/>
      <c r="BA9" s="173"/>
      <c r="BB9" s="173"/>
      <c r="BC9" s="173">
        <v>3.03</v>
      </c>
      <c r="BD9" s="174">
        <f t="shared" si="9"/>
        <v>3.03</v>
      </c>
      <c r="BE9" s="195"/>
    </row>
    <row r="10" spans="1:57" ht="15.75" customHeight="1" x14ac:dyDescent="0.25">
      <c r="A10" s="196" t="s">
        <v>1743</v>
      </c>
      <c r="B10" s="196" t="s">
        <v>1941</v>
      </c>
      <c r="C10" s="189"/>
      <c r="D10" s="189" t="s">
        <v>1946</v>
      </c>
      <c r="E10" s="133" t="s">
        <v>348</v>
      </c>
      <c r="F10" s="166" t="str">
        <f t="shared" si="2"/>
        <v>png</v>
      </c>
      <c r="G10" s="166" t="str">
        <f t="shared" si="3"/>
        <v>svg</v>
      </c>
      <c r="H10" s="167" t="s">
        <v>552</v>
      </c>
      <c r="I10" s="167" t="s">
        <v>833</v>
      </c>
      <c r="J10" s="168" t="s">
        <v>1100</v>
      </c>
      <c r="K10" s="168" t="s">
        <v>1452</v>
      </c>
      <c r="L10" s="168" t="s">
        <v>1452</v>
      </c>
      <c r="M10" s="169">
        <f t="shared" si="4"/>
        <v>14</v>
      </c>
      <c r="N10" s="169">
        <f t="shared" si="4"/>
        <v>7</v>
      </c>
      <c r="O10" s="169">
        <f t="shared" si="5"/>
        <v>7</v>
      </c>
      <c r="P10" s="169">
        <f t="shared" si="6"/>
        <v>0</v>
      </c>
      <c r="Q10" s="169">
        <f t="shared" si="6"/>
        <v>0</v>
      </c>
      <c r="R10" s="169">
        <f t="shared" si="6"/>
        <v>1</v>
      </c>
      <c r="S10" s="169">
        <f t="shared" si="6"/>
        <v>3</v>
      </c>
      <c r="T10" s="169">
        <f t="shared" si="6"/>
        <v>0</v>
      </c>
      <c r="U10" s="169">
        <f t="shared" si="6"/>
        <v>1</v>
      </c>
      <c r="V10" s="169">
        <f t="shared" si="6"/>
        <v>0</v>
      </c>
      <c r="W10" s="169">
        <f t="shared" si="6"/>
        <v>5</v>
      </c>
      <c r="X10" s="169">
        <f t="shared" si="6"/>
        <v>0</v>
      </c>
      <c r="Y10" s="169">
        <f t="shared" si="6"/>
        <v>0</v>
      </c>
      <c r="Z10" s="170">
        <v>361.65699999999998</v>
      </c>
      <c r="AA10" s="171">
        <v>31</v>
      </c>
      <c r="AB10" s="171">
        <v>12</v>
      </c>
      <c r="AC10" s="171">
        <v>12</v>
      </c>
      <c r="AD10" s="170">
        <f t="shared" si="7"/>
        <v>0.5</v>
      </c>
      <c r="AE10" s="171">
        <v>5</v>
      </c>
      <c r="AF10" s="171">
        <v>4</v>
      </c>
      <c r="AG10" s="200">
        <v>0</v>
      </c>
      <c r="AH10" s="171">
        <v>95.18</v>
      </c>
      <c r="AI10" s="171">
        <v>-1</v>
      </c>
      <c r="AJ10" s="170">
        <v>4.46</v>
      </c>
      <c r="AK10" s="170">
        <v>4.03</v>
      </c>
      <c r="AL10" s="170">
        <v>3.17</v>
      </c>
      <c r="AM10" s="170">
        <v>2.21</v>
      </c>
      <c r="AN10" s="170">
        <v>1.02</v>
      </c>
      <c r="AO10" s="170">
        <v>1.02</v>
      </c>
      <c r="AP10" s="172">
        <v>1.02</v>
      </c>
      <c r="AQ10" s="170">
        <v>1.02</v>
      </c>
      <c r="AR10" s="170">
        <v>1.02</v>
      </c>
      <c r="AS10" s="170">
        <v>1.02</v>
      </c>
      <c r="AT10" s="170">
        <v>1.02</v>
      </c>
      <c r="AU10" s="170">
        <v>1.02</v>
      </c>
      <c r="AV10" s="170">
        <v>1.02</v>
      </c>
      <c r="AW10" s="173">
        <v>-5.63</v>
      </c>
      <c r="AX10" s="173"/>
      <c r="AY10" s="174">
        <f t="shared" si="8"/>
        <v>-5.63</v>
      </c>
      <c r="AZ10" s="173"/>
      <c r="BA10" s="173"/>
      <c r="BB10" s="173"/>
      <c r="BC10" s="173">
        <v>3.7</v>
      </c>
      <c r="BD10" s="174">
        <f t="shared" si="9"/>
        <v>3.7</v>
      </c>
      <c r="BE10" s="195"/>
    </row>
    <row r="11" spans="1:57" ht="15.75" customHeight="1" x14ac:dyDescent="0.25">
      <c r="A11" s="196" t="s">
        <v>148</v>
      </c>
      <c r="B11" s="196" t="s">
        <v>2089</v>
      </c>
      <c r="C11" s="189" t="s">
        <v>1946</v>
      </c>
      <c r="D11" s="189"/>
      <c r="E11" s="133" t="s">
        <v>312</v>
      </c>
      <c r="F11" s="166" t="str">
        <f t="shared" si="2"/>
        <v>png</v>
      </c>
      <c r="G11" s="166" t="str">
        <f t="shared" si="3"/>
        <v>svg</v>
      </c>
      <c r="H11" s="167" t="s">
        <v>553</v>
      </c>
      <c r="I11" s="167" t="s">
        <v>834</v>
      </c>
      <c r="J11" s="168" t="s">
        <v>1101</v>
      </c>
      <c r="K11" s="168" t="s">
        <v>1453</v>
      </c>
      <c r="L11" s="168" t="s">
        <v>1453</v>
      </c>
      <c r="M11" s="169">
        <f t="shared" si="4"/>
        <v>12</v>
      </c>
      <c r="N11" s="169">
        <f t="shared" si="4"/>
        <v>9</v>
      </c>
      <c r="O11" s="169">
        <f t="shared" si="5"/>
        <v>9</v>
      </c>
      <c r="P11" s="169">
        <f t="shared" si="6"/>
        <v>0</v>
      </c>
      <c r="Q11" s="169">
        <f t="shared" si="6"/>
        <v>0</v>
      </c>
      <c r="R11" s="169">
        <f t="shared" si="6"/>
        <v>1</v>
      </c>
      <c r="S11" s="169">
        <f t="shared" si="6"/>
        <v>0</v>
      </c>
      <c r="T11" s="169">
        <f t="shared" si="6"/>
        <v>0</v>
      </c>
      <c r="U11" s="169">
        <f t="shared" si="6"/>
        <v>2</v>
      </c>
      <c r="V11" s="169">
        <f t="shared" si="6"/>
        <v>0</v>
      </c>
      <c r="W11" s="169">
        <f t="shared" si="6"/>
        <v>3</v>
      </c>
      <c r="X11" s="169">
        <f t="shared" si="6"/>
        <v>0</v>
      </c>
      <c r="Y11" s="169">
        <f t="shared" si="6"/>
        <v>0</v>
      </c>
      <c r="Z11" s="170">
        <v>264.66399999999999</v>
      </c>
      <c r="AA11" s="171">
        <v>27</v>
      </c>
      <c r="AB11" s="171">
        <v>6</v>
      </c>
      <c r="AC11" s="171">
        <v>12</v>
      </c>
      <c r="AD11" s="170">
        <f t="shared" si="7"/>
        <v>0.66666666666666663</v>
      </c>
      <c r="AE11" s="171">
        <v>3</v>
      </c>
      <c r="AF11" s="171">
        <v>3</v>
      </c>
      <c r="AG11" s="200">
        <v>2</v>
      </c>
      <c r="AH11" s="171">
        <v>81.069999999999993</v>
      </c>
      <c r="AI11" s="171">
        <v>0</v>
      </c>
      <c r="AJ11" s="170">
        <v>3.84</v>
      </c>
      <c r="AK11" s="170">
        <v>3.84</v>
      </c>
      <c r="AL11" s="170">
        <v>3.84</v>
      </c>
      <c r="AM11" s="170">
        <v>3.84</v>
      </c>
      <c r="AN11" s="170">
        <v>3.84</v>
      </c>
      <c r="AO11" s="170">
        <v>3.84</v>
      </c>
      <c r="AP11" s="172">
        <v>3.84</v>
      </c>
      <c r="AQ11" s="170">
        <v>3.84</v>
      </c>
      <c r="AR11" s="170">
        <v>3.84</v>
      </c>
      <c r="AS11" s="170">
        <v>3.84</v>
      </c>
      <c r="AT11" s="170">
        <v>3.83</v>
      </c>
      <c r="AU11" s="170">
        <v>3.8</v>
      </c>
      <c r="AV11" s="170">
        <v>3.55</v>
      </c>
      <c r="AW11" s="173">
        <v>-4.41</v>
      </c>
      <c r="AX11" s="173"/>
      <c r="AY11" s="174">
        <f t="shared" si="8"/>
        <v>-4.41</v>
      </c>
      <c r="AZ11" s="173"/>
      <c r="BA11" s="173"/>
      <c r="BB11" s="173"/>
      <c r="BC11" s="173">
        <v>4.04</v>
      </c>
      <c r="BD11" s="174">
        <f t="shared" si="9"/>
        <v>4.04</v>
      </c>
      <c r="BE11" s="195"/>
    </row>
    <row r="12" spans="1:57" ht="15.75" customHeight="1" x14ac:dyDescent="0.25">
      <c r="A12" s="196" t="s">
        <v>1950</v>
      </c>
      <c r="B12" s="196" t="s">
        <v>2077</v>
      </c>
      <c r="C12" s="191"/>
      <c r="D12" s="191"/>
      <c r="E12" s="195" t="s">
        <v>1951</v>
      </c>
      <c r="F12" s="166" t="str">
        <f t="shared" si="2"/>
        <v>png</v>
      </c>
      <c r="G12" s="166" t="str">
        <f t="shared" si="3"/>
        <v>svg</v>
      </c>
      <c r="H12" s="167" t="s">
        <v>1992</v>
      </c>
      <c r="I12" s="167" t="s">
        <v>2055</v>
      </c>
      <c r="J12" s="168" t="s">
        <v>2013</v>
      </c>
      <c r="K12" s="168" t="s">
        <v>2014</v>
      </c>
      <c r="L12" s="168" t="s">
        <v>2014</v>
      </c>
      <c r="M12" s="169">
        <f t="shared" si="4"/>
        <v>3</v>
      </c>
      <c r="N12" s="169">
        <f t="shared" si="4"/>
        <v>4</v>
      </c>
      <c r="O12" s="169">
        <f t="shared" si="5"/>
        <v>4</v>
      </c>
      <c r="P12" s="169">
        <f t="shared" si="6"/>
        <v>0</v>
      </c>
      <c r="Q12" s="169">
        <f t="shared" si="6"/>
        <v>0</v>
      </c>
      <c r="R12" s="169">
        <f t="shared" si="6"/>
        <v>0</v>
      </c>
      <c r="S12" s="169">
        <f t="shared" si="6"/>
        <v>0</v>
      </c>
      <c r="T12" s="169">
        <f t="shared" si="6"/>
        <v>0</v>
      </c>
      <c r="U12" s="169">
        <f t="shared" si="6"/>
        <v>0</v>
      </c>
      <c r="V12" s="169">
        <f t="shared" si="6"/>
        <v>0</v>
      </c>
      <c r="W12" s="169">
        <f t="shared" si="6"/>
        <v>1</v>
      </c>
      <c r="X12" s="169">
        <f t="shared" si="6"/>
        <v>0</v>
      </c>
      <c r="Y12" s="169">
        <f t="shared" si="6"/>
        <v>0</v>
      </c>
      <c r="Z12" s="170">
        <v>56.063299999999998</v>
      </c>
      <c r="AA12" s="171">
        <v>8</v>
      </c>
      <c r="AB12" s="171">
        <v>4</v>
      </c>
      <c r="AC12" s="171">
        <v>0</v>
      </c>
      <c r="AD12" s="170">
        <f t="shared" si="7"/>
        <v>0</v>
      </c>
      <c r="AE12" s="171">
        <v>1</v>
      </c>
      <c r="AF12" s="171">
        <v>1</v>
      </c>
      <c r="AG12" s="200">
        <v>0</v>
      </c>
      <c r="AH12" s="171">
        <v>17.07</v>
      </c>
      <c r="AI12" s="171">
        <v>0</v>
      </c>
      <c r="AJ12" s="170">
        <v>0.37</v>
      </c>
      <c r="AK12" s="170">
        <v>0.37</v>
      </c>
      <c r="AL12" s="170">
        <v>0.37</v>
      </c>
      <c r="AM12" s="170">
        <v>0.37</v>
      </c>
      <c r="AN12" s="170">
        <v>0.37</v>
      </c>
      <c r="AO12" s="170">
        <v>0.37</v>
      </c>
      <c r="AP12" s="172">
        <v>0.37</v>
      </c>
      <c r="AQ12" s="170">
        <v>0.37</v>
      </c>
      <c r="AR12" s="170">
        <v>0.37</v>
      </c>
      <c r="AS12" s="170">
        <v>0.37</v>
      </c>
      <c r="AT12" s="170">
        <v>0.37</v>
      </c>
      <c r="AU12" s="170">
        <v>0.37</v>
      </c>
      <c r="AV12" s="170">
        <v>0.37</v>
      </c>
      <c r="AW12" s="173"/>
      <c r="AX12" s="173">
        <v>0.56999999999999995</v>
      </c>
      <c r="AY12" s="174">
        <f t="shared" si="8"/>
        <v>0.56999999999999995</v>
      </c>
      <c r="AZ12" s="173"/>
      <c r="BA12" s="173"/>
      <c r="BB12" s="173"/>
      <c r="BC12" s="173">
        <v>-0.01</v>
      </c>
      <c r="BD12" s="174">
        <f t="shared" si="9"/>
        <v>-0.01</v>
      </c>
      <c r="BE12" s="195"/>
    </row>
    <row r="13" spans="1:57" ht="15.75" customHeight="1" x14ac:dyDescent="0.25">
      <c r="A13" s="133" t="s">
        <v>168</v>
      </c>
      <c r="B13" s="196" t="s">
        <v>2084</v>
      </c>
      <c r="C13" s="189" t="s">
        <v>1946</v>
      </c>
      <c r="D13" s="189"/>
      <c r="E13" s="133" t="s">
        <v>321</v>
      </c>
      <c r="F13" s="166" t="str">
        <f>HYPERLINK("IMAGES\PNG\"&amp;E13&amp;".png","png")</f>
        <v>png</v>
      </c>
      <c r="G13" s="166" t="str">
        <f t="shared" si="3"/>
        <v>svg</v>
      </c>
      <c r="H13" s="167" t="s">
        <v>554</v>
      </c>
      <c r="I13" s="167" t="s">
        <v>835</v>
      </c>
      <c r="J13" s="168" t="s">
        <v>1099</v>
      </c>
      <c r="K13" s="168" t="s">
        <v>1451</v>
      </c>
      <c r="L13" s="168" t="s">
        <v>1451</v>
      </c>
      <c r="M13" s="169">
        <f t="shared" si="4"/>
        <v>14</v>
      </c>
      <c r="N13" s="169">
        <f t="shared" si="4"/>
        <v>20</v>
      </c>
      <c r="O13" s="169">
        <f t="shared" si="5"/>
        <v>20</v>
      </c>
      <c r="P13" s="169">
        <f t="shared" si="6"/>
        <v>0</v>
      </c>
      <c r="Q13" s="169">
        <f t="shared" si="6"/>
        <v>0</v>
      </c>
      <c r="R13" s="169">
        <f t="shared" si="6"/>
        <v>1</v>
      </c>
      <c r="S13" s="169">
        <f t="shared" si="6"/>
        <v>0</v>
      </c>
      <c r="T13" s="169">
        <f t="shared" si="6"/>
        <v>0</v>
      </c>
      <c r="U13" s="169">
        <f t="shared" si="6"/>
        <v>1</v>
      </c>
      <c r="V13" s="169">
        <f t="shared" si="6"/>
        <v>0</v>
      </c>
      <c r="W13" s="169">
        <f t="shared" si="6"/>
        <v>2</v>
      </c>
      <c r="X13" s="169">
        <f t="shared" si="6"/>
        <v>0</v>
      </c>
      <c r="Y13" s="169">
        <f t="shared" si="6"/>
        <v>0</v>
      </c>
      <c r="Z13" s="170">
        <v>269.767</v>
      </c>
      <c r="AA13" s="171">
        <v>38</v>
      </c>
      <c r="AB13" s="171">
        <v>12</v>
      </c>
      <c r="AC13" s="171">
        <v>6</v>
      </c>
      <c r="AD13" s="170">
        <f t="shared" si="7"/>
        <v>0.33333333333333331</v>
      </c>
      <c r="AE13" s="171">
        <v>6</v>
      </c>
      <c r="AF13" s="171">
        <v>2</v>
      </c>
      <c r="AG13" s="200">
        <v>0</v>
      </c>
      <c r="AH13" s="171">
        <v>29.54</v>
      </c>
      <c r="AI13" s="171">
        <v>0</v>
      </c>
      <c r="AJ13" s="170">
        <v>3.59</v>
      </c>
      <c r="AK13" s="170">
        <v>3.59</v>
      </c>
      <c r="AL13" s="170">
        <v>3.59</v>
      </c>
      <c r="AM13" s="170">
        <v>3.59</v>
      </c>
      <c r="AN13" s="170">
        <v>3.59</v>
      </c>
      <c r="AO13" s="170">
        <v>3.59</v>
      </c>
      <c r="AP13" s="172">
        <v>3.59</v>
      </c>
      <c r="AQ13" s="170">
        <v>3.59</v>
      </c>
      <c r="AR13" s="170">
        <v>3.59</v>
      </c>
      <c r="AS13" s="170">
        <v>3.59</v>
      </c>
      <c r="AT13" s="170">
        <v>3.59</v>
      </c>
      <c r="AU13" s="170">
        <v>3.59</v>
      </c>
      <c r="AV13" s="170">
        <v>3.59</v>
      </c>
      <c r="AW13" s="173"/>
      <c r="AX13" s="173">
        <v>-3.26</v>
      </c>
      <c r="AY13" s="174">
        <f t="shared" si="8"/>
        <v>-3.26</v>
      </c>
      <c r="AZ13" s="173"/>
      <c r="BA13" s="173"/>
      <c r="BB13" s="173"/>
      <c r="BC13" s="173">
        <v>3.52</v>
      </c>
      <c r="BD13" s="174">
        <f t="shared" si="9"/>
        <v>3.52</v>
      </c>
      <c r="BE13" s="195"/>
    </row>
    <row r="14" spans="1:57" ht="15.75" customHeight="1" x14ac:dyDescent="0.25">
      <c r="A14" s="196" t="s">
        <v>1795</v>
      </c>
      <c r="B14" s="196" t="s">
        <v>2077</v>
      </c>
      <c r="C14" s="189" t="s">
        <v>1946</v>
      </c>
      <c r="D14" s="189" t="s">
        <v>1946</v>
      </c>
      <c r="E14" s="133" t="s">
        <v>1792</v>
      </c>
      <c r="F14" s="166" t="str">
        <f t="shared" si="2"/>
        <v>png</v>
      </c>
      <c r="G14" s="166" t="str">
        <f t="shared" si="3"/>
        <v>svg</v>
      </c>
      <c r="H14" s="167" t="s">
        <v>1868</v>
      </c>
      <c r="I14" s="167" t="s">
        <v>1869</v>
      </c>
      <c r="J14" s="168" t="s">
        <v>1870</v>
      </c>
      <c r="K14" s="168" t="s">
        <v>1871</v>
      </c>
      <c r="L14" s="168" t="s">
        <v>1871</v>
      </c>
      <c r="M14" s="169">
        <f t="shared" si="4"/>
        <v>8</v>
      </c>
      <c r="N14" s="169">
        <f t="shared" si="4"/>
        <v>12</v>
      </c>
      <c r="O14" s="169">
        <f t="shared" si="5"/>
        <v>12</v>
      </c>
      <c r="P14" s="169">
        <f t="shared" si="6"/>
        <v>0</v>
      </c>
      <c r="Q14" s="169">
        <f t="shared" si="6"/>
        <v>0</v>
      </c>
      <c r="R14" s="169">
        <f t="shared" si="6"/>
        <v>1</v>
      </c>
      <c r="S14" s="169">
        <f t="shared" si="6"/>
        <v>0</v>
      </c>
      <c r="T14" s="169">
        <f t="shared" si="6"/>
        <v>0</v>
      </c>
      <c r="U14" s="169">
        <f t="shared" si="6"/>
        <v>1</v>
      </c>
      <c r="V14" s="169">
        <f t="shared" si="6"/>
        <v>0</v>
      </c>
      <c r="W14" s="169">
        <f t="shared" si="6"/>
        <v>1</v>
      </c>
      <c r="X14" s="169">
        <f t="shared" si="6"/>
        <v>0</v>
      </c>
      <c r="Y14" s="169">
        <f t="shared" si="6"/>
        <v>0</v>
      </c>
      <c r="Z14" s="170">
        <v>173.64</v>
      </c>
      <c r="AA14" s="171">
        <v>23</v>
      </c>
      <c r="AB14" s="171">
        <v>11</v>
      </c>
      <c r="AC14" s="171">
        <v>0</v>
      </c>
      <c r="AD14" s="170">
        <f t="shared" si="7"/>
        <v>0</v>
      </c>
      <c r="AE14" s="171">
        <v>5</v>
      </c>
      <c r="AF14" s="171">
        <v>1</v>
      </c>
      <c r="AG14" s="200">
        <v>0</v>
      </c>
      <c r="AH14" s="171">
        <v>20.309999999999999</v>
      </c>
      <c r="AI14" s="171">
        <v>0</v>
      </c>
      <c r="AJ14" s="170">
        <v>1.42</v>
      </c>
      <c r="AK14" s="170">
        <v>1.42</v>
      </c>
      <c r="AL14" s="170">
        <v>1.42</v>
      </c>
      <c r="AM14" s="170">
        <v>1.42</v>
      </c>
      <c r="AN14" s="170">
        <v>1.42</v>
      </c>
      <c r="AO14" s="170">
        <v>1.42</v>
      </c>
      <c r="AP14" s="172">
        <v>1.42</v>
      </c>
      <c r="AQ14" s="170">
        <v>1.42</v>
      </c>
      <c r="AR14" s="170">
        <v>1.42</v>
      </c>
      <c r="AS14" s="170">
        <v>1.42</v>
      </c>
      <c r="AT14" s="170">
        <v>1.42</v>
      </c>
      <c r="AU14" s="170">
        <v>1.42</v>
      </c>
      <c r="AV14" s="170">
        <v>1.42</v>
      </c>
      <c r="AW14" s="173"/>
      <c r="AX14" s="173">
        <v>-0.95</v>
      </c>
      <c r="AY14" s="174">
        <f t="shared" si="8"/>
        <v>-0.95</v>
      </c>
      <c r="AZ14" s="173">
        <v>1.5</v>
      </c>
      <c r="BA14" s="173">
        <v>1.63</v>
      </c>
      <c r="BB14" s="173">
        <v>1.5649999999999999</v>
      </c>
      <c r="BC14" s="173"/>
      <c r="BD14" s="174">
        <f t="shared" si="9"/>
        <v>1.5649999999999999</v>
      </c>
      <c r="BE14" s="195"/>
    </row>
    <row r="15" spans="1:57" ht="15.75" customHeight="1" x14ac:dyDescent="0.25">
      <c r="A15" s="196" t="s">
        <v>5</v>
      </c>
      <c r="B15" s="196" t="s">
        <v>2078</v>
      </c>
      <c r="C15" s="189"/>
      <c r="D15" s="189" t="s">
        <v>1946</v>
      </c>
      <c r="E15" s="133" t="s">
        <v>349</v>
      </c>
      <c r="F15" s="166" t="str">
        <f t="shared" si="2"/>
        <v>png</v>
      </c>
      <c r="G15" s="166" t="str">
        <f t="shared" si="3"/>
        <v>svg</v>
      </c>
      <c r="H15" s="167" t="s">
        <v>555</v>
      </c>
      <c r="I15" s="167" t="s">
        <v>836</v>
      </c>
      <c r="J15" s="168" t="s">
        <v>1102</v>
      </c>
      <c r="K15" s="168" t="s">
        <v>1454</v>
      </c>
      <c r="L15" s="168" t="s">
        <v>1454</v>
      </c>
      <c r="M15" s="169">
        <f t="shared" si="4"/>
        <v>17</v>
      </c>
      <c r="N15" s="169">
        <f t="shared" si="4"/>
        <v>25</v>
      </c>
      <c r="O15" s="169">
        <f t="shared" si="5"/>
        <v>25</v>
      </c>
      <c r="P15" s="169">
        <f t="shared" si="6"/>
        <v>0</v>
      </c>
      <c r="Q15" s="169">
        <f t="shared" si="6"/>
        <v>0</v>
      </c>
      <c r="R15" s="169">
        <f t="shared" si="6"/>
        <v>0</v>
      </c>
      <c r="S15" s="169">
        <f t="shared" si="6"/>
        <v>0</v>
      </c>
      <c r="T15" s="169">
        <f t="shared" si="6"/>
        <v>0</v>
      </c>
      <c r="U15" s="169">
        <f t="shared" si="6"/>
        <v>1</v>
      </c>
      <c r="V15" s="169">
        <f t="shared" si="6"/>
        <v>0</v>
      </c>
      <c r="W15" s="169">
        <f t="shared" si="6"/>
        <v>5</v>
      </c>
      <c r="X15" s="169">
        <f t="shared" si="6"/>
        <v>0</v>
      </c>
      <c r="Y15" s="169">
        <f t="shared" si="6"/>
        <v>0</v>
      </c>
      <c r="Z15" s="170">
        <v>323.38409999999999</v>
      </c>
      <c r="AA15" s="171">
        <v>48</v>
      </c>
      <c r="AB15" s="171">
        <v>23</v>
      </c>
      <c r="AC15" s="171">
        <v>0</v>
      </c>
      <c r="AD15" s="170">
        <f t="shared" si="7"/>
        <v>0</v>
      </c>
      <c r="AE15" s="171">
        <v>8</v>
      </c>
      <c r="AF15" s="171">
        <v>5</v>
      </c>
      <c r="AG15" s="200">
        <v>1</v>
      </c>
      <c r="AH15" s="171">
        <v>81.7</v>
      </c>
      <c r="AI15" s="171">
        <v>0</v>
      </c>
      <c r="AJ15" s="170">
        <v>2.0699999999999998</v>
      </c>
      <c r="AK15" s="170">
        <v>2.56</v>
      </c>
      <c r="AL15" s="170">
        <v>2.66</v>
      </c>
      <c r="AM15" s="170">
        <v>2.67</v>
      </c>
      <c r="AN15" s="170">
        <v>2.61</v>
      </c>
      <c r="AO15" s="170">
        <v>2.27</v>
      </c>
      <c r="AP15" s="172">
        <v>1.46</v>
      </c>
      <c r="AQ15" s="170">
        <v>0.51</v>
      </c>
      <c r="AR15" s="170">
        <v>-0.64</v>
      </c>
      <c r="AS15" s="170">
        <v>-0.64</v>
      </c>
      <c r="AT15" s="170">
        <v>-0.64</v>
      </c>
      <c r="AU15" s="170">
        <v>-0.65</v>
      </c>
      <c r="AV15" s="170">
        <v>-0.66</v>
      </c>
      <c r="AW15" s="173">
        <v>-3.03</v>
      </c>
      <c r="AX15" s="173"/>
      <c r="AY15" s="174">
        <f t="shared" si="8"/>
        <v>-3.03</v>
      </c>
      <c r="AZ15" s="173">
        <v>2.35</v>
      </c>
      <c r="BA15" s="173">
        <v>3.61</v>
      </c>
      <c r="BB15" s="173">
        <v>2.98</v>
      </c>
      <c r="BC15" s="173"/>
      <c r="BD15" s="174">
        <f t="shared" si="9"/>
        <v>2.98</v>
      </c>
      <c r="BE15" s="195"/>
    </row>
    <row r="16" spans="1:57" ht="15.75" customHeight="1" x14ac:dyDescent="0.25">
      <c r="A16" s="196" t="s">
        <v>58</v>
      </c>
      <c r="B16" s="196" t="s">
        <v>1942</v>
      </c>
      <c r="C16" s="189" t="s">
        <v>1946</v>
      </c>
      <c r="D16" s="189" t="s">
        <v>1946</v>
      </c>
      <c r="E16" s="133" t="s">
        <v>270</v>
      </c>
      <c r="F16" s="166" t="str">
        <f t="shared" si="2"/>
        <v>png</v>
      </c>
      <c r="G16" s="166" t="str">
        <f t="shared" si="3"/>
        <v>svg</v>
      </c>
      <c r="H16" s="167" t="s">
        <v>556</v>
      </c>
      <c r="I16" s="167" t="s">
        <v>837</v>
      </c>
      <c r="J16" s="168" t="s">
        <v>1103</v>
      </c>
      <c r="K16" s="168" t="s">
        <v>1455</v>
      </c>
      <c r="L16" s="168" t="s">
        <v>1455</v>
      </c>
      <c r="M16" s="169">
        <f t="shared" si="4"/>
        <v>9</v>
      </c>
      <c r="N16" s="169">
        <f t="shared" si="4"/>
        <v>17</v>
      </c>
      <c r="O16" s="169">
        <f t="shared" si="5"/>
        <v>17</v>
      </c>
      <c r="P16" s="169">
        <f t="shared" ref="P16:Y25" si="10">IFERROR(VALUE(MID($K16,SEARCH(P$2&amp;"0",$K16,1)+LEN(P$2),3)),0)</f>
        <v>0</v>
      </c>
      <c r="Q16" s="169">
        <f t="shared" si="10"/>
        <v>0</v>
      </c>
      <c r="R16" s="169">
        <f t="shared" si="10"/>
        <v>0</v>
      </c>
      <c r="S16" s="169">
        <f t="shared" si="10"/>
        <v>0</v>
      </c>
      <c r="T16" s="169">
        <f t="shared" si="10"/>
        <v>0</v>
      </c>
      <c r="U16" s="169">
        <f t="shared" si="10"/>
        <v>5</v>
      </c>
      <c r="V16" s="169">
        <f t="shared" si="10"/>
        <v>0</v>
      </c>
      <c r="W16" s="169">
        <f t="shared" si="10"/>
        <v>0</v>
      </c>
      <c r="X16" s="169">
        <f t="shared" si="10"/>
        <v>0</v>
      </c>
      <c r="Y16" s="169">
        <f t="shared" si="10"/>
        <v>1</v>
      </c>
      <c r="Z16" s="170">
        <v>227.33</v>
      </c>
      <c r="AA16" s="171">
        <v>32</v>
      </c>
      <c r="AB16" s="171">
        <v>9</v>
      </c>
      <c r="AC16" s="171">
        <v>6</v>
      </c>
      <c r="AD16" s="170">
        <f t="shared" si="7"/>
        <v>0.4</v>
      </c>
      <c r="AE16" s="171">
        <v>5</v>
      </c>
      <c r="AF16" s="171">
        <v>5</v>
      </c>
      <c r="AG16" s="200">
        <v>2</v>
      </c>
      <c r="AH16" s="171">
        <v>62.73</v>
      </c>
      <c r="AI16" s="171">
        <v>0</v>
      </c>
      <c r="AJ16" s="170">
        <v>0.63</v>
      </c>
      <c r="AK16" s="170">
        <v>0.64</v>
      </c>
      <c r="AL16" s="170">
        <v>0.79</v>
      </c>
      <c r="AM16" s="170">
        <v>1.33</v>
      </c>
      <c r="AN16" s="170">
        <v>2.1</v>
      </c>
      <c r="AO16" s="170">
        <v>2.5099999999999998</v>
      </c>
      <c r="AP16" s="172">
        <v>2.59</v>
      </c>
      <c r="AQ16" s="170">
        <v>2.6</v>
      </c>
      <c r="AR16" s="170">
        <v>2.6</v>
      </c>
      <c r="AS16" s="170">
        <v>2.6</v>
      </c>
      <c r="AT16" s="170">
        <v>2.6</v>
      </c>
      <c r="AU16" s="170">
        <v>2.59</v>
      </c>
      <c r="AV16" s="170">
        <v>2.57</v>
      </c>
      <c r="AW16" s="173"/>
      <c r="AX16" s="173">
        <v>-3.04</v>
      </c>
      <c r="AY16" s="174">
        <f t="shared" si="8"/>
        <v>-3.04</v>
      </c>
      <c r="AZ16" s="173"/>
      <c r="BA16" s="173"/>
      <c r="BB16" s="173"/>
      <c r="BC16" s="173">
        <v>2.98</v>
      </c>
      <c r="BD16" s="174">
        <f t="shared" si="9"/>
        <v>2.98</v>
      </c>
      <c r="BE16" s="195"/>
    </row>
    <row r="17" spans="1:57" ht="15.75" customHeight="1" x14ac:dyDescent="0.25">
      <c r="A17" s="196" t="s">
        <v>74</v>
      </c>
      <c r="B17" s="196" t="s">
        <v>1942</v>
      </c>
      <c r="C17" s="189" t="s">
        <v>1946</v>
      </c>
      <c r="D17" s="189" t="s">
        <v>1946</v>
      </c>
      <c r="E17" s="133" t="s">
        <v>441</v>
      </c>
      <c r="F17" s="166" t="str">
        <f t="shared" si="2"/>
        <v>png</v>
      </c>
      <c r="G17" s="166" t="str">
        <f t="shared" si="3"/>
        <v>svg</v>
      </c>
      <c r="H17" s="167" t="s">
        <v>557</v>
      </c>
      <c r="I17" s="167" t="s">
        <v>838</v>
      </c>
      <c r="J17" s="168" t="s">
        <v>1104</v>
      </c>
      <c r="K17" s="168" t="s">
        <v>1456</v>
      </c>
      <c r="L17" s="168" t="s">
        <v>1456</v>
      </c>
      <c r="M17" s="169">
        <f t="shared" si="4"/>
        <v>10</v>
      </c>
      <c r="N17" s="169">
        <f t="shared" si="4"/>
        <v>19</v>
      </c>
      <c r="O17" s="169">
        <f t="shared" si="5"/>
        <v>19</v>
      </c>
      <c r="P17" s="169">
        <f t="shared" si="10"/>
        <v>0</v>
      </c>
      <c r="Q17" s="169">
        <f t="shared" si="10"/>
        <v>0</v>
      </c>
      <c r="R17" s="169">
        <f t="shared" si="10"/>
        <v>0</v>
      </c>
      <c r="S17" s="169">
        <f t="shared" si="10"/>
        <v>0</v>
      </c>
      <c r="T17" s="169">
        <f t="shared" si="10"/>
        <v>0</v>
      </c>
      <c r="U17" s="169">
        <f t="shared" si="10"/>
        <v>5</v>
      </c>
      <c r="V17" s="169">
        <f t="shared" si="10"/>
        <v>0</v>
      </c>
      <c r="W17" s="169">
        <f t="shared" si="10"/>
        <v>2</v>
      </c>
      <c r="X17" s="169">
        <f t="shared" si="10"/>
        <v>0</v>
      </c>
      <c r="Y17" s="169">
        <f t="shared" si="10"/>
        <v>0</v>
      </c>
      <c r="Z17" s="170">
        <v>241.2902</v>
      </c>
      <c r="AA17" s="171">
        <v>36</v>
      </c>
      <c r="AB17" s="171">
        <v>12</v>
      </c>
      <c r="AC17" s="171">
        <v>5</v>
      </c>
      <c r="AD17" s="170">
        <f t="shared" si="7"/>
        <v>0.29411764705882354</v>
      </c>
      <c r="AE17" s="171">
        <v>2</v>
      </c>
      <c r="AF17" s="171">
        <v>4</v>
      </c>
      <c r="AG17" s="200">
        <v>3</v>
      </c>
      <c r="AH17" s="171">
        <v>91.03</v>
      </c>
      <c r="AI17" s="171">
        <v>0</v>
      </c>
      <c r="AJ17" s="170">
        <v>-0.25</v>
      </c>
      <c r="AK17" s="170">
        <v>0.56000000000000005</v>
      </c>
      <c r="AL17" s="170">
        <v>0.9</v>
      </c>
      <c r="AM17" s="170">
        <v>0.95</v>
      </c>
      <c r="AN17" s="170">
        <v>0.96</v>
      </c>
      <c r="AO17" s="170">
        <v>0.96</v>
      </c>
      <c r="AP17" s="172">
        <v>0.96</v>
      </c>
      <c r="AQ17" s="170">
        <v>0.96</v>
      </c>
      <c r="AR17" s="170">
        <v>0.96</v>
      </c>
      <c r="AS17" s="170">
        <v>0.96</v>
      </c>
      <c r="AT17" s="170">
        <v>0.96</v>
      </c>
      <c r="AU17" s="170">
        <v>0.94</v>
      </c>
      <c r="AV17" s="170">
        <v>0.82</v>
      </c>
      <c r="AW17" s="173">
        <v>-2.1800000000000002</v>
      </c>
      <c r="AX17" s="173"/>
      <c r="AY17" s="174">
        <f t="shared" si="8"/>
        <v>-2.1800000000000002</v>
      </c>
      <c r="AZ17" s="173">
        <v>0.41</v>
      </c>
      <c r="BA17" s="173">
        <v>1</v>
      </c>
      <c r="BB17" s="173">
        <v>0.70499999999999996</v>
      </c>
      <c r="BC17" s="173"/>
      <c r="BD17" s="174">
        <f t="shared" si="9"/>
        <v>0.70499999999999996</v>
      </c>
      <c r="BE17" s="195"/>
    </row>
    <row r="18" spans="1:57" ht="15.75" customHeight="1" x14ac:dyDescent="0.25">
      <c r="A18" s="196" t="s">
        <v>13</v>
      </c>
      <c r="B18" s="196" t="s">
        <v>2080</v>
      </c>
      <c r="C18" s="189"/>
      <c r="D18" s="189" t="s">
        <v>1946</v>
      </c>
      <c r="E18" s="133" t="s">
        <v>254</v>
      </c>
      <c r="F18" s="166" t="str">
        <f t="shared" si="2"/>
        <v>png</v>
      </c>
      <c r="G18" s="166" t="str">
        <f t="shared" si="3"/>
        <v>svg</v>
      </c>
      <c r="H18" s="167" t="s">
        <v>558</v>
      </c>
      <c r="I18" s="167" t="s">
        <v>1378</v>
      </c>
      <c r="J18" s="168" t="s">
        <v>1105</v>
      </c>
      <c r="K18" s="168" t="s">
        <v>1457</v>
      </c>
      <c r="L18" s="168" t="s">
        <v>1457</v>
      </c>
      <c r="M18" s="169">
        <f t="shared" si="4"/>
        <v>9</v>
      </c>
      <c r="N18" s="169">
        <f t="shared" si="4"/>
        <v>15</v>
      </c>
      <c r="O18" s="169">
        <f t="shared" si="5"/>
        <v>15</v>
      </c>
      <c r="P18" s="169">
        <f t="shared" si="10"/>
        <v>0</v>
      </c>
      <c r="Q18" s="169">
        <f t="shared" si="10"/>
        <v>0</v>
      </c>
      <c r="R18" s="169">
        <f t="shared" si="10"/>
        <v>0</v>
      </c>
      <c r="S18" s="169">
        <f t="shared" si="10"/>
        <v>0</v>
      </c>
      <c r="T18" s="169">
        <f t="shared" si="10"/>
        <v>0</v>
      </c>
      <c r="U18" s="169">
        <f t="shared" si="10"/>
        <v>5</v>
      </c>
      <c r="V18" s="169">
        <f t="shared" si="10"/>
        <v>0</v>
      </c>
      <c r="W18" s="169">
        <f t="shared" si="10"/>
        <v>7</v>
      </c>
      <c r="X18" s="169">
        <f t="shared" si="10"/>
        <v>0</v>
      </c>
      <c r="Y18" s="169">
        <f t="shared" si="10"/>
        <v>2</v>
      </c>
      <c r="Z18" s="170">
        <v>369.375</v>
      </c>
      <c r="AA18" s="171">
        <v>38</v>
      </c>
      <c r="AB18" s="171">
        <v>17</v>
      </c>
      <c r="AC18" s="171">
        <v>6</v>
      </c>
      <c r="AD18" s="170">
        <f t="shared" si="7"/>
        <v>0.2608695652173913</v>
      </c>
      <c r="AE18" s="171">
        <v>3</v>
      </c>
      <c r="AF18" s="171">
        <v>10</v>
      </c>
      <c r="AG18" s="200">
        <v>1</v>
      </c>
      <c r="AH18" s="171">
        <v>154.09</v>
      </c>
      <c r="AI18" s="171">
        <v>-1</v>
      </c>
      <c r="AJ18" s="170">
        <v>-1.23</v>
      </c>
      <c r="AK18" s="170">
        <v>-0.92</v>
      </c>
      <c r="AL18" s="170">
        <v>-1.2</v>
      </c>
      <c r="AM18" s="170">
        <v>-1.59</v>
      </c>
      <c r="AN18" s="170">
        <v>-1.69</v>
      </c>
      <c r="AO18" s="170">
        <v>-1.7</v>
      </c>
      <c r="AP18" s="172">
        <v>-1.7</v>
      </c>
      <c r="AQ18" s="170">
        <v>-1.7</v>
      </c>
      <c r="AR18" s="170">
        <v>-1.7</v>
      </c>
      <c r="AS18" s="170">
        <v>-1.7</v>
      </c>
      <c r="AT18" s="170">
        <v>-1.7</v>
      </c>
      <c r="AU18" s="170">
        <v>-1.71</v>
      </c>
      <c r="AV18" s="170">
        <v>-1.78</v>
      </c>
      <c r="AW18" s="173">
        <v>-3.32</v>
      </c>
      <c r="AX18" s="173"/>
      <c r="AY18" s="174">
        <f t="shared" si="8"/>
        <v>-3.32</v>
      </c>
      <c r="AZ18" s="173"/>
      <c r="BA18" s="173"/>
      <c r="BB18" s="173"/>
      <c r="BC18" s="173">
        <v>1.63</v>
      </c>
      <c r="BD18" s="174">
        <f t="shared" si="9"/>
        <v>1.63</v>
      </c>
      <c r="BE18" s="195"/>
    </row>
    <row r="19" spans="1:57" ht="15.75" customHeight="1" x14ac:dyDescent="0.25">
      <c r="A19" s="196" t="s">
        <v>1952</v>
      </c>
      <c r="B19" s="196" t="s">
        <v>1940</v>
      </c>
      <c r="C19" s="189"/>
      <c r="D19" s="189"/>
      <c r="E19" s="195" t="s">
        <v>1953</v>
      </c>
      <c r="F19" s="166" t="str">
        <f t="shared" si="2"/>
        <v>png</v>
      </c>
      <c r="G19" s="166" t="str">
        <f t="shared" si="3"/>
        <v>svg</v>
      </c>
      <c r="H19" s="167" t="s">
        <v>1993</v>
      </c>
      <c r="I19" s="167" t="s">
        <v>2056</v>
      </c>
      <c r="J19" s="168" t="s">
        <v>2015</v>
      </c>
      <c r="K19" s="168" t="s">
        <v>2016</v>
      </c>
      <c r="L19" s="168" t="s">
        <v>2016</v>
      </c>
      <c r="M19" s="169">
        <f t="shared" si="4"/>
        <v>8</v>
      </c>
      <c r="N19" s="169">
        <f t="shared" si="4"/>
        <v>8</v>
      </c>
      <c r="O19" s="169">
        <f t="shared" si="5"/>
        <v>8</v>
      </c>
      <c r="P19" s="169">
        <f t="shared" si="10"/>
        <v>0</v>
      </c>
      <c r="Q19" s="169">
        <f t="shared" si="10"/>
        <v>0</v>
      </c>
      <c r="R19" s="169">
        <f t="shared" si="10"/>
        <v>1</v>
      </c>
      <c r="S19" s="169">
        <f t="shared" si="10"/>
        <v>0</v>
      </c>
      <c r="T19" s="169">
        <f t="shared" si="10"/>
        <v>0</v>
      </c>
      <c r="U19" s="169">
        <f t="shared" si="10"/>
        <v>3</v>
      </c>
      <c r="V19" s="169">
        <f t="shared" si="10"/>
        <v>0</v>
      </c>
      <c r="W19" s="169">
        <f t="shared" si="10"/>
        <v>2</v>
      </c>
      <c r="X19" s="169">
        <f t="shared" si="10"/>
        <v>0</v>
      </c>
      <c r="Y19" s="169">
        <f t="shared" si="10"/>
        <v>0</v>
      </c>
      <c r="Z19" s="170">
        <v>213.62100000000001</v>
      </c>
      <c r="AA19" s="171">
        <v>22</v>
      </c>
      <c r="AB19" s="171">
        <v>8</v>
      </c>
      <c r="AC19" s="171">
        <v>6</v>
      </c>
      <c r="AD19" s="170">
        <f t="shared" si="7"/>
        <v>0.42857142857142855</v>
      </c>
      <c r="AE19" s="171">
        <v>2</v>
      </c>
      <c r="AF19" s="171">
        <v>5</v>
      </c>
      <c r="AG19" s="200">
        <v>2</v>
      </c>
      <c r="AH19" s="171">
        <v>91.93</v>
      </c>
      <c r="AI19" s="171">
        <v>-1</v>
      </c>
      <c r="AJ19" s="170">
        <v>-0.45</v>
      </c>
      <c r="AK19" s="170">
        <v>-0.4</v>
      </c>
      <c r="AL19" s="170">
        <v>-0.4</v>
      </c>
      <c r="AM19" s="170">
        <v>-0.4</v>
      </c>
      <c r="AN19" s="170">
        <v>-0.47</v>
      </c>
      <c r="AO19" s="170">
        <v>-0.84</v>
      </c>
      <c r="AP19" s="172">
        <v>-1.74</v>
      </c>
      <c r="AQ19" s="170">
        <v>-1.92</v>
      </c>
      <c r="AR19" s="170">
        <v>-1.95</v>
      </c>
      <c r="AS19" s="170">
        <v>-1.95</v>
      </c>
      <c r="AT19" s="170">
        <v>-1.95</v>
      </c>
      <c r="AU19" s="170">
        <v>-1.95</v>
      </c>
      <c r="AV19" s="170">
        <v>-1.95</v>
      </c>
      <c r="AW19" s="173">
        <v>-1.8</v>
      </c>
      <c r="AX19" s="173"/>
      <c r="AY19" s="174">
        <f t="shared" si="8"/>
        <v>-1.8</v>
      </c>
      <c r="AZ19" s="173">
        <v>0.53</v>
      </c>
      <c r="BA19" s="173">
        <v>0.92</v>
      </c>
      <c r="BB19" s="173">
        <v>0.73</v>
      </c>
      <c r="BC19" s="173"/>
      <c r="BD19" s="174">
        <f t="shared" si="9"/>
        <v>0.73</v>
      </c>
      <c r="BE19" s="195"/>
    </row>
    <row r="20" spans="1:57" ht="15.75" customHeight="1" x14ac:dyDescent="0.25">
      <c r="A20" s="196" t="s">
        <v>1744</v>
      </c>
      <c r="B20" s="196" t="s">
        <v>1940</v>
      </c>
      <c r="C20" s="189"/>
      <c r="D20" s="189"/>
      <c r="E20" s="133" t="s">
        <v>1402</v>
      </c>
      <c r="F20" s="166" t="str">
        <f t="shared" si="2"/>
        <v>png</v>
      </c>
      <c r="G20" s="166" t="str">
        <f t="shared" si="3"/>
        <v>svg</v>
      </c>
      <c r="H20" s="167" t="s">
        <v>1405</v>
      </c>
      <c r="I20" s="167" t="s">
        <v>1407</v>
      </c>
      <c r="J20" s="168" t="s">
        <v>1410</v>
      </c>
      <c r="K20" s="168" t="s">
        <v>1717</v>
      </c>
      <c r="L20" s="168" t="s">
        <v>1717</v>
      </c>
      <c r="M20" s="169">
        <f t="shared" si="4"/>
        <v>6</v>
      </c>
      <c r="N20" s="169">
        <f t="shared" si="4"/>
        <v>4</v>
      </c>
      <c r="O20" s="169">
        <f t="shared" si="5"/>
        <v>4</v>
      </c>
      <c r="P20" s="169">
        <f t="shared" si="10"/>
        <v>0</v>
      </c>
      <c r="Q20" s="169">
        <f t="shared" si="10"/>
        <v>0</v>
      </c>
      <c r="R20" s="169">
        <f t="shared" si="10"/>
        <v>2</v>
      </c>
      <c r="S20" s="169">
        <f t="shared" si="10"/>
        <v>0</v>
      </c>
      <c r="T20" s="169">
        <f t="shared" si="10"/>
        <v>0</v>
      </c>
      <c r="U20" s="169">
        <f t="shared" si="10"/>
        <v>2</v>
      </c>
      <c r="V20" s="169">
        <f t="shared" si="10"/>
        <v>0</v>
      </c>
      <c r="W20" s="169">
        <f t="shared" si="10"/>
        <v>2</v>
      </c>
      <c r="X20" s="169">
        <f t="shared" si="10"/>
        <v>0</v>
      </c>
      <c r="Y20" s="169">
        <f t="shared" si="10"/>
        <v>0</v>
      </c>
      <c r="Z20" s="170">
        <v>207.01400000000001</v>
      </c>
      <c r="AA20" s="171">
        <v>16</v>
      </c>
      <c r="AB20" s="171">
        <v>6</v>
      </c>
      <c r="AC20" s="171">
        <v>6</v>
      </c>
      <c r="AD20" s="170">
        <f t="shared" si="7"/>
        <v>0.5</v>
      </c>
      <c r="AE20" s="171">
        <v>1</v>
      </c>
      <c r="AF20" s="171">
        <v>4</v>
      </c>
      <c r="AG20" s="200">
        <v>2</v>
      </c>
      <c r="AH20" s="171">
        <v>79.040000000000006</v>
      </c>
      <c r="AI20" s="171">
        <v>-1</v>
      </c>
      <c r="AJ20" s="170">
        <v>0.86</v>
      </c>
      <c r="AK20" s="170">
        <v>0.96</v>
      </c>
      <c r="AL20" s="170">
        <v>0.94</v>
      </c>
      <c r="AM20" s="170">
        <v>0.66</v>
      </c>
      <c r="AN20" s="170">
        <v>-0.1</v>
      </c>
      <c r="AO20" s="170">
        <v>-1.03</v>
      </c>
      <c r="AP20" s="172">
        <v>-2.13</v>
      </c>
      <c r="AQ20" s="170">
        <v>-2.13</v>
      </c>
      <c r="AR20" s="170">
        <v>-2.13</v>
      </c>
      <c r="AS20" s="170">
        <v>-2.13</v>
      </c>
      <c r="AT20" s="170">
        <v>-2.13</v>
      </c>
      <c r="AU20" s="170">
        <v>-2.13</v>
      </c>
      <c r="AV20" s="170">
        <v>-2.13</v>
      </c>
      <c r="AW20" s="173">
        <v>-2.02</v>
      </c>
      <c r="AX20" s="173"/>
      <c r="AY20" s="174">
        <f t="shared" si="8"/>
        <v>-2.02</v>
      </c>
      <c r="AZ20" s="173">
        <v>0.5</v>
      </c>
      <c r="BA20" s="173">
        <v>1.62</v>
      </c>
      <c r="BB20" s="173">
        <v>1.06</v>
      </c>
      <c r="BC20" s="173"/>
      <c r="BD20" s="174">
        <f t="shared" si="9"/>
        <v>1.06</v>
      </c>
      <c r="BE20" s="195"/>
    </row>
    <row r="21" spans="1:57" ht="15.75" customHeight="1" x14ac:dyDescent="0.25">
      <c r="A21" s="196" t="s">
        <v>160</v>
      </c>
      <c r="B21" s="196" t="s">
        <v>2087</v>
      </c>
      <c r="C21" s="189"/>
      <c r="D21" s="189"/>
      <c r="E21" s="133" t="s">
        <v>442</v>
      </c>
      <c r="F21" s="166" t="str">
        <f t="shared" si="2"/>
        <v>png</v>
      </c>
      <c r="G21" s="166" t="str">
        <f t="shared" si="3"/>
        <v>svg</v>
      </c>
      <c r="H21" s="167" t="s">
        <v>559</v>
      </c>
      <c r="I21" s="167" t="s">
        <v>1444</v>
      </c>
      <c r="J21" s="168" t="s">
        <v>1106</v>
      </c>
      <c r="K21" s="168" t="s">
        <v>1458</v>
      </c>
      <c r="L21" s="168" t="s">
        <v>1458</v>
      </c>
      <c r="M21" s="169">
        <f t="shared" si="4"/>
        <v>11</v>
      </c>
      <c r="N21" s="169">
        <f t="shared" si="4"/>
        <v>17</v>
      </c>
      <c r="O21" s="169">
        <f t="shared" si="5"/>
        <v>17</v>
      </c>
      <c r="P21" s="169">
        <f t="shared" si="10"/>
        <v>0</v>
      </c>
      <c r="Q21" s="169">
        <f t="shared" si="10"/>
        <v>0</v>
      </c>
      <c r="R21" s="169">
        <f t="shared" si="10"/>
        <v>0</v>
      </c>
      <c r="S21" s="169">
        <f t="shared" si="10"/>
        <v>0</v>
      </c>
      <c r="T21" s="169">
        <f t="shared" si="10"/>
        <v>0</v>
      </c>
      <c r="U21" s="169">
        <f t="shared" si="10"/>
        <v>2</v>
      </c>
      <c r="V21" s="169">
        <f t="shared" si="10"/>
        <v>0</v>
      </c>
      <c r="W21" s="169">
        <f t="shared" si="10"/>
        <v>4</v>
      </c>
      <c r="X21" s="169">
        <f t="shared" si="10"/>
        <v>1</v>
      </c>
      <c r="Y21" s="169">
        <f t="shared" si="10"/>
        <v>1</v>
      </c>
      <c r="Z21" s="170">
        <v>304.30200000000002</v>
      </c>
      <c r="AA21" s="171">
        <v>36</v>
      </c>
      <c r="AB21" s="171">
        <v>13</v>
      </c>
      <c r="AC21" s="171">
        <v>6</v>
      </c>
      <c r="AD21" s="170">
        <f t="shared" si="7"/>
        <v>0.31578947368421051</v>
      </c>
      <c r="AE21" s="171">
        <v>6</v>
      </c>
      <c r="AF21" s="171">
        <v>2</v>
      </c>
      <c r="AG21" s="200">
        <v>1</v>
      </c>
      <c r="AH21" s="171">
        <v>76.31</v>
      </c>
      <c r="AI21" s="171">
        <v>0</v>
      </c>
      <c r="AJ21" s="170">
        <v>3.11</v>
      </c>
      <c r="AK21" s="170">
        <v>3.16</v>
      </c>
      <c r="AL21" s="170">
        <v>3.17</v>
      </c>
      <c r="AM21" s="170">
        <v>3.17</v>
      </c>
      <c r="AN21" s="170">
        <v>3.17</v>
      </c>
      <c r="AO21" s="170">
        <v>3.17</v>
      </c>
      <c r="AP21" s="172">
        <v>3.17</v>
      </c>
      <c r="AQ21" s="170">
        <v>3.14</v>
      </c>
      <c r="AR21" s="170">
        <v>2.94</v>
      </c>
      <c r="AS21" s="170">
        <v>2.46</v>
      </c>
      <c r="AT21" s="170">
        <v>2.19</v>
      </c>
      <c r="AU21" s="170">
        <v>2.15</v>
      </c>
      <c r="AV21" s="170">
        <v>2.15</v>
      </c>
      <c r="AW21" s="173">
        <v>-4.3</v>
      </c>
      <c r="AX21" s="173"/>
      <c r="AY21" s="174">
        <f t="shared" si="8"/>
        <v>-4.3</v>
      </c>
      <c r="AZ21" s="173">
        <v>3.59</v>
      </c>
      <c r="BA21" s="173">
        <v>3.24</v>
      </c>
      <c r="BB21" s="173">
        <v>3.415</v>
      </c>
      <c r="BC21" s="173"/>
      <c r="BD21" s="174">
        <f t="shared" si="9"/>
        <v>3.415</v>
      </c>
      <c r="BE21" s="195"/>
    </row>
    <row r="22" spans="1:57" ht="15.75" customHeight="1" x14ac:dyDescent="0.25">
      <c r="A22" s="196" t="s">
        <v>146</v>
      </c>
      <c r="B22" s="196" t="s">
        <v>2077</v>
      </c>
      <c r="C22" s="189"/>
      <c r="D22" s="189"/>
      <c r="E22" s="133" t="s">
        <v>350</v>
      </c>
      <c r="F22" s="166" t="str">
        <f t="shared" si="2"/>
        <v>png</v>
      </c>
      <c r="G22" s="166" t="str">
        <f t="shared" si="3"/>
        <v>svg</v>
      </c>
      <c r="H22" s="167" t="s">
        <v>1908</v>
      </c>
      <c r="I22" s="167" t="s">
        <v>1909</v>
      </c>
      <c r="J22" s="168" t="s">
        <v>1107</v>
      </c>
      <c r="K22" s="168" t="s">
        <v>1459</v>
      </c>
      <c r="L22" s="168" t="s">
        <v>1459</v>
      </c>
      <c r="M22" s="169">
        <f t="shared" si="4"/>
        <v>2</v>
      </c>
      <c r="N22" s="169">
        <f t="shared" si="4"/>
        <v>4</v>
      </c>
      <c r="O22" s="169">
        <f t="shared" si="5"/>
        <v>4</v>
      </c>
      <c r="P22" s="169">
        <f t="shared" si="10"/>
        <v>0</v>
      </c>
      <c r="Q22" s="169">
        <f t="shared" si="10"/>
        <v>0</v>
      </c>
      <c r="R22" s="169">
        <f t="shared" si="10"/>
        <v>0</v>
      </c>
      <c r="S22" s="169">
        <f t="shared" si="10"/>
        <v>0</v>
      </c>
      <c r="T22" s="169">
        <f t="shared" si="10"/>
        <v>0</v>
      </c>
      <c r="U22" s="169">
        <f t="shared" si="10"/>
        <v>4</v>
      </c>
      <c r="V22" s="169">
        <f t="shared" si="10"/>
        <v>0</v>
      </c>
      <c r="W22" s="169">
        <f t="shared" si="10"/>
        <v>0</v>
      </c>
      <c r="X22" s="169">
        <f t="shared" si="10"/>
        <v>0</v>
      </c>
      <c r="Y22" s="169">
        <f t="shared" si="10"/>
        <v>0</v>
      </c>
      <c r="Z22" s="170">
        <v>84.08</v>
      </c>
      <c r="AA22" s="171">
        <v>10</v>
      </c>
      <c r="AB22" s="171">
        <v>1</v>
      </c>
      <c r="AC22" s="171">
        <v>5</v>
      </c>
      <c r="AD22" s="170">
        <f t="shared" si="7"/>
        <v>0.83333333333333337</v>
      </c>
      <c r="AE22" s="171">
        <v>0</v>
      </c>
      <c r="AF22" s="171">
        <v>3</v>
      </c>
      <c r="AG22" s="200">
        <v>3</v>
      </c>
      <c r="AH22" s="171">
        <v>67.59</v>
      </c>
      <c r="AI22" s="171">
        <v>0</v>
      </c>
      <c r="AJ22" s="170">
        <v>-1.42</v>
      </c>
      <c r="AK22" s="170">
        <v>-0.89</v>
      </c>
      <c r="AL22" s="170">
        <v>-0.61</v>
      </c>
      <c r="AM22" s="170">
        <v>-0.56999999999999995</v>
      </c>
      <c r="AN22" s="170">
        <v>-0.56000000000000005</v>
      </c>
      <c r="AO22" s="170">
        <v>-0.56000000000000005</v>
      </c>
      <c r="AP22" s="172">
        <v>-0.56000000000000005</v>
      </c>
      <c r="AQ22" s="170">
        <v>-0.56000000000000005</v>
      </c>
      <c r="AR22" s="170">
        <v>-0.56000000000000005</v>
      </c>
      <c r="AS22" s="170">
        <v>-0.56999999999999995</v>
      </c>
      <c r="AT22" s="170">
        <v>-0.59</v>
      </c>
      <c r="AU22" s="170">
        <v>-0.76</v>
      </c>
      <c r="AV22" s="170">
        <v>-1.34</v>
      </c>
      <c r="AW22" s="173"/>
      <c r="AX22" s="173">
        <v>0.52</v>
      </c>
      <c r="AY22" s="174">
        <f t="shared" si="8"/>
        <v>0.52</v>
      </c>
      <c r="AZ22" s="173"/>
      <c r="BA22" s="173"/>
      <c r="BB22" s="173"/>
      <c r="BC22" s="173">
        <v>-0.86</v>
      </c>
      <c r="BD22" s="174">
        <f t="shared" si="9"/>
        <v>-0.86</v>
      </c>
      <c r="BE22" s="195"/>
    </row>
    <row r="23" spans="1:57" ht="15.75" customHeight="1" x14ac:dyDescent="0.25">
      <c r="A23" s="196" t="s">
        <v>184</v>
      </c>
      <c r="B23" s="196" t="s">
        <v>2084</v>
      </c>
      <c r="C23" s="189"/>
      <c r="D23" s="189"/>
      <c r="E23" s="133" t="s">
        <v>328</v>
      </c>
      <c r="F23" s="166" t="str">
        <f t="shared" si="2"/>
        <v>png</v>
      </c>
      <c r="G23" s="166" t="str">
        <f t="shared" si="3"/>
        <v>svg</v>
      </c>
      <c r="H23" s="167" t="s">
        <v>560</v>
      </c>
      <c r="I23" s="167" t="s">
        <v>839</v>
      </c>
      <c r="J23" s="168" t="s">
        <v>1108</v>
      </c>
      <c r="K23" s="168" t="s">
        <v>1460</v>
      </c>
      <c r="L23" s="168" t="s">
        <v>1460</v>
      </c>
      <c r="M23" s="169">
        <f t="shared" si="4"/>
        <v>13</v>
      </c>
      <c r="N23" s="169">
        <f t="shared" si="4"/>
        <v>19</v>
      </c>
      <c r="O23" s="169">
        <f t="shared" si="5"/>
        <v>19</v>
      </c>
      <c r="P23" s="169">
        <f t="shared" si="10"/>
        <v>0</v>
      </c>
      <c r="Q23" s="169">
        <f t="shared" si="10"/>
        <v>0</v>
      </c>
      <c r="R23" s="169">
        <f t="shared" si="10"/>
        <v>1</v>
      </c>
      <c r="S23" s="169">
        <f t="shared" si="10"/>
        <v>0</v>
      </c>
      <c r="T23" s="169">
        <f t="shared" si="10"/>
        <v>0</v>
      </c>
      <c r="U23" s="169">
        <f t="shared" si="10"/>
        <v>1</v>
      </c>
      <c r="V23" s="169">
        <f t="shared" si="10"/>
        <v>0</v>
      </c>
      <c r="W23" s="169">
        <f t="shared" si="10"/>
        <v>3</v>
      </c>
      <c r="X23" s="169">
        <f t="shared" si="10"/>
        <v>1</v>
      </c>
      <c r="Y23" s="169">
        <f t="shared" si="10"/>
        <v>2</v>
      </c>
      <c r="Z23" s="170">
        <v>367.85199999999998</v>
      </c>
      <c r="AA23" s="171">
        <v>40</v>
      </c>
      <c r="AB23" s="171">
        <v>15</v>
      </c>
      <c r="AC23" s="171">
        <v>6</v>
      </c>
      <c r="AD23" s="170">
        <f t="shared" si="7"/>
        <v>0.2857142857142857</v>
      </c>
      <c r="AE23" s="171">
        <v>7</v>
      </c>
      <c r="AF23" s="171">
        <v>1</v>
      </c>
      <c r="AG23" s="200">
        <v>0</v>
      </c>
      <c r="AH23" s="171">
        <v>38.770000000000003</v>
      </c>
      <c r="AI23" s="171">
        <v>0</v>
      </c>
      <c r="AJ23" s="170">
        <v>3.6</v>
      </c>
      <c r="AK23" s="170">
        <v>3.6</v>
      </c>
      <c r="AL23" s="170">
        <v>3.6</v>
      </c>
      <c r="AM23" s="170">
        <v>3.6</v>
      </c>
      <c r="AN23" s="170">
        <v>3.6</v>
      </c>
      <c r="AO23" s="170">
        <v>3.6</v>
      </c>
      <c r="AP23" s="172">
        <v>3.6</v>
      </c>
      <c r="AQ23" s="170">
        <v>3.6</v>
      </c>
      <c r="AR23" s="170">
        <v>3.6</v>
      </c>
      <c r="AS23" s="170">
        <v>3.6</v>
      </c>
      <c r="AT23" s="170">
        <v>3.6</v>
      </c>
      <c r="AU23" s="170">
        <v>3.56</v>
      </c>
      <c r="AV23" s="170">
        <v>3.3</v>
      </c>
      <c r="AW23" s="173">
        <v>-5.51</v>
      </c>
      <c r="AX23" s="173"/>
      <c r="AY23" s="174">
        <f t="shared" si="8"/>
        <v>-5.51</v>
      </c>
      <c r="AZ23" s="173"/>
      <c r="BA23" s="173"/>
      <c r="BB23" s="173"/>
      <c r="BC23" s="173">
        <v>3.81</v>
      </c>
      <c r="BD23" s="174">
        <f t="shared" si="9"/>
        <v>3.81</v>
      </c>
      <c r="BE23" s="195"/>
    </row>
    <row r="24" spans="1:57" ht="15.75" customHeight="1" x14ac:dyDescent="0.25">
      <c r="A24" s="196" t="s">
        <v>153</v>
      </c>
      <c r="B24" s="187" t="s">
        <v>2081</v>
      </c>
      <c r="C24" s="189"/>
      <c r="D24" s="189"/>
      <c r="E24" s="133" t="s">
        <v>313</v>
      </c>
      <c r="F24" s="166" t="str">
        <f t="shared" si="2"/>
        <v>png</v>
      </c>
      <c r="G24" s="166" t="str">
        <f t="shared" si="3"/>
        <v>svg</v>
      </c>
      <c r="H24" s="167" t="s">
        <v>561</v>
      </c>
      <c r="I24" s="167" t="s">
        <v>840</v>
      </c>
      <c r="J24" s="168" t="s">
        <v>1109</v>
      </c>
      <c r="K24" s="168" t="s">
        <v>1461</v>
      </c>
      <c r="L24" s="168" t="s">
        <v>1461</v>
      </c>
      <c r="M24" s="169">
        <f t="shared" si="4"/>
        <v>8</v>
      </c>
      <c r="N24" s="169">
        <f t="shared" si="4"/>
        <v>10</v>
      </c>
      <c r="O24" s="169">
        <f t="shared" si="5"/>
        <v>10</v>
      </c>
      <c r="P24" s="169">
        <f t="shared" si="10"/>
        <v>0</v>
      </c>
      <c r="Q24" s="169">
        <f t="shared" si="10"/>
        <v>0</v>
      </c>
      <c r="R24" s="169">
        <f t="shared" si="10"/>
        <v>0</v>
      </c>
      <c r="S24" s="169">
        <f t="shared" si="10"/>
        <v>0</v>
      </c>
      <c r="T24" s="169">
        <f t="shared" si="10"/>
        <v>0</v>
      </c>
      <c r="U24" s="169">
        <f t="shared" si="10"/>
        <v>2</v>
      </c>
      <c r="V24" s="169">
        <f t="shared" si="10"/>
        <v>0</v>
      </c>
      <c r="W24" s="169">
        <f t="shared" si="10"/>
        <v>4</v>
      </c>
      <c r="X24" s="169">
        <f t="shared" si="10"/>
        <v>0</v>
      </c>
      <c r="Y24" s="169">
        <f t="shared" si="10"/>
        <v>1</v>
      </c>
      <c r="Z24" s="170">
        <v>230.24100000000001</v>
      </c>
      <c r="AA24" s="171">
        <v>25</v>
      </c>
      <c r="AB24" s="171">
        <v>9</v>
      </c>
      <c r="AC24" s="171">
        <v>6</v>
      </c>
      <c r="AD24" s="170">
        <f t="shared" si="7"/>
        <v>0.4</v>
      </c>
      <c r="AE24" s="171">
        <v>2</v>
      </c>
      <c r="AF24" s="171">
        <v>5</v>
      </c>
      <c r="AG24" s="200">
        <v>2</v>
      </c>
      <c r="AH24" s="171">
        <v>95.69</v>
      </c>
      <c r="AI24" s="171">
        <v>-1</v>
      </c>
      <c r="AJ24" s="170">
        <v>-0.35</v>
      </c>
      <c r="AK24" s="170">
        <v>0.14000000000000001</v>
      </c>
      <c r="AL24" s="170">
        <v>-0.08</v>
      </c>
      <c r="AM24" s="170">
        <v>-0.47</v>
      </c>
      <c r="AN24" s="170">
        <v>-0.56999999999999995</v>
      </c>
      <c r="AO24" s="170">
        <v>-0.57999999999999996</v>
      </c>
      <c r="AP24" s="172">
        <v>-0.57999999999999996</v>
      </c>
      <c r="AQ24" s="170">
        <v>-0.57999999999999996</v>
      </c>
      <c r="AR24" s="170">
        <v>-0.57999999999999996</v>
      </c>
      <c r="AS24" s="170">
        <v>-0.57999999999999996</v>
      </c>
      <c r="AT24" s="170">
        <v>-0.57999999999999996</v>
      </c>
      <c r="AU24" s="170">
        <v>-0.57999999999999996</v>
      </c>
      <c r="AV24" s="170">
        <v>-0.57999999999999996</v>
      </c>
      <c r="AW24" s="173"/>
      <c r="AX24" s="173">
        <v>-1.66</v>
      </c>
      <c r="AY24" s="174">
        <f t="shared" si="8"/>
        <v>-1.66</v>
      </c>
      <c r="AZ24" s="173"/>
      <c r="BA24" s="173"/>
      <c r="BB24" s="173"/>
      <c r="BC24" s="173">
        <v>-0.27</v>
      </c>
      <c r="BD24" s="174">
        <f t="shared" si="9"/>
        <v>-0.27</v>
      </c>
      <c r="BE24" s="195"/>
    </row>
    <row r="25" spans="1:57" ht="15.75" customHeight="1" x14ac:dyDescent="0.25">
      <c r="A25" s="187" t="s">
        <v>59</v>
      </c>
      <c r="B25" s="196" t="s">
        <v>1942</v>
      </c>
      <c r="C25" s="189" t="s">
        <v>1946</v>
      </c>
      <c r="D25" s="189" t="s">
        <v>1946</v>
      </c>
      <c r="E25" s="133" t="s">
        <v>443</v>
      </c>
      <c r="F25" s="166" t="str">
        <f t="shared" si="2"/>
        <v>png</v>
      </c>
      <c r="G25" s="166" t="str">
        <f t="shared" si="3"/>
        <v>svg</v>
      </c>
      <c r="H25" s="167" t="s">
        <v>562</v>
      </c>
      <c r="I25" s="167" t="s">
        <v>841</v>
      </c>
      <c r="J25" s="168" t="s">
        <v>1110</v>
      </c>
      <c r="K25" s="168" t="s">
        <v>1462</v>
      </c>
      <c r="L25" s="168" t="s">
        <v>1462</v>
      </c>
      <c r="M25" s="169">
        <f t="shared" si="4"/>
        <v>8</v>
      </c>
      <c r="N25" s="169">
        <f t="shared" si="4"/>
        <v>14</v>
      </c>
      <c r="O25" s="169">
        <f t="shared" si="5"/>
        <v>14</v>
      </c>
      <c r="P25" s="169">
        <f t="shared" si="10"/>
        <v>0</v>
      </c>
      <c r="Q25" s="169">
        <f t="shared" si="10"/>
        <v>0</v>
      </c>
      <c r="R25" s="169">
        <f t="shared" si="10"/>
        <v>1</v>
      </c>
      <c r="S25" s="169">
        <f t="shared" si="10"/>
        <v>0</v>
      </c>
      <c r="T25" s="169">
        <f t="shared" si="10"/>
        <v>0</v>
      </c>
      <c r="U25" s="169">
        <f t="shared" si="10"/>
        <v>5</v>
      </c>
      <c r="V25" s="169">
        <f t="shared" si="10"/>
        <v>0</v>
      </c>
      <c r="W25" s="169">
        <f t="shared" si="10"/>
        <v>0</v>
      </c>
      <c r="X25" s="169">
        <f t="shared" si="10"/>
        <v>0</v>
      </c>
      <c r="Y25" s="169">
        <f t="shared" si="10"/>
        <v>0</v>
      </c>
      <c r="Z25" s="170">
        <v>215.68299999999999</v>
      </c>
      <c r="AA25" s="171">
        <v>28</v>
      </c>
      <c r="AB25" s="171">
        <v>8</v>
      </c>
      <c r="AC25" s="171">
        <v>6</v>
      </c>
      <c r="AD25" s="170">
        <f t="shared" si="7"/>
        <v>0.42857142857142855</v>
      </c>
      <c r="AE25" s="171">
        <v>4</v>
      </c>
      <c r="AF25" s="171">
        <v>5</v>
      </c>
      <c r="AG25" s="200">
        <v>2</v>
      </c>
      <c r="AH25" s="171">
        <v>62.73</v>
      </c>
      <c r="AI25" s="171">
        <v>0</v>
      </c>
      <c r="AJ25" s="170">
        <v>0.62</v>
      </c>
      <c r="AK25" s="170">
        <v>1.36</v>
      </c>
      <c r="AL25" s="170">
        <v>1.99</v>
      </c>
      <c r="AM25" s="170">
        <v>2.17</v>
      </c>
      <c r="AN25" s="170">
        <v>2.19</v>
      </c>
      <c r="AO25" s="170">
        <v>2.2000000000000002</v>
      </c>
      <c r="AP25" s="172">
        <v>2.2000000000000002</v>
      </c>
      <c r="AQ25" s="170">
        <v>2.2000000000000002</v>
      </c>
      <c r="AR25" s="170">
        <v>2.2000000000000002</v>
      </c>
      <c r="AS25" s="170">
        <v>2.2000000000000002</v>
      </c>
      <c r="AT25" s="170">
        <v>2.2000000000000002</v>
      </c>
      <c r="AU25" s="170">
        <v>2.19</v>
      </c>
      <c r="AV25" s="170">
        <v>2.16</v>
      </c>
      <c r="AW25" s="173"/>
      <c r="AX25" s="173">
        <v>-3.55</v>
      </c>
      <c r="AY25" s="174">
        <f t="shared" si="8"/>
        <v>-3.55</v>
      </c>
      <c r="AZ25" s="173"/>
      <c r="BA25" s="173"/>
      <c r="BB25" s="173"/>
      <c r="BC25" s="173">
        <v>2.61</v>
      </c>
      <c r="BD25" s="174">
        <f t="shared" si="9"/>
        <v>2.61</v>
      </c>
      <c r="BE25" s="195"/>
    </row>
    <row r="26" spans="1:57" ht="15.75" customHeight="1" x14ac:dyDescent="0.25">
      <c r="A26" s="196" t="s">
        <v>122</v>
      </c>
      <c r="B26" s="196" t="s">
        <v>1941</v>
      </c>
      <c r="C26" s="189" t="s">
        <v>1946</v>
      </c>
      <c r="D26" s="189" t="s">
        <v>1946</v>
      </c>
      <c r="E26" s="133" t="s">
        <v>305</v>
      </c>
      <c r="F26" s="166" t="str">
        <f t="shared" si="2"/>
        <v>png</v>
      </c>
      <c r="G26" s="166" t="str">
        <f t="shared" si="3"/>
        <v>svg</v>
      </c>
      <c r="H26" s="167" t="s">
        <v>563</v>
      </c>
      <c r="I26" s="167" t="s">
        <v>842</v>
      </c>
      <c r="J26" s="168" t="s">
        <v>1111</v>
      </c>
      <c r="K26" s="168" t="s">
        <v>1463</v>
      </c>
      <c r="L26" s="168" t="s">
        <v>1463</v>
      </c>
      <c r="M26" s="169">
        <f t="shared" ref="M26:N45" si="11">IFERROR(VALUE(MID($K26,SEARCH(M$2&amp;"0",$K26,1)+LEN(M$2),3)),0)</f>
        <v>15</v>
      </c>
      <c r="N26" s="169">
        <f t="shared" si="11"/>
        <v>13</v>
      </c>
      <c r="O26" s="169">
        <f t="shared" si="5"/>
        <v>13</v>
      </c>
      <c r="P26" s="169">
        <f t="shared" ref="P26:Y35" si="12">IFERROR(VALUE(MID($K26,SEARCH(P$2&amp;"0",$K26,1)+LEN(P$2),3)),0)</f>
        <v>0</v>
      </c>
      <c r="Q26" s="169">
        <f t="shared" si="12"/>
        <v>0</v>
      </c>
      <c r="R26" s="169">
        <f t="shared" si="12"/>
        <v>2</v>
      </c>
      <c r="S26" s="169">
        <f t="shared" si="12"/>
        <v>0</v>
      </c>
      <c r="T26" s="169">
        <f t="shared" si="12"/>
        <v>0</v>
      </c>
      <c r="U26" s="169">
        <f t="shared" si="12"/>
        <v>3</v>
      </c>
      <c r="V26" s="169">
        <f t="shared" si="12"/>
        <v>0</v>
      </c>
      <c r="W26" s="169">
        <f t="shared" si="12"/>
        <v>2</v>
      </c>
      <c r="X26" s="169">
        <f t="shared" si="12"/>
        <v>0</v>
      </c>
      <c r="Y26" s="169">
        <f t="shared" si="12"/>
        <v>0</v>
      </c>
      <c r="Z26" s="170">
        <v>338.18900000000002</v>
      </c>
      <c r="AA26" s="171">
        <v>35</v>
      </c>
      <c r="AB26" s="171">
        <v>11</v>
      </c>
      <c r="AC26" s="171">
        <v>11</v>
      </c>
      <c r="AD26" s="170">
        <f t="shared" si="7"/>
        <v>0.5</v>
      </c>
      <c r="AE26" s="171">
        <v>3</v>
      </c>
      <c r="AF26" s="171">
        <v>3</v>
      </c>
      <c r="AG26" s="200">
        <v>0</v>
      </c>
      <c r="AH26" s="171">
        <v>45.14</v>
      </c>
      <c r="AI26" s="171">
        <v>0</v>
      </c>
      <c r="AJ26" s="170">
        <v>3.5</v>
      </c>
      <c r="AK26" s="170">
        <v>3.5</v>
      </c>
      <c r="AL26" s="170">
        <v>3.5</v>
      </c>
      <c r="AM26" s="170">
        <v>3.5</v>
      </c>
      <c r="AN26" s="170">
        <v>3.5</v>
      </c>
      <c r="AO26" s="170">
        <v>3.5</v>
      </c>
      <c r="AP26" s="172">
        <v>3.5</v>
      </c>
      <c r="AQ26" s="170">
        <v>3.5</v>
      </c>
      <c r="AR26" s="170">
        <v>3.5</v>
      </c>
      <c r="AS26" s="170">
        <v>3.5</v>
      </c>
      <c r="AT26" s="170">
        <v>3.5</v>
      </c>
      <c r="AU26" s="170">
        <v>3.5</v>
      </c>
      <c r="AV26" s="170">
        <v>3.5</v>
      </c>
      <c r="AW26" s="173">
        <v>-4.1399999999999997</v>
      </c>
      <c r="AX26" s="173"/>
      <c r="AY26" s="174">
        <f t="shared" si="8"/>
        <v>-4.1399999999999997</v>
      </c>
      <c r="AZ26" s="173">
        <v>2.86</v>
      </c>
      <c r="BA26" s="173">
        <v>2.88</v>
      </c>
      <c r="BB26" s="173">
        <v>2.87</v>
      </c>
      <c r="BC26" s="173"/>
      <c r="BD26" s="174">
        <f t="shared" si="9"/>
        <v>2.87</v>
      </c>
      <c r="BE26" s="195"/>
    </row>
    <row r="27" spans="1:57" ht="15.75" customHeight="1" x14ac:dyDescent="0.25">
      <c r="A27" s="196" t="s">
        <v>14</v>
      </c>
      <c r="B27" s="196" t="s">
        <v>2080</v>
      </c>
      <c r="C27" s="189"/>
      <c r="D27" s="189" t="s">
        <v>1946</v>
      </c>
      <c r="E27" s="133" t="s">
        <v>255</v>
      </c>
      <c r="F27" s="166" t="str">
        <f t="shared" si="2"/>
        <v>png</v>
      </c>
      <c r="G27" s="166" t="str">
        <f t="shared" si="3"/>
        <v>svg</v>
      </c>
      <c r="H27" s="167" t="s">
        <v>564</v>
      </c>
      <c r="I27" s="167" t="s">
        <v>843</v>
      </c>
      <c r="J27" s="168" t="s">
        <v>1112</v>
      </c>
      <c r="K27" s="168" t="s">
        <v>1464</v>
      </c>
      <c r="L27" s="168" t="s">
        <v>1464</v>
      </c>
      <c r="M27" s="169">
        <f t="shared" si="11"/>
        <v>13</v>
      </c>
      <c r="N27" s="169">
        <f t="shared" si="11"/>
        <v>16</v>
      </c>
      <c r="O27" s="169">
        <f t="shared" si="5"/>
        <v>16</v>
      </c>
      <c r="P27" s="169">
        <f t="shared" si="12"/>
        <v>0</v>
      </c>
      <c r="Q27" s="169">
        <f t="shared" si="12"/>
        <v>0</v>
      </c>
      <c r="R27" s="169">
        <f t="shared" si="12"/>
        <v>0</v>
      </c>
      <c r="S27" s="169">
        <f t="shared" si="12"/>
        <v>0</v>
      </c>
      <c r="T27" s="169">
        <f t="shared" si="12"/>
        <v>0</v>
      </c>
      <c r="U27" s="169">
        <f t="shared" si="12"/>
        <v>10</v>
      </c>
      <c r="V27" s="169">
        <f t="shared" si="12"/>
        <v>0</v>
      </c>
      <c r="W27" s="169">
        <f t="shared" si="12"/>
        <v>5</v>
      </c>
      <c r="X27" s="169">
        <f t="shared" si="12"/>
        <v>0</v>
      </c>
      <c r="Y27" s="169">
        <f t="shared" si="12"/>
        <v>1</v>
      </c>
      <c r="Z27" s="170">
        <v>424.39499999999998</v>
      </c>
      <c r="AA27" s="171">
        <v>45</v>
      </c>
      <c r="AB27" s="171">
        <v>13</v>
      </c>
      <c r="AC27" s="171">
        <v>16</v>
      </c>
      <c r="AD27" s="170">
        <f t="shared" si="7"/>
        <v>0.55172413793103448</v>
      </c>
      <c r="AE27" s="171">
        <v>5</v>
      </c>
      <c r="AF27" s="171">
        <v>12</v>
      </c>
      <c r="AG27" s="200">
        <v>1</v>
      </c>
      <c r="AH27" s="171">
        <v>178.13</v>
      </c>
      <c r="AI27" s="171">
        <v>-1</v>
      </c>
      <c r="AJ27" s="170">
        <v>0.25</v>
      </c>
      <c r="AK27" s="170">
        <v>0.63</v>
      </c>
      <c r="AL27" s="170">
        <v>0.69</v>
      </c>
      <c r="AM27" s="170">
        <v>0.63</v>
      </c>
      <c r="AN27" s="170">
        <v>0.27</v>
      </c>
      <c r="AO27" s="170">
        <v>-0.19</v>
      </c>
      <c r="AP27" s="172">
        <v>-0.33</v>
      </c>
      <c r="AQ27" s="170">
        <v>-0.35</v>
      </c>
      <c r="AR27" s="170">
        <v>-0.35</v>
      </c>
      <c r="AS27" s="170">
        <v>-0.35</v>
      </c>
      <c r="AT27" s="170">
        <v>-0.35</v>
      </c>
      <c r="AU27" s="170">
        <v>-0.35</v>
      </c>
      <c r="AV27" s="170">
        <v>-0.36</v>
      </c>
      <c r="AW27" s="173">
        <v>-2.61</v>
      </c>
      <c r="AX27" s="173"/>
      <c r="AY27" s="174">
        <f t="shared" si="8"/>
        <v>-2.61</v>
      </c>
      <c r="AZ27" s="173"/>
      <c r="BA27" s="173"/>
      <c r="BB27" s="173"/>
      <c r="BC27" s="173">
        <v>0.65</v>
      </c>
      <c r="BD27" s="174">
        <f t="shared" si="9"/>
        <v>0.65</v>
      </c>
      <c r="BE27" s="195"/>
    </row>
    <row r="28" spans="1:57" ht="15.75" customHeight="1" x14ac:dyDescent="0.25">
      <c r="A28" s="196" t="s">
        <v>134</v>
      </c>
      <c r="B28" s="196" t="s">
        <v>2089</v>
      </c>
      <c r="C28" s="189" t="s">
        <v>1946</v>
      </c>
      <c r="D28" s="189" t="s">
        <v>1946</v>
      </c>
      <c r="E28" s="175" t="s">
        <v>444</v>
      </c>
      <c r="F28" s="166" t="str">
        <f t="shared" si="2"/>
        <v>png</v>
      </c>
      <c r="G28" s="166" t="str">
        <f t="shared" si="3"/>
        <v>svg</v>
      </c>
      <c r="H28" s="167" t="s">
        <v>565</v>
      </c>
      <c r="I28" s="167" t="s">
        <v>844</v>
      </c>
      <c r="J28" s="168" t="s">
        <v>1113</v>
      </c>
      <c r="K28" s="168" t="s">
        <v>1465</v>
      </c>
      <c r="L28" s="168" t="s">
        <v>1465</v>
      </c>
      <c r="M28" s="169">
        <f t="shared" si="11"/>
        <v>18</v>
      </c>
      <c r="N28" s="169">
        <f t="shared" si="11"/>
        <v>17</v>
      </c>
      <c r="O28" s="169">
        <f t="shared" si="5"/>
        <v>17</v>
      </c>
      <c r="P28" s="169">
        <f t="shared" si="12"/>
        <v>0</v>
      </c>
      <c r="Q28" s="169">
        <f t="shared" si="12"/>
        <v>0</v>
      </c>
      <c r="R28" s="169">
        <f t="shared" si="12"/>
        <v>0</v>
      </c>
      <c r="S28" s="169">
        <f t="shared" si="12"/>
        <v>4</v>
      </c>
      <c r="T28" s="169">
        <f t="shared" si="12"/>
        <v>0</v>
      </c>
      <c r="U28" s="169">
        <f t="shared" si="12"/>
        <v>1</v>
      </c>
      <c r="V28" s="169">
        <f t="shared" si="12"/>
        <v>0</v>
      </c>
      <c r="W28" s="169">
        <f t="shared" si="12"/>
        <v>2</v>
      </c>
      <c r="X28" s="169">
        <f t="shared" si="12"/>
        <v>0</v>
      </c>
      <c r="Y28" s="169">
        <f t="shared" si="12"/>
        <v>0</v>
      </c>
      <c r="Z28" s="170">
        <v>355.32670000000002</v>
      </c>
      <c r="AA28" s="171">
        <v>42</v>
      </c>
      <c r="AB28" s="171">
        <v>13</v>
      </c>
      <c r="AC28" s="171">
        <v>12</v>
      </c>
      <c r="AD28" s="170">
        <f t="shared" si="7"/>
        <v>0.48</v>
      </c>
      <c r="AE28" s="171">
        <v>7</v>
      </c>
      <c r="AF28" s="171">
        <v>2</v>
      </c>
      <c r="AG28" s="200">
        <v>1</v>
      </c>
      <c r="AH28" s="171">
        <v>38.33</v>
      </c>
      <c r="AI28" s="171">
        <v>0</v>
      </c>
      <c r="AJ28" s="170">
        <v>4.55</v>
      </c>
      <c r="AK28" s="170">
        <v>4.55</v>
      </c>
      <c r="AL28" s="170">
        <v>4.55</v>
      </c>
      <c r="AM28" s="170">
        <v>4.55</v>
      </c>
      <c r="AN28" s="170">
        <v>4.55</v>
      </c>
      <c r="AO28" s="170">
        <v>4.55</v>
      </c>
      <c r="AP28" s="172">
        <v>4.55</v>
      </c>
      <c r="AQ28" s="170">
        <v>4.55</v>
      </c>
      <c r="AR28" s="170">
        <v>4.55</v>
      </c>
      <c r="AS28" s="170">
        <v>4.54</v>
      </c>
      <c r="AT28" s="170">
        <v>4.45</v>
      </c>
      <c r="AU28" s="170">
        <v>4.07</v>
      </c>
      <c r="AV28" s="170">
        <v>3.7</v>
      </c>
      <c r="AW28" s="173">
        <v>-4.9800000000000004</v>
      </c>
      <c r="AX28" s="173"/>
      <c r="AY28" s="174">
        <f t="shared" si="8"/>
        <v>-4.9800000000000004</v>
      </c>
      <c r="AZ28" s="173">
        <v>4.0999999999999996</v>
      </c>
      <c r="BA28" s="173">
        <v>4.6500000000000004</v>
      </c>
      <c r="BB28" s="173">
        <v>4.375</v>
      </c>
      <c r="BC28" s="173"/>
      <c r="BD28" s="174">
        <f t="shared" si="9"/>
        <v>4.375</v>
      </c>
      <c r="BE28"/>
    </row>
    <row r="29" spans="1:57" ht="15.75" customHeight="1" x14ac:dyDescent="0.25">
      <c r="A29" s="20" t="s">
        <v>1745</v>
      </c>
      <c r="B29" s="20" t="s">
        <v>1940</v>
      </c>
      <c r="C29" s="189"/>
      <c r="D29" s="189" t="s">
        <v>1946</v>
      </c>
      <c r="E29" s="133" t="s">
        <v>351</v>
      </c>
      <c r="F29" s="166" t="str">
        <f t="shared" si="2"/>
        <v>png</v>
      </c>
      <c r="G29" s="166" t="str">
        <f t="shared" si="3"/>
        <v>svg</v>
      </c>
      <c r="H29" s="167" t="s">
        <v>566</v>
      </c>
      <c r="I29" s="167" t="s">
        <v>845</v>
      </c>
      <c r="J29" s="168" t="s">
        <v>1114</v>
      </c>
      <c r="K29" s="168" t="s">
        <v>1466</v>
      </c>
      <c r="L29" s="168" t="s">
        <v>1466</v>
      </c>
      <c r="M29" s="169">
        <f t="shared" si="11"/>
        <v>9</v>
      </c>
      <c r="N29" s="169">
        <f t="shared" si="11"/>
        <v>6</v>
      </c>
      <c r="O29" s="169">
        <f t="shared" si="5"/>
        <v>6</v>
      </c>
      <c r="P29" s="169">
        <f t="shared" si="12"/>
        <v>0</v>
      </c>
      <c r="Q29" s="169">
        <f t="shared" si="12"/>
        <v>0</v>
      </c>
      <c r="R29" s="169">
        <f t="shared" si="12"/>
        <v>1</v>
      </c>
      <c r="S29" s="169">
        <f t="shared" si="12"/>
        <v>0</v>
      </c>
      <c r="T29" s="169">
        <f t="shared" si="12"/>
        <v>0</v>
      </c>
      <c r="U29" s="169">
        <f t="shared" si="12"/>
        <v>1</v>
      </c>
      <c r="V29" s="169">
        <f t="shared" si="12"/>
        <v>0</v>
      </c>
      <c r="W29" s="169">
        <f t="shared" si="12"/>
        <v>3</v>
      </c>
      <c r="X29" s="169">
        <f t="shared" si="12"/>
        <v>0</v>
      </c>
      <c r="Y29" s="169">
        <f t="shared" si="12"/>
        <v>1</v>
      </c>
      <c r="Z29" s="170">
        <v>243.667</v>
      </c>
      <c r="AA29" s="171">
        <v>21</v>
      </c>
      <c r="AB29" s="171">
        <v>6</v>
      </c>
      <c r="AC29" s="171">
        <v>9</v>
      </c>
      <c r="AD29" s="170">
        <f t="shared" si="7"/>
        <v>0.6</v>
      </c>
      <c r="AE29" s="171">
        <v>2</v>
      </c>
      <c r="AF29" s="171">
        <v>4</v>
      </c>
      <c r="AG29" s="200">
        <v>0</v>
      </c>
      <c r="AH29" s="171">
        <v>60.44</v>
      </c>
      <c r="AI29" s="171">
        <v>-1</v>
      </c>
      <c r="AJ29" s="170">
        <v>1.93</v>
      </c>
      <c r="AK29" s="170">
        <v>1.86</v>
      </c>
      <c r="AL29" s="170">
        <v>1.46</v>
      </c>
      <c r="AM29" s="170">
        <v>0.61</v>
      </c>
      <c r="AN29" s="170">
        <v>-0.35</v>
      </c>
      <c r="AO29" s="170">
        <v>-1.59</v>
      </c>
      <c r="AP29" s="172">
        <v>-1.59</v>
      </c>
      <c r="AQ29" s="170">
        <v>-1.59</v>
      </c>
      <c r="AR29" s="170">
        <v>-1.59</v>
      </c>
      <c r="AS29" s="170">
        <v>-1.59</v>
      </c>
      <c r="AT29" s="170">
        <v>-1.59</v>
      </c>
      <c r="AU29" s="170">
        <v>-1.59</v>
      </c>
      <c r="AV29" s="170">
        <v>-1.59</v>
      </c>
      <c r="AW29" s="173"/>
      <c r="AX29" s="173">
        <v>-2.61</v>
      </c>
      <c r="AY29" s="174">
        <f t="shared" si="8"/>
        <v>-2.61</v>
      </c>
      <c r="AZ29" s="173"/>
      <c r="BA29" s="173"/>
      <c r="BB29" s="173"/>
      <c r="BC29" s="173">
        <v>1.34</v>
      </c>
      <c r="BD29" s="174">
        <f t="shared" si="9"/>
        <v>1.34</v>
      </c>
      <c r="BE29"/>
    </row>
    <row r="30" spans="1:57" ht="15.75" customHeight="1" x14ac:dyDescent="0.25">
      <c r="A30" s="196" t="s">
        <v>226</v>
      </c>
      <c r="B30" s="196" t="s">
        <v>1940</v>
      </c>
      <c r="C30" s="189"/>
      <c r="D30" s="189" t="s">
        <v>1946</v>
      </c>
      <c r="E30" s="133" t="s">
        <v>445</v>
      </c>
      <c r="F30" s="166" t="str">
        <f t="shared" si="2"/>
        <v>png</v>
      </c>
      <c r="G30" s="166" t="str">
        <f t="shared" si="3"/>
        <v>svg</v>
      </c>
      <c r="H30" s="167" t="s">
        <v>567</v>
      </c>
      <c r="I30" s="167" t="s">
        <v>846</v>
      </c>
      <c r="J30" s="168" t="s">
        <v>1115</v>
      </c>
      <c r="K30" s="168" t="s">
        <v>1467</v>
      </c>
      <c r="L30" s="168" t="s">
        <v>1467</v>
      </c>
      <c r="M30" s="169">
        <f t="shared" si="11"/>
        <v>11</v>
      </c>
      <c r="N30" s="169">
        <f t="shared" si="11"/>
        <v>10</v>
      </c>
      <c r="O30" s="169">
        <f t="shared" si="5"/>
        <v>10</v>
      </c>
      <c r="P30" s="169">
        <f t="shared" si="12"/>
        <v>0</v>
      </c>
      <c r="Q30" s="169">
        <f t="shared" si="12"/>
        <v>0</v>
      </c>
      <c r="R30" s="169">
        <f t="shared" si="12"/>
        <v>1</v>
      </c>
      <c r="S30" s="169">
        <f t="shared" si="12"/>
        <v>0</v>
      </c>
      <c r="T30" s="169">
        <f t="shared" si="12"/>
        <v>0</v>
      </c>
      <c r="U30" s="169">
        <f t="shared" si="12"/>
        <v>1</v>
      </c>
      <c r="V30" s="169">
        <f t="shared" si="12"/>
        <v>0</v>
      </c>
      <c r="W30" s="169">
        <f t="shared" si="12"/>
        <v>3</v>
      </c>
      <c r="X30" s="169">
        <f t="shared" si="12"/>
        <v>0</v>
      </c>
      <c r="Y30" s="169">
        <f t="shared" si="12"/>
        <v>1</v>
      </c>
      <c r="Z30" s="170">
        <v>271.72000000000003</v>
      </c>
      <c r="AA30" s="171">
        <v>27</v>
      </c>
      <c r="AB30" s="171">
        <v>8</v>
      </c>
      <c r="AC30" s="171">
        <v>9</v>
      </c>
      <c r="AD30" s="170">
        <f t="shared" si="7"/>
        <v>0.52941176470588236</v>
      </c>
      <c r="AE30" s="171">
        <v>4</v>
      </c>
      <c r="AF30" s="171">
        <v>3</v>
      </c>
      <c r="AG30" s="200">
        <v>0</v>
      </c>
      <c r="AH30" s="171">
        <v>46.61</v>
      </c>
      <c r="AI30" s="171">
        <v>0</v>
      </c>
      <c r="AJ30" s="170">
        <v>2.44</v>
      </c>
      <c r="AK30" s="170">
        <v>2.44</v>
      </c>
      <c r="AL30" s="170">
        <v>2.44</v>
      </c>
      <c r="AM30" s="170">
        <v>2.44</v>
      </c>
      <c r="AN30" s="170">
        <v>2.44</v>
      </c>
      <c r="AO30" s="170">
        <v>2.44</v>
      </c>
      <c r="AP30" s="172">
        <v>2.44</v>
      </c>
      <c r="AQ30" s="170">
        <v>2.44</v>
      </c>
      <c r="AR30" s="170">
        <v>2.44</v>
      </c>
      <c r="AS30" s="170">
        <v>2.44</v>
      </c>
      <c r="AT30" s="170">
        <v>2.44</v>
      </c>
      <c r="AU30" s="170">
        <v>2.44</v>
      </c>
      <c r="AV30" s="170">
        <v>2.44</v>
      </c>
      <c r="AW30" s="173">
        <v>-3.18</v>
      </c>
      <c r="AX30" s="173"/>
      <c r="AY30" s="174">
        <f t="shared" si="8"/>
        <v>-3.18</v>
      </c>
      <c r="AZ30" s="173"/>
      <c r="BA30" s="173"/>
      <c r="BB30" s="173"/>
      <c r="BC30" s="173">
        <v>2.5</v>
      </c>
      <c r="BD30" s="174">
        <f t="shared" si="9"/>
        <v>2.5</v>
      </c>
      <c r="BE30"/>
    </row>
    <row r="31" spans="1:57" ht="15.75" customHeight="1" x14ac:dyDescent="0.25">
      <c r="A31" s="20" t="s">
        <v>247</v>
      </c>
      <c r="B31" s="196" t="s">
        <v>2087</v>
      </c>
      <c r="C31" s="189" t="s">
        <v>1946</v>
      </c>
      <c r="D31" s="189"/>
      <c r="E31" s="133" t="s">
        <v>314</v>
      </c>
      <c r="F31" s="166" t="str">
        <f t="shared" si="2"/>
        <v>png</v>
      </c>
      <c r="G31" s="166" t="str">
        <f t="shared" si="3"/>
        <v>svg</v>
      </c>
      <c r="H31" s="167" t="s">
        <v>568</v>
      </c>
      <c r="I31" s="167" t="s">
        <v>847</v>
      </c>
      <c r="J31" s="168" t="s">
        <v>1116</v>
      </c>
      <c r="K31" s="168" t="s">
        <v>1468</v>
      </c>
      <c r="L31" s="168" t="s">
        <v>1468</v>
      </c>
      <c r="M31" s="169">
        <f t="shared" si="11"/>
        <v>13</v>
      </c>
      <c r="N31" s="169">
        <f t="shared" si="11"/>
        <v>16</v>
      </c>
      <c r="O31" s="169">
        <f t="shared" si="5"/>
        <v>16</v>
      </c>
      <c r="P31" s="169">
        <f t="shared" si="12"/>
        <v>0</v>
      </c>
      <c r="Q31" s="169">
        <f t="shared" si="12"/>
        <v>0</v>
      </c>
      <c r="R31" s="169">
        <f t="shared" si="12"/>
        <v>0</v>
      </c>
      <c r="S31" s="169">
        <f t="shared" si="12"/>
        <v>3</v>
      </c>
      <c r="T31" s="169">
        <f t="shared" si="12"/>
        <v>0</v>
      </c>
      <c r="U31" s="169">
        <f t="shared" si="12"/>
        <v>3</v>
      </c>
      <c r="V31" s="169">
        <f t="shared" si="12"/>
        <v>0</v>
      </c>
      <c r="W31" s="169">
        <f t="shared" si="12"/>
        <v>4</v>
      </c>
      <c r="X31" s="169">
        <f t="shared" si="12"/>
        <v>0</v>
      </c>
      <c r="Y31" s="169">
        <f t="shared" si="12"/>
        <v>0</v>
      </c>
      <c r="Z31" s="170">
        <v>335.279</v>
      </c>
      <c r="AA31" s="171">
        <v>39</v>
      </c>
      <c r="AB31" s="171">
        <v>17</v>
      </c>
      <c r="AC31" s="171">
        <v>6</v>
      </c>
      <c r="AD31" s="170">
        <f t="shared" si="7"/>
        <v>0.2608695652173913</v>
      </c>
      <c r="AE31" s="171">
        <v>8</v>
      </c>
      <c r="AF31" s="171">
        <v>5</v>
      </c>
      <c r="AG31" s="200">
        <v>0</v>
      </c>
      <c r="AH31" s="171">
        <v>94.88</v>
      </c>
      <c r="AI31" s="171">
        <v>0</v>
      </c>
      <c r="AJ31" s="170">
        <v>4.5199999999999996</v>
      </c>
      <c r="AK31" s="170">
        <v>4.5199999999999996</v>
      </c>
      <c r="AL31" s="170">
        <v>4.5199999999999996</v>
      </c>
      <c r="AM31" s="170">
        <v>4.5199999999999996</v>
      </c>
      <c r="AN31" s="170">
        <v>4.5199999999999996</v>
      </c>
      <c r="AO31" s="170">
        <v>4.5199999999999996</v>
      </c>
      <c r="AP31" s="172">
        <v>4.5199999999999996</v>
      </c>
      <c r="AQ31" s="170">
        <v>4.5199999999999996</v>
      </c>
      <c r="AR31" s="170">
        <v>4.5199999999999996</v>
      </c>
      <c r="AS31" s="170">
        <v>4.5199999999999996</v>
      </c>
      <c r="AT31" s="170">
        <v>4.5199999999999996</v>
      </c>
      <c r="AU31" s="170">
        <v>4.5199999999999996</v>
      </c>
      <c r="AV31" s="170">
        <v>4.5199999999999996</v>
      </c>
      <c r="AW31" s="173"/>
      <c r="AX31" s="173">
        <v>-5.53</v>
      </c>
      <c r="AY31" s="174">
        <f t="shared" si="8"/>
        <v>-5.53</v>
      </c>
      <c r="AZ31" s="173"/>
      <c r="BA31" s="173"/>
      <c r="BB31" s="173"/>
      <c r="BC31" s="173">
        <v>5.29</v>
      </c>
      <c r="BD31" s="174">
        <f t="shared" si="9"/>
        <v>5.29</v>
      </c>
      <c r="BE31"/>
    </row>
    <row r="32" spans="1:57" ht="15.75" customHeight="1" x14ac:dyDescent="0.25">
      <c r="A32" s="196" t="s">
        <v>207</v>
      </c>
      <c r="B32" s="20" t="s">
        <v>2086</v>
      </c>
      <c r="C32" s="189"/>
      <c r="D32" s="189" t="s">
        <v>1946</v>
      </c>
      <c r="E32" s="133" t="s">
        <v>352</v>
      </c>
      <c r="F32" s="166" t="str">
        <f t="shared" si="2"/>
        <v>png</v>
      </c>
      <c r="G32" s="166" t="str">
        <f t="shared" si="3"/>
        <v>svg</v>
      </c>
      <c r="H32" s="167" t="s">
        <v>569</v>
      </c>
      <c r="I32" s="167" t="s">
        <v>848</v>
      </c>
      <c r="J32" s="168" t="s">
        <v>1117</v>
      </c>
      <c r="K32" s="168" t="s">
        <v>1469</v>
      </c>
      <c r="L32" s="168" t="s">
        <v>1469</v>
      </c>
      <c r="M32" s="169">
        <f t="shared" si="11"/>
        <v>12</v>
      </c>
      <c r="N32" s="169">
        <f t="shared" si="11"/>
        <v>16</v>
      </c>
      <c r="O32" s="169">
        <f t="shared" si="5"/>
        <v>16</v>
      </c>
      <c r="P32" s="169">
        <f t="shared" si="12"/>
        <v>0</v>
      </c>
      <c r="Q32" s="169">
        <f t="shared" si="12"/>
        <v>0</v>
      </c>
      <c r="R32" s="169">
        <f t="shared" si="12"/>
        <v>0</v>
      </c>
      <c r="S32" s="169">
        <f t="shared" si="12"/>
        <v>0</v>
      </c>
      <c r="T32" s="169">
        <f t="shared" si="12"/>
        <v>0</v>
      </c>
      <c r="U32" s="169">
        <f t="shared" si="12"/>
        <v>0</v>
      </c>
      <c r="V32" s="169">
        <f t="shared" si="12"/>
        <v>0</v>
      </c>
      <c r="W32" s="169">
        <f t="shared" si="12"/>
        <v>4</v>
      </c>
      <c r="X32" s="169">
        <f t="shared" si="12"/>
        <v>0</v>
      </c>
      <c r="Y32" s="169">
        <f t="shared" si="12"/>
        <v>1</v>
      </c>
      <c r="Z32" s="170">
        <v>256.31799999999998</v>
      </c>
      <c r="AA32" s="171">
        <v>33</v>
      </c>
      <c r="AB32" s="171">
        <v>11</v>
      </c>
      <c r="AC32" s="171">
        <v>6</v>
      </c>
      <c r="AD32" s="170">
        <f t="shared" si="7"/>
        <v>0.35294117647058826</v>
      </c>
      <c r="AE32" s="171">
        <v>3</v>
      </c>
      <c r="AF32" s="171">
        <v>3</v>
      </c>
      <c r="AG32" s="200">
        <v>0</v>
      </c>
      <c r="AH32" s="171">
        <v>52.6</v>
      </c>
      <c r="AI32" s="171">
        <v>0</v>
      </c>
      <c r="AJ32" s="170">
        <v>2.21</v>
      </c>
      <c r="AK32" s="170">
        <v>2.21</v>
      </c>
      <c r="AL32" s="170">
        <v>2.21</v>
      </c>
      <c r="AM32" s="170">
        <v>2.21</v>
      </c>
      <c r="AN32" s="170">
        <v>2.21</v>
      </c>
      <c r="AO32" s="170">
        <v>2.21</v>
      </c>
      <c r="AP32" s="172">
        <v>2.21</v>
      </c>
      <c r="AQ32" s="170">
        <v>2.21</v>
      </c>
      <c r="AR32" s="170">
        <v>2.21</v>
      </c>
      <c r="AS32" s="170">
        <v>2.21</v>
      </c>
      <c r="AT32" s="170">
        <v>2.21</v>
      </c>
      <c r="AU32" s="170">
        <v>2.21</v>
      </c>
      <c r="AV32" s="170">
        <v>2.21</v>
      </c>
      <c r="AW32" s="173">
        <v>-3.21</v>
      </c>
      <c r="AX32" s="173"/>
      <c r="AY32" s="174">
        <f t="shared" si="8"/>
        <v>-3.21</v>
      </c>
      <c r="AZ32" s="173">
        <v>2.56</v>
      </c>
      <c r="BA32" s="173">
        <v>2.71</v>
      </c>
      <c r="BB32" s="173">
        <v>2.6349999999999998</v>
      </c>
      <c r="BC32" s="173"/>
      <c r="BD32" s="174">
        <f t="shared" si="9"/>
        <v>2.6349999999999998</v>
      </c>
      <c r="BE32"/>
    </row>
    <row r="33" spans="1:57" ht="15.75" customHeight="1" x14ac:dyDescent="0.25">
      <c r="A33" s="196" t="s">
        <v>15</v>
      </c>
      <c r="B33" s="196" t="s">
        <v>2080</v>
      </c>
      <c r="C33" s="189" t="s">
        <v>1946</v>
      </c>
      <c r="D33" s="189" t="s">
        <v>1946</v>
      </c>
      <c r="E33" s="133" t="s">
        <v>353</v>
      </c>
      <c r="F33" s="166" t="str">
        <f t="shared" si="2"/>
        <v>png</v>
      </c>
      <c r="G33" s="166" t="str">
        <f t="shared" si="3"/>
        <v>svg</v>
      </c>
      <c r="H33" s="167" t="s">
        <v>570</v>
      </c>
      <c r="I33" s="167" t="s">
        <v>849</v>
      </c>
      <c r="J33" s="168" t="s">
        <v>1118</v>
      </c>
      <c r="K33" s="168" t="s">
        <v>1470</v>
      </c>
      <c r="L33" s="168" t="s">
        <v>1470</v>
      </c>
      <c r="M33" s="169">
        <f t="shared" si="11"/>
        <v>16</v>
      </c>
      <c r="N33" s="169">
        <f t="shared" si="11"/>
        <v>18</v>
      </c>
      <c r="O33" s="169">
        <f t="shared" si="5"/>
        <v>18</v>
      </c>
      <c r="P33" s="169">
        <f t="shared" si="12"/>
        <v>0</v>
      </c>
      <c r="Q33" s="169">
        <f t="shared" si="12"/>
        <v>0</v>
      </c>
      <c r="R33" s="169">
        <f t="shared" si="12"/>
        <v>0</v>
      </c>
      <c r="S33" s="169">
        <f t="shared" si="12"/>
        <v>0</v>
      </c>
      <c r="T33" s="169">
        <f t="shared" si="12"/>
        <v>0</v>
      </c>
      <c r="U33" s="169">
        <f t="shared" si="12"/>
        <v>4</v>
      </c>
      <c r="V33" s="169">
        <f t="shared" si="12"/>
        <v>0</v>
      </c>
      <c r="W33" s="169">
        <f t="shared" si="12"/>
        <v>7</v>
      </c>
      <c r="X33" s="169">
        <f t="shared" si="12"/>
        <v>0</v>
      </c>
      <c r="Y33" s="169">
        <f t="shared" si="12"/>
        <v>1</v>
      </c>
      <c r="Z33" s="170">
        <v>410.40199999999999</v>
      </c>
      <c r="AA33" s="171">
        <v>46</v>
      </c>
      <c r="AB33" s="171">
        <v>16</v>
      </c>
      <c r="AC33" s="171">
        <v>12</v>
      </c>
      <c r="AD33" s="170">
        <f t="shared" si="7"/>
        <v>0.42857142857142855</v>
      </c>
      <c r="AE33" s="171">
        <v>7</v>
      </c>
      <c r="AF33" s="171">
        <v>9</v>
      </c>
      <c r="AG33" s="200">
        <v>1</v>
      </c>
      <c r="AH33" s="171">
        <v>143.01</v>
      </c>
      <c r="AI33" s="171">
        <v>-1</v>
      </c>
      <c r="AJ33" s="170">
        <v>1.41</v>
      </c>
      <c r="AK33" s="170">
        <v>1.74</v>
      </c>
      <c r="AL33" s="170">
        <v>1.55</v>
      </c>
      <c r="AM33" s="170">
        <v>1.1100000000000001</v>
      </c>
      <c r="AN33" s="170">
        <v>0.95</v>
      </c>
      <c r="AO33" s="170">
        <v>0.93</v>
      </c>
      <c r="AP33" s="172">
        <v>0.93</v>
      </c>
      <c r="AQ33" s="170">
        <v>0.93</v>
      </c>
      <c r="AR33" s="170">
        <v>0.93</v>
      </c>
      <c r="AS33" s="170">
        <v>0.93</v>
      </c>
      <c r="AT33" s="170">
        <v>0.93</v>
      </c>
      <c r="AU33" s="170">
        <v>0.93</v>
      </c>
      <c r="AV33" s="170">
        <v>0.92</v>
      </c>
      <c r="AW33" s="173">
        <v>-4.16</v>
      </c>
      <c r="AX33" s="173"/>
      <c r="AY33" s="174">
        <f t="shared" si="8"/>
        <v>-4.16</v>
      </c>
      <c r="AZ33" s="173"/>
      <c r="BA33" s="173"/>
      <c r="BB33" s="173"/>
      <c r="BC33" s="173">
        <v>2.4500000000000002</v>
      </c>
      <c r="BD33" s="174">
        <f t="shared" si="9"/>
        <v>2.4500000000000002</v>
      </c>
      <c r="BE33"/>
    </row>
    <row r="34" spans="1:57" ht="15.75" customHeight="1" x14ac:dyDescent="0.25">
      <c r="A34" s="196" t="s">
        <v>206</v>
      </c>
      <c r="B34" s="196" t="s">
        <v>2086</v>
      </c>
      <c r="C34" s="189" t="s">
        <v>1946</v>
      </c>
      <c r="D34" s="189"/>
      <c r="E34" s="133" t="s">
        <v>446</v>
      </c>
      <c r="F34" s="166" t="str">
        <f t="shared" si="2"/>
        <v>png</v>
      </c>
      <c r="G34" s="166" t="str">
        <f t="shared" si="3"/>
        <v>svg</v>
      </c>
      <c r="H34" s="167" t="s">
        <v>571</v>
      </c>
      <c r="I34" s="167" t="s">
        <v>850</v>
      </c>
      <c r="J34" s="168" t="s">
        <v>1119</v>
      </c>
      <c r="K34" s="168" t="s">
        <v>1471</v>
      </c>
      <c r="L34" s="168" t="s">
        <v>1471</v>
      </c>
      <c r="M34" s="169">
        <f t="shared" si="11"/>
        <v>14</v>
      </c>
      <c r="N34" s="169">
        <f t="shared" si="11"/>
        <v>24</v>
      </c>
      <c r="O34" s="169">
        <f t="shared" si="5"/>
        <v>24</v>
      </c>
      <c r="P34" s="169">
        <f t="shared" si="12"/>
        <v>0</v>
      </c>
      <c r="Q34" s="169">
        <f t="shared" si="12"/>
        <v>0</v>
      </c>
      <c r="R34" s="169">
        <f t="shared" si="12"/>
        <v>0</v>
      </c>
      <c r="S34" s="169">
        <f t="shared" si="12"/>
        <v>0</v>
      </c>
      <c r="T34" s="169">
        <f t="shared" si="12"/>
        <v>0</v>
      </c>
      <c r="U34" s="169">
        <f t="shared" si="12"/>
        <v>1</v>
      </c>
      <c r="V34" s="169">
        <f t="shared" si="12"/>
        <v>0</v>
      </c>
      <c r="W34" s="169">
        <f t="shared" si="12"/>
        <v>4</v>
      </c>
      <c r="X34" s="169">
        <f t="shared" si="12"/>
        <v>1</v>
      </c>
      <c r="Y34" s="169">
        <f t="shared" si="12"/>
        <v>3</v>
      </c>
      <c r="Z34" s="170">
        <v>397.51299999999998</v>
      </c>
      <c r="AA34" s="171">
        <v>47</v>
      </c>
      <c r="AB34" s="171">
        <v>17</v>
      </c>
      <c r="AC34" s="171">
        <v>6</v>
      </c>
      <c r="AD34" s="170">
        <f t="shared" si="7"/>
        <v>0.2608695652173913</v>
      </c>
      <c r="AE34" s="171">
        <v>9</v>
      </c>
      <c r="AF34" s="171">
        <v>2</v>
      </c>
      <c r="AG34" s="200">
        <v>1</v>
      </c>
      <c r="AH34" s="171">
        <v>64.63</v>
      </c>
      <c r="AI34" s="171">
        <v>0</v>
      </c>
      <c r="AJ34" s="170">
        <v>3.45</v>
      </c>
      <c r="AK34" s="170">
        <v>3.45</v>
      </c>
      <c r="AL34" s="170">
        <v>3.45</v>
      </c>
      <c r="AM34" s="170">
        <v>3.45</v>
      </c>
      <c r="AN34" s="170">
        <v>3.45</v>
      </c>
      <c r="AO34" s="170">
        <v>3.45</v>
      </c>
      <c r="AP34" s="172">
        <v>3.45</v>
      </c>
      <c r="AQ34" s="170">
        <v>3.44</v>
      </c>
      <c r="AR34" s="170">
        <v>3.39</v>
      </c>
      <c r="AS34" s="170">
        <v>3.1</v>
      </c>
      <c r="AT34" s="170">
        <v>2.66</v>
      </c>
      <c r="AU34" s="170">
        <v>2.5299999999999998</v>
      </c>
      <c r="AV34" s="170">
        <v>2.5099999999999998</v>
      </c>
      <c r="AW34" s="173"/>
      <c r="AX34" s="173">
        <v>-4.2</v>
      </c>
      <c r="AY34" s="174">
        <f t="shared" si="8"/>
        <v>-4.2</v>
      </c>
      <c r="AZ34" s="173"/>
      <c r="BA34" s="173"/>
      <c r="BB34" s="173"/>
      <c r="BC34" s="173">
        <v>4.2</v>
      </c>
      <c r="BD34" s="174">
        <f t="shared" si="9"/>
        <v>4.2</v>
      </c>
      <c r="BE34"/>
    </row>
    <row r="35" spans="1:57" ht="15.75" customHeight="1" x14ac:dyDescent="0.25">
      <c r="A35" s="20" t="s">
        <v>101</v>
      </c>
      <c r="B35" s="196" t="s">
        <v>1942</v>
      </c>
      <c r="C35" s="189"/>
      <c r="D35" s="189"/>
      <c r="E35" s="133" t="s">
        <v>354</v>
      </c>
      <c r="F35" s="166" t="str">
        <f t="shared" si="2"/>
        <v>png</v>
      </c>
      <c r="G35" s="166" t="str">
        <f t="shared" si="3"/>
        <v>svg</v>
      </c>
      <c r="H35" s="167" t="s">
        <v>572</v>
      </c>
      <c r="I35" s="167" t="s">
        <v>1445</v>
      </c>
      <c r="J35" s="168" t="s">
        <v>1120</v>
      </c>
      <c r="K35" s="168" t="s">
        <v>1472</v>
      </c>
      <c r="L35" s="168" t="s">
        <v>1472</v>
      </c>
      <c r="M35" s="169">
        <f t="shared" si="11"/>
        <v>10</v>
      </c>
      <c r="N35" s="169">
        <f t="shared" si="11"/>
        <v>12</v>
      </c>
      <c r="O35" s="169">
        <f t="shared" si="5"/>
        <v>12</v>
      </c>
      <c r="P35" s="169">
        <f t="shared" si="12"/>
        <v>0</v>
      </c>
      <c r="Q35" s="169">
        <f t="shared" si="12"/>
        <v>0</v>
      </c>
      <c r="R35" s="169">
        <f t="shared" si="12"/>
        <v>0</v>
      </c>
      <c r="S35" s="169">
        <f t="shared" si="12"/>
        <v>0</v>
      </c>
      <c r="T35" s="169">
        <f t="shared" si="12"/>
        <v>0</v>
      </c>
      <c r="U35" s="169">
        <f t="shared" si="12"/>
        <v>2</v>
      </c>
      <c r="V35" s="169">
        <f t="shared" si="12"/>
        <v>0</v>
      </c>
      <c r="W35" s="169">
        <f t="shared" si="12"/>
        <v>3</v>
      </c>
      <c r="X35" s="169">
        <f t="shared" si="12"/>
        <v>0</v>
      </c>
      <c r="Y35" s="169">
        <f t="shared" si="12"/>
        <v>1</v>
      </c>
      <c r="Z35" s="170">
        <v>240.279</v>
      </c>
      <c r="AA35" s="171">
        <v>28</v>
      </c>
      <c r="AB35" s="171">
        <v>10</v>
      </c>
      <c r="AC35" s="171">
        <v>6</v>
      </c>
      <c r="AD35" s="170">
        <f t="shared" si="7"/>
        <v>0.375</v>
      </c>
      <c r="AE35" s="171">
        <v>1</v>
      </c>
      <c r="AF35" s="171">
        <v>3</v>
      </c>
      <c r="AG35" s="200">
        <v>1</v>
      </c>
      <c r="AH35" s="171">
        <v>66.48</v>
      </c>
      <c r="AI35" s="171">
        <v>0</v>
      </c>
      <c r="AJ35" s="170">
        <v>0.76</v>
      </c>
      <c r="AK35" s="170">
        <v>0.76</v>
      </c>
      <c r="AL35" s="170">
        <v>0.76</v>
      </c>
      <c r="AM35" s="170">
        <v>0.76</v>
      </c>
      <c r="AN35" s="170">
        <v>0.76</v>
      </c>
      <c r="AO35" s="170">
        <v>0.75</v>
      </c>
      <c r="AP35" s="172">
        <v>0.68</v>
      </c>
      <c r="AQ35" s="170">
        <v>0.33</v>
      </c>
      <c r="AR35" s="170">
        <v>-7.0000000000000007E-2</v>
      </c>
      <c r="AS35" s="170">
        <v>-0.17</v>
      </c>
      <c r="AT35" s="170">
        <v>-0.19</v>
      </c>
      <c r="AU35" s="170">
        <v>-0.19</v>
      </c>
      <c r="AV35" s="170">
        <v>-0.19</v>
      </c>
      <c r="AW35" s="173"/>
      <c r="AX35" s="173">
        <v>-2.68</v>
      </c>
      <c r="AY35" s="174">
        <f t="shared" si="8"/>
        <v>-2.68</v>
      </c>
      <c r="AZ35" s="173"/>
      <c r="BA35" s="173"/>
      <c r="BB35" s="173"/>
      <c r="BC35" s="173">
        <v>2.34</v>
      </c>
      <c r="BD35" s="174">
        <f t="shared" si="9"/>
        <v>2.34</v>
      </c>
      <c r="BE35"/>
    </row>
    <row r="36" spans="1:57" ht="15.75" customHeight="1" x14ac:dyDescent="0.25">
      <c r="A36" s="20" t="s">
        <v>250</v>
      </c>
      <c r="B36" s="196" t="s">
        <v>2086</v>
      </c>
      <c r="C36" s="189" t="s">
        <v>1946</v>
      </c>
      <c r="D36" s="189" t="s">
        <v>1946</v>
      </c>
      <c r="E36" s="133" t="s">
        <v>341</v>
      </c>
      <c r="F36" s="166" t="str">
        <f t="shared" si="2"/>
        <v>png</v>
      </c>
      <c r="G36" s="166" t="str">
        <f t="shared" si="3"/>
        <v>svg</v>
      </c>
      <c r="H36" s="167" t="s">
        <v>573</v>
      </c>
      <c r="I36" s="167" t="s">
        <v>851</v>
      </c>
      <c r="J36" s="168" t="s">
        <v>1121</v>
      </c>
      <c r="K36" s="168" t="s">
        <v>1473</v>
      </c>
      <c r="L36" s="168" t="s">
        <v>1473</v>
      </c>
      <c r="M36" s="169">
        <f t="shared" si="11"/>
        <v>12</v>
      </c>
      <c r="N36" s="169">
        <f t="shared" si="11"/>
        <v>16</v>
      </c>
      <c r="O36" s="169">
        <f t="shared" si="5"/>
        <v>16</v>
      </c>
      <c r="P36" s="169">
        <f t="shared" ref="P36:Y45" si="13">IFERROR(VALUE(MID($K36,SEARCH(P$2&amp;"0",$K36,1)+LEN(P$2),3)),0)</f>
        <v>0</v>
      </c>
      <c r="Q36" s="169">
        <f t="shared" si="13"/>
        <v>0</v>
      </c>
      <c r="R36" s="169">
        <f t="shared" si="13"/>
        <v>1</v>
      </c>
      <c r="S36" s="169">
        <f t="shared" si="13"/>
        <v>0</v>
      </c>
      <c r="T36" s="169">
        <f t="shared" si="13"/>
        <v>0</v>
      </c>
      <c r="U36" s="169">
        <f t="shared" si="13"/>
        <v>1</v>
      </c>
      <c r="V36" s="169">
        <f t="shared" si="13"/>
        <v>0</v>
      </c>
      <c r="W36" s="169">
        <f t="shared" si="13"/>
        <v>1</v>
      </c>
      <c r="X36" s="169">
        <f t="shared" si="13"/>
        <v>0</v>
      </c>
      <c r="Y36" s="169">
        <f t="shared" si="13"/>
        <v>1</v>
      </c>
      <c r="Z36" s="170">
        <v>257.77999999999997</v>
      </c>
      <c r="AA36" s="171">
        <v>32</v>
      </c>
      <c r="AB36" s="171">
        <v>10</v>
      </c>
      <c r="AC36" s="171">
        <v>6</v>
      </c>
      <c r="AD36" s="170">
        <f t="shared" si="7"/>
        <v>0.375</v>
      </c>
      <c r="AE36" s="171">
        <v>5</v>
      </c>
      <c r="AF36" s="171">
        <v>1</v>
      </c>
      <c r="AG36" s="200">
        <v>0</v>
      </c>
      <c r="AH36" s="171">
        <v>20.309999999999999</v>
      </c>
      <c r="AI36" s="171">
        <v>0</v>
      </c>
      <c r="AJ36" s="170">
        <v>3.73</v>
      </c>
      <c r="AK36" s="170">
        <v>3.73</v>
      </c>
      <c r="AL36" s="170">
        <v>3.73</v>
      </c>
      <c r="AM36" s="170">
        <v>3.73</v>
      </c>
      <c r="AN36" s="170">
        <v>3.73</v>
      </c>
      <c r="AO36" s="170">
        <v>3.73</v>
      </c>
      <c r="AP36" s="172">
        <v>3.73</v>
      </c>
      <c r="AQ36" s="170">
        <v>3.73</v>
      </c>
      <c r="AR36" s="170">
        <v>3.73</v>
      </c>
      <c r="AS36" s="170">
        <v>3.73</v>
      </c>
      <c r="AT36" s="170">
        <v>3.73</v>
      </c>
      <c r="AU36" s="170">
        <v>3.73</v>
      </c>
      <c r="AV36" s="170">
        <v>3.73</v>
      </c>
      <c r="AW36" s="173">
        <v>-4.16</v>
      </c>
      <c r="AX36" s="173"/>
      <c r="AY36" s="174">
        <f t="shared" si="8"/>
        <v>-4.16</v>
      </c>
      <c r="AZ36" s="173"/>
      <c r="BA36" s="173"/>
      <c r="BB36" s="173"/>
      <c r="BC36" s="173">
        <v>3.4</v>
      </c>
      <c r="BD36" s="174">
        <f t="shared" si="9"/>
        <v>3.4</v>
      </c>
      <c r="BE36"/>
    </row>
    <row r="37" spans="1:57" ht="15.75" customHeight="1" x14ac:dyDescent="0.25">
      <c r="A37" s="20" t="s">
        <v>126</v>
      </c>
      <c r="B37" s="196" t="s">
        <v>1941</v>
      </c>
      <c r="C37" s="189"/>
      <c r="D37" s="189" t="s">
        <v>1946</v>
      </c>
      <c r="E37" s="133" t="s">
        <v>447</v>
      </c>
      <c r="F37" s="166" t="str">
        <f t="shared" si="2"/>
        <v>png</v>
      </c>
      <c r="G37" s="166" t="str">
        <f t="shared" si="3"/>
        <v>svg</v>
      </c>
      <c r="H37" s="167" t="s">
        <v>574</v>
      </c>
      <c r="I37" s="167" t="s">
        <v>852</v>
      </c>
      <c r="J37" s="168" t="s">
        <v>1122</v>
      </c>
      <c r="K37" s="168" t="s">
        <v>1474</v>
      </c>
      <c r="L37" s="168" t="s">
        <v>1474</v>
      </c>
      <c r="M37" s="169">
        <f t="shared" si="11"/>
        <v>25</v>
      </c>
      <c r="N37" s="169">
        <f t="shared" si="11"/>
        <v>25</v>
      </c>
      <c r="O37" s="169">
        <f t="shared" si="5"/>
        <v>25</v>
      </c>
      <c r="P37" s="169">
        <f t="shared" si="13"/>
        <v>0</v>
      </c>
      <c r="Q37" s="169">
        <f t="shared" si="13"/>
        <v>0</v>
      </c>
      <c r="R37" s="169">
        <f t="shared" si="13"/>
        <v>0</v>
      </c>
      <c r="S37" s="169">
        <f t="shared" si="13"/>
        <v>3</v>
      </c>
      <c r="T37" s="169">
        <f t="shared" si="13"/>
        <v>0</v>
      </c>
      <c r="U37" s="169">
        <f t="shared" si="13"/>
        <v>2</v>
      </c>
      <c r="V37" s="169">
        <f t="shared" si="13"/>
        <v>0</v>
      </c>
      <c r="W37" s="169">
        <f t="shared" si="13"/>
        <v>6</v>
      </c>
      <c r="X37" s="169">
        <f t="shared" si="13"/>
        <v>0</v>
      </c>
      <c r="Y37" s="169">
        <f t="shared" si="13"/>
        <v>0</v>
      </c>
      <c r="Z37" s="170">
        <v>506.471</v>
      </c>
      <c r="AA37" s="171">
        <v>61</v>
      </c>
      <c r="AB37" s="171">
        <v>18</v>
      </c>
      <c r="AC37" s="171">
        <v>18</v>
      </c>
      <c r="AD37" s="170">
        <f t="shared" si="7"/>
        <v>0.5</v>
      </c>
      <c r="AE37" s="171">
        <v>10</v>
      </c>
      <c r="AF37" s="171">
        <v>5</v>
      </c>
      <c r="AG37" s="200">
        <v>0</v>
      </c>
      <c r="AH37" s="171">
        <v>85.38</v>
      </c>
      <c r="AI37" s="171">
        <v>0</v>
      </c>
      <c r="AJ37" s="170">
        <v>4.5999999999999996</v>
      </c>
      <c r="AK37" s="170">
        <v>4.6100000000000003</v>
      </c>
      <c r="AL37" s="170">
        <v>4.6100000000000003</v>
      </c>
      <c r="AM37" s="170">
        <v>4.6100000000000003</v>
      </c>
      <c r="AN37" s="170">
        <v>4.6100000000000003</v>
      </c>
      <c r="AO37" s="170">
        <v>4.6100000000000003</v>
      </c>
      <c r="AP37" s="172">
        <v>4.6100000000000003</v>
      </c>
      <c r="AQ37" s="170">
        <v>4.6100000000000003</v>
      </c>
      <c r="AR37" s="170">
        <v>4.6100000000000003</v>
      </c>
      <c r="AS37" s="170">
        <v>4.6100000000000003</v>
      </c>
      <c r="AT37" s="170">
        <v>4.6100000000000003</v>
      </c>
      <c r="AU37" s="170">
        <v>4.6100000000000003</v>
      </c>
      <c r="AV37" s="170">
        <v>4.6100000000000003</v>
      </c>
      <c r="AW37" s="173">
        <v>-6.4</v>
      </c>
      <c r="AX37" s="173"/>
      <c r="AY37" s="174">
        <f t="shared" si="8"/>
        <v>-6.4</v>
      </c>
      <c r="AZ37" s="173">
        <v>4.9800000000000004</v>
      </c>
      <c r="BA37" s="173">
        <v>4.4000000000000004</v>
      </c>
      <c r="BB37" s="173">
        <v>4.6900000000000004</v>
      </c>
      <c r="BC37" s="173"/>
      <c r="BD37" s="174">
        <f t="shared" si="9"/>
        <v>4.6900000000000004</v>
      </c>
      <c r="BE37"/>
    </row>
    <row r="38" spans="1:57" ht="15.75" customHeight="1" x14ac:dyDescent="0.25">
      <c r="A38" s="196" t="s">
        <v>145</v>
      </c>
      <c r="B38" s="196" t="s">
        <v>2089</v>
      </c>
      <c r="C38" s="189" t="s">
        <v>1946</v>
      </c>
      <c r="D38" s="189" t="s">
        <v>1946</v>
      </c>
      <c r="E38" s="133" t="s">
        <v>448</v>
      </c>
      <c r="F38" s="166" t="str">
        <f t="shared" si="2"/>
        <v>png</v>
      </c>
      <c r="G38" s="166" t="str">
        <f t="shared" si="3"/>
        <v>svg</v>
      </c>
      <c r="H38" s="167" t="s">
        <v>575</v>
      </c>
      <c r="I38" s="167" t="s">
        <v>853</v>
      </c>
      <c r="J38" s="168" t="s">
        <v>1123</v>
      </c>
      <c r="K38" s="168" t="s">
        <v>1475</v>
      </c>
      <c r="L38" s="168" t="s">
        <v>1475</v>
      </c>
      <c r="M38" s="169">
        <f t="shared" si="11"/>
        <v>22</v>
      </c>
      <c r="N38" s="169">
        <f t="shared" si="11"/>
        <v>19</v>
      </c>
      <c r="O38" s="169">
        <f t="shared" si="5"/>
        <v>19</v>
      </c>
      <c r="P38" s="169">
        <f t="shared" si="13"/>
        <v>0</v>
      </c>
      <c r="Q38" s="169">
        <f t="shared" si="13"/>
        <v>0</v>
      </c>
      <c r="R38" s="169">
        <f t="shared" si="13"/>
        <v>1</v>
      </c>
      <c r="S38" s="169">
        <f t="shared" si="13"/>
        <v>0</v>
      </c>
      <c r="T38" s="169">
        <f t="shared" si="13"/>
        <v>0</v>
      </c>
      <c r="U38" s="169">
        <f t="shared" si="13"/>
        <v>0</v>
      </c>
      <c r="V38" s="169">
        <f t="shared" si="13"/>
        <v>0</v>
      </c>
      <c r="W38" s="169">
        <f t="shared" si="13"/>
        <v>4</v>
      </c>
      <c r="X38" s="169">
        <f t="shared" si="13"/>
        <v>0</v>
      </c>
      <c r="Y38" s="169">
        <f t="shared" si="13"/>
        <v>2</v>
      </c>
      <c r="Z38" s="170">
        <v>446.96699999999998</v>
      </c>
      <c r="AA38" s="171">
        <v>48</v>
      </c>
      <c r="AB38" s="171">
        <v>17</v>
      </c>
      <c r="AC38" s="171">
        <v>12</v>
      </c>
      <c r="AD38" s="170">
        <f t="shared" si="7"/>
        <v>0.41379310344827586</v>
      </c>
      <c r="AE38" s="171">
        <v>5</v>
      </c>
      <c r="AF38" s="171">
        <v>4</v>
      </c>
      <c r="AG38" s="200">
        <v>0</v>
      </c>
      <c r="AH38" s="171">
        <v>68.28</v>
      </c>
      <c r="AI38" s="171">
        <v>0</v>
      </c>
      <c r="AJ38" s="170">
        <v>4.17</v>
      </c>
      <c r="AK38" s="170">
        <v>4.17</v>
      </c>
      <c r="AL38" s="170">
        <v>4.17</v>
      </c>
      <c r="AM38" s="170">
        <v>4.17</v>
      </c>
      <c r="AN38" s="170">
        <v>4.17</v>
      </c>
      <c r="AO38" s="170">
        <v>4.17</v>
      </c>
      <c r="AP38" s="172">
        <v>4.17</v>
      </c>
      <c r="AQ38" s="170">
        <v>4.17</v>
      </c>
      <c r="AR38" s="170">
        <v>4.17</v>
      </c>
      <c r="AS38" s="170">
        <v>4.17</v>
      </c>
      <c r="AT38" s="170">
        <v>4.17</v>
      </c>
      <c r="AU38" s="170">
        <v>4.17</v>
      </c>
      <c r="AV38" s="170">
        <v>4.17</v>
      </c>
      <c r="AW38" s="173">
        <v>-5.71</v>
      </c>
      <c r="AX38" s="173"/>
      <c r="AY38" s="174">
        <f t="shared" si="8"/>
        <v>-5.71</v>
      </c>
      <c r="AZ38" s="173">
        <v>4.2</v>
      </c>
      <c r="BA38" s="173">
        <v>4.42</v>
      </c>
      <c r="BB38" s="173">
        <v>4.3100000000000005</v>
      </c>
      <c r="BC38" s="173"/>
      <c r="BD38" s="174">
        <f t="shared" si="9"/>
        <v>4.3100000000000005</v>
      </c>
      <c r="BE38"/>
    </row>
    <row r="39" spans="1:57" ht="15.75" customHeight="1" x14ac:dyDescent="0.25">
      <c r="A39" s="20" t="s">
        <v>142</v>
      </c>
      <c r="B39" s="196" t="s">
        <v>2089</v>
      </c>
      <c r="C39" s="189"/>
      <c r="D39" s="189"/>
      <c r="E39" s="133" t="s">
        <v>310</v>
      </c>
      <c r="F39" s="166" t="str">
        <f t="shared" si="2"/>
        <v>png</v>
      </c>
      <c r="G39" s="166" t="str">
        <f t="shared" si="3"/>
        <v>svg</v>
      </c>
      <c r="H39" s="167" t="s">
        <v>576</v>
      </c>
      <c r="I39" s="167" t="s">
        <v>854</v>
      </c>
      <c r="J39" s="168" t="s">
        <v>1124</v>
      </c>
      <c r="K39" s="168" t="s">
        <v>1476</v>
      </c>
      <c r="L39" s="168" t="s">
        <v>1476</v>
      </c>
      <c r="M39" s="169">
        <f t="shared" si="11"/>
        <v>22</v>
      </c>
      <c r="N39" s="169">
        <f t="shared" si="11"/>
        <v>20</v>
      </c>
      <c r="O39" s="169">
        <f t="shared" si="5"/>
        <v>20</v>
      </c>
      <c r="P39" s="169">
        <f t="shared" si="13"/>
        <v>0</v>
      </c>
      <c r="Q39" s="169">
        <f t="shared" si="13"/>
        <v>0</v>
      </c>
      <c r="R39" s="169">
        <f t="shared" si="13"/>
        <v>2</v>
      </c>
      <c r="S39" s="169">
        <f t="shared" si="13"/>
        <v>0</v>
      </c>
      <c r="T39" s="169">
        <f t="shared" si="13"/>
        <v>0</v>
      </c>
      <c r="U39" s="169">
        <f t="shared" si="13"/>
        <v>2</v>
      </c>
      <c r="V39" s="169">
        <f t="shared" si="13"/>
        <v>0</v>
      </c>
      <c r="W39" s="169">
        <f t="shared" si="13"/>
        <v>3</v>
      </c>
      <c r="X39" s="169">
        <f t="shared" si="13"/>
        <v>0</v>
      </c>
      <c r="Y39" s="169">
        <f t="shared" si="13"/>
        <v>0</v>
      </c>
      <c r="Z39" s="170">
        <v>431.31200000000001</v>
      </c>
      <c r="AA39" s="171">
        <v>49</v>
      </c>
      <c r="AB39" s="171">
        <v>12</v>
      </c>
      <c r="AC39" s="171">
        <v>17</v>
      </c>
      <c r="AD39" s="170">
        <f t="shared" si="7"/>
        <v>0.58620689655172409</v>
      </c>
      <c r="AE39" s="171">
        <v>6</v>
      </c>
      <c r="AF39" s="171">
        <v>4</v>
      </c>
      <c r="AG39" s="200">
        <v>0</v>
      </c>
      <c r="AH39" s="171">
        <v>61.19</v>
      </c>
      <c r="AI39" s="171">
        <v>0</v>
      </c>
      <c r="AJ39" s="170">
        <v>4.49</v>
      </c>
      <c r="AK39" s="170">
        <v>5.16</v>
      </c>
      <c r="AL39" s="170">
        <v>5.36</v>
      </c>
      <c r="AM39" s="170">
        <v>5.39</v>
      </c>
      <c r="AN39" s="170">
        <v>5.39</v>
      </c>
      <c r="AO39" s="170">
        <v>5.39</v>
      </c>
      <c r="AP39" s="172">
        <v>5.39</v>
      </c>
      <c r="AQ39" s="170">
        <v>5.39</v>
      </c>
      <c r="AR39" s="170">
        <v>5.39</v>
      </c>
      <c r="AS39" s="170">
        <v>5.39</v>
      </c>
      <c r="AT39" s="170">
        <v>5.39</v>
      </c>
      <c r="AU39" s="170">
        <v>5.39</v>
      </c>
      <c r="AV39" s="170">
        <v>5.39</v>
      </c>
      <c r="AW39" s="173">
        <v>-5.95</v>
      </c>
      <c r="AX39" s="173"/>
      <c r="AY39" s="174">
        <f t="shared" si="8"/>
        <v>-5.95</v>
      </c>
      <c r="AZ39" s="173"/>
      <c r="BA39" s="173"/>
      <c r="BB39" s="173"/>
      <c r="BC39" s="173">
        <v>4.6900000000000004</v>
      </c>
      <c r="BD39" s="174">
        <f t="shared" si="9"/>
        <v>4.6900000000000004</v>
      </c>
      <c r="BE39"/>
    </row>
    <row r="40" spans="1:57" ht="15.75" customHeight="1" x14ac:dyDescent="0.25">
      <c r="A40" s="187" t="s">
        <v>1954</v>
      </c>
      <c r="B40" s="196" t="s">
        <v>2077</v>
      </c>
      <c r="C40" s="189"/>
      <c r="D40" s="189"/>
      <c r="E40" s="195" t="s">
        <v>1955</v>
      </c>
      <c r="F40" s="166" t="str">
        <f t="shared" si="2"/>
        <v>png</v>
      </c>
      <c r="G40" s="166" t="str">
        <f t="shared" si="3"/>
        <v>svg</v>
      </c>
      <c r="H40" s="167" t="s">
        <v>1994</v>
      </c>
      <c r="I40" s="167" t="s">
        <v>2057</v>
      </c>
      <c r="J40" s="168" t="s">
        <v>2017</v>
      </c>
      <c r="K40" s="168" t="s">
        <v>2018</v>
      </c>
      <c r="L40" s="168" t="s">
        <v>2018</v>
      </c>
      <c r="M40" s="169">
        <f t="shared" si="11"/>
        <v>19</v>
      </c>
      <c r="N40" s="169">
        <f t="shared" si="11"/>
        <v>20</v>
      </c>
      <c r="O40" s="169">
        <f t="shared" si="5"/>
        <v>20</v>
      </c>
      <c r="P40" s="169">
        <f t="shared" si="13"/>
        <v>0</v>
      </c>
      <c r="Q40" s="169">
        <f t="shared" si="13"/>
        <v>0</v>
      </c>
      <c r="R40" s="169">
        <f t="shared" si="13"/>
        <v>0</v>
      </c>
      <c r="S40" s="169">
        <f t="shared" si="13"/>
        <v>3</v>
      </c>
      <c r="T40" s="169">
        <f t="shared" si="13"/>
        <v>0</v>
      </c>
      <c r="U40" s="169">
        <f t="shared" si="13"/>
        <v>1</v>
      </c>
      <c r="V40" s="169">
        <f t="shared" si="13"/>
        <v>0</v>
      </c>
      <c r="W40" s="169">
        <f t="shared" si="13"/>
        <v>5</v>
      </c>
      <c r="X40" s="169">
        <f t="shared" si="13"/>
        <v>0</v>
      </c>
      <c r="Y40" s="169">
        <f t="shared" si="13"/>
        <v>0</v>
      </c>
      <c r="Z40" s="170">
        <v>399.36099999999999</v>
      </c>
      <c r="AA40" s="171">
        <v>48</v>
      </c>
      <c r="AB40" s="171">
        <v>22</v>
      </c>
      <c r="AC40" s="171">
        <v>6</v>
      </c>
      <c r="AD40" s="170">
        <f t="shared" si="7"/>
        <v>0.21428571428571427</v>
      </c>
      <c r="AE40" s="171">
        <v>7</v>
      </c>
      <c r="AF40" s="171">
        <v>6</v>
      </c>
      <c r="AG40" s="200">
        <v>0</v>
      </c>
      <c r="AH40" s="171">
        <v>88.55</v>
      </c>
      <c r="AI40" s="171">
        <v>-1</v>
      </c>
      <c r="AJ40" s="170">
        <v>2.7</v>
      </c>
      <c r="AK40" s="170">
        <v>2.7</v>
      </c>
      <c r="AL40" s="170">
        <v>2.69</v>
      </c>
      <c r="AM40" s="170">
        <v>2.58</v>
      </c>
      <c r="AN40" s="170">
        <v>2.0699999999999998</v>
      </c>
      <c r="AO40" s="170">
        <v>1.22</v>
      </c>
      <c r="AP40" s="172">
        <v>0.56999999999999995</v>
      </c>
      <c r="AQ40" s="170">
        <v>0.36</v>
      </c>
      <c r="AR40" s="170">
        <v>0.36</v>
      </c>
      <c r="AS40" s="170">
        <v>0.36</v>
      </c>
      <c r="AT40" s="170">
        <v>0.36</v>
      </c>
      <c r="AU40" s="170">
        <v>0.36</v>
      </c>
      <c r="AV40" s="170">
        <v>0.36</v>
      </c>
      <c r="AW40" s="173">
        <v>-3.6</v>
      </c>
      <c r="AX40" s="173"/>
      <c r="AY40" s="174">
        <f t="shared" si="8"/>
        <v>-3.6</v>
      </c>
      <c r="AZ40" s="173">
        <v>2.59</v>
      </c>
      <c r="BA40" s="173">
        <v>2.04</v>
      </c>
      <c r="BB40" s="173">
        <v>2.3199999999999998</v>
      </c>
      <c r="BC40" s="173"/>
      <c r="BD40" s="174">
        <f t="shared" si="9"/>
        <v>2.3199999999999998</v>
      </c>
      <c r="BE40"/>
    </row>
    <row r="41" spans="1:57" ht="15.75" customHeight="1" x14ac:dyDescent="0.25">
      <c r="A41" s="20" t="s">
        <v>106</v>
      </c>
      <c r="B41" s="196" t="s">
        <v>1941</v>
      </c>
      <c r="C41" s="189" t="s">
        <v>1946</v>
      </c>
      <c r="D41" s="189" t="s">
        <v>1946</v>
      </c>
      <c r="E41" s="133" t="s">
        <v>299</v>
      </c>
      <c r="F41" s="166" t="str">
        <f t="shared" si="2"/>
        <v>png</v>
      </c>
      <c r="G41" s="166" t="str">
        <f t="shared" si="3"/>
        <v>svg</v>
      </c>
      <c r="H41" s="167" t="s">
        <v>577</v>
      </c>
      <c r="I41" s="167" t="s">
        <v>855</v>
      </c>
      <c r="J41" s="168" t="s">
        <v>1125</v>
      </c>
      <c r="K41" s="168" t="s">
        <v>1477</v>
      </c>
      <c r="L41" s="168" t="s">
        <v>1477</v>
      </c>
      <c r="M41" s="169">
        <f t="shared" si="11"/>
        <v>14</v>
      </c>
      <c r="N41" s="169">
        <f t="shared" si="11"/>
        <v>9</v>
      </c>
      <c r="O41" s="169">
        <f t="shared" si="5"/>
        <v>9</v>
      </c>
      <c r="P41" s="169">
        <f t="shared" si="13"/>
        <v>0</v>
      </c>
      <c r="Q41" s="169">
        <f t="shared" si="13"/>
        <v>0</v>
      </c>
      <c r="R41" s="169">
        <f t="shared" si="13"/>
        <v>2</v>
      </c>
      <c r="S41" s="169">
        <f t="shared" si="13"/>
        <v>0</v>
      </c>
      <c r="T41" s="169">
        <f t="shared" si="13"/>
        <v>0</v>
      </c>
      <c r="U41" s="169">
        <f t="shared" si="13"/>
        <v>1</v>
      </c>
      <c r="V41" s="169">
        <f t="shared" si="13"/>
        <v>0</v>
      </c>
      <c r="W41" s="169">
        <f t="shared" si="13"/>
        <v>5</v>
      </c>
      <c r="X41" s="169">
        <f t="shared" si="13"/>
        <v>0</v>
      </c>
      <c r="Y41" s="169">
        <f t="shared" si="13"/>
        <v>0</v>
      </c>
      <c r="Z41" s="170">
        <v>342.13099999999997</v>
      </c>
      <c r="AA41" s="171">
        <v>31</v>
      </c>
      <c r="AB41" s="171">
        <v>10</v>
      </c>
      <c r="AC41" s="171">
        <v>12</v>
      </c>
      <c r="AD41" s="170">
        <f t="shared" si="7"/>
        <v>0.54545454545454541</v>
      </c>
      <c r="AE41" s="171">
        <v>5</v>
      </c>
      <c r="AF41" s="171">
        <v>3</v>
      </c>
      <c r="AG41" s="200">
        <v>0</v>
      </c>
      <c r="AH41" s="171">
        <v>81.349999999999994</v>
      </c>
      <c r="AI41" s="171">
        <v>0</v>
      </c>
      <c r="AJ41" s="170">
        <v>4.63</v>
      </c>
      <c r="AK41" s="170">
        <v>4.63</v>
      </c>
      <c r="AL41" s="170">
        <v>4.63</v>
      </c>
      <c r="AM41" s="170">
        <v>4.63</v>
      </c>
      <c r="AN41" s="170">
        <v>4.63</v>
      </c>
      <c r="AO41" s="170">
        <v>4.63</v>
      </c>
      <c r="AP41" s="172">
        <v>4.63</v>
      </c>
      <c r="AQ41" s="170">
        <v>4.63</v>
      </c>
      <c r="AR41" s="170">
        <v>4.63</v>
      </c>
      <c r="AS41" s="170">
        <v>4.63</v>
      </c>
      <c r="AT41" s="170">
        <v>4.63</v>
      </c>
      <c r="AU41" s="170">
        <v>4.63</v>
      </c>
      <c r="AV41" s="170">
        <v>4.63</v>
      </c>
      <c r="AW41" s="173">
        <v>-5.85</v>
      </c>
      <c r="AX41" s="173"/>
      <c r="AY41" s="174">
        <f t="shared" si="8"/>
        <v>-5.85</v>
      </c>
      <c r="AZ41" s="173"/>
      <c r="BA41" s="173"/>
      <c r="BB41" s="173"/>
      <c r="BC41" s="173">
        <v>4.4800000000000004</v>
      </c>
      <c r="BD41" s="174">
        <f t="shared" si="9"/>
        <v>4.4800000000000004</v>
      </c>
      <c r="BE41"/>
    </row>
    <row r="42" spans="1:57" ht="15.75" customHeight="1" x14ac:dyDescent="0.25">
      <c r="A42" s="196" t="s">
        <v>246</v>
      </c>
      <c r="B42" s="186" t="s">
        <v>2083</v>
      </c>
      <c r="C42" s="189"/>
      <c r="D42" s="189" t="s">
        <v>1946</v>
      </c>
      <c r="E42" s="133" t="s">
        <v>355</v>
      </c>
      <c r="F42" s="166" t="str">
        <f t="shared" si="2"/>
        <v>png</v>
      </c>
      <c r="G42" s="166" t="str">
        <f t="shared" si="3"/>
        <v>svg</v>
      </c>
      <c r="H42" s="167" t="s">
        <v>578</v>
      </c>
      <c r="I42" s="167" t="s">
        <v>856</v>
      </c>
      <c r="J42" s="168" t="s">
        <v>1126</v>
      </c>
      <c r="K42" s="168" t="s">
        <v>1478</v>
      </c>
      <c r="L42" s="168" t="s">
        <v>1478</v>
      </c>
      <c r="M42" s="169">
        <f t="shared" si="11"/>
        <v>11</v>
      </c>
      <c r="N42" s="169">
        <f t="shared" si="11"/>
        <v>22</v>
      </c>
      <c r="O42" s="169">
        <f t="shared" si="5"/>
        <v>22</v>
      </c>
      <c r="P42" s="169">
        <f t="shared" si="13"/>
        <v>0</v>
      </c>
      <c r="Q42" s="169">
        <f t="shared" si="13"/>
        <v>0</v>
      </c>
      <c r="R42" s="169">
        <f t="shared" si="13"/>
        <v>0</v>
      </c>
      <c r="S42" s="169">
        <f t="shared" si="13"/>
        <v>0</v>
      </c>
      <c r="T42" s="169">
        <f t="shared" si="13"/>
        <v>0</v>
      </c>
      <c r="U42" s="169">
        <f t="shared" si="13"/>
        <v>3</v>
      </c>
      <c r="V42" s="169">
        <f t="shared" si="13"/>
        <v>0</v>
      </c>
      <c r="W42" s="169">
        <f t="shared" si="13"/>
        <v>6</v>
      </c>
      <c r="X42" s="169">
        <f t="shared" si="13"/>
        <v>1</v>
      </c>
      <c r="Y42" s="169">
        <f t="shared" si="13"/>
        <v>0</v>
      </c>
      <c r="Z42" s="170">
        <v>323.2826</v>
      </c>
      <c r="AA42" s="171">
        <v>43</v>
      </c>
      <c r="AB42" s="171">
        <v>21</v>
      </c>
      <c r="AC42" s="171">
        <v>0</v>
      </c>
      <c r="AD42" s="170">
        <f t="shared" si="7"/>
        <v>0</v>
      </c>
      <c r="AE42" s="171">
        <v>8</v>
      </c>
      <c r="AF42" s="171">
        <v>6</v>
      </c>
      <c r="AG42" s="200">
        <v>5</v>
      </c>
      <c r="AH42" s="171">
        <v>166.1</v>
      </c>
      <c r="AI42" s="171">
        <v>-1</v>
      </c>
      <c r="AJ42" s="170">
        <v>-5.14</v>
      </c>
      <c r="AK42" s="170">
        <v>-4.63</v>
      </c>
      <c r="AL42" s="170">
        <v>-4.72</v>
      </c>
      <c r="AM42" s="170">
        <v>-5.4</v>
      </c>
      <c r="AN42" s="170">
        <v>-6.34</v>
      </c>
      <c r="AO42" s="170">
        <v>-7.3</v>
      </c>
      <c r="AP42" s="172">
        <v>-8.3000000000000007</v>
      </c>
      <c r="AQ42" s="170">
        <v>-8.59</v>
      </c>
      <c r="AR42" s="170">
        <v>-8.9700000000000006</v>
      </c>
      <c r="AS42" s="170">
        <v>-9.08</v>
      </c>
      <c r="AT42" s="170">
        <v>-9.1199999999999992</v>
      </c>
      <c r="AU42" s="170">
        <v>-9.27</v>
      </c>
      <c r="AV42" s="170">
        <v>-9.8000000000000007</v>
      </c>
      <c r="AW42" s="173">
        <v>-2.04</v>
      </c>
      <c r="AX42" s="173"/>
      <c r="AY42" s="174">
        <f t="shared" si="8"/>
        <v>-2.04</v>
      </c>
      <c r="AZ42" s="173">
        <v>-2.06</v>
      </c>
      <c r="BA42" s="173">
        <v>-4.8499999999999996</v>
      </c>
      <c r="BB42" s="173">
        <v>-3.4550000000000001</v>
      </c>
      <c r="BC42" s="173"/>
      <c r="BD42" s="174">
        <f t="shared" si="9"/>
        <v>-3.4550000000000001</v>
      </c>
      <c r="BE42"/>
    </row>
    <row r="43" spans="1:57" ht="15.75" customHeight="1" x14ac:dyDescent="0.25">
      <c r="A43" s="196" t="s">
        <v>1746</v>
      </c>
      <c r="B43" s="196" t="s">
        <v>2080</v>
      </c>
      <c r="C43" s="189"/>
      <c r="D43" s="189" t="s">
        <v>1946</v>
      </c>
      <c r="E43" s="133" t="s">
        <v>356</v>
      </c>
      <c r="F43" s="166" t="str">
        <f t="shared" si="2"/>
        <v>png</v>
      </c>
      <c r="G43" s="166" t="str">
        <f t="shared" si="3"/>
        <v>svg</v>
      </c>
      <c r="H43" s="167" t="s">
        <v>579</v>
      </c>
      <c r="I43" s="167" t="s">
        <v>857</v>
      </c>
      <c r="J43" s="168" t="s">
        <v>1127</v>
      </c>
      <c r="K43" s="168" t="s">
        <v>1479</v>
      </c>
      <c r="L43" s="168" t="s">
        <v>1479</v>
      </c>
      <c r="M43" s="169">
        <f t="shared" si="11"/>
        <v>19</v>
      </c>
      <c r="N43" s="169">
        <f t="shared" si="11"/>
        <v>18</v>
      </c>
      <c r="O43" s="169">
        <f t="shared" si="5"/>
        <v>18</v>
      </c>
      <c r="P43" s="169">
        <f t="shared" si="13"/>
        <v>0</v>
      </c>
      <c r="Q43" s="169">
        <f t="shared" si="13"/>
        <v>0</v>
      </c>
      <c r="R43" s="169">
        <f t="shared" si="13"/>
        <v>0</v>
      </c>
      <c r="S43" s="169">
        <f t="shared" si="13"/>
        <v>0</v>
      </c>
      <c r="T43" s="169">
        <f t="shared" si="13"/>
        <v>0</v>
      </c>
      <c r="U43" s="169">
        <f t="shared" si="13"/>
        <v>4</v>
      </c>
      <c r="V43" s="169">
        <f t="shared" si="13"/>
        <v>0</v>
      </c>
      <c r="W43" s="169">
        <f t="shared" si="13"/>
        <v>8</v>
      </c>
      <c r="X43" s="169">
        <f t="shared" si="13"/>
        <v>0</v>
      </c>
      <c r="Y43" s="169">
        <f t="shared" si="13"/>
        <v>0</v>
      </c>
      <c r="Z43" s="170">
        <v>430.3682</v>
      </c>
      <c r="AA43" s="171">
        <v>49</v>
      </c>
      <c r="AB43" s="171">
        <v>13</v>
      </c>
      <c r="AC43" s="171">
        <v>18</v>
      </c>
      <c r="AD43" s="170">
        <f t="shared" si="7"/>
        <v>0.58064516129032262</v>
      </c>
      <c r="AE43" s="171">
        <v>9</v>
      </c>
      <c r="AF43" s="171">
        <v>10</v>
      </c>
      <c r="AG43" s="200">
        <v>0</v>
      </c>
      <c r="AH43" s="171">
        <v>147.07</v>
      </c>
      <c r="AI43" s="171">
        <v>-1</v>
      </c>
      <c r="AJ43" s="170">
        <v>3.87</v>
      </c>
      <c r="AK43" s="170">
        <v>3.78</v>
      </c>
      <c r="AL43" s="170">
        <v>3.3</v>
      </c>
      <c r="AM43" s="170">
        <v>2.42</v>
      </c>
      <c r="AN43" s="170">
        <v>1.46</v>
      </c>
      <c r="AO43" s="170">
        <v>0.36</v>
      </c>
      <c r="AP43" s="172">
        <v>0.36</v>
      </c>
      <c r="AQ43" s="170">
        <v>0.36</v>
      </c>
      <c r="AR43" s="170">
        <v>0.36</v>
      </c>
      <c r="AS43" s="170">
        <v>0.36</v>
      </c>
      <c r="AT43" s="170">
        <v>0.36</v>
      </c>
      <c r="AU43" s="170">
        <v>0.36</v>
      </c>
      <c r="AV43" s="170">
        <v>0.36</v>
      </c>
      <c r="AW43" s="173">
        <v>-3.11</v>
      </c>
      <c r="AX43" s="173"/>
      <c r="AY43" s="174">
        <f t="shared" si="8"/>
        <v>-3.11</v>
      </c>
      <c r="AZ43" s="173">
        <v>2.4900000000000002</v>
      </c>
      <c r="BA43" s="173">
        <v>2.95</v>
      </c>
      <c r="BB43" s="173">
        <v>2.72</v>
      </c>
      <c r="BC43" s="173"/>
      <c r="BD43" s="174">
        <f t="shared" si="9"/>
        <v>2.72</v>
      </c>
      <c r="BE43"/>
    </row>
    <row r="44" spans="1:57" ht="15.75" customHeight="1" x14ac:dyDescent="0.25">
      <c r="A44" s="20" t="s">
        <v>75</v>
      </c>
      <c r="B44" s="196" t="s">
        <v>1942</v>
      </c>
      <c r="C44" s="189"/>
      <c r="D44" s="189"/>
      <c r="E44" s="133" t="s">
        <v>449</v>
      </c>
      <c r="F44" s="166" t="str">
        <f t="shared" si="2"/>
        <v>png</v>
      </c>
      <c r="G44" s="166" t="str">
        <f t="shared" si="3"/>
        <v>svg</v>
      </c>
      <c r="H44" s="167" t="s">
        <v>580</v>
      </c>
      <c r="I44" s="167" t="s">
        <v>858</v>
      </c>
      <c r="J44" s="168" t="s">
        <v>1128</v>
      </c>
      <c r="K44" s="168" t="s">
        <v>1480</v>
      </c>
      <c r="L44" s="168" t="s">
        <v>1480</v>
      </c>
      <c r="M44" s="169">
        <f t="shared" si="11"/>
        <v>9</v>
      </c>
      <c r="N44" s="169">
        <f t="shared" si="11"/>
        <v>13</v>
      </c>
      <c r="O44" s="169">
        <f t="shared" si="5"/>
        <v>13</v>
      </c>
      <c r="P44" s="169">
        <f t="shared" si="13"/>
        <v>0</v>
      </c>
      <c r="Q44" s="169">
        <f t="shared" si="13"/>
        <v>1</v>
      </c>
      <c r="R44" s="169">
        <f t="shared" si="13"/>
        <v>0</v>
      </c>
      <c r="S44" s="169">
        <f t="shared" si="13"/>
        <v>0</v>
      </c>
      <c r="T44" s="169">
        <f t="shared" si="13"/>
        <v>0</v>
      </c>
      <c r="U44" s="169">
        <f t="shared" si="13"/>
        <v>2</v>
      </c>
      <c r="V44" s="169">
        <f t="shared" si="13"/>
        <v>0</v>
      </c>
      <c r="W44" s="169">
        <f t="shared" si="13"/>
        <v>2</v>
      </c>
      <c r="X44" s="169">
        <f t="shared" si="13"/>
        <v>0</v>
      </c>
      <c r="Y44" s="169">
        <f t="shared" si="13"/>
        <v>0</v>
      </c>
      <c r="Z44" s="170">
        <v>261.11599999999999</v>
      </c>
      <c r="AA44" s="171">
        <v>27</v>
      </c>
      <c r="AB44" s="171">
        <v>8</v>
      </c>
      <c r="AC44" s="171">
        <v>6</v>
      </c>
      <c r="AD44" s="170">
        <f t="shared" si="7"/>
        <v>0.42857142857142855</v>
      </c>
      <c r="AE44" s="171">
        <v>2</v>
      </c>
      <c r="AF44" s="171">
        <v>2</v>
      </c>
      <c r="AG44" s="200">
        <v>1</v>
      </c>
      <c r="AH44" s="171">
        <v>49.41</v>
      </c>
      <c r="AI44" s="171">
        <v>0</v>
      </c>
      <c r="AJ44" s="170">
        <v>1.69</v>
      </c>
      <c r="AK44" s="170">
        <v>1.69</v>
      </c>
      <c r="AL44" s="170">
        <v>1.69</v>
      </c>
      <c r="AM44" s="170">
        <v>1.69</v>
      </c>
      <c r="AN44" s="170">
        <v>1.69</v>
      </c>
      <c r="AO44" s="170">
        <v>1.69</v>
      </c>
      <c r="AP44" s="172">
        <v>1.69</v>
      </c>
      <c r="AQ44" s="170">
        <v>1.66</v>
      </c>
      <c r="AR44" s="170">
        <v>1.43</v>
      </c>
      <c r="AS44" s="170">
        <v>0.74</v>
      </c>
      <c r="AT44" s="170">
        <v>-0.09</v>
      </c>
      <c r="AU44" s="170">
        <v>-0.54</v>
      </c>
      <c r="AV44" s="170">
        <v>-0.63</v>
      </c>
      <c r="AW44" s="173">
        <v>-1.91</v>
      </c>
      <c r="AX44" s="173"/>
      <c r="AY44" s="174">
        <f t="shared" si="8"/>
        <v>-1.91</v>
      </c>
      <c r="AZ44" s="173"/>
      <c r="BA44" s="173"/>
      <c r="BB44" s="173"/>
      <c r="BC44" s="173">
        <v>2.11</v>
      </c>
      <c r="BD44" s="174">
        <f t="shared" si="9"/>
        <v>2.11</v>
      </c>
      <c r="BE44"/>
    </row>
    <row r="45" spans="1:57" ht="15.75" x14ac:dyDescent="0.25">
      <c r="A45" s="20" t="s">
        <v>232</v>
      </c>
      <c r="B45" s="196" t="s">
        <v>2077</v>
      </c>
      <c r="C45" s="189"/>
      <c r="D45" s="189"/>
      <c r="E45" s="133" t="s">
        <v>450</v>
      </c>
      <c r="F45" s="166" t="str">
        <f t="shared" si="2"/>
        <v>png</v>
      </c>
      <c r="G45" s="166" t="str">
        <f t="shared" si="3"/>
        <v>svg</v>
      </c>
      <c r="H45" s="167" t="s">
        <v>581</v>
      </c>
      <c r="I45" s="167" t="s">
        <v>859</v>
      </c>
      <c r="J45" s="168" t="s">
        <v>1129</v>
      </c>
      <c r="K45" s="168" t="s">
        <v>1481</v>
      </c>
      <c r="L45" s="168" t="s">
        <v>1481</v>
      </c>
      <c r="M45" s="169">
        <f t="shared" si="11"/>
        <v>15</v>
      </c>
      <c r="N45" s="169">
        <f t="shared" si="11"/>
        <v>22</v>
      </c>
      <c r="O45" s="169">
        <f t="shared" si="5"/>
        <v>22</v>
      </c>
      <c r="P45" s="169">
        <f t="shared" si="13"/>
        <v>0</v>
      </c>
      <c r="Q45" s="169">
        <f t="shared" si="13"/>
        <v>1</v>
      </c>
      <c r="R45" s="169">
        <f t="shared" si="13"/>
        <v>0</v>
      </c>
      <c r="S45" s="169">
        <f t="shared" si="13"/>
        <v>0</v>
      </c>
      <c r="T45" s="169">
        <f t="shared" si="13"/>
        <v>0</v>
      </c>
      <c r="U45" s="169">
        <f t="shared" si="13"/>
        <v>1</v>
      </c>
      <c r="V45" s="169">
        <f t="shared" si="13"/>
        <v>0</v>
      </c>
      <c r="W45" s="169">
        <f t="shared" si="13"/>
        <v>1</v>
      </c>
      <c r="X45" s="169">
        <f t="shared" si="13"/>
        <v>0</v>
      </c>
      <c r="Y45" s="169">
        <f t="shared" si="13"/>
        <v>0</v>
      </c>
      <c r="Z45" s="170">
        <v>312.245</v>
      </c>
      <c r="AA45" s="171">
        <v>40</v>
      </c>
      <c r="AB45" s="171">
        <v>12</v>
      </c>
      <c r="AC45" s="171">
        <v>6</v>
      </c>
      <c r="AD45" s="170">
        <f t="shared" si="7"/>
        <v>0.33333333333333331</v>
      </c>
      <c r="AE45" s="171">
        <v>4</v>
      </c>
      <c r="AF45" s="171">
        <v>1</v>
      </c>
      <c r="AG45" s="200">
        <v>1</v>
      </c>
      <c r="AH45" s="171">
        <v>29.1</v>
      </c>
      <c r="AI45" s="171">
        <v>0</v>
      </c>
      <c r="AJ45" s="170">
        <v>4.17</v>
      </c>
      <c r="AK45" s="170">
        <v>4.17</v>
      </c>
      <c r="AL45" s="170">
        <v>4.17</v>
      </c>
      <c r="AM45" s="170">
        <v>4.17</v>
      </c>
      <c r="AN45" s="170">
        <v>4.17</v>
      </c>
      <c r="AO45" s="170">
        <v>4.17</v>
      </c>
      <c r="AP45" s="172">
        <v>4.17</v>
      </c>
      <c r="AQ45" s="170">
        <v>4.17</v>
      </c>
      <c r="AR45" s="170">
        <v>4.17</v>
      </c>
      <c r="AS45" s="170">
        <v>4.16</v>
      </c>
      <c r="AT45" s="170">
        <v>4.07</v>
      </c>
      <c r="AU45" s="170">
        <v>3.69</v>
      </c>
      <c r="AV45" s="170">
        <v>3.32</v>
      </c>
      <c r="AW45" s="173">
        <v>-4.9800000000000004</v>
      </c>
      <c r="AX45" s="173"/>
      <c r="AY45" s="174">
        <f t="shared" si="8"/>
        <v>-4.9800000000000004</v>
      </c>
      <c r="AZ45" s="173"/>
      <c r="BA45" s="173"/>
      <c r="BB45" s="173"/>
      <c r="BC45" s="173">
        <v>3.47</v>
      </c>
      <c r="BD45" s="174">
        <f t="shared" si="9"/>
        <v>3.47</v>
      </c>
      <c r="BE45"/>
    </row>
    <row r="46" spans="1:57" ht="15.75" customHeight="1" x14ac:dyDescent="0.25">
      <c r="A46" s="20" t="s">
        <v>98</v>
      </c>
      <c r="B46" s="196" t="s">
        <v>2077</v>
      </c>
      <c r="C46" s="189"/>
      <c r="D46" s="189" t="s">
        <v>1946</v>
      </c>
      <c r="E46" s="133" t="s">
        <v>357</v>
      </c>
      <c r="F46" s="166" t="str">
        <f t="shared" si="2"/>
        <v>png</v>
      </c>
      <c r="G46" s="166" t="str">
        <f t="shared" si="3"/>
        <v>svg</v>
      </c>
      <c r="H46" s="167" t="s">
        <v>582</v>
      </c>
      <c r="I46" s="167" t="s">
        <v>860</v>
      </c>
      <c r="J46" s="168" t="s">
        <v>1130</v>
      </c>
      <c r="K46" s="168" t="s">
        <v>1482</v>
      </c>
      <c r="L46" s="168" t="s">
        <v>1482</v>
      </c>
      <c r="M46" s="169">
        <f t="shared" ref="M46:N65" si="14">IFERROR(VALUE(MID($K46,SEARCH(M$2&amp;"0",$K46,1)+LEN(M$2),3)),0)</f>
        <v>13</v>
      </c>
      <c r="N46" s="169">
        <f t="shared" si="14"/>
        <v>7</v>
      </c>
      <c r="O46" s="169">
        <f t="shared" si="5"/>
        <v>7</v>
      </c>
      <c r="P46" s="169">
        <f t="shared" ref="P46:Y55" si="15">IFERROR(VALUE(MID($K46,SEARCH(P$2&amp;"0",$K46,1)+LEN(P$2),3)),0)</f>
        <v>0</v>
      </c>
      <c r="Q46" s="169">
        <f t="shared" si="15"/>
        <v>2</v>
      </c>
      <c r="R46" s="169">
        <f t="shared" si="15"/>
        <v>0</v>
      </c>
      <c r="S46" s="169">
        <f t="shared" si="15"/>
        <v>0</v>
      </c>
      <c r="T46" s="169">
        <f t="shared" si="15"/>
        <v>0</v>
      </c>
      <c r="U46" s="169">
        <f t="shared" si="15"/>
        <v>3</v>
      </c>
      <c r="V46" s="169">
        <f t="shared" si="15"/>
        <v>0</v>
      </c>
      <c r="W46" s="169">
        <f t="shared" si="15"/>
        <v>6</v>
      </c>
      <c r="X46" s="169">
        <f t="shared" si="15"/>
        <v>0</v>
      </c>
      <c r="Y46" s="169">
        <f t="shared" si="15"/>
        <v>0</v>
      </c>
      <c r="Z46" s="170">
        <v>461.01900000000001</v>
      </c>
      <c r="AA46" s="171">
        <v>31</v>
      </c>
      <c r="AB46" s="171">
        <v>18</v>
      </c>
      <c r="AC46" s="171">
        <v>6</v>
      </c>
      <c r="AD46" s="170">
        <f t="shared" si="7"/>
        <v>0.25</v>
      </c>
      <c r="AE46" s="171">
        <v>5</v>
      </c>
      <c r="AF46" s="171">
        <v>7</v>
      </c>
      <c r="AG46" s="200">
        <v>1</v>
      </c>
      <c r="AH46" s="171">
        <v>129.97</v>
      </c>
      <c r="AI46" s="171">
        <v>0</v>
      </c>
      <c r="AJ46" s="170">
        <v>3.21</v>
      </c>
      <c r="AK46" s="170">
        <v>3.31</v>
      </c>
      <c r="AL46" s="170">
        <v>3.33</v>
      </c>
      <c r="AM46" s="170">
        <v>3.33</v>
      </c>
      <c r="AN46" s="170">
        <v>3.33</v>
      </c>
      <c r="AO46" s="170">
        <v>3.33</v>
      </c>
      <c r="AP46" s="172">
        <v>3.33</v>
      </c>
      <c r="AQ46" s="170">
        <v>3.33</v>
      </c>
      <c r="AR46" s="170">
        <v>3.33</v>
      </c>
      <c r="AS46" s="170">
        <v>3.33</v>
      </c>
      <c r="AT46" s="170">
        <v>3.33</v>
      </c>
      <c r="AU46" s="170">
        <v>3.33</v>
      </c>
      <c r="AV46" s="170">
        <v>3.33</v>
      </c>
      <c r="AW46" s="173">
        <v>-5.34</v>
      </c>
      <c r="AX46" s="173"/>
      <c r="AY46" s="174">
        <f t="shared" si="8"/>
        <v>-5.34</v>
      </c>
      <c r="AZ46" s="173">
        <v>3.22</v>
      </c>
      <c r="BA46" s="173">
        <v>4.16</v>
      </c>
      <c r="BB46" s="173">
        <v>3.6900000000000004</v>
      </c>
      <c r="BC46" s="173"/>
      <c r="BD46" s="174">
        <f t="shared" si="9"/>
        <v>3.6900000000000004</v>
      </c>
      <c r="BE46"/>
    </row>
    <row r="47" spans="1:57" ht="15.75" customHeight="1" x14ac:dyDescent="0.25">
      <c r="A47" s="196" t="s">
        <v>99</v>
      </c>
      <c r="B47" s="196" t="s">
        <v>1942</v>
      </c>
      <c r="C47" s="189"/>
      <c r="D47" s="189" t="s">
        <v>1946</v>
      </c>
      <c r="E47" s="133" t="s">
        <v>296</v>
      </c>
      <c r="F47" s="166" t="str">
        <f t="shared" si="2"/>
        <v>png</v>
      </c>
      <c r="G47" s="166" t="str">
        <f t="shared" si="3"/>
        <v>svg</v>
      </c>
      <c r="H47" s="167" t="s">
        <v>583</v>
      </c>
      <c r="I47" s="167" t="s">
        <v>861</v>
      </c>
      <c r="J47" s="168" t="s">
        <v>1131</v>
      </c>
      <c r="K47" s="168" t="s">
        <v>1483</v>
      </c>
      <c r="L47" s="168" t="s">
        <v>1483</v>
      </c>
      <c r="M47" s="169">
        <f t="shared" si="14"/>
        <v>7</v>
      </c>
      <c r="N47" s="169">
        <f t="shared" si="14"/>
        <v>3</v>
      </c>
      <c r="O47" s="169">
        <f t="shared" si="5"/>
        <v>3</v>
      </c>
      <c r="P47" s="169">
        <f t="shared" si="15"/>
        <v>0</v>
      </c>
      <c r="Q47" s="169">
        <f t="shared" si="15"/>
        <v>2</v>
      </c>
      <c r="R47" s="169">
        <f t="shared" si="15"/>
        <v>0</v>
      </c>
      <c r="S47" s="169">
        <f t="shared" si="15"/>
        <v>0</v>
      </c>
      <c r="T47" s="169">
        <f t="shared" si="15"/>
        <v>0</v>
      </c>
      <c r="U47" s="169">
        <f t="shared" si="15"/>
        <v>1</v>
      </c>
      <c r="V47" s="169">
        <f t="shared" si="15"/>
        <v>0</v>
      </c>
      <c r="W47" s="169">
        <f t="shared" si="15"/>
        <v>1</v>
      </c>
      <c r="X47" s="169">
        <f t="shared" si="15"/>
        <v>0</v>
      </c>
      <c r="Y47" s="169">
        <f t="shared" si="15"/>
        <v>0</v>
      </c>
      <c r="Z47" s="170">
        <v>276.91300000000001</v>
      </c>
      <c r="AA47" s="171">
        <v>14</v>
      </c>
      <c r="AB47" s="171">
        <v>5</v>
      </c>
      <c r="AC47" s="171">
        <v>6</v>
      </c>
      <c r="AD47" s="170">
        <f t="shared" si="7"/>
        <v>0.54545454545454541</v>
      </c>
      <c r="AE47" s="171">
        <v>0</v>
      </c>
      <c r="AF47" s="171">
        <v>2</v>
      </c>
      <c r="AG47" s="200">
        <v>0</v>
      </c>
      <c r="AH47" s="171">
        <v>46.85</v>
      </c>
      <c r="AI47" s="171">
        <v>-1</v>
      </c>
      <c r="AJ47" s="170">
        <v>3.06</v>
      </c>
      <c r="AK47" s="170">
        <v>3.06</v>
      </c>
      <c r="AL47" s="170">
        <v>3.06</v>
      </c>
      <c r="AM47" s="170">
        <v>2.99</v>
      </c>
      <c r="AN47" s="170">
        <v>2.61</v>
      </c>
      <c r="AO47" s="170">
        <v>1.84</v>
      </c>
      <c r="AP47" s="172">
        <v>1.29</v>
      </c>
      <c r="AQ47" s="170">
        <v>1.1299999999999999</v>
      </c>
      <c r="AR47" s="170">
        <v>1.1299999999999999</v>
      </c>
      <c r="AS47" s="170">
        <v>1.1299999999999999</v>
      </c>
      <c r="AT47" s="170">
        <v>1.1299999999999999</v>
      </c>
      <c r="AU47" s="170">
        <v>1.1299999999999999</v>
      </c>
      <c r="AV47" s="170">
        <v>1.1299999999999999</v>
      </c>
      <c r="AW47" s="173"/>
      <c r="AX47" s="173">
        <v>-3.33</v>
      </c>
      <c r="AY47" s="174">
        <f t="shared" si="8"/>
        <v>-3.33</v>
      </c>
      <c r="AZ47" s="173">
        <v>3.19</v>
      </c>
      <c r="BA47" s="173">
        <v>3.46</v>
      </c>
      <c r="BB47" s="173">
        <v>3.3250000000000002</v>
      </c>
      <c r="BC47" s="173"/>
      <c r="BD47" s="174">
        <f t="shared" si="9"/>
        <v>3.3250000000000002</v>
      </c>
      <c r="BE47"/>
    </row>
    <row r="48" spans="1:57" ht="15.75" customHeight="1" x14ac:dyDescent="0.25">
      <c r="A48" s="20" t="s">
        <v>169</v>
      </c>
      <c r="B48" s="196" t="s">
        <v>2084</v>
      </c>
      <c r="C48" s="189" t="s">
        <v>1946</v>
      </c>
      <c r="D48" s="189"/>
      <c r="E48" s="133" t="s">
        <v>322</v>
      </c>
      <c r="F48" s="166" t="str">
        <f t="shared" si="2"/>
        <v>png</v>
      </c>
      <c r="G48" s="166" t="str">
        <f t="shared" si="3"/>
        <v>svg</v>
      </c>
      <c r="H48" s="167" t="s">
        <v>584</v>
      </c>
      <c r="I48" s="167" t="s">
        <v>862</v>
      </c>
      <c r="J48" s="168" t="s">
        <v>1132</v>
      </c>
      <c r="K48" s="168" t="s">
        <v>1484</v>
      </c>
      <c r="L48" s="168" t="s">
        <v>1484</v>
      </c>
      <c r="M48" s="169">
        <f t="shared" si="14"/>
        <v>17</v>
      </c>
      <c r="N48" s="169">
        <f t="shared" si="14"/>
        <v>26</v>
      </c>
      <c r="O48" s="169">
        <f t="shared" si="5"/>
        <v>26</v>
      </c>
      <c r="P48" s="169">
        <f t="shared" si="15"/>
        <v>0</v>
      </c>
      <c r="Q48" s="169">
        <f t="shared" si="15"/>
        <v>0</v>
      </c>
      <c r="R48" s="169">
        <f t="shared" si="15"/>
        <v>1</v>
      </c>
      <c r="S48" s="169">
        <f t="shared" si="15"/>
        <v>0</v>
      </c>
      <c r="T48" s="169">
        <f t="shared" si="15"/>
        <v>0</v>
      </c>
      <c r="U48" s="169">
        <f t="shared" si="15"/>
        <v>1</v>
      </c>
      <c r="V48" s="169">
        <f t="shared" si="15"/>
        <v>0</v>
      </c>
      <c r="W48" s="169">
        <f t="shared" si="15"/>
        <v>2</v>
      </c>
      <c r="X48" s="169">
        <f t="shared" si="15"/>
        <v>0</v>
      </c>
      <c r="Y48" s="169">
        <f t="shared" si="15"/>
        <v>0</v>
      </c>
      <c r="Z48" s="170">
        <v>311.84699999999998</v>
      </c>
      <c r="AA48" s="171">
        <v>47</v>
      </c>
      <c r="AB48" s="171">
        <v>15</v>
      </c>
      <c r="AC48" s="171">
        <v>6</v>
      </c>
      <c r="AD48" s="170">
        <f t="shared" si="7"/>
        <v>0.2857142857142857</v>
      </c>
      <c r="AE48" s="171">
        <v>9</v>
      </c>
      <c r="AF48" s="171">
        <v>2</v>
      </c>
      <c r="AG48" s="200">
        <v>0</v>
      </c>
      <c r="AH48" s="171">
        <v>29.54</v>
      </c>
      <c r="AI48" s="171">
        <v>0</v>
      </c>
      <c r="AJ48" s="170">
        <v>4.92</v>
      </c>
      <c r="AK48" s="170">
        <v>4.92</v>
      </c>
      <c r="AL48" s="170">
        <v>4.92</v>
      </c>
      <c r="AM48" s="170">
        <v>4.92</v>
      </c>
      <c r="AN48" s="170">
        <v>4.92</v>
      </c>
      <c r="AO48" s="170">
        <v>4.92</v>
      </c>
      <c r="AP48" s="172">
        <v>4.92</v>
      </c>
      <c r="AQ48" s="170">
        <v>4.92</v>
      </c>
      <c r="AR48" s="170">
        <v>4.92</v>
      </c>
      <c r="AS48" s="170">
        <v>4.92</v>
      </c>
      <c r="AT48" s="170">
        <v>4.92</v>
      </c>
      <c r="AU48" s="170">
        <v>4.92</v>
      </c>
      <c r="AV48" s="170">
        <v>4.92</v>
      </c>
      <c r="AW48" s="173"/>
      <c r="AX48" s="173">
        <v>-4.1900000000000004</v>
      </c>
      <c r="AY48" s="174">
        <f t="shared" si="8"/>
        <v>-4.1900000000000004</v>
      </c>
      <c r="AZ48" s="173"/>
      <c r="BA48" s="173"/>
      <c r="BB48" s="173"/>
      <c r="BC48" s="173">
        <v>4.5</v>
      </c>
      <c r="BD48" s="174">
        <f t="shared" si="9"/>
        <v>4.5</v>
      </c>
      <c r="BE48"/>
    </row>
    <row r="49" spans="1:57" ht="15.75" customHeight="1" x14ac:dyDescent="0.25">
      <c r="A49" s="196" t="s">
        <v>127</v>
      </c>
      <c r="B49" s="196" t="s">
        <v>1941</v>
      </c>
      <c r="C49" s="189"/>
      <c r="D49" s="189"/>
      <c r="E49" s="133" t="s">
        <v>451</v>
      </c>
      <c r="F49" s="166" t="str">
        <f t="shared" si="2"/>
        <v>png</v>
      </c>
      <c r="G49" s="166" t="str">
        <f t="shared" si="3"/>
        <v>svg</v>
      </c>
      <c r="H49" s="167" t="s">
        <v>585</v>
      </c>
      <c r="I49" s="167" t="s">
        <v>863</v>
      </c>
      <c r="J49" s="168" t="s">
        <v>1133</v>
      </c>
      <c r="K49" s="168" t="s">
        <v>1485</v>
      </c>
      <c r="L49" s="168" t="s">
        <v>1485</v>
      </c>
      <c r="M49" s="169">
        <f t="shared" si="14"/>
        <v>20</v>
      </c>
      <c r="N49" s="169">
        <f t="shared" si="14"/>
        <v>18</v>
      </c>
      <c r="O49" s="169">
        <f t="shared" si="5"/>
        <v>18</v>
      </c>
      <c r="P49" s="169">
        <f t="shared" si="15"/>
        <v>0</v>
      </c>
      <c r="Q49" s="169">
        <f t="shared" si="15"/>
        <v>0</v>
      </c>
      <c r="R49" s="169">
        <f t="shared" si="15"/>
        <v>1</v>
      </c>
      <c r="S49" s="169">
        <f t="shared" si="15"/>
        <v>3</v>
      </c>
      <c r="T49" s="169">
        <f t="shared" si="15"/>
        <v>0</v>
      </c>
      <c r="U49" s="169">
        <f t="shared" si="15"/>
        <v>2</v>
      </c>
      <c r="V49" s="169">
        <f t="shared" si="15"/>
        <v>0</v>
      </c>
      <c r="W49" s="169">
        <f t="shared" si="15"/>
        <v>6</v>
      </c>
      <c r="X49" s="169">
        <f t="shared" si="15"/>
        <v>0</v>
      </c>
      <c r="Y49" s="169">
        <f t="shared" si="15"/>
        <v>0</v>
      </c>
      <c r="Z49" s="170">
        <v>474.815</v>
      </c>
      <c r="AA49" s="171">
        <v>50</v>
      </c>
      <c r="AB49" s="171">
        <v>20</v>
      </c>
      <c r="AC49" s="171">
        <v>12</v>
      </c>
      <c r="AD49" s="170">
        <f t="shared" si="7"/>
        <v>0.375</v>
      </c>
      <c r="AE49" s="171">
        <v>9</v>
      </c>
      <c r="AF49" s="171">
        <v>4</v>
      </c>
      <c r="AG49" s="200">
        <v>0</v>
      </c>
      <c r="AH49" s="171">
        <v>93.22</v>
      </c>
      <c r="AI49" s="171">
        <v>0</v>
      </c>
      <c r="AJ49" s="170">
        <v>4.01</v>
      </c>
      <c r="AK49" s="170">
        <v>4.01</v>
      </c>
      <c r="AL49" s="170">
        <v>4.01</v>
      </c>
      <c r="AM49" s="170">
        <v>4.01</v>
      </c>
      <c r="AN49" s="170">
        <v>4.01</v>
      </c>
      <c r="AO49" s="170">
        <v>4.01</v>
      </c>
      <c r="AP49" s="172">
        <v>4.01</v>
      </c>
      <c r="AQ49" s="170">
        <v>4.01</v>
      </c>
      <c r="AR49" s="170">
        <v>4.01</v>
      </c>
      <c r="AS49" s="170">
        <v>4.01</v>
      </c>
      <c r="AT49" s="170">
        <v>4.01</v>
      </c>
      <c r="AU49" s="170">
        <v>4.01</v>
      </c>
      <c r="AV49" s="170">
        <v>4.01</v>
      </c>
      <c r="AW49" s="173">
        <v>-6.04</v>
      </c>
      <c r="AX49" s="173"/>
      <c r="AY49" s="174">
        <f t="shared" si="8"/>
        <v>-6.04</v>
      </c>
      <c r="AZ49" s="173">
        <v>4.1399999999999997</v>
      </c>
      <c r="BA49" s="173">
        <v>3.48</v>
      </c>
      <c r="BB49" s="173">
        <v>3.8099999999999996</v>
      </c>
      <c r="BC49" s="173"/>
      <c r="BD49" s="174">
        <f t="shared" si="9"/>
        <v>3.8099999999999996</v>
      </c>
      <c r="BE49"/>
    </row>
    <row r="50" spans="1:57" ht="15.75" customHeight="1" x14ac:dyDescent="0.25">
      <c r="A50" s="133" t="s">
        <v>1775</v>
      </c>
      <c r="B50" s="196" t="s">
        <v>2087</v>
      </c>
      <c r="C50" s="189" t="s">
        <v>1946</v>
      </c>
      <c r="D50" s="194"/>
      <c r="E50" s="133" t="s">
        <v>452</v>
      </c>
      <c r="F50" s="166" t="str">
        <f t="shared" si="2"/>
        <v>png</v>
      </c>
      <c r="G50" s="166" t="str">
        <f t="shared" si="3"/>
        <v>svg</v>
      </c>
      <c r="H50" s="167" t="s">
        <v>586</v>
      </c>
      <c r="I50" s="167" t="s">
        <v>1446</v>
      </c>
      <c r="J50" s="168" t="s">
        <v>1134</v>
      </c>
      <c r="K50" s="168" t="s">
        <v>1486</v>
      </c>
      <c r="L50" s="168" t="s">
        <v>1486</v>
      </c>
      <c r="M50" s="169">
        <f t="shared" si="14"/>
        <v>13</v>
      </c>
      <c r="N50" s="169">
        <f t="shared" si="14"/>
        <v>21</v>
      </c>
      <c r="O50" s="169">
        <f t="shared" si="5"/>
        <v>21</v>
      </c>
      <c r="P50" s="169">
        <f t="shared" si="15"/>
        <v>0</v>
      </c>
      <c r="Q50" s="169">
        <f t="shared" si="15"/>
        <v>0</v>
      </c>
      <c r="R50" s="169">
        <f t="shared" si="15"/>
        <v>0</v>
      </c>
      <c r="S50" s="169">
        <f t="shared" si="15"/>
        <v>0</v>
      </c>
      <c r="T50" s="169">
        <f t="shared" si="15"/>
        <v>0</v>
      </c>
      <c r="U50" s="169">
        <f t="shared" si="15"/>
        <v>2</v>
      </c>
      <c r="V50" s="169">
        <f t="shared" si="15"/>
        <v>0</v>
      </c>
      <c r="W50" s="169">
        <f t="shared" si="15"/>
        <v>4</v>
      </c>
      <c r="X50" s="169">
        <f t="shared" si="15"/>
        <v>1</v>
      </c>
      <c r="Y50" s="169">
        <f t="shared" si="15"/>
        <v>1</v>
      </c>
      <c r="Z50" s="170">
        <v>332.35599999999999</v>
      </c>
      <c r="AA50" s="171">
        <v>42</v>
      </c>
      <c r="AB50" s="171">
        <v>15</v>
      </c>
      <c r="AC50" s="171">
        <v>6</v>
      </c>
      <c r="AD50" s="170">
        <f t="shared" si="7"/>
        <v>0.2857142857142857</v>
      </c>
      <c r="AE50" s="171">
        <v>8</v>
      </c>
      <c r="AF50" s="171">
        <v>2</v>
      </c>
      <c r="AG50" s="200">
        <v>1</v>
      </c>
      <c r="AH50" s="171">
        <v>76.31</v>
      </c>
      <c r="AI50" s="171">
        <v>0</v>
      </c>
      <c r="AJ50" s="170">
        <v>3.96</v>
      </c>
      <c r="AK50" s="170">
        <v>4.04</v>
      </c>
      <c r="AL50" s="170">
        <v>4.05</v>
      </c>
      <c r="AM50" s="170">
        <v>4.05</v>
      </c>
      <c r="AN50" s="170">
        <v>4.05</v>
      </c>
      <c r="AO50" s="170">
        <v>4.05</v>
      </c>
      <c r="AP50" s="172">
        <v>4.05</v>
      </c>
      <c r="AQ50" s="170">
        <v>4.01</v>
      </c>
      <c r="AR50" s="170">
        <v>3.79</v>
      </c>
      <c r="AS50" s="170">
        <v>3.3</v>
      </c>
      <c r="AT50" s="170">
        <v>3.06</v>
      </c>
      <c r="AU50" s="170">
        <v>3.03</v>
      </c>
      <c r="AV50" s="170">
        <v>3.03</v>
      </c>
      <c r="AW50" s="173">
        <v>-4.91</v>
      </c>
      <c r="AX50" s="173"/>
      <c r="AY50" s="174">
        <f t="shared" si="8"/>
        <v>-4.91</v>
      </c>
      <c r="AZ50" s="173"/>
      <c r="BA50" s="173"/>
      <c r="BB50" s="173"/>
      <c r="BC50" s="173">
        <v>4.62</v>
      </c>
      <c r="BD50" s="174">
        <f t="shared" si="9"/>
        <v>4.62</v>
      </c>
      <c r="BE50"/>
    </row>
    <row r="51" spans="1:57" ht="15.75" customHeight="1" x14ac:dyDescent="0.25">
      <c r="A51" s="20" t="s">
        <v>1794</v>
      </c>
      <c r="B51" s="196" t="s">
        <v>2084</v>
      </c>
      <c r="C51" s="189" t="s">
        <v>1946</v>
      </c>
      <c r="D51" s="194"/>
      <c r="E51" s="133" t="s">
        <v>1791</v>
      </c>
      <c r="F51" s="166" t="str">
        <f t="shared" si="2"/>
        <v>png</v>
      </c>
      <c r="G51" s="166" t="str">
        <f t="shared" si="3"/>
        <v>svg</v>
      </c>
      <c r="H51" s="167" t="s">
        <v>1864</v>
      </c>
      <c r="I51" s="167" t="s">
        <v>1865</v>
      </c>
      <c r="J51" s="168" t="s">
        <v>1866</v>
      </c>
      <c r="K51" s="168" t="s">
        <v>1867</v>
      </c>
      <c r="L51" s="168" t="s">
        <v>1867</v>
      </c>
      <c r="M51" s="169">
        <f t="shared" si="14"/>
        <v>17</v>
      </c>
      <c r="N51" s="169">
        <f t="shared" si="14"/>
        <v>24</v>
      </c>
      <c r="O51" s="169">
        <f t="shared" si="5"/>
        <v>24</v>
      </c>
      <c r="P51" s="169">
        <f t="shared" si="15"/>
        <v>0</v>
      </c>
      <c r="Q51" s="169">
        <f t="shared" si="15"/>
        <v>0</v>
      </c>
      <c r="R51" s="169">
        <f t="shared" si="15"/>
        <v>1</v>
      </c>
      <c r="S51" s="169">
        <f t="shared" si="15"/>
        <v>0</v>
      </c>
      <c r="T51" s="169">
        <f t="shared" si="15"/>
        <v>0</v>
      </c>
      <c r="U51" s="169">
        <f t="shared" si="15"/>
        <v>1</v>
      </c>
      <c r="V51" s="169">
        <f t="shared" si="15"/>
        <v>0</v>
      </c>
      <c r="W51" s="169">
        <f t="shared" si="15"/>
        <v>2</v>
      </c>
      <c r="X51" s="169">
        <f t="shared" si="15"/>
        <v>0</v>
      </c>
      <c r="Y51" s="169">
        <f t="shared" si="15"/>
        <v>0</v>
      </c>
      <c r="Z51" s="170">
        <v>309.83100000000002</v>
      </c>
      <c r="AA51" s="171">
        <v>45</v>
      </c>
      <c r="AB51" s="171">
        <v>15</v>
      </c>
      <c r="AC51" s="171">
        <v>6</v>
      </c>
      <c r="AD51" s="170">
        <f t="shared" si="7"/>
        <v>0.2857142857142857</v>
      </c>
      <c r="AE51" s="171">
        <v>8</v>
      </c>
      <c r="AF51" s="171">
        <v>2</v>
      </c>
      <c r="AG51" s="200">
        <v>0</v>
      </c>
      <c r="AH51" s="171">
        <v>29.54</v>
      </c>
      <c r="AI51" s="171">
        <v>0</v>
      </c>
      <c r="AJ51" s="170">
        <v>4.71</v>
      </c>
      <c r="AK51" s="170">
        <v>4.71</v>
      </c>
      <c r="AL51" s="170">
        <v>4.71</v>
      </c>
      <c r="AM51" s="170">
        <v>4.71</v>
      </c>
      <c r="AN51" s="170">
        <v>4.71</v>
      </c>
      <c r="AO51" s="170">
        <v>4.71</v>
      </c>
      <c r="AP51" s="172">
        <v>4.71</v>
      </c>
      <c r="AQ51" s="170">
        <v>4.71</v>
      </c>
      <c r="AR51" s="170">
        <v>4.71</v>
      </c>
      <c r="AS51" s="170">
        <v>4.71</v>
      </c>
      <c r="AT51" s="170">
        <v>4.71</v>
      </c>
      <c r="AU51" s="170">
        <v>4.71</v>
      </c>
      <c r="AV51" s="170">
        <v>4.71</v>
      </c>
      <c r="AW51" s="173">
        <v>-4.33</v>
      </c>
      <c r="AX51" s="173"/>
      <c r="AY51" s="174">
        <f t="shared" si="8"/>
        <v>-4.33</v>
      </c>
      <c r="AZ51" s="173"/>
      <c r="BA51" s="173"/>
      <c r="BB51" s="173"/>
      <c r="BC51" s="173">
        <v>3.51</v>
      </c>
      <c r="BD51" s="174">
        <f t="shared" si="9"/>
        <v>3.51</v>
      </c>
      <c r="BE51"/>
    </row>
    <row r="52" spans="1:57" ht="15.75" customHeight="1" x14ac:dyDescent="0.25">
      <c r="A52" s="187" t="s">
        <v>154</v>
      </c>
      <c r="B52" s="196" t="s">
        <v>2087</v>
      </c>
      <c r="C52" s="189" t="s">
        <v>1946</v>
      </c>
      <c r="D52" s="189"/>
      <c r="E52" s="133" t="s">
        <v>453</v>
      </c>
      <c r="F52" s="166" t="str">
        <f t="shared" si="2"/>
        <v>png</v>
      </c>
      <c r="G52" s="166" t="str">
        <f t="shared" si="3"/>
        <v>svg</v>
      </c>
      <c r="H52" s="167" t="s">
        <v>587</v>
      </c>
      <c r="I52" s="167" t="s">
        <v>864</v>
      </c>
      <c r="J52" s="168" t="s">
        <v>1135</v>
      </c>
      <c r="K52" s="168" t="s">
        <v>1487</v>
      </c>
      <c r="L52" s="168" t="s">
        <v>1487</v>
      </c>
      <c r="M52" s="169">
        <f t="shared" si="14"/>
        <v>14</v>
      </c>
      <c r="N52" s="169">
        <f t="shared" si="14"/>
        <v>21</v>
      </c>
      <c r="O52" s="169">
        <f t="shared" si="5"/>
        <v>21</v>
      </c>
      <c r="P52" s="169">
        <f t="shared" si="15"/>
        <v>0</v>
      </c>
      <c r="Q52" s="169">
        <f t="shared" si="15"/>
        <v>0</v>
      </c>
      <c r="R52" s="169">
        <f t="shared" si="15"/>
        <v>0</v>
      </c>
      <c r="S52" s="169">
        <f t="shared" si="15"/>
        <v>0</v>
      </c>
      <c r="T52" s="169">
        <f t="shared" si="15"/>
        <v>0</v>
      </c>
      <c r="U52" s="169">
        <f t="shared" si="15"/>
        <v>3</v>
      </c>
      <c r="V52" s="169">
        <f t="shared" si="15"/>
        <v>0</v>
      </c>
      <c r="W52" s="169">
        <f t="shared" si="15"/>
        <v>4</v>
      </c>
      <c r="X52" s="169">
        <f t="shared" si="15"/>
        <v>0</v>
      </c>
      <c r="Y52" s="169">
        <f t="shared" si="15"/>
        <v>0</v>
      </c>
      <c r="Z52" s="170">
        <v>295.33420000000001</v>
      </c>
      <c r="AA52" s="171">
        <v>42</v>
      </c>
      <c r="AB52" s="171">
        <v>15</v>
      </c>
      <c r="AC52" s="171">
        <v>6</v>
      </c>
      <c r="AD52" s="170">
        <f t="shared" si="7"/>
        <v>0.2857142857142857</v>
      </c>
      <c r="AE52" s="171">
        <v>6</v>
      </c>
      <c r="AF52" s="171">
        <v>5</v>
      </c>
      <c r="AG52" s="200">
        <v>1</v>
      </c>
      <c r="AH52" s="171">
        <v>103.67</v>
      </c>
      <c r="AI52" s="171">
        <v>0</v>
      </c>
      <c r="AJ52" s="170">
        <v>4.82</v>
      </c>
      <c r="AK52" s="170">
        <v>4.82</v>
      </c>
      <c r="AL52" s="170">
        <v>4.82</v>
      </c>
      <c r="AM52" s="170">
        <v>4.82</v>
      </c>
      <c r="AN52" s="170">
        <v>4.82</v>
      </c>
      <c r="AO52" s="170">
        <v>4.82</v>
      </c>
      <c r="AP52" s="172">
        <v>4.82</v>
      </c>
      <c r="AQ52" s="170">
        <v>4.82</v>
      </c>
      <c r="AR52" s="170">
        <v>4.8</v>
      </c>
      <c r="AS52" s="170">
        <v>4.6900000000000004</v>
      </c>
      <c r="AT52" s="170">
        <v>4.1900000000000004</v>
      </c>
      <c r="AU52" s="170">
        <v>3.41</v>
      </c>
      <c r="AV52" s="170">
        <v>2.96</v>
      </c>
      <c r="AW52" s="173">
        <v>-4.4400000000000004</v>
      </c>
      <c r="AX52" s="173"/>
      <c r="AY52" s="174">
        <f t="shared" si="8"/>
        <v>-4.4400000000000004</v>
      </c>
      <c r="AZ52" s="173">
        <v>5.24</v>
      </c>
      <c r="BA52" s="173">
        <v>5.1100000000000003</v>
      </c>
      <c r="BB52" s="173">
        <v>5.1750000000000007</v>
      </c>
      <c r="BC52" s="173"/>
      <c r="BD52" s="174">
        <f t="shared" si="9"/>
        <v>5.1750000000000007</v>
      </c>
      <c r="BE52"/>
    </row>
    <row r="53" spans="1:57" ht="15.75" customHeight="1" x14ac:dyDescent="0.25">
      <c r="A53" s="196" t="s">
        <v>6</v>
      </c>
      <c r="B53" s="196" t="s">
        <v>2078</v>
      </c>
      <c r="C53" s="189"/>
      <c r="D53" s="189" t="s">
        <v>1946</v>
      </c>
      <c r="E53" s="133" t="s">
        <v>358</v>
      </c>
      <c r="F53" s="166" t="str">
        <f t="shared" si="2"/>
        <v>png</v>
      </c>
      <c r="G53" s="166" t="str">
        <f t="shared" si="3"/>
        <v>svg</v>
      </c>
      <c r="H53" s="167" t="s">
        <v>588</v>
      </c>
      <c r="I53" s="167" t="s">
        <v>865</v>
      </c>
      <c r="J53" s="168" t="s">
        <v>1136</v>
      </c>
      <c r="K53" s="168" t="s">
        <v>1488</v>
      </c>
      <c r="L53" s="168" t="s">
        <v>1488</v>
      </c>
      <c r="M53" s="169">
        <f t="shared" si="14"/>
        <v>24</v>
      </c>
      <c r="N53" s="169">
        <f t="shared" si="14"/>
        <v>33</v>
      </c>
      <c r="O53" s="169">
        <f t="shared" si="5"/>
        <v>33</v>
      </c>
      <c r="P53" s="169">
        <f t="shared" si="15"/>
        <v>0</v>
      </c>
      <c r="Q53" s="169">
        <f t="shared" si="15"/>
        <v>0</v>
      </c>
      <c r="R53" s="169">
        <f t="shared" si="15"/>
        <v>0</v>
      </c>
      <c r="S53" s="169">
        <f t="shared" si="15"/>
        <v>0</v>
      </c>
      <c r="T53" s="169">
        <f t="shared" si="15"/>
        <v>0</v>
      </c>
      <c r="U53" s="169">
        <f t="shared" si="15"/>
        <v>1</v>
      </c>
      <c r="V53" s="169">
        <f t="shared" si="15"/>
        <v>0</v>
      </c>
      <c r="W53" s="169">
        <f t="shared" si="15"/>
        <v>4</v>
      </c>
      <c r="X53" s="169">
        <f t="shared" si="15"/>
        <v>0</v>
      </c>
      <c r="Y53" s="169">
        <f t="shared" si="15"/>
        <v>0</v>
      </c>
      <c r="Z53" s="170">
        <v>399.5231</v>
      </c>
      <c r="AA53" s="171">
        <v>62</v>
      </c>
      <c r="AB53" s="171">
        <v>23</v>
      </c>
      <c r="AC53" s="171">
        <v>6</v>
      </c>
      <c r="AD53" s="170">
        <f t="shared" si="7"/>
        <v>0.20689655172413793</v>
      </c>
      <c r="AE53" s="171">
        <v>8</v>
      </c>
      <c r="AF53" s="171">
        <v>5</v>
      </c>
      <c r="AG53" s="200">
        <v>1</v>
      </c>
      <c r="AH53" s="171">
        <v>72.47</v>
      </c>
      <c r="AI53" s="171">
        <v>0</v>
      </c>
      <c r="AJ53" s="170">
        <v>5.12</v>
      </c>
      <c r="AK53" s="170">
        <v>5.19</v>
      </c>
      <c r="AL53" s="170">
        <v>5.19</v>
      </c>
      <c r="AM53" s="170">
        <v>5.2</v>
      </c>
      <c r="AN53" s="170">
        <v>5.2</v>
      </c>
      <c r="AO53" s="170">
        <v>5.2</v>
      </c>
      <c r="AP53" s="172">
        <v>5.2</v>
      </c>
      <c r="AQ53" s="170">
        <v>5.2</v>
      </c>
      <c r="AR53" s="170">
        <v>5.2</v>
      </c>
      <c r="AS53" s="170">
        <v>5.2</v>
      </c>
      <c r="AT53" s="170">
        <v>5.2</v>
      </c>
      <c r="AU53" s="170">
        <v>5.2</v>
      </c>
      <c r="AV53" s="170">
        <v>5.2</v>
      </c>
      <c r="AW53" s="173">
        <v>-5</v>
      </c>
      <c r="AX53" s="173"/>
      <c r="AY53" s="174">
        <f t="shared" si="8"/>
        <v>-5</v>
      </c>
      <c r="AZ53" s="173">
        <v>4</v>
      </c>
      <c r="BA53" s="173">
        <v>5.01</v>
      </c>
      <c r="BB53" s="173">
        <v>4.5049999999999999</v>
      </c>
      <c r="BC53" s="173"/>
      <c r="BD53" s="174">
        <f t="shared" si="9"/>
        <v>4.5049999999999999</v>
      </c>
      <c r="BE53"/>
    </row>
    <row r="54" spans="1:57" ht="15.75" customHeight="1" x14ac:dyDescent="0.25">
      <c r="A54" s="196" t="s">
        <v>195</v>
      </c>
      <c r="B54" s="196" t="s">
        <v>2086</v>
      </c>
      <c r="C54" s="189" t="s">
        <v>1946</v>
      </c>
      <c r="D54" s="189"/>
      <c r="E54" s="133" t="s">
        <v>334</v>
      </c>
      <c r="F54" s="166" t="str">
        <f t="shared" si="2"/>
        <v>png</v>
      </c>
      <c r="G54" s="166" t="str">
        <f t="shared" si="3"/>
        <v>svg</v>
      </c>
      <c r="H54" s="167" t="s">
        <v>589</v>
      </c>
      <c r="I54" s="167" t="s">
        <v>866</v>
      </c>
      <c r="J54" s="168" t="s">
        <v>1137</v>
      </c>
      <c r="K54" s="168" t="s">
        <v>1489</v>
      </c>
      <c r="L54" s="168" t="s">
        <v>1489</v>
      </c>
      <c r="M54" s="169">
        <f t="shared" si="14"/>
        <v>11</v>
      </c>
      <c r="N54" s="169">
        <f t="shared" si="14"/>
        <v>23</v>
      </c>
      <c r="O54" s="169">
        <f t="shared" si="5"/>
        <v>23</v>
      </c>
      <c r="P54" s="169">
        <f t="shared" si="15"/>
        <v>0</v>
      </c>
      <c r="Q54" s="169">
        <f t="shared" si="15"/>
        <v>0</v>
      </c>
      <c r="R54" s="169">
        <f t="shared" si="15"/>
        <v>0</v>
      </c>
      <c r="S54" s="169">
        <f t="shared" si="15"/>
        <v>0</v>
      </c>
      <c r="T54" s="169">
        <f t="shared" si="15"/>
        <v>0</v>
      </c>
      <c r="U54" s="169">
        <f t="shared" si="15"/>
        <v>1</v>
      </c>
      <c r="V54" s="169">
        <f t="shared" si="15"/>
        <v>0</v>
      </c>
      <c r="W54" s="169">
        <f t="shared" si="15"/>
        <v>1</v>
      </c>
      <c r="X54" s="169">
        <f t="shared" si="15"/>
        <v>0</v>
      </c>
      <c r="Y54" s="169">
        <f t="shared" si="15"/>
        <v>1</v>
      </c>
      <c r="Z54" s="170">
        <v>217.37100000000001</v>
      </c>
      <c r="AA54" s="171">
        <v>37</v>
      </c>
      <c r="AB54" s="171">
        <v>14</v>
      </c>
      <c r="AC54" s="171">
        <v>0</v>
      </c>
      <c r="AD54" s="170">
        <f t="shared" si="7"/>
        <v>0</v>
      </c>
      <c r="AE54" s="171">
        <v>6</v>
      </c>
      <c r="AF54" s="171">
        <v>1</v>
      </c>
      <c r="AG54" s="200">
        <v>0</v>
      </c>
      <c r="AH54" s="171">
        <v>20.309999999999999</v>
      </c>
      <c r="AI54" s="171">
        <v>0</v>
      </c>
      <c r="AJ54" s="170">
        <v>3.53</v>
      </c>
      <c r="AK54" s="170">
        <v>3.53</v>
      </c>
      <c r="AL54" s="170">
        <v>3.53</v>
      </c>
      <c r="AM54" s="170">
        <v>3.53</v>
      </c>
      <c r="AN54" s="170">
        <v>3.53</v>
      </c>
      <c r="AO54" s="170">
        <v>3.53</v>
      </c>
      <c r="AP54" s="172">
        <v>3.53</v>
      </c>
      <c r="AQ54" s="170">
        <v>3.53</v>
      </c>
      <c r="AR54" s="170">
        <v>3.53</v>
      </c>
      <c r="AS54" s="170">
        <v>3.53</v>
      </c>
      <c r="AT54" s="170">
        <v>3.53</v>
      </c>
      <c r="AU54" s="170">
        <v>3.53</v>
      </c>
      <c r="AV54" s="170">
        <v>3.53</v>
      </c>
      <c r="AW54" s="173"/>
      <c r="AX54" s="173">
        <v>-3.68</v>
      </c>
      <c r="AY54" s="174">
        <f t="shared" si="8"/>
        <v>-3.68</v>
      </c>
      <c r="AZ54" s="173"/>
      <c r="BA54" s="173"/>
      <c r="BB54" s="173"/>
      <c r="BC54" s="173">
        <v>4.1500000000000004</v>
      </c>
      <c r="BD54" s="174">
        <f t="shared" si="9"/>
        <v>4.1500000000000004</v>
      </c>
      <c r="BE54"/>
    </row>
    <row r="55" spans="1:57" ht="15.75" customHeight="1" x14ac:dyDescent="0.25">
      <c r="A55" s="196" t="s">
        <v>185</v>
      </c>
      <c r="B55" s="196" t="s">
        <v>2084</v>
      </c>
      <c r="C55" s="189" t="s">
        <v>1946</v>
      </c>
      <c r="D55" s="189" t="s">
        <v>1946</v>
      </c>
      <c r="E55" s="133" t="s">
        <v>329</v>
      </c>
      <c r="F55" s="166" t="str">
        <f t="shared" si="2"/>
        <v>png</v>
      </c>
      <c r="G55" s="166" t="str">
        <f t="shared" si="3"/>
        <v>svg</v>
      </c>
      <c r="H55" s="167" t="s">
        <v>590</v>
      </c>
      <c r="I55" s="167" t="s">
        <v>867</v>
      </c>
      <c r="J55" s="168" t="s">
        <v>1138</v>
      </c>
      <c r="K55" s="168" t="s">
        <v>1490</v>
      </c>
      <c r="L55" s="168" t="s">
        <v>1490</v>
      </c>
      <c r="M55" s="169">
        <f t="shared" si="14"/>
        <v>16</v>
      </c>
      <c r="N55" s="169">
        <f t="shared" si="14"/>
        <v>22</v>
      </c>
      <c r="O55" s="169">
        <f t="shared" si="5"/>
        <v>22</v>
      </c>
      <c r="P55" s="169">
        <f t="shared" si="15"/>
        <v>0</v>
      </c>
      <c r="Q55" s="169">
        <f t="shared" si="15"/>
        <v>0</v>
      </c>
      <c r="R55" s="169">
        <f t="shared" si="15"/>
        <v>0</v>
      </c>
      <c r="S55" s="169">
        <f t="shared" si="15"/>
        <v>0</v>
      </c>
      <c r="T55" s="169">
        <f t="shared" si="15"/>
        <v>0</v>
      </c>
      <c r="U55" s="169">
        <f t="shared" si="15"/>
        <v>4</v>
      </c>
      <c r="V55" s="169">
        <f t="shared" si="15"/>
        <v>0</v>
      </c>
      <c r="W55" s="169">
        <f t="shared" si="15"/>
        <v>3</v>
      </c>
      <c r="X55" s="169">
        <f t="shared" si="15"/>
        <v>0</v>
      </c>
      <c r="Y55" s="169">
        <f t="shared" si="15"/>
        <v>1</v>
      </c>
      <c r="Z55" s="170">
        <v>350.43599999999998</v>
      </c>
      <c r="AA55" s="171">
        <v>46</v>
      </c>
      <c r="AB55" s="171">
        <v>13</v>
      </c>
      <c r="AC55" s="171">
        <v>11</v>
      </c>
      <c r="AD55" s="170">
        <f t="shared" si="7"/>
        <v>0.45833333333333331</v>
      </c>
      <c r="AE55" s="171">
        <v>4</v>
      </c>
      <c r="AF55" s="171">
        <v>5</v>
      </c>
      <c r="AG55" s="200">
        <v>0</v>
      </c>
      <c r="AH55" s="171">
        <v>85.16</v>
      </c>
      <c r="AI55" s="171">
        <v>0</v>
      </c>
      <c r="AJ55" s="170">
        <v>2.91</v>
      </c>
      <c r="AK55" s="170">
        <v>2.91</v>
      </c>
      <c r="AL55" s="170">
        <v>2.91</v>
      </c>
      <c r="AM55" s="170">
        <v>2.91</v>
      </c>
      <c r="AN55" s="170">
        <v>2.91</v>
      </c>
      <c r="AO55" s="170">
        <v>2.91</v>
      </c>
      <c r="AP55" s="172">
        <v>2.91</v>
      </c>
      <c r="AQ55" s="170">
        <v>2.91</v>
      </c>
      <c r="AR55" s="170">
        <v>2.91</v>
      </c>
      <c r="AS55" s="170">
        <v>2.91</v>
      </c>
      <c r="AT55" s="170">
        <v>2.91</v>
      </c>
      <c r="AU55" s="170">
        <v>2.91</v>
      </c>
      <c r="AV55" s="170">
        <v>2.91</v>
      </c>
      <c r="AW55" s="173">
        <v>-3.15</v>
      </c>
      <c r="AX55" s="173"/>
      <c r="AY55" s="174">
        <f t="shared" si="8"/>
        <v>-3.15</v>
      </c>
      <c r="AZ55" s="173"/>
      <c r="BA55" s="173"/>
      <c r="BB55" s="173"/>
      <c r="BC55" s="173">
        <v>3.21</v>
      </c>
      <c r="BD55" s="174">
        <f t="shared" si="9"/>
        <v>3.21</v>
      </c>
      <c r="BE55"/>
    </row>
    <row r="56" spans="1:57" ht="15.75" customHeight="1" x14ac:dyDescent="0.25">
      <c r="A56" s="196" t="s">
        <v>166</v>
      </c>
      <c r="B56" s="196" t="s">
        <v>2088</v>
      </c>
      <c r="C56" s="189"/>
      <c r="D56" s="189"/>
      <c r="E56" s="133" t="s">
        <v>320</v>
      </c>
      <c r="F56" s="166" t="str">
        <f t="shared" si="2"/>
        <v>png</v>
      </c>
      <c r="G56" s="166" t="str">
        <f t="shared" si="3"/>
        <v>svg</v>
      </c>
      <c r="H56" s="167" t="s">
        <v>591</v>
      </c>
      <c r="I56" s="167" t="s">
        <v>868</v>
      </c>
      <c r="J56" s="168" t="s">
        <v>1139</v>
      </c>
      <c r="K56" s="168" t="s">
        <v>1491</v>
      </c>
      <c r="L56" s="168" t="s">
        <v>1491</v>
      </c>
      <c r="M56" s="169">
        <f t="shared" si="14"/>
        <v>12</v>
      </c>
      <c r="N56" s="169">
        <f t="shared" si="14"/>
        <v>16</v>
      </c>
      <c r="O56" s="169">
        <f t="shared" si="5"/>
        <v>16</v>
      </c>
      <c r="P56" s="169">
        <f t="shared" ref="P56:Y65" si="16">IFERROR(VALUE(MID($K56,SEARCH(P$2&amp;"0",$K56,1)+LEN(P$2),3)),0)</f>
        <v>0</v>
      </c>
      <c r="Q56" s="169">
        <f t="shared" si="16"/>
        <v>0</v>
      </c>
      <c r="R56" s="169">
        <f t="shared" si="16"/>
        <v>0</v>
      </c>
      <c r="S56" s="169">
        <f t="shared" si="16"/>
        <v>0</v>
      </c>
      <c r="T56" s="169">
        <f t="shared" si="16"/>
        <v>0</v>
      </c>
      <c r="U56" s="169">
        <f t="shared" si="16"/>
        <v>2</v>
      </c>
      <c r="V56" s="169">
        <f t="shared" si="16"/>
        <v>0</v>
      </c>
      <c r="W56" s="169">
        <f t="shared" si="16"/>
        <v>3</v>
      </c>
      <c r="X56" s="169">
        <f t="shared" si="16"/>
        <v>0</v>
      </c>
      <c r="Y56" s="169">
        <f t="shared" si="16"/>
        <v>0</v>
      </c>
      <c r="Z56" s="170">
        <v>236.267</v>
      </c>
      <c r="AA56" s="171">
        <v>33</v>
      </c>
      <c r="AB56" s="171">
        <v>11</v>
      </c>
      <c r="AC56" s="171">
        <v>6</v>
      </c>
      <c r="AD56" s="170">
        <f t="shared" si="7"/>
        <v>0.35294117647058826</v>
      </c>
      <c r="AE56" s="171">
        <v>5</v>
      </c>
      <c r="AF56" s="171">
        <v>3</v>
      </c>
      <c r="AG56" s="200">
        <v>2</v>
      </c>
      <c r="AH56" s="171">
        <v>67.430000000000007</v>
      </c>
      <c r="AI56" s="171">
        <v>0</v>
      </c>
      <c r="AJ56" s="170">
        <v>1.65</v>
      </c>
      <c r="AK56" s="170">
        <v>1.65</v>
      </c>
      <c r="AL56" s="170">
        <v>1.65</v>
      </c>
      <c r="AM56" s="170">
        <v>1.65</v>
      </c>
      <c r="AN56" s="170">
        <v>1.65</v>
      </c>
      <c r="AO56" s="170">
        <v>1.65</v>
      </c>
      <c r="AP56" s="172">
        <v>1.65</v>
      </c>
      <c r="AQ56" s="170">
        <v>1.65</v>
      </c>
      <c r="AR56" s="170">
        <v>1.65</v>
      </c>
      <c r="AS56" s="170">
        <v>1.65</v>
      </c>
      <c r="AT56" s="170">
        <v>1.63</v>
      </c>
      <c r="AU56" s="170">
        <v>1.48</v>
      </c>
      <c r="AV56" s="170">
        <v>0.93</v>
      </c>
      <c r="AW56" s="173"/>
      <c r="AX56" s="173">
        <v>-1.83</v>
      </c>
      <c r="AY56" s="174">
        <f t="shared" si="8"/>
        <v>-1.83</v>
      </c>
      <c r="AZ56" s="173">
        <v>1.62</v>
      </c>
      <c r="BA56" s="173">
        <v>1.62</v>
      </c>
      <c r="BB56" s="173">
        <v>1.62</v>
      </c>
      <c r="BC56" s="173"/>
      <c r="BD56" s="174">
        <f t="shared" si="9"/>
        <v>1.62</v>
      </c>
      <c r="BE56"/>
    </row>
    <row r="57" spans="1:57" ht="15.75" customHeight="1" x14ac:dyDescent="0.25">
      <c r="A57" s="20" t="s">
        <v>123</v>
      </c>
      <c r="B57" s="196" t="s">
        <v>1941</v>
      </c>
      <c r="C57" s="189"/>
      <c r="D57" s="189" t="s">
        <v>1946</v>
      </c>
      <c r="E57" s="133" t="s">
        <v>359</v>
      </c>
      <c r="F57" s="166" t="str">
        <f t="shared" si="2"/>
        <v>png</v>
      </c>
      <c r="G57" s="166" t="str">
        <f t="shared" si="3"/>
        <v>svg</v>
      </c>
      <c r="H57" s="167" t="s">
        <v>592</v>
      </c>
      <c r="I57" s="167" t="s">
        <v>869</v>
      </c>
      <c r="J57" s="168" t="s">
        <v>1140</v>
      </c>
      <c r="K57" s="168" t="s">
        <v>1492</v>
      </c>
      <c r="L57" s="168" t="s">
        <v>1492</v>
      </c>
      <c r="M57" s="169">
        <f t="shared" si="14"/>
        <v>15</v>
      </c>
      <c r="N57" s="169">
        <f t="shared" si="14"/>
        <v>14</v>
      </c>
      <c r="O57" s="169">
        <f t="shared" si="5"/>
        <v>14</v>
      </c>
      <c r="P57" s="169">
        <f t="shared" si="16"/>
        <v>0</v>
      </c>
      <c r="Q57" s="169">
        <f t="shared" si="16"/>
        <v>0</v>
      </c>
      <c r="R57" s="169">
        <f t="shared" si="16"/>
        <v>2</v>
      </c>
      <c r="S57" s="169">
        <f t="shared" si="16"/>
        <v>3</v>
      </c>
      <c r="T57" s="169">
        <f t="shared" si="16"/>
        <v>0</v>
      </c>
      <c r="U57" s="169">
        <f t="shared" si="16"/>
        <v>3</v>
      </c>
      <c r="V57" s="169">
        <f t="shared" si="16"/>
        <v>0</v>
      </c>
      <c r="W57" s="169">
        <f t="shared" si="16"/>
        <v>3</v>
      </c>
      <c r="X57" s="169">
        <f t="shared" si="16"/>
        <v>0</v>
      </c>
      <c r="Y57" s="169">
        <f t="shared" si="16"/>
        <v>0</v>
      </c>
      <c r="Z57" s="170">
        <v>412.19099999999997</v>
      </c>
      <c r="AA57" s="171">
        <v>40</v>
      </c>
      <c r="AB57" s="171">
        <v>15</v>
      </c>
      <c r="AC57" s="171">
        <v>11</v>
      </c>
      <c r="AD57" s="170">
        <f t="shared" si="7"/>
        <v>0.42307692307692307</v>
      </c>
      <c r="AE57" s="171">
        <v>7</v>
      </c>
      <c r="AF57" s="171">
        <v>3</v>
      </c>
      <c r="AG57" s="200">
        <v>0</v>
      </c>
      <c r="AH57" s="171">
        <v>62.21</v>
      </c>
      <c r="AI57" s="171">
        <v>0</v>
      </c>
      <c r="AJ57" s="170">
        <v>4.29</v>
      </c>
      <c r="AK57" s="170">
        <v>4.29</v>
      </c>
      <c r="AL57" s="170">
        <v>4.29</v>
      </c>
      <c r="AM57" s="170">
        <v>4.29</v>
      </c>
      <c r="AN57" s="170">
        <v>4.29</v>
      </c>
      <c r="AO57" s="170">
        <v>4.29</v>
      </c>
      <c r="AP57" s="172">
        <v>4.29</v>
      </c>
      <c r="AQ57" s="170">
        <v>4.29</v>
      </c>
      <c r="AR57" s="170">
        <v>4.29</v>
      </c>
      <c r="AS57" s="170">
        <v>4.29</v>
      </c>
      <c r="AT57" s="170">
        <v>4.29</v>
      </c>
      <c r="AU57" s="170">
        <v>4.29</v>
      </c>
      <c r="AV57" s="170">
        <v>4.29</v>
      </c>
      <c r="AW57" s="173">
        <v>-5.12</v>
      </c>
      <c r="AX57" s="173"/>
      <c r="AY57" s="174">
        <f t="shared" si="8"/>
        <v>-5.12</v>
      </c>
      <c r="AZ57" s="173"/>
      <c r="BA57" s="173"/>
      <c r="BB57" s="173"/>
      <c r="BC57" s="173">
        <v>3.36</v>
      </c>
      <c r="BD57" s="174">
        <f t="shared" si="9"/>
        <v>3.36</v>
      </c>
      <c r="BE57"/>
    </row>
    <row r="58" spans="1:57" ht="15.75" customHeight="1" x14ac:dyDescent="0.25">
      <c r="A58" s="20" t="s">
        <v>107</v>
      </c>
      <c r="B58" s="196" t="s">
        <v>1941</v>
      </c>
      <c r="C58" s="189" t="s">
        <v>1946</v>
      </c>
      <c r="D58" s="189"/>
      <c r="E58" s="133" t="s">
        <v>454</v>
      </c>
      <c r="F58" s="166" t="str">
        <f t="shared" si="2"/>
        <v>png</v>
      </c>
      <c r="G58" s="166" t="str">
        <f t="shared" si="3"/>
        <v>svg</v>
      </c>
      <c r="H58" s="167" t="s">
        <v>593</v>
      </c>
      <c r="I58" s="167" t="s">
        <v>1379</v>
      </c>
      <c r="J58" s="168" t="s">
        <v>1141</v>
      </c>
      <c r="K58" s="168" t="s">
        <v>1493</v>
      </c>
      <c r="L58" s="168" t="s">
        <v>1493</v>
      </c>
      <c r="M58" s="169">
        <f t="shared" si="14"/>
        <v>13</v>
      </c>
      <c r="N58" s="169">
        <f t="shared" si="14"/>
        <v>9</v>
      </c>
      <c r="O58" s="169">
        <f t="shared" si="5"/>
        <v>9</v>
      </c>
      <c r="P58" s="169">
        <f t="shared" si="16"/>
        <v>0</v>
      </c>
      <c r="Q58" s="169">
        <f t="shared" si="16"/>
        <v>0</v>
      </c>
      <c r="R58" s="169">
        <f t="shared" si="16"/>
        <v>2</v>
      </c>
      <c r="S58" s="169">
        <f t="shared" si="16"/>
        <v>0</v>
      </c>
      <c r="T58" s="169">
        <f t="shared" si="16"/>
        <v>0</v>
      </c>
      <c r="U58" s="169">
        <f t="shared" si="16"/>
        <v>1</v>
      </c>
      <c r="V58" s="169">
        <f t="shared" si="16"/>
        <v>0</v>
      </c>
      <c r="W58" s="169">
        <f t="shared" si="16"/>
        <v>4</v>
      </c>
      <c r="X58" s="169">
        <f t="shared" si="16"/>
        <v>0</v>
      </c>
      <c r="Y58" s="169">
        <f t="shared" si="16"/>
        <v>0</v>
      </c>
      <c r="Z58" s="170">
        <v>314.12099999999998</v>
      </c>
      <c r="AA58" s="171">
        <v>29</v>
      </c>
      <c r="AB58" s="171">
        <v>8</v>
      </c>
      <c r="AC58" s="171">
        <v>12</v>
      </c>
      <c r="AD58" s="170">
        <f t="shared" si="7"/>
        <v>0.6</v>
      </c>
      <c r="AE58" s="171">
        <v>4</v>
      </c>
      <c r="AF58" s="171">
        <v>3</v>
      </c>
      <c r="AG58" s="200">
        <v>0</v>
      </c>
      <c r="AH58" s="171">
        <v>64.28</v>
      </c>
      <c r="AI58" s="171">
        <v>0</v>
      </c>
      <c r="AJ58" s="170">
        <v>4.46</v>
      </c>
      <c r="AK58" s="170">
        <v>4.46</v>
      </c>
      <c r="AL58" s="170">
        <v>4.46</v>
      </c>
      <c r="AM58" s="170">
        <v>4.46</v>
      </c>
      <c r="AN58" s="170">
        <v>4.46</v>
      </c>
      <c r="AO58" s="170">
        <v>4.46</v>
      </c>
      <c r="AP58" s="172">
        <v>4.46</v>
      </c>
      <c r="AQ58" s="170">
        <v>4.46</v>
      </c>
      <c r="AR58" s="170">
        <v>4.46</v>
      </c>
      <c r="AS58" s="170">
        <v>4.46</v>
      </c>
      <c r="AT58" s="170">
        <v>4.46</v>
      </c>
      <c r="AU58" s="170">
        <v>4.46</v>
      </c>
      <c r="AV58" s="170">
        <v>4.46</v>
      </c>
      <c r="AW58" s="173">
        <v>-5.55</v>
      </c>
      <c r="AX58" s="173"/>
      <c r="AY58" s="174">
        <f t="shared" si="8"/>
        <v>-5.55</v>
      </c>
      <c r="AZ58" s="173">
        <v>4.6399999999999997</v>
      </c>
      <c r="BA58" s="173">
        <v>4.5999999999999996</v>
      </c>
      <c r="BB58" s="173">
        <v>4.6199999999999992</v>
      </c>
      <c r="BC58" s="173"/>
      <c r="BD58" s="174">
        <f t="shared" si="9"/>
        <v>4.6199999999999992</v>
      </c>
      <c r="BE58"/>
    </row>
    <row r="59" spans="1:57" ht="15.75" customHeight="1" x14ac:dyDescent="0.25">
      <c r="A59" s="20" t="s">
        <v>218</v>
      </c>
      <c r="B59" s="20" t="s">
        <v>1940</v>
      </c>
      <c r="C59" s="189" t="s">
        <v>1946</v>
      </c>
      <c r="D59" s="189"/>
      <c r="E59" s="133" t="s">
        <v>455</v>
      </c>
      <c r="F59" s="166" t="str">
        <f t="shared" si="2"/>
        <v>png</v>
      </c>
      <c r="G59" s="166" t="str">
        <f t="shared" si="3"/>
        <v>svg</v>
      </c>
      <c r="H59" s="167" t="s">
        <v>594</v>
      </c>
      <c r="I59" s="167" t="s">
        <v>870</v>
      </c>
      <c r="J59" s="168" t="s">
        <v>1142</v>
      </c>
      <c r="K59" s="168" t="s">
        <v>1494</v>
      </c>
      <c r="L59" s="168" t="s">
        <v>1494</v>
      </c>
      <c r="M59" s="169">
        <f t="shared" si="14"/>
        <v>7</v>
      </c>
      <c r="N59" s="169">
        <f t="shared" si="14"/>
        <v>5</v>
      </c>
      <c r="O59" s="169">
        <f t="shared" si="5"/>
        <v>5</v>
      </c>
      <c r="P59" s="169">
        <f t="shared" si="16"/>
        <v>0</v>
      </c>
      <c r="Q59" s="169">
        <f t="shared" si="16"/>
        <v>0</v>
      </c>
      <c r="R59" s="169">
        <f t="shared" si="16"/>
        <v>2</v>
      </c>
      <c r="S59" s="169">
        <f t="shared" si="16"/>
        <v>0</v>
      </c>
      <c r="T59" s="169">
        <f t="shared" si="16"/>
        <v>0</v>
      </c>
      <c r="U59" s="169">
        <f t="shared" si="16"/>
        <v>1</v>
      </c>
      <c r="V59" s="169">
        <f t="shared" si="16"/>
        <v>0</v>
      </c>
      <c r="W59" s="169">
        <f t="shared" si="16"/>
        <v>2</v>
      </c>
      <c r="X59" s="169">
        <f t="shared" si="16"/>
        <v>0</v>
      </c>
      <c r="Y59" s="169">
        <f t="shared" si="16"/>
        <v>0</v>
      </c>
      <c r="Z59" s="170">
        <v>206.02600000000001</v>
      </c>
      <c r="AA59" s="171">
        <v>17</v>
      </c>
      <c r="AB59" s="171">
        <v>6</v>
      </c>
      <c r="AC59" s="171">
        <v>6</v>
      </c>
      <c r="AD59" s="170">
        <f t="shared" si="7"/>
        <v>0.5</v>
      </c>
      <c r="AE59" s="171">
        <v>1</v>
      </c>
      <c r="AF59" s="171">
        <v>3</v>
      </c>
      <c r="AG59" s="200">
        <v>2</v>
      </c>
      <c r="AH59" s="171">
        <v>66.150000000000006</v>
      </c>
      <c r="AI59" s="171">
        <v>-1</v>
      </c>
      <c r="AJ59" s="170">
        <v>1.75</v>
      </c>
      <c r="AK59" s="170">
        <v>1.95</v>
      </c>
      <c r="AL59" s="170">
        <v>1.79</v>
      </c>
      <c r="AM59" s="170">
        <v>1.1399999999999999</v>
      </c>
      <c r="AN59" s="170">
        <v>0.2</v>
      </c>
      <c r="AO59" s="170">
        <v>-0.73</v>
      </c>
      <c r="AP59" s="172">
        <v>-1.52</v>
      </c>
      <c r="AQ59" s="170">
        <v>-1.52</v>
      </c>
      <c r="AR59" s="170">
        <v>-1.52</v>
      </c>
      <c r="AS59" s="170">
        <v>-1.52</v>
      </c>
      <c r="AT59" s="170">
        <v>-1.52</v>
      </c>
      <c r="AU59" s="170">
        <v>-1.52</v>
      </c>
      <c r="AV59" s="170">
        <v>-1.52</v>
      </c>
      <c r="AW59" s="173"/>
      <c r="AX59" s="173">
        <v>-2.4700000000000002</v>
      </c>
      <c r="AY59" s="174">
        <f t="shared" si="8"/>
        <v>-2.4700000000000002</v>
      </c>
      <c r="AZ59" s="173">
        <v>2.0499999999999998</v>
      </c>
      <c r="BA59" s="173">
        <v>2.02</v>
      </c>
      <c r="BB59" s="173">
        <v>2.0350000000000001</v>
      </c>
      <c r="BC59" s="173"/>
      <c r="BD59" s="174">
        <f t="shared" si="9"/>
        <v>2.0350000000000001</v>
      </c>
      <c r="BE59"/>
    </row>
    <row r="60" spans="1:57" ht="15.75" customHeight="1" x14ac:dyDescent="0.25">
      <c r="A60" s="196" t="s">
        <v>1776</v>
      </c>
      <c r="B60" s="196" t="s">
        <v>1942</v>
      </c>
      <c r="C60" s="189" t="s">
        <v>1946</v>
      </c>
      <c r="D60" s="189" t="s">
        <v>1946</v>
      </c>
      <c r="E60" s="133" t="s">
        <v>283</v>
      </c>
      <c r="F60" s="166" t="str">
        <f t="shared" si="2"/>
        <v>png</v>
      </c>
      <c r="G60" s="166" t="str">
        <f t="shared" si="3"/>
        <v>svg</v>
      </c>
      <c r="H60" s="167" t="s">
        <v>597</v>
      </c>
      <c r="I60" s="167" t="s">
        <v>873</v>
      </c>
      <c r="J60" s="168" t="s">
        <v>1145</v>
      </c>
      <c r="K60" s="168" t="s">
        <v>1497</v>
      </c>
      <c r="L60" s="168" t="s">
        <v>1497</v>
      </c>
      <c r="M60" s="169">
        <f t="shared" si="14"/>
        <v>9</v>
      </c>
      <c r="N60" s="169">
        <f t="shared" si="14"/>
        <v>10</v>
      </c>
      <c r="O60" s="169">
        <f t="shared" si="5"/>
        <v>10</v>
      </c>
      <c r="P60" s="169">
        <f t="shared" si="16"/>
        <v>0</v>
      </c>
      <c r="Q60" s="169">
        <f t="shared" si="16"/>
        <v>1</v>
      </c>
      <c r="R60" s="169">
        <f t="shared" si="16"/>
        <v>1</v>
      </c>
      <c r="S60" s="169">
        <f t="shared" si="16"/>
        <v>0</v>
      </c>
      <c r="T60" s="169">
        <f t="shared" si="16"/>
        <v>0</v>
      </c>
      <c r="U60" s="169">
        <f t="shared" si="16"/>
        <v>2</v>
      </c>
      <c r="V60" s="169">
        <f t="shared" si="16"/>
        <v>0</v>
      </c>
      <c r="W60" s="169">
        <f t="shared" si="16"/>
        <v>2</v>
      </c>
      <c r="X60" s="169">
        <f t="shared" si="16"/>
        <v>0</v>
      </c>
      <c r="Y60" s="169">
        <f t="shared" si="16"/>
        <v>0</v>
      </c>
      <c r="Z60" s="170">
        <v>293.54500000000002</v>
      </c>
      <c r="AA60" s="171">
        <v>25</v>
      </c>
      <c r="AB60" s="171">
        <v>9</v>
      </c>
      <c r="AC60" s="171">
        <v>6</v>
      </c>
      <c r="AD60" s="170">
        <f t="shared" si="7"/>
        <v>0.4</v>
      </c>
      <c r="AE60" s="171">
        <v>2</v>
      </c>
      <c r="AF60" s="171">
        <v>2</v>
      </c>
      <c r="AG60" s="200">
        <v>1</v>
      </c>
      <c r="AH60" s="171">
        <v>41.57</v>
      </c>
      <c r="AI60" s="171">
        <v>0</v>
      </c>
      <c r="AJ60" s="170">
        <v>2.85</v>
      </c>
      <c r="AK60" s="170">
        <v>2.85</v>
      </c>
      <c r="AL60" s="170">
        <v>2.85</v>
      </c>
      <c r="AM60" s="170">
        <v>2.85</v>
      </c>
      <c r="AN60" s="170">
        <v>2.85</v>
      </c>
      <c r="AO60" s="170">
        <v>2.85</v>
      </c>
      <c r="AP60" s="172">
        <v>2.85</v>
      </c>
      <c r="AQ60" s="170">
        <v>2.85</v>
      </c>
      <c r="AR60" s="170">
        <v>2.85</v>
      </c>
      <c r="AS60" s="170">
        <v>2.84</v>
      </c>
      <c r="AT60" s="170">
        <v>2.73</v>
      </c>
      <c r="AU60" s="170">
        <v>2.2799999999999998</v>
      </c>
      <c r="AV60" s="170">
        <v>1.74</v>
      </c>
      <c r="AW60" s="173">
        <v>-3.26</v>
      </c>
      <c r="AX60" s="173"/>
      <c r="AY60" s="174">
        <f t="shared" si="8"/>
        <v>-3.26</v>
      </c>
      <c r="AZ60" s="173"/>
      <c r="BA60" s="173"/>
      <c r="BB60" s="173"/>
      <c r="BC60" s="173">
        <v>3.09</v>
      </c>
      <c r="BD60" s="174">
        <f t="shared" si="9"/>
        <v>3.09</v>
      </c>
      <c r="BE60"/>
    </row>
    <row r="61" spans="1:57" ht="15.75" customHeight="1" x14ac:dyDescent="0.25">
      <c r="A61" s="196" t="s">
        <v>547</v>
      </c>
      <c r="B61" s="196" t="s">
        <v>2077</v>
      </c>
      <c r="C61" s="189"/>
      <c r="D61" s="189"/>
      <c r="E61" s="133" t="s">
        <v>545</v>
      </c>
      <c r="F61" s="166" t="str">
        <f t="shared" si="2"/>
        <v>png</v>
      </c>
      <c r="G61" s="166" t="str">
        <f t="shared" si="3"/>
        <v>svg</v>
      </c>
      <c r="H61" s="167" t="s">
        <v>595</v>
      </c>
      <c r="I61" s="167" t="s">
        <v>871</v>
      </c>
      <c r="J61" s="168" t="s">
        <v>1143</v>
      </c>
      <c r="K61" s="168" t="s">
        <v>1495</v>
      </c>
      <c r="L61" s="168" t="s">
        <v>1495</v>
      </c>
      <c r="M61" s="169">
        <f t="shared" si="14"/>
        <v>14</v>
      </c>
      <c r="N61" s="169">
        <f t="shared" si="14"/>
        <v>9</v>
      </c>
      <c r="O61" s="169">
        <f t="shared" si="5"/>
        <v>9</v>
      </c>
      <c r="P61" s="169">
        <f t="shared" si="16"/>
        <v>0</v>
      </c>
      <c r="Q61" s="169">
        <f t="shared" si="16"/>
        <v>0</v>
      </c>
      <c r="R61" s="169">
        <f t="shared" si="16"/>
        <v>1</v>
      </c>
      <c r="S61" s="169">
        <f t="shared" si="16"/>
        <v>0</v>
      </c>
      <c r="T61" s="169">
        <f t="shared" si="16"/>
        <v>0</v>
      </c>
      <c r="U61" s="169">
        <f t="shared" si="16"/>
        <v>0</v>
      </c>
      <c r="V61" s="169">
        <f t="shared" si="16"/>
        <v>0</v>
      </c>
      <c r="W61" s="169">
        <f t="shared" si="16"/>
        <v>3</v>
      </c>
      <c r="X61" s="169">
        <f t="shared" si="16"/>
        <v>0</v>
      </c>
      <c r="Y61" s="169">
        <f t="shared" si="16"/>
        <v>0</v>
      </c>
      <c r="Z61" s="170">
        <v>260.67200000000003</v>
      </c>
      <c r="AA61" s="171">
        <v>27</v>
      </c>
      <c r="AB61" s="171">
        <v>6</v>
      </c>
      <c r="AC61" s="171">
        <v>12</v>
      </c>
      <c r="AD61" s="170">
        <f t="shared" si="7"/>
        <v>0.66666666666666663</v>
      </c>
      <c r="AE61" s="171">
        <v>1</v>
      </c>
      <c r="AF61" s="171">
        <v>3</v>
      </c>
      <c r="AG61" s="200">
        <v>1</v>
      </c>
      <c r="AH61" s="171">
        <v>60.36</v>
      </c>
      <c r="AI61" s="171">
        <v>-1</v>
      </c>
      <c r="AJ61" s="170">
        <v>2.83</v>
      </c>
      <c r="AK61" s="170">
        <v>2.8</v>
      </c>
      <c r="AL61" s="170">
        <v>2.56</v>
      </c>
      <c r="AM61" s="170">
        <v>1.84</v>
      </c>
      <c r="AN61" s="170">
        <v>0.89</v>
      </c>
      <c r="AO61" s="170">
        <v>-0.02</v>
      </c>
      <c r="AP61" s="172">
        <v>-0.69</v>
      </c>
      <c r="AQ61" s="170">
        <v>-0.69</v>
      </c>
      <c r="AR61" s="170">
        <v>-0.69</v>
      </c>
      <c r="AS61" s="170">
        <v>-0.7</v>
      </c>
      <c r="AT61" s="170">
        <v>-0.72</v>
      </c>
      <c r="AU61" s="170">
        <v>-0.9</v>
      </c>
      <c r="AV61" s="170">
        <v>-1.54</v>
      </c>
      <c r="AW61" s="173"/>
      <c r="AX61" s="173">
        <v>-4.18</v>
      </c>
      <c r="AY61" s="174">
        <f t="shared" si="8"/>
        <v>-4.18</v>
      </c>
      <c r="AZ61" s="173">
        <v>2.64</v>
      </c>
      <c r="BA61" s="173">
        <v>2.65</v>
      </c>
      <c r="BB61" s="173">
        <v>2.645</v>
      </c>
      <c r="BC61" s="173"/>
      <c r="BD61" s="174">
        <f t="shared" si="9"/>
        <v>2.645</v>
      </c>
      <c r="BE61"/>
    </row>
    <row r="62" spans="1:57" ht="15.75" customHeight="1" x14ac:dyDescent="0.25">
      <c r="A62" s="20" t="s">
        <v>16</v>
      </c>
      <c r="B62" s="196" t="s">
        <v>2080</v>
      </c>
      <c r="C62" s="189"/>
      <c r="D62" s="189" t="s">
        <v>1946</v>
      </c>
      <c r="E62" s="133" t="s">
        <v>360</v>
      </c>
      <c r="F62" s="166" t="str">
        <f t="shared" si="2"/>
        <v>png</v>
      </c>
      <c r="G62" s="166" t="str">
        <f t="shared" si="3"/>
        <v>svg</v>
      </c>
      <c r="H62" s="167" t="s">
        <v>596</v>
      </c>
      <c r="I62" s="167" t="s">
        <v>872</v>
      </c>
      <c r="J62" s="168" t="s">
        <v>1144</v>
      </c>
      <c r="K62" s="168" t="s">
        <v>1496</v>
      </c>
      <c r="L62" s="168" t="s">
        <v>1496</v>
      </c>
      <c r="M62" s="169">
        <f t="shared" si="14"/>
        <v>15</v>
      </c>
      <c r="N62" s="169">
        <f t="shared" si="14"/>
        <v>15</v>
      </c>
      <c r="O62" s="169">
        <f t="shared" si="5"/>
        <v>15</v>
      </c>
      <c r="P62" s="169">
        <f t="shared" si="16"/>
        <v>0</v>
      </c>
      <c r="Q62" s="169">
        <f t="shared" si="16"/>
        <v>0</v>
      </c>
      <c r="R62" s="169">
        <f t="shared" si="16"/>
        <v>1</v>
      </c>
      <c r="S62" s="169">
        <f t="shared" si="16"/>
        <v>0</v>
      </c>
      <c r="T62" s="169">
        <f t="shared" si="16"/>
        <v>0</v>
      </c>
      <c r="U62" s="169">
        <f t="shared" si="16"/>
        <v>4</v>
      </c>
      <c r="V62" s="169">
        <f t="shared" si="16"/>
        <v>0</v>
      </c>
      <c r="W62" s="169">
        <f t="shared" si="16"/>
        <v>6</v>
      </c>
      <c r="X62" s="169">
        <f t="shared" si="16"/>
        <v>0</v>
      </c>
      <c r="Y62" s="169">
        <f t="shared" si="16"/>
        <v>1</v>
      </c>
      <c r="Z62" s="170">
        <v>414.82100000000003</v>
      </c>
      <c r="AA62" s="171">
        <v>42</v>
      </c>
      <c r="AB62" s="171">
        <v>15</v>
      </c>
      <c r="AC62" s="171">
        <v>12</v>
      </c>
      <c r="AD62" s="170">
        <f t="shared" si="7"/>
        <v>0.44444444444444442</v>
      </c>
      <c r="AE62" s="171">
        <v>6</v>
      </c>
      <c r="AF62" s="171">
        <v>8</v>
      </c>
      <c r="AG62" s="200">
        <v>1</v>
      </c>
      <c r="AH62" s="171">
        <v>133.78</v>
      </c>
      <c r="AI62" s="171">
        <v>-1</v>
      </c>
      <c r="AJ62" s="170">
        <v>2.84</v>
      </c>
      <c r="AK62" s="170">
        <v>2.82</v>
      </c>
      <c r="AL62" s="170">
        <v>2.62</v>
      </c>
      <c r="AM62" s="170">
        <v>2.16</v>
      </c>
      <c r="AN62" s="170">
        <v>1.95</v>
      </c>
      <c r="AO62" s="170">
        <v>1.91</v>
      </c>
      <c r="AP62" s="172">
        <v>1.91</v>
      </c>
      <c r="AQ62" s="170">
        <v>1.91</v>
      </c>
      <c r="AR62" s="170">
        <v>1.91</v>
      </c>
      <c r="AS62" s="170">
        <v>1.91</v>
      </c>
      <c r="AT62" s="170">
        <v>1.91</v>
      </c>
      <c r="AU62" s="170">
        <v>1.91</v>
      </c>
      <c r="AV62" s="170">
        <v>1.9</v>
      </c>
      <c r="AW62" s="173">
        <v>-4.5199999999999996</v>
      </c>
      <c r="AX62" s="173"/>
      <c r="AY62" s="174">
        <f t="shared" si="8"/>
        <v>-4.5199999999999996</v>
      </c>
      <c r="AZ62" s="173"/>
      <c r="BA62" s="173"/>
      <c r="BB62" s="173"/>
      <c r="BC62" s="173">
        <v>2.5</v>
      </c>
      <c r="BD62" s="174">
        <f t="shared" si="9"/>
        <v>2.5</v>
      </c>
      <c r="BE62"/>
    </row>
    <row r="63" spans="1:57" ht="15.75" customHeight="1" x14ac:dyDescent="0.25">
      <c r="A63" s="20" t="s">
        <v>80</v>
      </c>
      <c r="B63" s="196" t="s">
        <v>1942</v>
      </c>
      <c r="C63" s="189" t="s">
        <v>1946</v>
      </c>
      <c r="D63" s="189" t="s">
        <v>1946</v>
      </c>
      <c r="E63" s="133" t="s">
        <v>456</v>
      </c>
      <c r="F63" s="166" t="str">
        <f t="shared" si="2"/>
        <v>png</v>
      </c>
      <c r="G63" s="166" t="str">
        <f t="shared" si="3"/>
        <v>svg</v>
      </c>
      <c r="H63" s="167" t="s">
        <v>598</v>
      </c>
      <c r="I63" s="167" t="s">
        <v>874</v>
      </c>
      <c r="J63" s="168" t="s">
        <v>1146</v>
      </c>
      <c r="K63" s="168" t="s">
        <v>1498</v>
      </c>
      <c r="L63" s="168" t="s">
        <v>1498</v>
      </c>
      <c r="M63" s="169">
        <f t="shared" si="14"/>
        <v>10</v>
      </c>
      <c r="N63" s="169">
        <f t="shared" si="14"/>
        <v>13</v>
      </c>
      <c r="O63" s="169">
        <f t="shared" si="5"/>
        <v>13</v>
      </c>
      <c r="P63" s="169">
        <f t="shared" si="16"/>
        <v>0</v>
      </c>
      <c r="Q63" s="169">
        <f t="shared" si="16"/>
        <v>0</v>
      </c>
      <c r="R63" s="169">
        <f t="shared" si="16"/>
        <v>1</v>
      </c>
      <c r="S63" s="169">
        <f t="shared" si="16"/>
        <v>0</v>
      </c>
      <c r="T63" s="169">
        <f t="shared" si="16"/>
        <v>0</v>
      </c>
      <c r="U63" s="169">
        <f t="shared" si="16"/>
        <v>2</v>
      </c>
      <c r="V63" s="169">
        <f t="shared" si="16"/>
        <v>0</v>
      </c>
      <c r="W63" s="169">
        <f t="shared" si="16"/>
        <v>1</v>
      </c>
      <c r="X63" s="169">
        <f t="shared" si="16"/>
        <v>0</v>
      </c>
      <c r="Y63" s="169">
        <f t="shared" si="16"/>
        <v>0</v>
      </c>
      <c r="Z63" s="170">
        <v>212.67599999999999</v>
      </c>
      <c r="AA63" s="171">
        <v>27</v>
      </c>
      <c r="AB63" s="171">
        <v>8</v>
      </c>
      <c r="AC63" s="171">
        <v>6</v>
      </c>
      <c r="AD63" s="170">
        <f t="shared" si="7"/>
        <v>0.42857142857142855</v>
      </c>
      <c r="AE63" s="171">
        <v>1</v>
      </c>
      <c r="AF63" s="171">
        <v>1</v>
      </c>
      <c r="AG63" s="200">
        <v>1</v>
      </c>
      <c r="AH63" s="171">
        <v>32.340000000000003</v>
      </c>
      <c r="AI63" s="171">
        <v>0</v>
      </c>
      <c r="AJ63" s="170">
        <v>2.44</v>
      </c>
      <c r="AK63" s="170">
        <v>2.44</v>
      </c>
      <c r="AL63" s="170">
        <v>2.44</v>
      </c>
      <c r="AM63" s="170">
        <v>2.44</v>
      </c>
      <c r="AN63" s="170">
        <v>2.44</v>
      </c>
      <c r="AO63" s="170">
        <v>2.44</v>
      </c>
      <c r="AP63" s="172">
        <v>2.44</v>
      </c>
      <c r="AQ63" s="170">
        <v>2.44</v>
      </c>
      <c r="AR63" s="170">
        <v>2.44</v>
      </c>
      <c r="AS63" s="170">
        <v>2.44</v>
      </c>
      <c r="AT63" s="170">
        <v>2.44</v>
      </c>
      <c r="AU63" s="170">
        <v>2.41</v>
      </c>
      <c r="AV63" s="170">
        <v>2.2200000000000002</v>
      </c>
      <c r="AW63" s="173">
        <v>-2.87</v>
      </c>
      <c r="AX63" s="173"/>
      <c r="AY63" s="174">
        <f t="shared" si="8"/>
        <v>-2.87</v>
      </c>
      <c r="AZ63" s="173"/>
      <c r="BA63" s="173"/>
      <c r="BB63" s="173"/>
      <c r="BC63" s="173">
        <v>2.41</v>
      </c>
      <c r="BD63" s="174">
        <f t="shared" si="9"/>
        <v>2.41</v>
      </c>
      <c r="BE63"/>
    </row>
    <row r="64" spans="1:57" ht="15.75" customHeight="1" x14ac:dyDescent="0.25">
      <c r="A64" s="133" t="s">
        <v>81</v>
      </c>
      <c r="B64" s="196" t="s">
        <v>1942</v>
      </c>
      <c r="C64" s="189" t="s">
        <v>1946</v>
      </c>
      <c r="D64" s="189" t="s">
        <v>1946</v>
      </c>
      <c r="E64" s="133" t="s">
        <v>284</v>
      </c>
      <c r="F64" s="166" t="str">
        <f t="shared" si="2"/>
        <v>png</v>
      </c>
      <c r="G64" s="166" t="str">
        <f t="shared" si="3"/>
        <v>svg</v>
      </c>
      <c r="H64" s="167" t="s">
        <v>599</v>
      </c>
      <c r="I64" s="167" t="s">
        <v>875</v>
      </c>
      <c r="J64" s="168" t="s">
        <v>1147</v>
      </c>
      <c r="K64" s="168" t="s">
        <v>1499</v>
      </c>
      <c r="L64" s="168" t="s">
        <v>1499</v>
      </c>
      <c r="M64" s="169">
        <f t="shared" si="14"/>
        <v>15</v>
      </c>
      <c r="N64" s="169">
        <f t="shared" si="14"/>
        <v>15</v>
      </c>
      <c r="O64" s="169">
        <f t="shared" si="5"/>
        <v>15</v>
      </c>
      <c r="P64" s="169">
        <f t="shared" si="16"/>
        <v>0</v>
      </c>
      <c r="Q64" s="169">
        <f t="shared" si="16"/>
        <v>0</v>
      </c>
      <c r="R64" s="169">
        <f t="shared" si="16"/>
        <v>1</v>
      </c>
      <c r="S64" s="169">
        <f t="shared" si="16"/>
        <v>0</v>
      </c>
      <c r="T64" s="169">
        <f t="shared" si="16"/>
        <v>0</v>
      </c>
      <c r="U64" s="169">
        <f t="shared" si="16"/>
        <v>2</v>
      </c>
      <c r="V64" s="169">
        <f t="shared" si="16"/>
        <v>0</v>
      </c>
      <c r="W64" s="169">
        <f t="shared" si="16"/>
        <v>2</v>
      </c>
      <c r="X64" s="169">
        <f t="shared" si="16"/>
        <v>0</v>
      </c>
      <c r="Y64" s="169">
        <f t="shared" si="16"/>
        <v>0</v>
      </c>
      <c r="Z64" s="170">
        <v>290.745</v>
      </c>
      <c r="AA64" s="171">
        <v>35</v>
      </c>
      <c r="AB64" s="171">
        <v>8</v>
      </c>
      <c r="AC64" s="171">
        <v>12</v>
      </c>
      <c r="AD64" s="170">
        <f t="shared" si="7"/>
        <v>0.6</v>
      </c>
      <c r="AE64" s="171">
        <v>3</v>
      </c>
      <c r="AF64" s="171">
        <v>1</v>
      </c>
      <c r="AG64" s="200">
        <v>1</v>
      </c>
      <c r="AH64" s="171">
        <v>41.57</v>
      </c>
      <c r="AI64" s="171">
        <v>0</v>
      </c>
      <c r="AJ64" s="170">
        <v>3.43</v>
      </c>
      <c r="AK64" s="170">
        <v>3.43</v>
      </c>
      <c r="AL64" s="170">
        <v>3.43</v>
      </c>
      <c r="AM64" s="170">
        <v>3.43</v>
      </c>
      <c r="AN64" s="170">
        <v>3.43</v>
      </c>
      <c r="AO64" s="170">
        <v>3.43</v>
      </c>
      <c r="AP64" s="172">
        <v>3.43</v>
      </c>
      <c r="AQ64" s="170">
        <v>3.43</v>
      </c>
      <c r="AR64" s="170">
        <v>3.43</v>
      </c>
      <c r="AS64" s="170">
        <v>3.43</v>
      </c>
      <c r="AT64" s="170">
        <v>3.43</v>
      </c>
      <c r="AU64" s="170">
        <v>3.42</v>
      </c>
      <c r="AV64" s="170">
        <v>3.33</v>
      </c>
      <c r="AW64" s="173"/>
      <c r="AX64" s="173">
        <v>-4.8899999999999997</v>
      </c>
      <c r="AY64" s="174">
        <f t="shared" si="8"/>
        <v>-4.8899999999999997</v>
      </c>
      <c r="AZ64" s="173"/>
      <c r="BA64" s="173"/>
      <c r="BB64" s="173"/>
      <c r="BC64" s="173">
        <v>3.7</v>
      </c>
      <c r="BD64" s="174">
        <f t="shared" si="9"/>
        <v>3.7</v>
      </c>
      <c r="BE64"/>
    </row>
    <row r="65" spans="1:57" ht="15.75" customHeight="1" x14ac:dyDescent="0.25">
      <c r="A65" s="20" t="s">
        <v>1796</v>
      </c>
      <c r="B65" s="196" t="s">
        <v>2077</v>
      </c>
      <c r="C65" s="189"/>
      <c r="D65" s="189"/>
      <c r="E65" s="133" t="s">
        <v>1787</v>
      </c>
      <c r="F65" s="166" t="str">
        <f t="shared" si="2"/>
        <v>png</v>
      </c>
      <c r="G65" s="166" t="str">
        <f t="shared" si="3"/>
        <v>svg</v>
      </c>
      <c r="H65" s="167" t="s">
        <v>1848</v>
      </c>
      <c r="I65" s="167" t="s">
        <v>1849</v>
      </c>
      <c r="J65" s="168" t="s">
        <v>1850</v>
      </c>
      <c r="K65" s="168" t="s">
        <v>1851</v>
      </c>
      <c r="L65" s="168" t="s">
        <v>1851</v>
      </c>
      <c r="M65" s="169">
        <f t="shared" si="14"/>
        <v>14</v>
      </c>
      <c r="N65" s="169">
        <f t="shared" si="14"/>
        <v>12</v>
      </c>
      <c r="O65" s="169">
        <f t="shared" si="5"/>
        <v>12</v>
      </c>
      <c r="P65" s="169">
        <f t="shared" si="16"/>
        <v>0</v>
      </c>
      <c r="Q65" s="169">
        <f t="shared" si="16"/>
        <v>0</v>
      </c>
      <c r="R65" s="169">
        <f t="shared" si="16"/>
        <v>1</v>
      </c>
      <c r="S65" s="169">
        <f t="shared" si="16"/>
        <v>0</v>
      </c>
      <c r="T65" s="169">
        <f t="shared" si="16"/>
        <v>0</v>
      </c>
      <c r="U65" s="169">
        <f t="shared" si="16"/>
        <v>1</v>
      </c>
      <c r="V65" s="169">
        <f t="shared" si="16"/>
        <v>0</v>
      </c>
      <c r="W65" s="169">
        <f t="shared" si="16"/>
        <v>2</v>
      </c>
      <c r="X65" s="169">
        <f t="shared" si="16"/>
        <v>0</v>
      </c>
      <c r="Y65" s="169">
        <f t="shared" si="16"/>
        <v>0</v>
      </c>
      <c r="Z65" s="170">
        <v>261.70400000000001</v>
      </c>
      <c r="AA65" s="171">
        <v>30</v>
      </c>
      <c r="AB65" s="171">
        <v>12</v>
      </c>
      <c r="AC65" s="171">
        <v>6</v>
      </c>
      <c r="AD65" s="170">
        <f t="shared" si="7"/>
        <v>0.33333333333333331</v>
      </c>
      <c r="AE65" s="171">
        <v>1</v>
      </c>
      <c r="AF65" s="171">
        <v>2</v>
      </c>
      <c r="AG65" s="200">
        <v>0</v>
      </c>
      <c r="AH65" s="171">
        <v>37.380000000000003</v>
      </c>
      <c r="AI65" s="171">
        <v>0</v>
      </c>
      <c r="AJ65" s="170">
        <v>2.86</v>
      </c>
      <c r="AK65" s="170">
        <v>3.04</v>
      </c>
      <c r="AL65" s="170">
        <v>3.06</v>
      </c>
      <c r="AM65" s="170">
        <v>3.07</v>
      </c>
      <c r="AN65" s="170">
        <v>3.07</v>
      </c>
      <c r="AO65" s="170">
        <v>3.07</v>
      </c>
      <c r="AP65" s="172">
        <v>3.07</v>
      </c>
      <c r="AQ65" s="170">
        <v>3.07</v>
      </c>
      <c r="AR65" s="170">
        <v>3.07</v>
      </c>
      <c r="AS65" s="170">
        <v>3.07</v>
      </c>
      <c r="AT65" s="170">
        <v>3.07</v>
      </c>
      <c r="AU65" s="170">
        <v>3.07</v>
      </c>
      <c r="AV65" s="170">
        <v>3.07</v>
      </c>
      <c r="AW65" s="173">
        <v>-3.34</v>
      </c>
      <c r="AX65" s="173"/>
      <c r="AY65" s="174">
        <f t="shared" si="8"/>
        <v>-3.34</v>
      </c>
      <c r="AZ65" s="173">
        <v>2.4</v>
      </c>
      <c r="BA65" s="173">
        <v>3.06</v>
      </c>
      <c r="BB65" s="173">
        <v>2.73</v>
      </c>
      <c r="BC65" s="173"/>
      <c r="BD65" s="174">
        <f t="shared" si="9"/>
        <v>2.73</v>
      </c>
      <c r="BE65"/>
    </row>
    <row r="66" spans="1:57" ht="15.75" customHeight="1" x14ac:dyDescent="0.25">
      <c r="A66" s="20" t="s">
        <v>164</v>
      </c>
      <c r="B66" s="196" t="s">
        <v>2088</v>
      </c>
      <c r="C66" s="189" t="s">
        <v>1946</v>
      </c>
      <c r="D66" s="189"/>
      <c r="E66" s="133" t="s">
        <v>457</v>
      </c>
      <c r="F66" s="166" t="str">
        <f t="shared" si="2"/>
        <v>png</v>
      </c>
      <c r="G66" s="166" t="str">
        <f t="shared" si="3"/>
        <v>svg</v>
      </c>
      <c r="H66" s="167" t="s">
        <v>600</v>
      </c>
      <c r="I66" s="167" t="s">
        <v>876</v>
      </c>
      <c r="J66" s="168" t="s">
        <v>1148</v>
      </c>
      <c r="K66" s="168" t="s">
        <v>1500</v>
      </c>
      <c r="L66" s="168" t="s">
        <v>1500</v>
      </c>
      <c r="M66" s="169">
        <f t="shared" ref="M66:N85" si="17">IFERROR(VALUE(MID($K66,SEARCH(M$2&amp;"0",$K66,1)+LEN(M$2),3)),0)</f>
        <v>10</v>
      </c>
      <c r="N66" s="169">
        <f t="shared" si="17"/>
        <v>12</v>
      </c>
      <c r="O66" s="169">
        <f t="shared" si="5"/>
        <v>12</v>
      </c>
      <c r="P66" s="169">
        <f t="shared" ref="P66:Y75" si="18">IFERROR(VALUE(MID($K66,SEARCH(P$2&amp;"0",$K66,1)+LEN(P$2),3)),0)</f>
        <v>0</v>
      </c>
      <c r="Q66" s="169">
        <f t="shared" si="18"/>
        <v>0</v>
      </c>
      <c r="R66" s="169">
        <f t="shared" si="18"/>
        <v>1</v>
      </c>
      <c r="S66" s="169">
        <f t="shared" si="18"/>
        <v>0</v>
      </c>
      <c r="T66" s="169">
        <f t="shared" si="18"/>
        <v>0</v>
      </c>
      <c r="U66" s="169">
        <f t="shared" si="18"/>
        <v>1</v>
      </c>
      <c r="V66" s="169">
        <f t="shared" si="18"/>
        <v>0</v>
      </c>
      <c r="W66" s="169">
        <f t="shared" si="18"/>
        <v>2</v>
      </c>
      <c r="X66" s="169">
        <f t="shared" si="18"/>
        <v>0</v>
      </c>
      <c r="Y66" s="169">
        <f t="shared" si="18"/>
        <v>0</v>
      </c>
      <c r="Z66" s="170">
        <v>213.661</v>
      </c>
      <c r="AA66" s="171">
        <v>26</v>
      </c>
      <c r="AB66" s="171">
        <v>8</v>
      </c>
      <c r="AC66" s="171">
        <v>6</v>
      </c>
      <c r="AD66" s="170">
        <f t="shared" si="7"/>
        <v>0.42857142857142855</v>
      </c>
      <c r="AE66" s="171">
        <v>3</v>
      </c>
      <c r="AF66" s="171">
        <v>2</v>
      </c>
      <c r="AG66" s="200">
        <v>1</v>
      </c>
      <c r="AH66" s="171">
        <v>38.33</v>
      </c>
      <c r="AI66" s="171">
        <v>0</v>
      </c>
      <c r="AJ66" s="170">
        <v>3.21</v>
      </c>
      <c r="AK66" s="170">
        <v>3.21</v>
      </c>
      <c r="AL66" s="170">
        <v>3.21</v>
      </c>
      <c r="AM66" s="170">
        <v>3.21</v>
      </c>
      <c r="AN66" s="170">
        <v>3.21</v>
      </c>
      <c r="AO66" s="170">
        <v>3.21</v>
      </c>
      <c r="AP66" s="172">
        <v>3.21</v>
      </c>
      <c r="AQ66" s="170">
        <v>3.21</v>
      </c>
      <c r="AR66" s="170">
        <v>3.21</v>
      </c>
      <c r="AS66" s="170">
        <v>3.21</v>
      </c>
      <c r="AT66" s="170">
        <v>3.18</v>
      </c>
      <c r="AU66" s="170">
        <v>3</v>
      </c>
      <c r="AV66" s="170">
        <v>2.41</v>
      </c>
      <c r="AW66" s="173"/>
      <c r="AX66" s="173">
        <v>-3.38</v>
      </c>
      <c r="AY66" s="174">
        <f t="shared" si="8"/>
        <v>-3.38</v>
      </c>
      <c r="AZ66" s="173"/>
      <c r="BA66" s="173"/>
      <c r="BB66" s="173"/>
      <c r="BC66" s="173">
        <v>3.51</v>
      </c>
      <c r="BD66" s="174">
        <f t="shared" si="9"/>
        <v>3.51</v>
      </c>
      <c r="BE66"/>
    </row>
    <row r="67" spans="1:57" ht="15.75" customHeight="1" x14ac:dyDescent="0.25">
      <c r="A67" s="20" t="s">
        <v>17</v>
      </c>
      <c r="B67" s="196" t="s">
        <v>2080</v>
      </c>
      <c r="C67" s="189" t="s">
        <v>1946</v>
      </c>
      <c r="D67" s="189" t="s">
        <v>1946</v>
      </c>
      <c r="E67" s="133" t="s">
        <v>361</v>
      </c>
      <c r="F67" s="166" t="str">
        <f t="shared" si="2"/>
        <v>png</v>
      </c>
      <c r="G67" s="166" t="str">
        <f t="shared" si="3"/>
        <v>svg</v>
      </c>
      <c r="H67" s="167" t="s">
        <v>601</v>
      </c>
      <c r="I67" s="167" t="s">
        <v>1380</v>
      </c>
      <c r="J67" s="168" t="s">
        <v>1149</v>
      </c>
      <c r="K67" s="168" t="s">
        <v>1501</v>
      </c>
      <c r="L67" s="168" t="s">
        <v>1501</v>
      </c>
      <c r="M67" s="169">
        <f t="shared" si="17"/>
        <v>12</v>
      </c>
      <c r="N67" s="169">
        <f t="shared" si="17"/>
        <v>12</v>
      </c>
      <c r="O67" s="169">
        <f t="shared" si="5"/>
        <v>12</v>
      </c>
      <c r="P67" s="169">
        <f t="shared" si="18"/>
        <v>0</v>
      </c>
      <c r="Q67" s="169">
        <f t="shared" si="18"/>
        <v>0</v>
      </c>
      <c r="R67" s="169">
        <f t="shared" si="18"/>
        <v>1</v>
      </c>
      <c r="S67" s="169">
        <f t="shared" si="18"/>
        <v>0</v>
      </c>
      <c r="T67" s="169">
        <f t="shared" si="18"/>
        <v>0</v>
      </c>
      <c r="U67" s="169">
        <f t="shared" si="18"/>
        <v>5</v>
      </c>
      <c r="V67" s="169">
        <f t="shared" si="18"/>
        <v>0</v>
      </c>
      <c r="W67" s="169">
        <f t="shared" si="18"/>
        <v>4</v>
      </c>
      <c r="X67" s="169">
        <f t="shared" si="18"/>
        <v>0</v>
      </c>
      <c r="Y67" s="169">
        <f t="shared" si="18"/>
        <v>1</v>
      </c>
      <c r="Z67" s="170">
        <v>357.77300000000002</v>
      </c>
      <c r="AA67" s="171">
        <v>35</v>
      </c>
      <c r="AB67" s="171">
        <v>11</v>
      </c>
      <c r="AC67" s="171">
        <v>12</v>
      </c>
      <c r="AD67" s="170">
        <f t="shared" si="7"/>
        <v>0.52173913043478259</v>
      </c>
      <c r="AE67" s="171">
        <v>3</v>
      </c>
      <c r="AF67" s="171">
        <v>8</v>
      </c>
      <c r="AG67" s="200">
        <v>1</v>
      </c>
      <c r="AH67" s="171">
        <v>120.37</v>
      </c>
      <c r="AI67" s="171">
        <v>-1</v>
      </c>
      <c r="AJ67" s="170">
        <v>2.59</v>
      </c>
      <c r="AK67" s="170">
        <v>2.59</v>
      </c>
      <c r="AL67" s="170">
        <v>2.38</v>
      </c>
      <c r="AM67" s="170">
        <v>1.88</v>
      </c>
      <c r="AN67" s="170">
        <v>1.61</v>
      </c>
      <c r="AO67" s="170">
        <v>1.56</v>
      </c>
      <c r="AP67" s="172">
        <v>1.56</v>
      </c>
      <c r="AQ67" s="170">
        <v>1.56</v>
      </c>
      <c r="AR67" s="170">
        <v>1.56</v>
      </c>
      <c r="AS67" s="170">
        <v>1.56</v>
      </c>
      <c r="AT67" s="170">
        <v>1.56</v>
      </c>
      <c r="AU67" s="170">
        <v>1.56</v>
      </c>
      <c r="AV67" s="170">
        <v>1.55</v>
      </c>
      <c r="AW67" s="173">
        <v>-4.1399999999999997</v>
      </c>
      <c r="AX67" s="173"/>
      <c r="AY67" s="174">
        <f t="shared" si="8"/>
        <v>-4.1399999999999997</v>
      </c>
      <c r="AZ67" s="173"/>
      <c r="BA67" s="173"/>
      <c r="BB67" s="173"/>
      <c r="BC67" s="173">
        <v>2</v>
      </c>
      <c r="BD67" s="174">
        <f t="shared" si="9"/>
        <v>2</v>
      </c>
      <c r="BE67"/>
    </row>
    <row r="68" spans="1:57" ht="15.75" customHeight="1" x14ac:dyDescent="0.25">
      <c r="A68" s="196" t="s">
        <v>249</v>
      </c>
      <c r="B68" s="196" t="s">
        <v>2087</v>
      </c>
      <c r="C68" s="189" t="s">
        <v>1946</v>
      </c>
      <c r="D68" s="189"/>
      <c r="E68" s="133" t="s">
        <v>458</v>
      </c>
      <c r="F68" s="166" t="str">
        <f t="shared" si="2"/>
        <v>png</v>
      </c>
      <c r="G68" s="166" t="str">
        <f t="shared" si="3"/>
        <v>svg</v>
      </c>
      <c r="H68" s="167" t="s">
        <v>602</v>
      </c>
      <c r="I68" s="167" t="s">
        <v>877</v>
      </c>
      <c r="J68" s="168" t="s">
        <v>1150</v>
      </c>
      <c r="K68" s="168" t="s">
        <v>1502</v>
      </c>
      <c r="L68" s="168" t="s">
        <v>1502</v>
      </c>
      <c r="M68" s="169">
        <f t="shared" si="17"/>
        <v>10</v>
      </c>
      <c r="N68" s="169">
        <f t="shared" si="17"/>
        <v>6</v>
      </c>
      <c r="O68" s="169">
        <f t="shared" si="5"/>
        <v>6</v>
      </c>
      <c r="P68" s="169">
        <f t="shared" si="18"/>
        <v>0</v>
      </c>
      <c r="Q68" s="169">
        <f t="shared" si="18"/>
        <v>0</v>
      </c>
      <c r="R68" s="169">
        <f t="shared" si="18"/>
        <v>4</v>
      </c>
      <c r="S68" s="169">
        <f t="shared" si="18"/>
        <v>0</v>
      </c>
      <c r="T68" s="169">
        <f t="shared" si="18"/>
        <v>0</v>
      </c>
      <c r="U68" s="169">
        <f t="shared" si="18"/>
        <v>0</v>
      </c>
      <c r="V68" s="169">
        <f t="shared" si="18"/>
        <v>0</v>
      </c>
      <c r="W68" s="169">
        <f t="shared" si="18"/>
        <v>4</v>
      </c>
      <c r="X68" s="169">
        <f t="shared" si="18"/>
        <v>0</v>
      </c>
      <c r="Y68" s="169">
        <f t="shared" si="18"/>
        <v>0</v>
      </c>
      <c r="Z68" s="170">
        <v>331.964</v>
      </c>
      <c r="AA68" s="171">
        <v>24</v>
      </c>
      <c r="AB68" s="171">
        <v>12</v>
      </c>
      <c r="AC68" s="171">
        <v>6</v>
      </c>
      <c r="AD68" s="170">
        <f t="shared" si="7"/>
        <v>0.33333333333333331</v>
      </c>
      <c r="AE68" s="171">
        <v>4</v>
      </c>
      <c r="AF68" s="171">
        <v>2</v>
      </c>
      <c r="AG68" s="200">
        <v>0</v>
      </c>
      <c r="AH68" s="171">
        <v>52.6</v>
      </c>
      <c r="AI68" s="171">
        <v>0</v>
      </c>
      <c r="AJ68" s="170">
        <v>4.4000000000000004</v>
      </c>
      <c r="AK68" s="170">
        <v>4.4000000000000004</v>
      </c>
      <c r="AL68" s="170">
        <v>4.4000000000000004</v>
      </c>
      <c r="AM68" s="170">
        <v>4.4000000000000004</v>
      </c>
      <c r="AN68" s="170">
        <v>4.4000000000000004</v>
      </c>
      <c r="AO68" s="170">
        <v>4.4000000000000004</v>
      </c>
      <c r="AP68" s="172">
        <v>4.4000000000000004</v>
      </c>
      <c r="AQ68" s="170">
        <v>4.4000000000000004</v>
      </c>
      <c r="AR68" s="170">
        <v>4.4000000000000004</v>
      </c>
      <c r="AS68" s="170">
        <v>4.4000000000000004</v>
      </c>
      <c r="AT68" s="170">
        <v>4.4000000000000004</v>
      </c>
      <c r="AU68" s="170">
        <v>4.4000000000000004</v>
      </c>
      <c r="AV68" s="170">
        <v>4.4000000000000004</v>
      </c>
      <c r="AW68" s="173">
        <v>-5.6</v>
      </c>
      <c r="AX68" s="173"/>
      <c r="AY68" s="174">
        <f t="shared" si="8"/>
        <v>-5.6</v>
      </c>
      <c r="AZ68" s="173"/>
      <c r="BA68" s="173"/>
      <c r="BB68" s="173"/>
      <c r="BC68" s="173">
        <v>4.28</v>
      </c>
      <c r="BD68" s="174">
        <f t="shared" si="9"/>
        <v>4.28</v>
      </c>
      <c r="BE68"/>
    </row>
    <row r="69" spans="1:57" ht="15.75" customHeight="1" x14ac:dyDescent="0.25">
      <c r="A69" s="196" t="s">
        <v>188</v>
      </c>
      <c r="B69" s="196" t="s">
        <v>2077</v>
      </c>
      <c r="C69" s="190"/>
      <c r="D69" s="190"/>
      <c r="E69" s="133" t="s">
        <v>330</v>
      </c>
      <c r="F69" s="166" t="str">
        <f t="shared" si="2"/>
        <v>png</v>
      </c>
      <c r="G69" s="166" t="str">
        <f t="shared" si="3"/>
        <v>svg</v>
      </c>
      <c r="H69" s="167" t="s">
        <v>603</v>
      </c>
      <c r="I69" s="167" t="s">
        <v>878</v>
      </c>
      <c r="J69" s="168" t="s">
        <v>1151</v>
      </c>
      <c r="K69" s="168" t="s">
        <v>1503</v>
      </c>
      <c r="L69" s="168" t="s">
        <v>1503</v>
      </c>
      <c r="M69" s="169">
        <f t="shared" si="17"/>
        <v>7</v>
      </c>
      <c r="N69" s="169">
        <f t="shared" si="17"/>
        <v>5</v>
      </c>
      <c r="O69" s="169">
        <f t="shared" si="5"/>
        <v>5</v>
      </c>
      <c r="P69" s="169">
        <f t="shared" si="18"/>
        <v>0</v>
      </c>
      <c r="Q69" s="169">
        <f t="shared" si="18"/>
        <v>0</v>
      </c>
      <c r="R69" s="169">
        <f t="shared" si="18"/>
        <v>2</v>
      </c>
      <c r="S69" s="169">
        <f t="shared" si="18"/>
        <v>0</v>
      </c>
      <c r="T69" s="169">
        <f t="shared" si="18"/>
        <v>0</v>
      </c>
      <c r="U69" s="169">
        <f t="shared" si="18"/>
        <v>1</v>
      </c>
      <c r="V69" s="169">
        <f t="shared" si="18"/>
        <v>0</v>
      </c>
      <c r="W69" s="169">
        <f t="shared" si="18"/>
        <v>0</v>
      </c>
      <c r="X69" s="169">
        <f t="shared" si="18"/>
        <v>0</v>
      </c>
      <c r="Y69" s="169">
        <f t="shared" si="18"/>
        <v>1</v>
      </c>
      <c r="Z69" s="170">
        <v>206.09200000000001</v>
      </c>
      <c r="AA69" s="171">
        <v>16</v>
      </c>
      <c r="AB69" s="171">
        <v>5</v>
      </c>
      <c r="AC69" s="171">
        <v>6</v>
      </c>
      <c r="AD69" s="170">
        <f t="shared" si="7"/>
        <v>0.54545454545454541</v>
      </c>
      <c r="AE69" s="171">
        <v>1</v>
      </c>
      <c r="AF69" s="171">
        <v>0</v>
      </c>
      <c r="AG69" s="200">
        <v>2</v>
      </c>
      <c r="AH69" s="171">
        <v>26.02</v>
      </c>
      <c r="AI69" s="171">
        <v>0</v>
      </c>
      <c r="AJ69" s="170">
        <v>2.92</v>
      </c>
      <c r="AK69" s="170">
        <v>2.92</v>
      </c>
      <c r="AL69" s="170">
        <v>2.92</v>
      </c>
      <c r="AM69" s="170">
        <v>2.92</v>
      </c>
      <c r="AN69" s="170">
        <v>2.92</v>
      </c>
      <c r="AO69" s="170">
        <v>2.92</v>
      </c>
      <c r="AP69" s="172">
        <v>2.92</v>
      </c>
      <c r="AQ69" s="170">
        <v>2.93</v>
      </c>
      <c r="AR69" s="170">
        <v>3.01</v>
      </c>
      <c r="AS69" s="170">
        <v>3.15</v>
      </c>
      <c r="AT69" s="170">
        <v>3.19</v>
      </c>
      <c r="AU69" s="170">
        <v>3.2</v>
      </c>
      <c r="AV69" s="170">
        <v>3.2</v>
      </c>
      <c r="AW69" s="173">
        <v>-4.1100000000000003</v>
      </c>
      <c r="AX69" s="173"/>
      <c r="AY69" s="174">
        <f t="shared" si="8"/>
        <v>-4.1100000000000003</v>
      </c>
      <c r="AZ69" s="173">
        <v>3.02</v>
      </c>
      <c r="BA69" s="173">
        <v>1.37</v>
      </c>
      <c r="BB69" s="173">
        <v>2.1950000000000003</v>
      </c>
      <c r="BC69" s="173"/>
      <c r="BD69" s="174">
        <f t="shared" si="9"/>
        <v>2.1950000000000003</v>
      </c>
      <c r="BE69"/>
    </row>
    <row r="70" spans="1:57" ht="15.75" customHeight="1" x14ac:dyDescent="0.25">
      <c r="A70" s="196" t="s">
        <v>115</v>
      </c>
      <c r="B70" s="196" t="s">
        <v>1941</v>
      </c>
      <c r="C70" s="189" t="s">
        <v>1946</v>
      </c>
      <c r="D70" s="189" t="s">
        <v>1946</v>
      </c>
      <c r="E70" s="133" t="s">
        <v>459</v>
      </c>
      <c r="F70" s="166" t="str">
        <f t="shared" ref="F70:F133" si="19">HYPERLINK("IMAGES\PNG\"&amp;E70&amp;".png","png")</f>
        <v>png</v>
      </c>
      <c r="G70" s="166" t="str">
        <f t="shared" ref="G70:G133" si="20">HYPERLINK("IMAGES\SVG\"&amp;E70&amp;".svg","svg")</f>
        <v>svg</v>
      </c>
      <c r="H70" s="167" t="s">
        <v>604</v>
      </c>
      <c r="I70" s="167" t="s">
        <v>879</v>
      </c>
      <c r="J70" s="168" t="s">
        <v>1152</v>
      </c>
      <c r="K70" s="168" t="s">
        <v>1504</v>
      </c>
      <c r="L70" s="168" t="s">
        <v>1504</v>
      </c>
      <c r="M70" s="169">
        <f t="shared" si="17"/>
        <v>19</v>
      </c>
      <c r="N70" s="169">
        <f t="shared" si="17"/>
        <v>17</v>
      </c>
      <c r="O70" s="169">
        <f t="shared" ref="O70:O133" si="21">IFERROR(VALUE(MID($L70,SEARCH(O$2&amp;"0",$L70,1)+LEN(O$2),3)),0)</f>
        <v>17</v>
      </c>
      <c r="P70" s="169">
        <f t="shared" si="18"/>
        <v>0</v>
      </c>
      <c r="Q70" s="169">
        <f t="shared" si="18"/>
        <v>0</v>
      </c>
      <c r="R70" s="169">
        <f t="shared" si="18"/>
        <v>2</v>
      </c>
      <c r="S70" s="169">
        <f t="shared" si="18"/>
        <v>0</v>
      </c>
      <c r="T70" s="169">
        <f t="shared" si="18"/>
        <v>0</v>
      </c>
      <c r="U70" s="169">
        <f t="shared" si="18"/>
        <v>1</v>
      </c>
      <c r="V70" s="169">
        <f t="shared" si="18"/>
        <v>0</v>
      </c>
      <c r="W70" s="169">
        <f t="shared" si="18"/>
        <v>4</v>
      </c>
      <c r="X70" s="169">
        <f t="shared" si="18"/>
        <v>0</v>
      </c>
      <c r="Y70" s="169">
        <f t="shared" si="18"/>
        <v>0</v>
      </c>
      <c r="Z70" s="170">
        <v>394.24900000000002</v>
      </c>
      <c r="AA70" s="171">
        <v>43</v>
      </c>
      <c r="AB70" s="171">
        <v>20</v>
      </c>
      <c r="AC70" s="171">
        <v>6</v>
      </c>
      <c r="AD70" s="170">
        <f t="shared" ref="AD70:AD133" si="22">IF(N70=O70,AC70/(AA70-N70),AC70/(AA70-O70))</f>
        <v>0.23076923076923078</v>
      </c>
      <c r="AE70" s="171">
        <v>5</v>
      </c>
      <c r="AF70" s="171">
        <v>3</v>
      </c>
      <c r="AG70" s="200">
        <v>0</v>
      </c>
      <c r="AH70" s="171">
        <v>63.68</v>
      </c>
      <c r="AI70" s="171">
        <v>0</v>
      </c>
      <c r="AJ70" s="170">
        <v>4.1500000000000004</v>
      </c>
      <c r="AK70" s="170">
        <v>4.33</v>
      </c>
      <c r="AL70" s="170">
        <v>4.3499999999999996</v>
      </c>
      <c r="AM70" s="170">
        <v>4.3499999999999996</v>
      </c>
      <c r="AN70" s="170">
        <v>4.3499999999999996</v>
      </c>
      <c r="AO70" s="170">
        <v>4.3499999999999996</v>
      </c>
      <c r="AP70" s="172">
        <v>4.3499999999999996</v>
      </c>
      <c r="AQ70" s="170">
        <v>4.3499999999999996</v>
      </c>
      <c r="AR70" s="170">
        <v>4.3499999999999996</v>
      </c>
      <c r="AS70" s="170">
        <v>4.3499999999999996</v>
      </c>
      <c r="AT70" s="170">
        <v>4.3499999999999996</v>
      </c>
      <c r="AU70" s="170">
        <v>4.3499999999999996</v>
      </c>
      <c r="AV70" s="170">
        <v>4.3499999999999996</v>
      </c>
      <c r="AW70" s="173">
        <v>-5.34</v>
      </c>
      <c r="AX70" s="173"/>
      <c r="AY70" s="174">
        <f t="shared" ref="AY70:AY133" si="23">IF(OR(ISBLANK(AW70),ISBLANK(AX70)),IF(ISNUMBER(AX70),AX70,IF(ISNUMBER(AW70),AW70,NA())),NA())</f>
        <v>-5.34</v>
      </c>
      <c r="AZ70" s="173">
        <v>3.88</v>
      </c>
      <c r="BA70" s="173">
        <v>4.55</v>
      </c>
      <c r="BB70" s="173">
        <v>4.2149999999999999</v>
      </c>
      <c r="BC70" s="173"/>
      <c r="BD70" s="174">
        <f t="shared" ref="BD70:BD133" si="24">IF(OR(ISBLANK(BB70),ISBLANK(BC70)),IF(ISNUMBER(BC70),BC70,IF(ISNUMBER(BB70),BB70,NA())),NA())</f>
        <v>4.2149999999999999</v>
      </c>
      <c r="BE70"/>
    </row>
    <row r="71" spans="1:57" ht="15.75" customHeight="1" x14ac:dyDescent="0.25">
      <c r="A71" s="196" t="s">
        <v>233</v>
      </c>
      <c r="B71" s="196" t="s">
        <v>2077</v>
      </c>
      <c r="C71" s="189"/>
      <c r="D71" s="189"/>
      <c r="E71" s="133" t="s">
        <v>460</v>
      </c>
      <c r="F71" s="166" t="str">
        <f t="shared" si="19"/>
        <v>png</v>
      </c>
      <c r="G71" s="166" t="str">
        <f t="shared" si="20"/>
        <v>svg</v>
      </c>
      <c r="H71" s="167" t="s">
        <v>605</v>
      </c>
      <c r="I71" s="167" t="s">
        <v>880</v>
      </c>
      <c r="J71" s="168" t="s">
        <v>1153</v>
      </c>
      <c r="K71" s="168" t="s">
        <v>1505</v>
      </c>
      <c r="L71" s="168" t="s">
        <v>1505</v>
      </c>
      <c r="M71" s="169">
        <f t="shared" si="17"/>
        <v>18</v>
      </c>
      <c r="N71" s="169">
        <f t="shared" si="17"/>
        <v>26</v>
      </c>
      <c r="O71" s="169">
        <f t="shared" si="21"/>
        <v>26</v>
      </c>
      <c r="P71" s="169">
        <f t="shared" si="18"/>
        <v>0</v>
      </c>
      <c r="Q71" s="169">
        <f t="shared" si="18"/>
        <v>0</v>
      </c>
      <c r="R71" s="169">
        <f t="shared" si="18"/>
        <v>0</v>
      </c>
      <c r="S71" s="169">
        <f t="shared" si="18"/>
        <v>0</v>
      </c>
      <c r="T71" s="169">
        <f t="shared" si="18"/>
        <v>0</v>
      </c>
      <c r="U71" s="169">
        <f t="shared" si="18"/>
        <v>0</v>
      </c>
      <c r="V71" s="169">
        <f t="shared" si="18"/>
        <v>0</v>
      </c>
      <c r="W71" s="169">
        <f t="shared" si="18"/>
        <v>2</v>
      </c>
      <c r="X71" s="169">
        <f t="shared" si="18"/>
        <v>0</v>
      </c>
      <c r="Y71" s="169">
        <f t="shared" si="18"/>
        <v>0</v>
      </c>
      <c r="Z71" s="170">
        <v>274.39780000000002</v>
      </c>
      <c r="AA71" s="171">
        <v>46</v>
      </c>
      <c r="AB71" s="171">
        <v>14</v>
      </c>
      <c r="AC71" s="171">
        <v>6</v>
      </c>
      <c r="AD71" s="170">
        <f t="shared" si="22"/>
        <v>0.3</v>
      </c>
      <c r="AE71" s="171">
        <v>4</v>
      </c>
      <c r="AF71" s="171">
        <v>2</v>
      </c>
      <c r="AG71" s="200">
        <v>0</v>
      </c>
      <c r="AH71" s="171">
        <v>18.46</v>
      </c>
      <c r="AI71" s="171">
        <v>0</v>
      </c>
      <c r="AJ71" s="170">
        <v>4.24</v>
      </c>
      <c r="AK71" s="170">
        <v>4.24</v>
      </c>
      <c r="AL71" s="170">
        <v>4.24</v>
      </c>
      <c r="AM71" s="170">
        <v>4.24</v>
      </c>
      <c r="AN71" s="170">
        <v>4.24</v>
      </c>
      <c r="AO71" s="170">
        <v>4.24</v>
      </c>
      <c r="AP71" s="172">
        <v>4.24</v>
      </c>
      <c r="AQ71" s="170">
        <v>4.24</v>
      </c>
      <c r="AR71" s="170">
        <v>4.24</v>
      </c>
      <c r="AS71" s="170">
        <v>4.24</v>
      </c>
      <c r="AT71" s="170">
        <v>4.24</v>
      </c>
      <c r="AU71" s="170">
        <v>4.24</v>
      </c>
      <c r="AV71" s="170">
        <v>4.24</v>
      </c>
      <c r="AW71" s="173">
        <v>-5.87</v>
      </c>
      <c r="AX71" s="173"/>
      <c r="AY71" s="174">
        <f t="shared" si="23"/>
        <v>-5.87</v>
      </c>
      <c r="AZ71" s="173"/>
      <c r="BA71" s="173"/>
      <c r="BB71" s="173"/>
      <c r="BC71" s="173">
        <v>4.62</v>
      </c>
      <c r="BD71" s="174">
        <f t="shared" si="24"/>
        <v>4.62</v>
      </c>
      <c r="BE71"/>
    </row>
    <row r="72" spans="1:57" ht="15.75" customHeight="1" x14ac:dyDescent="0.25">
      <c r="A72" s="20" t="s">
        <v>18</v>
      </c>
      <c r="B72" s="196" t="s">
        <v>2080</v>
      </c>
      <c r="C72" s="189"/>
      <c r="D72" s="189" t="s">
        <v>1946</v>
      </c>
      <c r="E72" s="133" t="s">
        <v>256</v>
      </c>
      <c r="F72" s="166" t="str">
        <f t="shared" si="19"/>
        <v>png</v>
      </c>
      <c r="G72" s="166" t="str">
        <f t="shared" si="20"/>
        <v>svg</v>
      </c>
      <c r="H72" s="167" t="s">
        <v>606</v>
      </c>
      <c r="I72" s="167" t="s">
        <v>881</v>
      </c>
      <c r="J72" s="168" t="s">
        <v>1154</v>
      </c>
      <c r="K72" s="168" t="s">
        <v>1506</v>
      </c>
      <c r="L72" s="168" t="s">
        <v>1506</v>
      </c>
      <c r="M72" s="169">
        <f t="shared" si="17"/>
        <v>15</v>
      </c>
      <c r="N72" s="169">
        <f t="shared" si="17"/>
        <v>19</v>
      </c>
      <c r="O72" s="169">
        <f t="shared" si="21"/>
        <v>19</v>
      </c>
      <c r="P72" s="169">
        <f t="shared" si="18"/>
        <v>0</v>
      </c>
      <c r="Q72" s="169">
        <f t="shared" si="18"/>
        <v>0</v>
      </c>
      <c r="R72" s="169">
        <f t="shared" si="18"/>
        <v>0</v>
      </c>
      <c r="S72" s="169">
        <f t="shared" si="18"/>
        <v>0</v>
      </c>
      <c r="T72" s="169">
        <f t="shared" si="18"/>
        <v>0</v>
      </c>
      <c r="U72" s="169">
        <f t="shared" si="18"/>
        <v>5</v>
      </c>
      <c r="V72" s="169">
        <f t="shared" si="18"/>
        <v>0</v>
      </c>
      <c r="W72" s="169">
        <f t="shared" si="18"/>
        <v>7</v>
      </c>
      <c r="X72" s="169">
        <f t="shared" si="18"/>
        <v>0</v>
      </c>
      <c r="Y72" s="169">
        <f t="shared" si="18"/>
        <v>1</v>
      </c>
      <c r="Z72" s="170">
        <v>413.40600000000001</v>
      </c>
      <c r="AA72" s="171">
        <v>47</v>
      </c>
      <c r="AB72" s="171">
        <v>16</v>
      </c>
      <c r="AC72" s="171">
        <v>12</v>
      </c>
      <c r="AD72" s="170">
        <f t="shared" si="22"/>
        <v>0.42857142857142855</v>
      </c>
      <c r="AE72" s="171">
        <v>8</v>
      </c>
      <c r="AF72" s="171">
        <v>11</v>
      </c>
      <c r="AG72" s="200">
        <v>1</v>
      </c>
      <c r="AH72" s="171">
        <v>148.06</v>
      </c>
      <c r="AI72" s="171">
        <v>-1</v>
      </c>
      <c r="AJ72" s="170">
        <v>1.87</v>
      </c>
      <c r="AK72" s="170">
        <v>1.84</v>
      </c>
      <c r="AL72" s="170">
        <v>1.63</v>
      </c>
      <c r="AM72" s="170">
        <v>1.18</v>
      </c>
      <c r="AN72" s="170">
        <v>0.97</v>
      </c>
      <c r="AO72" s="170">
        <v>0.94</v>
      </c>
      <c r="AP72" s="172">
        <v>0.93</v>
      </c>
      <c r="AQ72" s="170">
        <v>0.93</v>
      </c>
      <c r="AR72" s="170">
        <v>0.93</v>
      </c>
      <c r="AS72" s="170">
        <v>0.93</v>
      </c>
      <c r="AT72" s="170">
        <v>0.93</v>
      </c>
      <c r="AU72" s="170">
        <v>0.93</v>
      </c>
      <c r="AV72" s="170">
        <v>0.92</v>
      </c>
      <c r="AW72" s="173">
        <v>-3.6</v>
      </c>
      <c r="AX72" s="173"/>
      <c r="AY72" s="174">
        <f t="shared" si="23"/>
        <v>-3.6</v>
      </c>
      <c r="AZ72" s="173"/>
      <c r="BA72" s="173"/>
      <c r="BB72" s="173"/>
      <c r="BC72" s="173">
        <v>2.04</v>
      </c>
      <c r="BD72" s="174">
        <f t="shared" si="24"/>
        <v>2.04</v>
      </c>
      <c r="BE72"/>
    </row>
    <row r="73" spans="1:57" ht="15.75" customHeight="1" x14ac:dyDescent="0.25">
      <c r="A73" s="196" t="s">
        <v>7</v>
      </c>
      <c r="B73" s="196" t="s">
        <v>2078</v>
      </c>
      <c r="C73" s="189"/>
      <c r="D73" s="189" t="s">
        <v>1946</v>
      </c>
      <c r="E73" s="133" t="s">
        <v>362</v>
      </c>
      <c r="F73" s="166" t="str">
        <f t="shared" si="19"/>
        <v>png</v>
      </c>
      <c r="G73" s="166" t="str">
        <f t="shared" si="20"/>
        <v>svg</v>
      </c>
      <c r="H73" s="167" t="s">
        <v>607</v>
      </c>
      <c r="I73" s="167" t="s">
        <v>882</v>
      </c>
      <c r="J73" s="168" t="s">
        <v>1155</v>
      </c>
      <c r="K73" s="168" t="s">
        <v>1507</v>
      </c>
      <c r="L73" s="168" t="s">
        <v>1507</v>
      </c>
      <c r="M73" s="169">
        <f t="shared" si="17"/>
        <v>17</v>
      </c>
      <c r="N73" s="169">
        <f t="shared" si="17"/>
        <v>26</v>
      </c>
      <c r="O73" s="169">
        <f t="shared" si="21"/>
        <v>26</v>
      </c>
      <c r="P73" s="169">
        <f t="shared" si="18"/>
        <v>0</v>
      </c>
      <c r="Q73" s="169">
        <f t="shared" si="18"/>
        <v>0</v>
      </c>
      <c r="R73" s="169">
        <f t="shared" si="18"/>
        <v>1</v>
      </c>
      <c r="S73" s="169">
        <f t="shared" si="18"/>
        <v>0</v>
      </c>
      <c r="T73" s="169">
        <f t="shared" si="18"/>
        <v>0</v>
      </c>
      <c r="U73" s="169">
        <f t="shared" si="18"/>
        <v>1</v>
      </c>
      <c r="V73" s="169">
        <f t="shared" si="18"/>
        <v>0</v>
      </c>
      <c r="W73" s="169">
        <f t="shared" si="18"/>
        <v>3</v>
      </c>
      <c r="X73" s="169">
        <f t="shared" si="18"/>
        <v>0</v>
      </c>
      <c r="Y73" s="169">
        <f t="shared" si="18"/>
        <v>1</v>
      </c>
      <c r="Z73" s="170">
        <v>359.911</v>
      </c>
      <c r="AA73" s="171">
        <v>49</v>
      </c>
      <c r="AB73" s="171">
        <v>23</v>
      </c>
      <c r="AC73" s="171">
        <v>0</v>
      </c>
      <c r="AD73" s="170">
        <f t="shared" si="22"/>
        <v>0</v>
      </c>
      <c r="AE73" s="171">
        <v>9</v>
      </c>
      <c r="AF73" s="171">
        <v>4</v>
      </c>
      <c r="AG73" s="200">
        <v>1</v>
      </c>
      <c r="AH73" s="171">
        <v>55.4</v>
      </c>
      <c r="AI73" s="171">
        <v>0</v>
      </c>
      <c r="AJ73" s="170">
        <v>3.67</v>
      </c>
      <c r="AK73" s="170">
        <v>3.68</v>
      </c>
      <c r="AL73" s="170">
        <v>3.68</v>
      </c>
      <c r="AM73" s="170">
        <v>3.68</v>
      </c>
      <c r="AN73" s="170">
        <v>3.68</v>
      </c>
      <c r="AO73" s="170">
        <v>3.68</v>
      </c>
      <c r="AP73" s="172">
        <v>3.68</v>
      </c>
      <c r="AQ73" s="170">
        <v>3.68</v>
      </c>
      <c r="AR73" s="170">
        <v>3.68</v>
      </c>
      <c r="AS73" s="170">
        <v>3.68</v>
      </c>
      <c r="AT73" s="170">
        <v>3.68</v>
      </c>
      <c r="AU73" s="170">
        <v>3.68</v>
      </c>
      <c r="AV73" s="170">
        <v>3.68</v>
      </c>
      <c r="AW73" s="173">
        <v>-4.4800000000000004</v>
      </c>
      <c r="AX73" s="173"/>
      <c r="AY73" s="174">
        <f t="shared" si="23"/>
        <v>-4.4800000000000004</v>
      </c>
      <c r="AZ73" s="173">
        <v>3.67</v>
      </c>
      <c r="BA73" s="173">
        <v>4.28</v>
      </c>
      <c r="BB73" s="173">
        <v>3.9750000000000001</v>
      </c>
      <c r="BC73" s="173"/>
      <c r="BD73" s="174">
        <f t="shared" si="24"/>
        <v>3.9750000000000001</v>
      </c>
      <c r="BE73"/>
    </row>
    <row r="74" spans="1:57" ht="15.75" customHeight="1" x14ac:dyDescent="0.25">
      <c r="A74" s="20" t="s">
        <v>1747</v>
      </c>
      <c r="B74" s="196" t="s">
        <v>2078</v>
      </c>
      <c r="C74" s="189"/>
      <c r="D74" s="189" t="s">
        <v>1946</v>
      </c>
      <c r="E74" s="133" t="s">
        <v>363</v>
      </c>
      <c r="F74" s="166" t="str">
        <f t="shared" si="19"/>
        <v>png</v>
      </c>
      <c r="G74" s="166" t="str">
        <f t="shared" si="20"/>
        <v>svg</v>
      </c>
      <c r="H74" s="167" t="s">
        <v>608</v>
      </c>
      <c r="I74" s="167" t="s">
        <v>883</v>
      </c>
      <c r="J74" s="168" t="s">
        <v>1156</v>
      </c>
      <c r="K74" s="168" t="s">
        <v>1508</v>
      </c>
      <c r="L74" s="168" t="s">
        <v>1508</v>
      </c>
      <c r="M74" s="169">
        <f t="shared" si="17"/>
        <v>14</v>
      </c>
      <c r="N74" s="169">
        <f t="shared" si="17"/>
        <v>11</v>
      </c>
      <c r="O74" s="169">
        <f t="shared" si="21"/>
        <v>11</v>
      </c>
      <c r="P74" s="169">
        <f t="shared" si="18"/>
        <v>0</v>
      </c>
      <c r="Q74" s="169">
        <f t="shared" si="18"/>
        <v>0</v>
      </c>
      <c r="R74" s="169">
        <f t="shared" si="18"/>
        <v>1</v>
      </c>
      <c r="S74" s="169">
        <f t="shared" si="18"/>
        <v>1</v>
      </c>
      <c r="T74" s="169">
        <f t="shared" si="18"/>
        <v>0</v>
      </c>
      <c r="U74" s="169">
        <f t="shared" si="18"/>
        <v>1</v>
      </c>
      <c r="V74" s="169">
        <f t="shared" si="18"/>
        <v>0</v>
      </c>
      <c r="W74" s="169">
        <f t="shared" si="18"/>
        <v>4</v>
      </c>
      <c r="X74" s="169">
        <f t="shared" si="18"/>
        <v>0</v>
      </c>
      <c r="Y74" s="169">
        <f t="shared" si="18"/>
        <v>0</v>
      </c>
      <c r="Z74" s="170">
        <v>311.69299999999998</v>
      </c>
      <c r="AA74" s="171">
        <v>32</v>
      </c>
      <c r="AB74" s="171">
        <v>9</v>
      </c>
      <c r="AC74" s="171">
        <v>12</v>
      </c>
      <c r="AD74" s="170">
        <f t="shared" si="22"/>
        <v>0.5714285714285714</v>
      </c>
      <c r="AE74" s="171">
        <v>5</v>
      </c>
      <c r="AF74" s="171">
        <v>4</v>
      </c>
      <c r="AG74" s="200">
        <v>0</v>
      </c>
      <c r="AH74" s="171">
        <v>71.48</v>
      </c>
      <c r="AI74" s="171">
        <v>-1</v>
      </c>
      <c r="AJ74" s="170">
        <v>3.47</v>
      </c>
      <c r="AK74" s="170">
        <v>3.31</v>
      </c>
      <c r="AL74" s="170">
        <v>2.71</v>
      </c>
      <c r="AM74" s="170">
        <v>1.79</v>
      </c>
      <c r="AN74" s="170">
        <v>0.85</v>
      </c>
      <c r="AO74" s="170">
        <v>-0.04</v>
      </c>
      <c r="AP74" s="172">
        <v>-0.04</v>
      </c>
      <c r="AQ74" s="170">
        <v>-0.04</v>
      </c>
      <c r="AR74" s="170">
        <v>-0.04</v>
      </c>
      <c r="AS74" s="170">
        <v>-0.04</v>
      </c>
      <c r="AT74" s="170">
        <v>-0.04</v>
      </c>
      <c r="AU74" s="170">
        <v>-0.04</v>
      </c>
      <c r="AV74" s="170">
        <v>-0.04</v>
      </c>
      <c r="AW74" s="173">
        <v>-3.92</v>
      </c>
      <c r="AX74" s="173"/>
      <c r="AY74" s="174">
        <f t="shared" si="23"/>
        <v>-3.92</v>
      </c>
      <c r="AZ74" s="173">
        <v>3.29</v>
      </c>
      <c r="BA74" s="173">
        <v>3.41</v>
      </c>
      <c r="BB74" s="173">
        <v>3.35</v>
      </c>
      <c r="BC74" s="173"/>
      <c r="BD74" s="174">
        <f t="shared" si="24"/>
        <v>3.35</v>
      </c>
      <c r="BE74"/>
    </row>
    <row r="75" spans="1:57" ht="15.75" customHeight="1" x14ac:dyDescent="0.25">
      <c r="A75" s="20" t="s">
        <v>0</v>
      </c>
      <c r="B75" s="196" t="s">
        <v>2078</v>
      </c>
      <c r="C75" s="189"/>
      <c r="D75" s="189" t="s">
        <v>1946</v>
      </c>
      <c r="E75" s="133" t="s">
        <v>461</v>
      </c>
      <c r="F75" s="166" t="str">
        <f t="shared" si="19"/>
        <v>png</v>
      </c>
      <c r="G75" s="166" t="str">
        <f t="shared" si="20"/>
        <v>svg</v>
      </c>
      <c r="H75" s="167" t="s">
        <v>609</v>
      </c>
      <c r="I75" s="167" t="s">
        <v>884</v>
      </c>
      <c r="J75" s="168" t="s">
        <v>1157</v>
      </c>
      <c r="K75" s="168" t="s">
        <v>1509</v>
      </c>
      <c r="L75" s="168" t="s">
        <v>1509</v>
      </c>
      <c r="M75" s="169">
        <f t="shared" si="17"/>
        <v>17</v>
      </c>
      <c r="N75" s="169">
        <f t="shared" si="17"/>
        <v>13</v>
      </c>
      <c r="O75" s="169">
        <f t="shared" si="21"/>
        <v>13</v>
      </c>
      <c r="P75" s="169">
        <f t="shared" si="18"/>
        <v>0</v>
      </c>
      <c r="Q75" s="169">
        <f t="shared" si="18"/>
        <v>0</v>
      </c>
      <c r="R75" s="169">
        <f t="shared" si="18"/>
        <v>1</v>
      </c>
      <c r="S75" s="169">
        <f t="shared" si="18"/>
        <v>1</v>
      </c>
      <c r="T75" s="169">
        <f t="shared" si="18"/>
        <v>0</v>
      </c>
      <c r="U75" s="169">
        <f t="shared" si="18"/>
        <v>1</v>
      </c>
      <c r="V75" s="169">
        <f t="shared" si="18"/>
        <v>0</v>
      </c>
      <c r="W75" s="169">
        <f t="shared" si="18"/>
        <v>4</v>
      </c>
      <c r="X75" s="169">
        <f t="shared" si="18"/>
        <v>0</v>
      </c>
      <c r="Y75" s="169">
        <f t="shared" si="18"/>
        <v>0</v>
      </c>
      <c r="Z75" s="170">
        <v>349.74099999999999</v>
      </c>
      <c r="AA75" s="171">
        <v>37</v>
      </c>
      <c r="AB75" s="171">
        <v>12</v>
      </c>
      <c r="AC75" s="171">
        <v>12</v>
      </c>
      <c r="AD75" s="170">
        <f t="shared" si="22"/>
        <v>0.5</v>
      </c>
      <c r="AE75" s="171">
        <v>7</v>
      </c>
      <c r="AF75" s="171">
        <v>3</v>
      </c>
      <c r="AG75" s="200">
        <v>0</v>
      </c>
      <c r="AH75" s="171">
        <v>57.65</v>
      </c>
      <c r="AI75" s="171">
        <v>0</v>
      </c>
      <c r="AJ75" s="170">
        <v>3.86</v>
      </c>
      <c r="AK75" s="170">
        <v>3.86</v>
      </c>
      <c r="AL75" s="170">
        <v>3.86</v>
      </c>
      <c r="AM75" s="170">
        <v>3.86</v>
      </c>
      <c r="AN75" s="170">
        <v>3.86</v>
      </c>
      <c r="AO75" s="170">
        <v>3.86</v>
      </c>
      <c r="AP75" s="172">
        <v>3.86</v>
      </c>
      <c r="AQ75" s="170">
        <v>3.86</v>
      </c>
      <c r="AR75" s="170">
        <v>3.86</v>
      </c>
      <c r="AS75" s="170">
        <v>3.86</v>
      </c>
      <c r="AT75" s="170">
        <v>3.86</v>
      </c>
      <c r="AU75" s="170">
        <v>3.86</v>
      </c>
      <c r="AV75" s="170">
        <v>3.86</v>
      </c>
      <c r="AW75" s="173">
        <v>-4.74</v>
      </c>
      <c r="AX75" s="173"/>
      <c r="AY75" s="174">
        <f t="shared" si="23"/>
        <v>-4.74</v>
      </c>
      <c r="AZ75" s="173"/>
      <c r="BA75" s="173"/>
      <c r="BB75" s="173"/>
      <c r="BC75" s="173">
        <v>3.9</v>
      </c>
      <c r="BD75" s="174">
        <f t="shared" si="24"/>
        <v>3.9</v>
      </c>
      <c r="BE75"/>
    </row>
    <row r="76" spans="1:57" ht="15.75" customHeight="1" x14ac:dyDescent="0.25">
      <c r="A76" s="20" t="s">
        <v>147</v>
      </c>
      <c r="B76" s="196" t="s">
        <v>2089</v>
      </c>
      <c r="C76" s="189" t="s">
        <v>1946</v>
      </c>
      <c r="D76" s="189"/>
      <c r="E76" s="133" t="s">
        <v>462</v>
      </c>
      <c r="F76" s="166" t="str">
        <f t="shared" si="19"/>
        <v>png</v>
      </c>
      <c r="G76" s="166" t="str">
        <f t="shared" si="20"/>
        <v>svg</v>
      </c>
      <c r="H76" s="167" t="s">
        <v>610</v>
      </c>
      <c r="I76" s="167" t="s">
        <v>885</v>
      </c>
      <c r="J76" s="168" t="s">
        <v>1158</v>
      </c>
      <c r="K76" s="168" t="s">
        <v>1510</v>
      </c>
      <c r="L76" s="168" t="s">
        <v>1510</v>
      </c>
      <c r="M76" s="169">
        <f t="shared" si="17"/>
        <v>12</v>
      </c>
      <c r="N76" s="169">
        <f t="shared" si="17"/>
        <v>14</v>
      </c>
      <c r="O76" s="169">
        <f t="shared" si="21"/>
        <v>14</v>
      </c>
      <c r="P76" s="169">
        <f t="shared" ref="P76:Y85" si="25">IFERROR(VALUE(MID($K76,SEARCH(P$2&amp;"0",$K76,1)+LEN(P$2),3)),0)</f>
        <v>0</v>
      </c>
      <c r="Q76" s="169">
        <f t="shared" si="25"/>
        <v>0</v>
      </c>
      <c r="R76" s="169">
        <f t="shared" si="25"/>
        <v>1</v>
      </c>
      <c r="S76" s="169">
        <f t="shared" si="25"/>
        <v>0</v>
      </c>
      <c r="T76" s="169">
        <f t="shared" si="25"/>
        <v>0</v>
      </c>
      <c r="U76" s="169">
        <f t="shared" si="25"/>
        <v>1</v>
      </c>
      <c r="V76" s="169">
        <f t="shared" si="25"/>
        <v>0</v>
      </c>
      <c r="W76" s="169">
        <f t="shared" si="25"/>
        <v>2</v>
      </c>
      <c r="X76" s="169">
        <f t="shared" si="25"/>
        <v>0</v>
      </c>
      <c r="Y76" s="169">
        <f t="shared" si="25"/>
        <v>0</v>
      </c>
      <c r="Z76" s="170">
        <v>239.69800000000001</v>
      </c>
      <c r="AA76" s="171">
        <v>30</v>
      </c>
      <c r="AB76" s="171">
        <v>10</v>
      </c>
      <c r="AC76" s="171">
        <v>6</v>
      </c>
      <c r="AD76" s="170">
        <f t="shared" si="22"/>
        <v>0.375</v>
      </c>
      <c r="AE76" s="171">
        <v>2</v>
      </c>
      <c r="AF76" s="171">
        <v>2</v>
      </c>
      <c r="AG76" s="200">
        <v>0</v>
      </c>
      <c r="AH76" s="171">
        <v>29.54</v>
      </c>
      <c r="AI76" s="171">
        <v>0</v>
      </c>
      <c r="AJ76" s="170">
        <v>2.93</v>
      </c>
      <c r="AK76" s="170">
        <v>2.93</v>
      </c>
      <c r="AL76" s="170">
        <v>2.93</v>
      </c>
      <c r="AM76" s="170">
        <v>2.93</v>
      </c>
      <c r="AN76" s="170">
        <v>2.93</v>
      </c>
      <c r="AO76" s="170">
        <v>2.93</v>
      </c>
      <c r="AP76" s="172">
        <v>2.93</v>
      </c>
      <c r="AQ76" s="170">
        <v>2.93</v>
      </c>
      <c r="AR76" s="170">
        <v>2.93</v>
      </c>
      <c r="AS76" s="170">
        <v>2.93</v>
      </c>
      <c r="AT76" s="170">
        <v>2.93</v>
      </c>
      <c r="AU76" s="170">
        <v>2.93</v>
      </c>
      <c r="AV76" s="170">
        <v>2.93</v>
      </c>
      <c r="AW76" s="173">
        <v>-2.33</v>
      </c>
      <c r="AX76" s="173"/>
      <c r="AY76" s="174">
        <f t="shared" si="23"/>
        <v>-2.33</v>
      </c>
      <c r="AZ76" s="173"/>
      <c r="BA76" s="173"/>
      <c r="BB76" s="173"/>
      <c r="BC76" s="173">
        <v>2.5</v>
      </c>
      <c r="BD76" s="174">
        <f t="shared" si="24"/>
        <v>2.5</v>
      </c>
      <c r="BE76"/>
    </row>
    <row r="77" spans="1:57" ht="15.75" customHeight="1" x14ac:dyDescent="0.25">
      <c r="A77" s="196" t="s">
        <v>213</v>
      </c>
      <c r="B77" s="196" t="s">
        <v>1940</v>
      </c>
      <c r="C77" s="189" t="s">
        <v>1946</v>
      </c>
      <c r="D77" s="189" t="s">
        <v>1946</v>
      </c>
      <c r="E77" s="133" t="s">
        <v>463</v>
      </c>
      <c r="F77" s="166" t="str">
        <f t="shared" si="19"/>
        <v>png</v>
      </c>
      <c r="G77" s="166" t="str">
        <f t="shared" si="20"/>
        <v>svg</v>
      </c>
      <c r="H77" s="167" t="s">
        <v>611</v>
      </c>
      <c r="I77" s="167" t="s">
        <v>886</v>
      </c>
      <c r="J77" s="168" t="s">
        <v>1159</v>
      </c>
      <c r="K77" s="168" t="s">
        <v>1511</v>
      </c>
      <c r="L77" s="168" t="s">
        <v>1511</v>
      </c>
      <c r="M77" s="169">
        <f t="shared" si="17"/>
        <v>16</v>
      </c>
      <c r="N77" s="169">
        <f t="shared" si="17"/>
        <v>15</v>
      </c>
      <c r="O77" s="169">
        <f t="shared" si="21"/>
        <v>15</v>
      </c>
      <c r="P77" s="169">
        <f t="shared" si="25"/>
        <v>0</v>
      </c>
      <c r="Q77" s="169">
        <f t="shared" si="25"/>
        <v>0</v>
      </c>
      <c r="R77" s="169">
        <f t="shared" si="25"/>
        <v>2</v>
      </c>
      <c r="S77" s="169">
        <f t="shared" si="25"/>
        <v>0</v>
      </c>
      <c r="T77" s="169">
        <f t="shared" si="25"/>
        <v>0</v>
      </c>
      <c r="U77" s="169">
        <f t="shared" si="25"/>
        <v>1</v>
      </c>
      <c r="V77" s="169">
        <f t="shared" si="25"/>
        <v>0</v>
      </c>
      <c r="W77" s="169">
        <f t="shared" si="25"/>
        <v>2</v>
      </c>
      <c r="X77" s="169">
        <f t="shared" si="25"/>
        <v>0</v>
      </c>
      <c r="Y77" s="169">
        <f t="shared" si="25"/>
        <v>0</v>
      </c>
      <c r="Z77" s="170">
        <v>324.202</v>
      </c>
      <c r="AA77" s="171">
        <v>36</v>
      </c>
      <c r="AB77" s="171">
        <v>9</v>
      </c>
      <c r="AC77" s="171">
        <v>12</v>
      </c>
      <c r="AD77" s="170">
        <f t="shared" si="22"/>
        <v>0.5714285714285714</v>
      </c>
      <c r="AE77" s="171">
        <v>4</v>
      </c>
      <c r="AF77" s="171">
        <v>2</v>
      </c>
      <c r="AG77" s="200">
        <v>1</v>
      </c>
      <c r="AH77" s="171">
        <v>38.33</v>
      </c>
      <c r="AI77" s="171">
        <v>0</v>
      </c>
      <c r="AJ77" s="170">
        <v>5.0199999999999996</v>
      </c>
      <c r="AK77" s="170">
        <v>5.0199999999999996</v>
      </c>
      <c r="AL77" s="170">
        <v>5.0199999999999996</v>
      </c>
      <c r="AM77" s="170">
        <v>5.0199999999999996</v>
      </c>
      <c r="AN77" s="170">
        <v>5.0199999999999996</v>
      </c>
      <c r="AO77" s="170">
        <v>5.0199999999999996</v>
      </c>
      <c r="AP77" s="172">
        <v>5.0199999999999996</v>
      </c>
      <c r="AQ77" s="170">
        <v>5.0199999999999996</v>
      </c>
      <c r="AR77" s="170">
        <v>5.0199999999999996</v>
      </c>
      <c r="AS77" s="170">
        <v>5.0199999999999996</v>
      </c>
      <c r="AT77" s="170">
        <v>5</v>
      </c>
      <c r="AU77" s="170">
        <v>4.87</v>
      </c>
      <c r="AV77" s="170">
        <v>4.3600000000000003</v>
      </c>
      <c r="AW77" s="173">
        <v>-5.42</v>
      </c>
      <c r="AX77" s="173"/>
      <c r="AY77" s="174">
        <f t="shared" si="23"/>
        <v>-5.42</v>
      </c>
      <c r="AZ77" s="173"/>
      <c r="BA77" s="173"/>
      <c r="BB77" s="173"/>
      <c r="BC77" s="173">
        <v>4.8</v>
      </c>
      <c r="BD77" s="174">
        <f t="shared" si="24"/>
        <v>4.8</v>
      </c>
      <c r="BE77"/>
    </row>
    <row r="78" spans="1:57" ht="15.75" customHeight="1" x14ac:dyDescent="0.25">
      <c r="A78" s="196" t="s">
        <v>220</v>
      </c>
      <c r="B78" s="196" t="s">
        <v>1940</v>
      </c>
      <c r="C78" s="189"/>
      <c r="D78" s="189" t="s">
        <v>1946</v>
      </c>
      <c r="E78" s="133" t="s">
        <v>364</v>
      </c>
      <c r="F78" s="166" t="str">
        <f t="shared" si="19"/>
        <v>png</v>
      </c>
      <c r="G78" s="166" t="str">
        <f t="shared" si="20"/>
        <v>svg</v>
      </c>
      <c r="H78" s="167" t="s">
        <v>612</v>
      </c>
      <c r="I78" s="167" t="s">
        <v>887</v>
      </c>
      <c r="J78" s="168" t="s">
        <v>1160</v>
      </c>
      <c r="K78" s="168" t="s">
        <v>1512</v>
      </c>
      <c r="L78" s="168" t="s">
        <v>1512</v>
      </c>
      <c r="M78" s="169">
        <f t="shared" si="17"/>
        <v>6</v>
      </c>
      <c r="N78" s="169">
        <f t="shared" si="17"/>
        <v>3</v>
      </c>
      <c r="O78" s="169">
        <f t="shared" si="21"/>
        <v>3</v>
      </c>
      <c r="P78" s="169">
        <f t="shared" si="25"/>
        <v>0</v>
      </c>
      <c r="Q78" s="169">
        <f t="shared" si="25"/>
        <v>0</v>
      </c>
      <c r="R78" s="169">
        <f t="shared" si="25"/>
        <v>2</v>
      </c>
      <c r="S78" s="169">
        <f t="shared" si="25"/>
        <v>0</v>
      </c>
      <c r="T78" s="169">
        <f t="shared" si="25"/>
        <v>0</v>
      </c>
      <c r="U78" s="169">
        <f t="shared" si="25"/>
        <v>1</v>
      </c>
      <c r="V78" s="169">
        <f t="shared" si="25"/>
        <v>0</v>
      </c>
      <c r="W78" s="169">
        <f t="shared" si="25"/>
        <v>2</v>
      </c>
      <c r="X78" s="169">
        <f t="shared" si="25"/>
        <v>0</v>
      </c>
      <c r="Y78" s="169">
        <f t="shared" si="25"/>
        <v>0</v>
      </c>
      <c r="Z78" s="170">
        <v>192</v>
      </c>
      <c r="AA78" s="171">
        <v>14</v>
      </c>
      <c r="AB78" s="171">
        <v>5</v>
      </c>
      <c r="AC78" s="171">
        <v>6</v>
      </c>
      <c r="AD78" s="170">
        <f t="shared" si="22"/>
        <v>0.54545454545454541</v>
      </c>
      <c r="AE78" s="171">
        <v>1</v>
      </c>
      <c r="AF78" s="171">
        <v>3</v>
      </c>
      <c r="AG78" s="200">
        <v>0</v>
      </c>
      <c r="AH78" s="171">
        <v>53.02</v>
      </c>
      <c r="AI78" s="171">
        <v>-1</v>
      </c>
      <c r="AJ78" s="170">
        <v>2.2200000000000002</v>
      </c>
      <c r="AK78" s="170">
        <v>2.16</v>
      </c>
      <c r="AL78" s="170">
        <v>1.82</v>
      </c>
      <c r="AM78" s="170">
        <v>1</v>
      </c>
      <c r="AN78" s="170">
        <v>0.05</v>
      </c>
      <c r="AO78" s="170">
        <v>-1.3</v>
      </c>
      <c r="AP78" s="172">
        <v>-1.3</v>
      </c>
      <c r="AQ78" s="170">
        <v>-1.3</v>
      </c>
      <c r="AR78" s="170">
        <v>-1.3</v>
      </c>
      <c r="AS78" s="170">
        <v>-1.3</v>
      </c>
      <c r="AT78" s="170">
        <v>-1.3</v>
      </c>
      <c r="AU78" s="170">
        <v>-1.3</v>
      </c>
      <c r="AV78" s="170">
        <v>-1.3</v>
      </c>
      <c r="AW78" s="173">
        <v>-1.64</v>
      </c>
      <c r="AX78" s="173"/>
      <c r="AY78" s="174">
        <f t="shared" si="23"/>
        <v>-1.64</v>
      </c>
      <c r="AZ78" s="173"/>
      <c r="BA78" s="173"/>
      <c r="BB78" s="173"/>
      <c r="BC78" s="173">
        <v>1.06</v>
      </c>
      <c r="BD78" s="174">
        <f t="shared" si="24"/>
        <v>1.06</v>
      </c>
      <c r="BE78"/>
    </row>
    <row r="79" spans="1:57" ht="15.75" customHeight="1" x14ac:dyDescent="0.25">
      <c r="A79" s="196" t="s">
        <v>49</v>
      </c>
      <c r="B79" s="196" t="s">
        <v>2080</v>
      </c>
      <c r="C79" s="189" t="s">
        <v>1946</v>
      </c>
      <c r="D79" s="189" t="s">
        <v>1946</v>
      </c>
      <c r="E79" s="133" t="s">
        <v>267</v>
      </c>
      <c r="F79" s="166" t="str">
        <f t="shared" si="19"/>
        <v>png</v>
      </c>
      <c r="G79" s="166" t="str">
        <f t="shared" si="20"/>
        <v>svg</v>
      </c>
      <c r="H79" s="167" t="s">
        <v>613</v>
      </c>
      <c r="I79" s="167" t="s">
        <v>888</v>
      </c>
      <c r="J79" s="168" t="s">
        <v>1161</v>
      </c>
      <c r="K79" s="168" t="s">
        <v>1513</v>
      </c>
      <c r="L79" s="168" t="s">
        <v>1513</v>
      </c>
      <c r="M79" s="169">
        <f t="shared" si="17"/>
        <v>15</v>
      </c>
      <c r="N79" s="169">
        <f t="shared" si="17"/>
        <v>13</v>
      </c>
      <c r="O79" s="169">
        <f t="shared" si="21"/>
        <v>13</v>
      </c>
      <c r="P79" s="169">
        <f t="shared" si="25"/>
        <v>0</v>
      </c>
      <c r="Q79" s="169">
        <f t="shared" si="25"/>
        <v>0</v>
      </c>
      <c r="R79" s="169">
        <f t="shared" si="25"/>
        <v>1</v>
      </c>
      <c r="S79" s="169">
        <f t="shared" si="25"/>
        <v>1</v>
      </c>
      <c r="T79" s="169">
        <f t="shared" si="25"/>
        <v>0</v>
      </c>
      <c r="U79" s="169">
        <f t="shared" si="25"/>
        <v>5</v>
      </c>
      <c r="V79" s="169">
        <f t="shared" si="25"/>
        <v>0</v>
      </c>
      <c r="W79" s="169">
        <f t="shared" si="25"/>
        <v>5</v>
      </c>
      <c r="X79" s="169">
        <f t="shared" si="25"/>
        <v>0</v>
      </c>
      <c r="Y79" s="169">
        <f t="shared" si="25"/>
        <v>1</v>
      </c>
      <c r="Z79" s="170">
        <v>429.81099999999998</v>
      </c>
      <c r="AA79" s="171">
        <v>41</v>
      </c>
      <c r="AB79" s="171">
        <v>13</v>
      </c>
      <c r="AC79" s="171">
        <v>15</v>
      </c>
      <c r="AD79" s="170">
        <f t="shared" si="22"/>
        <v>0.5357142857142857</v>
      </c>
      <c r="AE79" s="171">
        <v>6</v>
      </c>
      <c r="AF79" s="171">
        <v>8</v>
      </c>
      <c r="AG79" s="200">
        <v>0</v>
      </c>
      <c r="AH79" s="171">
        <v>121.98</v>
      </c>
      <c r="AI79" s="171">
        <v>-1</v>
      </c>
      <c r="AJ79" s="170">
        <v>3.16</v>
      </c>
      <c r="AK79" s="170">
        <v>3.16</v>
      </c>
      <c r="AL79" s="170">
        <v>3.16</v>
      </c>
      <c r="AM79" s="170">
        <v>3.16</v>
      </c>
      <c r="AN79" s="170">
        <v>3.15</v>
      </c>
      <c r="AO79" s="170">
        <v>3.08</v>
      </c>
      <c r="AP79" s="172">
        <v>2.75</v>
      </c>
      <c r="AQ79" s="170">
        <v>2.34</v>
      </c>
      <c r="AR79" s="170">
        <v>2.23</v>
      </c>
      <c r="AS79" s="170">
        <v>2.2200000000000002</v>
      </c>
      <c r="AT79" s="170">
        <v>2.2200000000000002</v>
      </c>
      <c r="AU79" s="170">
        <v>2.2200000000000002</v>
      </c>
      <c r="AV79" s="170">
        <v>2.2200000000000002</v>
      </c>
      <c r="AW79" s="173">
        <v>-4.2699999999999996</v>
      </c>
      <c r="AX79" s="173"/>
      <c r="AY79" s="174">
        <f t="shared" si="23"/>
        <v>-4.2699999999999996</v>
      </c>
      <c r="AZ79" s="173">
        <v>3.03</v>
      </c>
      <c r="BA79" s="173">
        <v>3.09</v>
      </c>
      <c r="BB79" s="173">
        <v>3.0599999999999996</v>
      </c>
      <c r="BC79" s="173"/>
      <c r="BD79" s="174">
        <f t="shared" si="24"/>
        <v>3.0599999999999996</v>
      </c>
      <c r="BE79"/>
    </row>
    <row r="80" spans="1:57" ht="15.75" customHeight="1" x14ac:dyDescent="0.25">
      <c r="A80" s="20" t="s">
        <v>234</v>
      </c>
      <c r="B80" s="196" t="s">
        <v>2077</v>
      </c>
      <c r="C80" s="189" t="s">
        <v>1946</v>
      </c>
      <c r="D80" s="189"/>
      <c r="E80" s="133" t="s">
        <v>464</v>
      </c>
      <c r="F80" s="166" t="str">
        <f t="shared" si="19"/>
        <v>png</v>
      </c>
      <c r="G80" s="166" t="str">
        <f t="shared" si="20"/>
        <v>svg</v>
      </c>
      <c r="H80" s="167" t="s">
        <v>614</v>
      </c>
      <c r="I80" s="167" t="s">
        <v>1381</v>
      </c>
      <c r="J80" s="168" t="s">
        <v>1162</v>
      </c>
      <c r="K80" s="168" t="s">
        <v>1514</v>
      </c>
      <c r="L80" s="168" t="s">
        <v>1514</v>
      </c>
      <c r="M80" s="169">
        <f t="shared" si="17"/>
        <v>17</v>
      </c>
      <c r="N80" s="169">
        <f t="shared" si="17"/>
        <v>19</v>
      </c>
      <c r="O80" s="169">
        <f t="shared" si="21"/>
        <v>19</v>
      </c>
      <c r="P80" s="169">
        <f t="shared" si="25"/>
        <v>0</v>
      </c>
      <c r="Q80" s="169">
        <f t="shared" si="25"/>
        <v>0</v>
      </c>
      <c r="R80" s="169">
        <f t="shared" si="25"/>
        <v>1</v>
      </c>
      <c r="S80" s="169">
        <f t="shared" si="25"/>
        <v>0</v>
      </c>
      <c r="T80" s="169">
        <f t="shared" si="25"/>
        <v>0</v>
      </c>
      <c r="U80" s="169">
        <f t="shared" si="25"/>
        <v>2</v>
      </c>
      <c r="V80" s="169">
        <f t="shared" si="25"/>
        <v>0</v>
      </c>
      <c r="W80" s="169">
        <f t="shared" si="25"/>
        <v>1</v>
      </c>
      <c r="X80" s="169">
        <f t="shared" si="25"/>
        <v>0</v>
      </c>
      <c r="Y80" s="169">
        <f t="shared" si="25"/>
        <v>0</v>
      </c>
      <c r="Z80" s="170">
        <v>302.79899999999998</v>
      </c>
      <c r="AA80" s="171">
        <v>40</v>
      </c>
      <c r="AB80" s="171">
        <v>9</v>
      </c>
      <c r="AC80" s="171">
        <v>12</v>
      </c>
      <c r="AD80" s="170">
        <f t="shared" si="22"/>
        <v>0.5714285714285714</v>
      </c>
      <c r="AE80" s="171">
        <v>4</v>
      </c>
      <c r="AF80" s="171">
        <v>1</v>
      </c>
      <c r="AG80" s="200">
        <v>2</v>
      </c>
      <c r="AH80" s="171">
        <v>41.13</v>
      </c>
      <c r="AI80" s="171">
        <v>0</v>
      </c>
      <c r="AJ80" s="170">
        <v>3.83</v>
      </c>
      <c r="AK80" s="170">
        <v>3.83</v>
      </c>
      <c r="AL80" s="170">
        <v>3.83</v>
      </c>
      <c r="AM80" s="170">
        <v>3.83</v>
      </c>
      <c r="AN80" s="170">
        <v>3.83</v>
      </c>
      <c r="AO80" s="170">
        <v>3.83</v>
      </c>
      <c r="AP80" s="172">
        <v>3.83</v>
      </c>
      <c r="AQ80" s="170">
        <v>3.83</v>
      </c>
      <c r="AR80" s="170">
        <v>3.83</v>
      </c>
      <c r="AS80" s="170">
        <v>3.83</v>
      </c>
      <c r="AT80" s="170">
        <v>3.83</v>
      </c>
      <c r="AU80" s="170">
        <v>3.83</v>
      </c>
      <c r="AV80" s="170">
        <v>3.77</v>
      </c>
      <c r="AW80" s="173">
        <v>-5.1100000000000003</v>
      </c>
      <c r="AX80" s="173"/>
      <c r="AY80" s="174">
        <f t="shared" si="23"/>
        <v>-5.1100000000000003</v>
      </c>
      <c r="AZ80" s="173">
        <v>3.84</v>
      </c>
      <c r="BA80" s="173">
        <v>3.58</v>
      </c>
      <c r="BB80" s="173">
        <v>3.71</v>
      </c>
      <c r="BC80" s="173"/>
      <c r="BD80" s="174">
        <f t="shared" si="24"/>
        <v>3.71</v>
      </c>
      <c r="BE80"/>
    </row>
    <row r="81" spans="1:57" ht="15.75" customHeight="1" x14ac:dyDescent="0.25">
      <c r="A81" s="20" t="s">
        <v>60</v>
      </c>
      <c r="B81" s="196" t="s">
        <v>1942</v>
      </c>
      <c r="C81" s="189" t="s">
        <v>1946</v>
      </c>
      <c r="D81" s="189" t="s">
        <v>1946</v>
      </c>
      <c r="E81" s="133" t="s">
        <v>465</v>
      </c>
      <c r="F81" s="166" t="str">
        <f t="shared" si="19"/>
        <v>png</v>
      </c>
      <c r="G81" s="166" t="str">
        <f t="shared" si="20"/>
        <v>svg</v>
      </c>
      <c r="H81" s="167" t="s">
        <v>615</v>
      </c>
      <c r="I81" s="167" t="s">
        <v>889</v>
      </c>
      <c r="J81" s="168" t="s">
        <v>1163</v>
      </c>
      <c r="K81" s="168" t="s">
        <v>1515</v>
      </c>
      <c r="L81" s="168" t="s">
        <v>1515</v>
      </c>
      <c r="M81" s="169">
        <f t="shared" si="17"/>
        <v>9</v>
      </c>
      <c r="N81" s="169">
        <f t="shared" si="17"/>
        <v>13</v>
      </c>
      <c r="O81" s="169">
        <f t="shared" si="21"/>
        <v>13</v>
      </c>
      <c r="P81" s="169">
        <f t="shared" si="25"/>
        <v>0</v>
      </c>
      <c r="Q81" s="169">
        <f t="shared" si="25"/>
        <v>0</v>
      </c>
      <c r="R81" s="169">
        <f t="shared" si="25"/>
        <v>1</v>
      </c>
      <c r="S81" s="169">
        <f t="shared" si="25"/>
        <v>0</v>
      </c>
      <c r="T81" s="169">
        <f t="shared" si="25"/>
        <v>0</v>
      </c>
      <c r="U81" s="169">
        <f t="shared" si="25"/>
        <v>6</v>
      </c>
      <c r="V81" s="169">
        <f t="shared" si="25"/>
        <v>0</v>
      </c>
      <c r="W81" s="169">
        <f t="shared" si="25"/>
        <v>0</v>
      </c>
      <c r="X81" s="169">
        <f t="shared" si="25"/>
        <v>0</v>
      </c>
      <c r="Y81" s="169">
        <f t="shared" si="25"/>
        <v>0</v>
      </c>
      <c r="Z81" s="170">
        <v>240.69300000000001</v>
      </c>
      <c r="AA81" s="171">
        <v>29</v>
      </c>
      <c r="AB81" s="171">
        <v>10</v>
      </c>
      <c r="AC81" s="171">
        <v>6</v>
      </c>
      <c r="AD81" s="170">
        <f t="shared" si="22"/>
        <v>0.375</v>
      </c>
      <c r="AE81" s="171">
        <v>4</v>
      </c>
      <c r="AF81" s="171">
        <v>6</v>
      </c>
      <c r="AG81" s="200">
        <v>2</v>
      </c>
      <c r="AH81" s="171">
        <v>86.52</v>
      </c>
      <c r="AI81" s="171">
        <v>0</v>
      </c>
      <c r="AJ81" s="170">
        <v>1.96</v>
      </c>
      <c r="AK81" s="170">
        <v>1.96</v>
      </c>
      <c r="AL81" s="170">
        <v>1.96</v>
      </c>
      <c r="AM81" s="170">
        <v>1.96</v>
      </c>
      <c r="AN81" s="170">
        <v>1.96</v>
      </c>
      <c r="AO81" s="170">
        <v>1.96</v>
      </c>
      <c r="AP81" s="172">
        <v>1.96</v>
      </c>
      <c r="AQ81" s="170">
        <v>1.96</v>
      </c>
      <c r="AR81" s="170">
        <v>1.96</v>
      </c>
      <c r="AS81" s="170">
        <v>1.96</v>
      </c>
      <c r="AT81" s="170">
        <v>1.96</v>
      </c>
      <c r="AU81" s="170">
        <v>1.96</v>
      </c>
      <c r="AV81" s="170">
        <v>1.93</v>
      </c>
      <c r="AW81" s="173"/>
      <c r="AX81" s="173">
        <v>-3.15</v>
      </c>
      <c r="AY81" s="174">
        <f t="shared" si="23"/>
        <v>-3.15</v>
      </c>
      <c r="AZ81" s="173"/>
      <c r="BA81" s="173"/>
      <c r="BB81" s="173"/>
      <c r="BC81" s="173">
        <v>2.2200000000000002</v>
      </c>
      <c r="BD81" s="174">
        <f t="shared" si="24"/>
        <v>2.2200000000000002</v>
      </c>
      <c r="BE81"/>
    </row>
    <row r="82" spans="1:57" ht="15.75" customHeight="1" x14ac:dyDescent="0.25">
      <c r="A82" s="20" t="s">
        <v>196</v>
      </c>
      <c r="B82" s="196" t="s">
        <v>2086</v>
      </c>
      <c r="C82" s="189"/>
      <c r="D82" s="189"/>
      <c r="E82" s="133" t="s">
        <v>466</v>
      </c>
      <c r="F82" s="166" t="str">
        <f t="shared" si="19"/>
        <v>png</v>
      </c>
      <c r="G82" s="166" t="str">
        <f t="shared" si="20"/>
        <v>svg</v>
      </c>
      <c r="H82" s="167" t="s">
        <v>616</v>
      </c>
      <c r="I82" s="167" t="s">
        <v>890</v>
      </c>
      <c r="J82" s="168" t="s">
        <v>1164</v>
      </c>
      <c r="K82" s="168" t="s">
        <v>1516</v>
      </c>
      <c r="L82" s="168" t="s">
        <v>1516</v>
      </c>
      <c r="M82" s="169">
        <f t="shared" si="17"/>
        <v>11</v>
      </c>
      <c r="N82" s="169">
        <f t="shared" si="17"/>
        <v>21</v>
      </c>
      <c r="O82" s="169">
        <f t="shared" si="21"/>
        <v>21</v>
      </c>
      <c r="P82" s="169">
        <f t="shared" si="25"/>
        <v>0</v>
      </c>
      <c r="Q82" s="169">
        <f t="shared" si="25"/>
        <v>0</v>
      </c>
      <c r="R82" s="169">
        <f t="shared" si="25"/>
        <v>0</v>
      </c>
      <c r="S82" s="169">
        <f t="shared" si="25"/>
        <v>0</v>
      </c>
      <c r="T82" s="169">
        <f t="shared" si="25"/>
        <v>0</v>
      </c>
      <c r="U82" s="169">
        <f t="shared" si="25"/>
        <v>1</v>
      </c>
      <c r="V82" s="169">
        <f t="shared" si="25"/>
        <v>0</v>
      </c>
      <c r="W82" s="169">
        <f t="shared" si="25"/>
        <v>1</v>
      </c>
      <c r="X82" s="169">
        <f t="shared" si="25"/>
        <v>0</v>
      </c>
      <c r="Y82" s="169">
        <f t="shared" si="25"/>
        <v>1</v>
      </c>
      <c r="Z82" s="170">
        <v>215.35599999999999</v>
      </c>
      <c r="AA82" s="171">
        <v>35</v>
      </c>
      <c r="AB82" s="171">
        <v>14</v>
      </c>
      <c r="AC82" s="171">
        <v>0</v>
      </c>
      <c r="AD82" s="170">
        <f t="shared" si="22"/>
        <v>0</v>
      </c>
      <c r="AE82" s="171">
        <v>4</v>
      </c>
      <c r="AF82" s="171">
        <v>1</v>
      </c>
      <c r="AG82" s="200">
        <v>0</v>
      </c>
      <c r="AH82" s="171">
        <v>20.309999999999999</v>
      </c>
      <c r="AI82" s="171">
        <v>0</v>
      </c>
      <c r="AJ82" s="170">
        <v>3.2</v>
      </c>
      <c r="AK82" s="170">
        <v>3.2</v>
      </c>
      <c r="AL82" s="170">
        <v>3.2</v>
      </c>
      <c r="AM82" s="170">
        <v>3.2</v>
      </c>
      <c r="AN82" s="170">
        <v>3.2</v>
      </c>
      <c r="AO82" s="170">
        <v>3.2</v>
      </c>
      <c r="AP82" s="172">
        <v>3.2</v>
      </c>
      <c r="AQ82" s="170">
        <v>3.2</v>
      </c>
      <c r="AR82" s="170">
        <v>3.2</v>
      </c>
      <c r="AS82" s="170">
        <v>3.2</v>
      </c>
      <c r="AT82" s="170">
        <v>3.2</v>
      </c>
      <c r="AU82" s="170">
        <v>3.2</v>
      </c>
      <c r="AV82" s="170">
        <v>3.2</v>
      </c>
      <c r="AW82" s="173"/>
      <c r="AX82" s="173">
        <v>-3.4</v>
      </c>
      <c r="AY82" s="174">
        <f t="shared" si="23"/>
        <v>-3.4</v>
      </c>
      <c r="AZ82" s="173"/>
      <c r="BA82" s="173"/>
      <c r="BB82" s="173"/>
      <c r="BC82" s="173">
        <v>3.88</v>
      </c>
      <c r="BD82" s="174">
        <f t="shared" si="24"/>
        <v>3.88</v>
      </c>
      <c r="BE82"/>
    </row>
    <row r="83" spans="1:57" ht="15.75" customHeight="1" x14ac:dyDescent="0.25">
      <c r="A83" s="196" t="s">
        <v>19</v>
      </c>
      <c r="B83" s="196" t="s">
        <v>2080</v>
      </c>
      <c r="C83" s="189"/>
      <c r="D83" s="189"/>
      <c r="E83" s="133" t="s">
        <v>365</v>
      </c>
      <c r="F83" s="166" t="str">
        <f t="shared" si="19"/>
        <v>png</v>
      </c>
      <c r="G83" s="166" t="str">
        <f t="shared" si="20"/>
        <v>svg</v>
      </c>
      <c r="H83" s="167" t="s">
        <v>617</v>
      </c>
      <c r="I83" s="167" t="s">
        <v>1382</v>
      </c>
      <c r="J83" s="168" t="s">
        <v>1165</v>
      </c>
      <c r="K83" s="168" t="s">
        <v>1517</v>
      </c>
      <c r="L83" s="168" t="s">
        <v>1517</v>
      </c>
      <c r="M83" s="169">
        <f t="shared" si="17"/>
        <v>17</v>
      </c>
      <c r="N83" s="169">
        <f t="shared" si="17"/>
        <v>19</v>
      </c>
      <c r="O83" s="169">
        <f t="shared" si="21"/>
        <v>19</v>
      </c>
      <c r="P83" s="169">
        <f t="shared" si="25"/>
        <v>0</v>
      </c>
      <c r="Q83" s="169">
        <f t="shared" si="25"/>
        <v>0</v>
      </c>
      <c r="R83" s="169">
        <f t="shared" si="25"/>
        <v>0</v>
      </c>
      <c r="S83" s="169">
        <f t="shared" si="25"/>
        <v>0</v>
      </c>
      <c r="T83" s="169">
        <f t="shared" si="25"/>
        <v>0</v>
      </c>
      <c r="U83" s="169">
        <f t="shared" si="25"/>
        <v>5</v>
      </c>
      <c r="V83" s="169">
        <f t="shared" si="25"/>
        <v>0</v>
      </c>
      <c r="W83" s="169">
        <f t="shared" si="25"/>
        <v>6</v>
      </c>
      <c r="X83" s="169">
        <f t="shared" si="25"/>
        <v>0</v>
      </c>
      <c r="Y83" s="169">
        <f t="shared" si="25"/>
        <v>1</v>
      </c>
      <c r="Z83" s="170">
        <v>421.428</v>
      </c>
      <c r="AA83" s="171">
        <v>48</v>
      </c>
      <c r="AB83" s="171">
        <v>17</v>
      </c>
      <c r="AC83" s="171">
        <v>12</v>
      </c>
      <c r="AD83" s="170">
        <f t="shared" si="22"/>
        <v>0.41379310344827586</v>
      </c>
      <c r="AE83" s="171">
        <v>6</v>
      </c>
      <c r="AF83" s="171">
        <v>10</v>
      </c>
      <c r="AG83" s="200">
        <v>2</v>
      </c>
      <c r="AH83" s="171">
        <v>145.81</v>
      </c>
      <c r="AI83" s="171">
        <v>-1</v>
      </c>
      <c r="AJ83" s="170">
        <v>1.29</v>
      </c>
      <c r="AK83" s="170">
        <v>1.63</v>
      </c>
      <c r="AL83" s="170">
        <v>1.45</v>
      </c>
      <c r="AM83" s="170">
        <v>1.01</v>
      </c>
      <c r="AN83" s="170">
        <v>0.84</v>
      </c>
      <c r="AO83" s="170">
        <v>0.81</v>
      </c>
      <c r="AP83" s="172">
        <v>0.81</v>
      </c>
      <c r="AQ83" s="170">
        <v>0.81</v>
      </c>
      <c r="AR83" s="170">
        <v>0.81</v>
      </c>
      <c r="AS83" s="170">
        <v>0.81</v>
      </c>
      <c r="AT83" s="170">
        <v>0.8</v>
      </c>
      <c r="AU83" s="170">
        <v>0.72</v>
      </c>
      <c r="AV83" s="170">
        <v>0.36</v>
      </c>
      <c r="AW83" s="173">
        <v>-4.34</v>
      </c>
      <c r="AX83" s="173"/>
      <c r="AY83" s="174">
        <f t="shared" si="23"/>
        <v>-4.34</v>
      </c>
      <c r="AZ83" s="173"/>
      <c r="BA83" s="173"/>
      <c r="BB83" s="173"/>
      <c r="BC83" s="173">
        <v>2.0499999999999998</v>
      </c>
      <c r="BD83" s="174">
        <f t="shared" si="24"/>
        <v>2.0499999999999998</v>
      </c>
      <c r="BE83"/>
    </row>
    <row r="84" spans="1:57" ht="15.75" customHeight="1" x14ac:dyDescent="0.25">
      <c r="A84" s="20" t="s">
        <v>8</v>
      </c>
      <c r="B84" s="196" t="s">
        <v>2078</v>
      </c>
      <c r="C84" s="189"/>
      <c r="D84" s="189" t="s">
        <v>1946</v>
      </c>
      <c r="E84" s="133" t="s">
        <v>366</v>
      </c>
      <c r="F84" s="166" t="str">
        <f t="shared" si="19"/>
        <v>png</v>
      </c>
      <c r="G84" s="166" t="str">
        <f t="shared" si="20"/>
        <v>svg</v>
      </c>
      <c r="H84" s="167" t="s">
        <v>618</v>
      </c>
      <c r="I84" s="167" t="s">
        <v>891</v>
      </c>
      <c r="J84" s="168" t="s">
        <v>1166</v>
      </c>
      <c r="K84" s="168" t="s">
        <v>1518</v>
      </c>
      <c r="L84" s="168" t="s">
        <v>1518</v>
      </c>
      <c r="M84" s="169">
        <f t="shared" si="17"/>
        <v>17</v>
      </c>
      <c r="N84" s="169">
        <f t="shared" si="17"/>
        <v>27</v>
      </c>
      <c r="O84" s="169">
        <f t="shared" si="21"/>
        <v>27</v>
      </c>
      <c r="P84" s="169">
        <f t="shared" si="25"/>
        <v>0</v>
      </c>
      <c r="Q84" s="169">
        <f t="shared" si="25"/>
        <v>0</v>
      </c>
      <c r="R84" s="169">
        <f t="shared" si="25"/>
        <v>0</v>
      </c>
      <c r="S84" s="169">
        <f t="shared" si="25"/>
        <v>0</v>
      </c>
      <c r="T84" s="169">
        <f t="shared" si="25"/>
        <v>0</v>
      </c>
      <c r="U84" s="169">
        <f t="shared" si="25"/>
        <v>1</v>
      </c>
      <c r="V84" s="169">
        <f t="shared" si="25"/>
        <v>0</v>
      </c>
      <c r="W84" s="169">
        <f t="shared" si="25"/>
        <v>3</v>
      </c>
      <c r="X84" s="169">
        <f t="shared" si="25"/>
        <v>0</v>
      </c>
      <c r="Y84" s="169">
        <f t="shared" si="25"/>
        <v>1</v>
      </c>
      <c r="Z84" s="170">
        <v>325.46600000000001</v>
      </c>
      <c r="AA84" s="171">
        <v>49</v>
      </c>
      <c r="AB84" s="171">
        <v>22</v>
      </c>
      <c r="AC84" s="171">
        <v>0</v>
      </c>
      <c r="AD84" s="170">
        <f t="shared" si="22"/>
        <v>0</v>
      </c>
      <c r="AE84" s="171">
        <v>6</v>
      </c>
      <c r="AF84" s="171">
        <v>4</v>
      </c>
      <c r="AG84" s="200">
        <v>1</v>
      </c>
      <c r="AH84" s="171">
        <v>55.4</v>
      </c>
      <c r="AI84" s="171">
        <v>0</v>
      </c>
      <c r="AJ84" s="170">
        <v>3.08</v>
      </c>
      <c r="AK84" s="170">
        <v>3.1</v>
      </c>
      <c r="AL84" s="170">
        <v>3.1</v>
      </c>
      <c r="AM84" s="170">
        <v>3.1</v>
      </c>
      <c r="AN84" s="170">
        <v>3.1</v>
      </c>
      <c r="AO84" s="170">
        <v>3.1</v>
      </c>
      <c r="AP84" s="172">
        <v>3.1</v>
      </c>
      <c r="AQ84" s="170">
        <v>3.1</v>
      </c>
      <c r="AR84" s="170">
        <v>3.1</v>
      </c>
      <c r="AS84" s="170">
        <v>3.1</v>
      </c>
      <c r="AT84" s="170">
        <v>3.1</v>
      </c>
      <c r="AU84" s="170">
        <v>3.1</v>
      </c>
      <c r="AV84" s="170">
        <v>3.1</v>
      </c>
      <c r="AW84" s="173">
        <v>-3.67</v>
      </c>
      <c r="AX84" s="173"/>
      <c r="AY84" s="174">
        <f t="shared" si="23"/>
        <v>-3.67</v>
      </c>
      <c r="AZ84" s="173">
        <v>3.1</v>
      </c>
      <c r="BA84" s="173">
        <v>3.67</v>
      </c>
      <c r="BB84" s="173">
        <v>3.3849999999999998</v>
      </c>
      <c r="BC84" s="173"/>
      <c r="BD84" s="174">
        <f t="shared" si="24"/>
        <v>3.3849999999999998</v>
      </c>
      <c r="BE84"/>
    </row>
    <row r="85" spans="1:57" ht="15.75" customHeight="1" x14ac:dyDescent="0.25">
      <c r="A85" s="20" t="s">
        <v>1</v>
      </c>
      <c r="B85" s="196" t="s">
        <v>2078</v>
      </c>
      <c r="C85" s="189"/>
      <c r="D85" s="189" t="s">
        <v>1946</v>
      </c>
      <c r="E85" s="133" t="s">
        <v>367</v>
      </c>
      <c r="F85" s="166" t="str">
        <f t="shared" si="19"/>
        <v>png</v>
      </c>
      <c r="G85" s="166" t="str">
        <f t="shared" si="20"/>
        <v>svg</v>
      </c>
      <c r="H85" s="167" t="s">
        <v>619</v>
      </c>
      <c r="I85" s="167" t="s">
        <v>892</v>
      </c>
      <c r="J85" s="168" t="s">
        <v>1167</v>
      </c>
      <c r="K85" s="168" t="s">
        <v>1519</v>
      </c>
      <c r="L85" s="168" t="s">
        <v>1519</v>
      </c>
      <c r="M85" s="169">
        <f t="shared" si="17"/>
        <v>20</v>
      </c>
      <c r="N85" s="169">
        <f t="shared" si="17"/>
        <v>20</v>
      </c>
      <c r="O85" s="169">
        <f t="shared" si="21"/>
        <v>20</v>
      </c>
      <c r="P85" s="169">
        <f t="shared" si="25"/>
        <v>0</v>
      </c>
      <c r="Q85" s="169">
        <f t="shared" si="25"/>
        <v>0</v>
      </c>
      <c r="R85" s="169">
        <f t="shared" si="25"/>
        <v>0</v>
      </c>
      <c r="S85" s="169">
        <f t="shared" si="25"/>
        <v>1</v>
      </c>
      <c r="T85" s="169">
        <f t="shared" si="25"/>
        <v>0</v>
      </c>
      <c r="U85" s="169">
        <f t="shared" si="25"/>
        <v>1</v>
      </c>
      <c r="V85" s="169">
        <f t="shared" si="25"/>
        <v>0</v>
      </c>
      <c r="W85" s="169">
        <f t="shared" si="25"/>
        <v>4</v>
      </c>
      <c r="X85" s="169">
        <f t="shared" si="25"/>
        <v>0</v>
      </c>
      <c r="Y85" s="169">
        <f t="shared" si="25"/>
        <v>0</v>
      </c>
      <c r="Z85" s="170">
        <v>357.37549999999999</v>
      </c>
      <c r="AA85" s="171">
        <v>46</v>
      </c>
      <c r="AB85" s="171">
        <v>14</v>
      </c>
      <c r="AC85" s="171">
        <v>12</v>
      </c>
      <c r="AD85" s="170">
        <f t="shared" si="22"/>
        <v>0.46153846153846156</v>
      </c>
      <c r="AE85" s="171">
        <v>9</v>
      </c>
      <c r="AF85" s="171">
        <v>3</v>
      </c>
      <c r="AG85" s="200">
        <v>0</v>
      </c>
      <c r="AH85" s="171">
        <v>68.55</v>
      </c>
      <c r="AI85" s="171">
        <v>0</v>
      </c>
      <c r="AJ85" s="170">
        <v>4.83</v>
      </c>
      <c r="AK85" s="170">
        <v>4.83</v>
      </c>
      <c r="AL85" s="170">
        <v>4.83</v>
      </c>
      <c r="AM85" s="170">
        <v>4.83</v>
      </c>
      <c r="AN85" s="170">
        <v>4.83</v>
      </c>
      <c r="AO85" s="170">
        <v>4.83</v>
      </c>
      <c r="AP85" s="172">
        <v>4.83</v>
      </c>
      <c r="AQ85" s="170">
        <v>4.83</v>
      </c>
      <c r="AR85" s="170">
        <v>4.83</v>
      </c>
      <c r="AS85" s="170">
        <v>4.83</v>
      </c>
      <c r="AT85" s="170">
        <v>4.83</v>
      </c>
      <c r="AU85" s="170">
        <v>4.83</v>
      </c>
      <c r="AV85" s="170">
        <v>4.83</v>
      </c>
      <c r="AW85" s="173">
        <v>-5.01</v>
      </c>
      <c r="AX85" s="173"/>
      <c r="AY85" s="174">
        <f t="shared" si="23"/>
        <v>-5.01</v>
      </c>
      <c r="AZ85" s="173">
        <v>4.6399999999999997</v>
      </c>
      <c r="BA85" s="173">
        <v>4.8099999999999996</v>
      </c>
      <c r="BB85" s="173">
        <v>4.7249999999999996</v>
      </c>
      <c r="BC85" s="173"/>
      <c r="BD85" s="174">
        <f t="shared" si="24"/>
        <v>4.7249999999999996</v>
      </c>
      <c r="BE85"/>
    </row>
    <row r="86" spans="1:57" ht="15.75" customHeight="1" x14ac:dyDescent="0.25">
      <c r="A86" s="196" t="s">
        <v>210</v>
      </c>
      <c r="B86" s="196" t="s">
        <v>2086</v>
      </c>
      <c r="C86" s="189"/>
      <c r="D86" s="189"/>
      <c r="E86" s="133" t="s">
        <v>368</v>
      </c>
      <c r="F86" s="166" t="str">
        <f t="shared" si="19"/>
        <v>png</v>
      </c>
      <c r="G86" s="166" t="str">
        <f t="shared" si="20"/>
        <v>svg</v>
      </c>
      <c r="H86" s="167" t="s">
        <v>620</v>
      </c>
      <c r="I86" s="167" t="s">
        <v>893</v>
      </c>
      <c r="J86" s="168" t="s">
        <v>1168</v>
      </c>
      <c r="K86" s="168" t="s">
        <v>1520</v>
      </c>
      <c r="L86" s="168" t="s">
        <v>1520</v>
      </c>
      <c r="M86" s="169">
        <f t="shared" ref="M86:N105" si="26">IFERROR(VALUE(MID($K86,SEARCH(M$2&amp;"0",$K86,1)+LEN(M$2),3)),0)</f>
        <v>3</v>
      </c>
      <c r="N86" s="169">
        <f t="shared" si="26"/>
        <v>4</v>
      </c>
      <c r="O86" s="169">
        <f t="shared" si="21"/>
        <v>4</v>
      </c>
      <c r="P86" s="169">
        <f t="shared" ref="P86:Y95" si="27">IFERROR(VALUE(MID($K86,SEARCH(P$2&amp;"0",$K86,1)+LEN(P$2),3)),0)</f>
        <v>0</v>
      </c>
      <c r="Q86" s="169">
        <f t="shared" si="27"/>
        <v>0</v>
      </c>
      <c r="R86" s="169">
        <f t="shared" si="27"/>
        <v>2</v>
      </c>
      <c r="S86" s="169">
        <f t="shared" si="27"/>
        <v>0</v>
      </c>
      <c r="T86" s="169">
        <f t="shared" si="27"/>
        <v>0</v>
      </c>
      <c r="U86" s="169">
        <f t="shared" si="27"/>
        <v>0</v>
      </c>
      <c r="V86" s="169">
        <f t="shared" si="27"/>
        <v>0</v>
      </c>
      <c r="W86" s="169">
        <f t="shared" si="27"/>
        <v>2</v>
      </c>
      <c r="X86" s="169">
        <f t="shared" si="27"/>
        <v>0</v>
      </c>
      <c r="Y86" s="169">
        <f t="shared" si="27"/>
        <v>0</v>
      </c>
      <c r="Z86" s="170">
        <v>142.96899999999999</v>
      </c>
      <c r="AA86" s="171">
        <v>11</v>
      </c>
      <c r="AB86" s="171">
        <v>7</v>
      </c>
      <c r="AC86" s="171">
        <v>0</v>
      </c>
      <c r="AD86" s="170">
        <f t="shared" si="22"/>
        <v>0</v>
      </c>
      <c r="AE86" s="171">
        <v>1</v>
      </c>
      <c r="AF86" s="171">
        <v>2</v>
      </c>
      <c r="AG86" s="200">
        <v>0</v>
      </c>
      <c r="AH86" s="171">
        <v>40.130000000000003</v>
      </c>
      <c r="AI86" s="171">
        <v>-1</v>
      </c>
      <c r="AJ86" s="170">
        <v>1.51</v>
      </c>
      <c r="AK86" s="170">
        <v>1.33</v>
      </c>
      <c r="AL86" s="170">
        <v>0.69</v>
      </c>
      <c r="AM86" s="170">
        <v>-0.24</v>
      </c>
      <c r="AN86" s="170">
        <v>-1.17</v>
      </c>
      <c r="AO86" s="170">
        <v>-1.99</v>
      </c>
      <c r="AP86" s="172">
        <v>-1.99</v>
      </c>
      <c r="AQ86" s="170">
        <v>-1.99</v>
      </c>
      <c r="AR86" s="170">
        <v>-1.99</v>
      </c>
      <c r="AS86" s="170">
        <v>-1.99</v>
      </c>
      <c r="AT86" s="170">
        <v>-1.99</v>
      </c>
      <c r="AU86" s="170">
        <v>-1.99</v>
      </c>
      <c r="AV86" s="170">
        <v>-1.99</v>
      </c>
      <c r="AW86" s="173">
        <v>-1.56</v>
      </c>
      <c r="AX86" s="173"/>
      <c r="AY86" s="174">
        <f t="shared" si="23"/>
        <v>-1.56</v>
      </c>
      <c r="AZ86" s="173"/>
      <c r="BA86" s="173"/>
      <c r="BB86" s="173"/>
      <c r="BC86" s="173">
        <v>0.78</v>
      </c>
      <c r="BD86" s="174">
        <f t="shared" si="24"/>
        <v>0.78</v>
      </c>
      <c r="BE86"/>
    </row>
    <row r="87" spans="1:57" ht="15.75" customHeight="1" x14ac:dyDescent="0.25">
      <c r="A87" s="196" t="s">
        <v>235</v>
      </c>
      <c r="B87" s="196" t="s">
        <v>2077</v>
      </c>
      <c r="C87" s="189"/>
      <c r="D87" s="189"/>
      <c r="E87" s="133" t="s">
        <v>467</v>
      </c>
      <c r="F87" s="166" t="str">
        <f t="shared" si="19"/>
        <v>png</v>
      </c>
      <c r="G87" s="166" t="str">
        <f t="shared" si="20"/>
        <v>svg</v>
      </c>
      <c r="H87" s="167" t="s">
        <v>621</v>
      </c>
      <c r="I87" s="167" t="s">
        <v>894</v>
      </c>
      <c r="J87" s="168" t="s">
        <v>1169</v>
      </c>
      <c r="K87" s="168" t="s">
        <v>1521</v>
      </c>
      <c r="L87" s="168" t="s">
        <v>1521</v>
      </c>
      <c r="M87" s="169">
        <f t="shared" si="26"/>
        <v>5</v>
      </c>
      <c r="N87" s="169">
        <f t="shared" si="26"/>
        <v>10</v>
      </c>
      <c r="O87" s="169">
        <f t="shared" si="21"/>
        <v>10</v>
      </c>
      <c r="P87" s="169">
        <f t="shared" si="27"/>
        <v>0</v>
      </c>
      <c r="Q87" s="169">
        <f t="shared" si="27"/>
        <v>0</v>
      </c>
      <c r="R87" s="169">
        <f t="shared" si="27"/>
        <v>0</v>
      </c>
      <c r="S87" s="169">
        <f t="shared" si="27"/>
        <v>0</v>
      </c>
      <c r="T87" s="169">
        <f t="shared" si="27"/>
        <v>0</v>
      </c>
      <c r="U87" s="169">
        <f t="shared" si="27"/>
        <v>2</v>
      </c>
      <c r="V87" s="169">
        <f t="shared" si="27"/>
        <v>0</v>
      </c>
      <c r="W87" s="169">
        <f t="shared" si="27"/>
        <v>0</v>
      </c>
      <c r="X87" s="169">
        <f t="shared" si="27"/>
        <v>0</v>
      </c>
      <c r="Y87" s="169">
        <f t="shared" si="27"/>
        <v>2</v>
      </c>
      <c r="Z87" s="170">
        <v>162.27600000000001</v>
      </c>
      <c r="AA87" s="171">
        <v>19</v>
      </c>
      <c r="AB87" s="171">
        <v>9</v>
      </c>
      <c r="AC87" s="171">
        <v>0</v>
      </c>
      <c r="AD87" s="170">
        <f t="shared" si="22"/>
        <v>0</v>
      </c>
      <c r="AE87" s="171">
        <v>0</v>
      </c>
      <c r="AF87" s="171">
        <v>1</v>
      </c>
      <c r="AG87" s="200">
        <v>0</v>
      </c>
      <c r="AH87" s="171">
        <v>6.48</v>
      </c>
      <c r="AI87" s="171">
        <v>0</v>
      </c>
      <c r="AJ87" s="170">
        <v>-1.32</v>
      </c>
      <c r="AK87" s="170">
        <v>-0.38</v>
      </c>
      <c r="AL87" s="170">
        <v>0.54</v>
      </c>
      <c r="AM87" s="170">
        <v>1.1200000000000001</v>
      </c>
      <c r="AN87" s="170">
        <v>1.26</v>
      </c>
      <c r="AO87" s="170">
        <v>1.28</v>
      </c>
      <c r="AP87" s="172">
        <v>1.28</v>
      </c>
      <c r="AQ87" s="170">
        <v>1.28</v>
      </c>
      <c r="AR87" s="170">
        <v>1.28</v>
      </c>
      <c r="AS87" s="170">
        <v>1.28</v>
      </c>
      <c r="AT87" s="170">
        <v>1.28</v>
      </c>
      <c r="AU87" s="170">
        <v>1.28</v>
      </c>
      <c r="AV87" s="170">
        <v>1.28</v>
      </c>
      <c r="AW87" s="173"/>
      <c r="AX87" s="173">
        <v>-2.13</v>
      </c>
      <c r="AY87" s="174">
        <f t="shared" si="23"/>
        <v>-2.13</v>
      </c>
      <c r="AZ87" s="173"/>
      <c r="BA87" s="173"/>
      <c r="BB87" s="173"/>
      <c r="BC87" s="173">
        <v>1.4</v>
      </c>
      <c r="BD87" s="174">
        <f t="shared" si="24"/>
        <v>1.4</v>
      </c>
      <c r="BE87"/>
    </row>
    <row r="88" spans="1:57" ht="15.75" customHeight="1" x14ac:dyDescent="0.25">
      <c r="A88" s="196" t="s">
        <v>78</v>
      </c>
      <c r="B88" s="196" t="s">
        <v>1942</v>
      </c>
      <c r="C88" s="189"/>
      <c r="D88" s="189" t="s">
        <v>1946</v>
      </c>
      <c r="E88" s="133" t="s">
        <v>281</v>
      </c>
      <c r="F88" s="166" t="str">
        <f t="shared" si="19"/>
        <v>png</v>
      </c>
      <c r="G88" s="166" t="str">
        <f t="shared" si="20"/>
        <v>svg</v>
      </c>
      <c r="H88" s="167" t="s">
        <v>622</v>
      </c>
      <c r="I88" s="167" t="s">
        <v>895</v>
      </c>
      <c r="J88" s="168" t="s">
        <v>1170</v>
      </c>
      <c r="K88" s="168" t="s">
        <v>1522</v>
      </c>
      <c r="L88" s="168" t="s">
        <v>1522</v>
      </c>
      <c r="M88" s="169">
        <f t="shared" si="26"/>
        <v>16</v>
      </c>
      <c r="N88" s="169">
        <f t="shared" si="26"/>
        <v>16</v>
      </c>
      <c r="O88" s="169">
        <f t="shared" si="21"/>
        <v>16</v>
      </c>
      <c r="P88" s="169">
        <f t="shared" si="27"/>
        <v>0</v>
      </c>
      <c r="Q88" s="169">
        <f t="shared" si="27"/>
        <v>0</v>
      </c>
      <c r="R88" s="169">
        <f t="shared" si="27"/>
        <v>0</v>
      </c>
      <c r="S88" s="169">
        <f t="shared" si="27"/>
        <v>0</v>
      </c>
      <c r="T88" s="169">
        <f t="shared" si="27"/>
        <v>0</v>
      </c>
      <c r="U88" s="169">
        <f t="shared" si="27"/>
        <v>2</v>
      </c>
      <c r="V88" s="169">
        <f t="shared" si="27"/>
        <v>0</v>
      </c>
      <c r="W88" s="169">
        <f t="shared" si="27"/>
        <v>4</v>
      </c>
      <c r="X88" s="169">
        <f t="shared" si="27"/>
        <v>0</v>
      </c>
      <c r="Y88" s="169">
        <f t="shared" si="27"/>
        <v>0</v>
      </c>
      <c r="Z88" s="170">
        <v>300.30919999999998</v>
      </c>
      <c r="AA88" s="171">
        <v>38</v>
      </c>
      <c r="AB88" s="171">
        <v>10</v>
      </c>
      <c r="AC88" s="171">
        <v>12</v>
      </c>
      <c r="AD88" s="170">
        <f t="shared" si="22"/>
        <v>0.54545454545454541</v>
      </c>
      <c r="AE88" s="171">
        <v>6</v>
      </c>
      <c r="AF88" s="171">
        <v>4</v>
      </c>
      <c r="AG88" s="200">
        <v>2</v>
      </c>
      <c r="AH88" s="171">
        <v>76.66</v>
      </c>
      <c r="AI88" s="171">
        <v>0</v>
      </c>
      <c r="AJ88" s="170">
        <v>3.7</v>
      </c>
      <c r="AK88" s="170">
        <v>3.7</v>
      </c>
      <c r="AL88" s="170">
        <v>3.7</v>
      </c>
      <c r="AM88" s="170">
        <v>3.7</v>
      </c>
      <c r="AN88" s="170">
        <v>3.7</v>
      </c>
      <c r="AO88" s="170">
        <v>3.7</v>
      </c>
      <c r="AP88" s="172">
        <v>3.7</v>
      </c>
      <c r="AQ88" s="170">
        <v>3.7</v>
      </c>
      <c r="AR88" s="170">
        <v>3.7</v>
      </c>
      <c r="AS88" s="170">
        <v>3.7</v>
      </c>
      <c r="AT88" s="170">
        <v>3.65</v>
      </c>
      <c r="AU88" s="170">
        <v>3.27</v>
      </c>
      <c r="AV88" s="170">
        <v>2.09</v>
      </c>
      <c r="AW88" s="173">
        <v>-4.05</v>
      </c>
      <c r="AX88" s="173"/>
      <c r="AY88" s="174">
        <f t="shared" si="23"/>
        <v>-4.05</v>
      </c>
      <c r="AZ88" s="173"/>
      <c r="BA88" s="173"/>
      <c r="BB88" s="173"/>
      <c r="BC88" s="173">
        <v>3.39</v>
      </c>
      <c r="BD88" s="174">
        <f t="shared" si="24"/>
        <v>3.39</v>
      </c>
      <c r="BE88"/>
    </row>
    <row r="89" spans="1:57" ht="15.75" customHeight="1" x14ac:dyDescent="0.25">
      <c r="A89" s="133" t="s">
        <v>61</v>
      </c>
      <c r="B89" s="196" t="s">
        <v>1942</v>
      </c>
      <c r="C89" s="194"/>
      <c r="D89" s="189" t="s">
        <v>1946</v>
      </c>
      <c r="E89" s="133" t="s">
        <v>271</v>
      </c>
      <c r="F89" s="166" t="str">
        <f t="shared" si="19"/>
        <v>png</v>
      </c>
      <c r="G89" s="166" t="str">
        <f t="shared" si="20"/>
        <v>svg</v>
      </c>
      <c r="H89" s="167" t="s">
        <v>623</v>
      </c>
      <c r="I89" s="167" t="s">
        <v>896</v>
      </c>
      <c r="J89" s="168" t="s">
        <v>1171</v>
      </c>
      <c r="K89" s="168" t="s">
        <v>1523</v>
      </c>
      <c r="L89" s="168" t="s">
        <v>1523</v>
      </c>
      <c r="M89" s="169">
        <f t="shared" si="26"/>
        <v>8</v>
      </c>
      <c r="N89" s="169">
        <f t="shared" si="26"/>
        <v>15</v>
      </c>
      <c r="O89" s="169">
        <f t="shared" si="21"/>
        <v>15</v>
      </c>
      <c r="P89" s="169">
        <f t="shared" si="27"/>
        <v>0</v>
      </c>
      <c r="Q89" s="169">
        <f t="shared" si="27"/>
        <v>0</v>
      </c>
      <c r="R89" s="169">
        <f t="shared" si="27"/>
        <v>0</v>
      </c>
      <c r="S89" s="169">
        <f t="shared" si="27"/>
        <v>0</v>
      </c>
      <c r="T89" s="169">
        <f t="shared" si="27"/>
        <v>0</v>
      </c>
      <c r="U89" s="169">
        <f t="shared" si="27"/>
        <v>5</v>
      </c>
      <c r="V89" s="169">
        <f t="shared" si="27"/>
        <v>0</v>
      </c>
      <c r="W89" s="169">
        <f t="shared" si="27"/>
        <v>0</v>
      </c>
      <c r="X89" s="169">
        <f t="shared" si="27"/>
        <v>0</v>
      </c>
      <c r="Y89" s="169">
        <f t="shared" si="27"/>
        <v>1</v>
      </c>
      <c r="Z89" s="170">
        <v>213.303</v>
      </c>
      <c r="AA89" s="171">
        <v>29</v>
      </c>
      <c r="AB89" s="171">
        <v>8</v>
      </c>
      <c r="AC89" s="171">
        <v>6</v>
      </c>
      <c r="AD89" s="170">
        <f t="shared" si="22"/>
        <v>0.42857142857142855</v>
      </c>
      <c r="AE89" s="171">
        <v>4</v>
      </c>
      <c r="AF89" s="171">
        <v>5</v>
      </c>
      <c r="AG89" s="200">
        <v>2</v>
      </c>
      <c r="AH89" s="171">
        <v>62.73</v>
      </c>
      <c r="AI89" s="171">
        <v>0</v>
      </c>
      <c r="AJ89" s="170">
        <v>0.27</v>
      </c>
      <c r="AK89" s="170">
        <v>0.28000000000000003</v>
      </c>
      <c r="AL89" s="170">
        <v>0.42</v>
      </c>
      <c r="AM89" s="170">
        <v>0.95</v>
      </c>
      <c r="AN89" s="170">
        <v>1.73</v>
      </c>
      <c r="AO89" s="170">
        <v>2.15</v>
      </c>
      <c r="AP89" s="172">
        <v>2.23</v>
      </c>
      <c r="AQ89" s="170">
        <v>2.2400000000000002</v>
      </c>
      <c r="AR89" s="170">
        <v>2.2400000000000002</v>
      </c>
      <c r="AS89" s="170">
        <v>2.2400000000000002</v>
      </c>
      <c r="AT89" s="170">
        <v>2.2400000000000002</v>
      </c>
      <c r="AU89" s="170">
        <v>2.2400000000000002</v>
      </c>
      <c r="AV89" s="170">
        <v>2.2200000000000002</v>
      </c>
      <c r="AW89" s="173">
        <v>-3.17</v>
      </c>
      <c r="AX89" s="173"/>
      <c r="AY89" s="174">
        <f t="shared" si="23"/>
        <v>-3.17</v>
      </c>
      <c r="AZ89" s="173"/>
      <c r="BA89" s="173"/>
      <c r="BB89" s="173"/>
      <c r="BC89" s="173">
        <v>2.38</v>
      </c>
      <c r="BD89" s="174">
        <f t="shared" si="24"/>
        <v>2.38</v>
      </c>
      <c r="BE89"/>
    </row>
    <row r="90" spans="1:57" ht="15.75" customHeight="1" x14ac:dyDescent="0.25">
      <c r="A90" s="20" t="s">
        <v>1797</v>
      </c>
      <c r="B90" s="196" t="s">
        <v>2077</v>
      </c>
      <c r="C90" s="190"/>
      <c r="D90" s="190"/>
      <c r="E90" s="133" t="s">
        <v>1782</v>
      </c>
      <c r="F90" s="166" t="str">
        <f t="shared" si="19"/>
        <v>png</v>
      </c>
      <c r="G90" s="166" t="str">
        <f t="shared" si="20"/>
        <v>svg</v>
      </c>
      <c r="H90" s="167" t="s">
        <v>1824</v>
      </c>
      <c r="I90" s="167" t="s">
        <v>1825</v>
      </c>
      <c r="J90" s="168" t="s">
        <v>1826</v>
      </c>
      <c r="K90" s="168" t="s">
        <v>1827</v>
      </c>
      <c r="L90" s="168" t="s">
        <v>1827</v>
      </c>
      <c r="M90" s="169">
        <f t="shared" si="26"/>
        <v>10</v>
      </c>
      <c r="N90" s="169">
        <f t="shared" si="26"/>
        <v>17</v>
      </c>
      <c r="O90" s="169">
        <f t="shared" si="21"/>
        <v>17</v>
      </c>
      <c r="P90" s="169">
        <f t="shared" si="27"/>
        <v>0</v>
      </c>
      <c r="Q90" s="169">
        <f t="shared" si="27"/>
        <v>0</v>
      </c>
      <c r="R90" s="169">
        <f t="shared" si="27"/>
        <v>2</v>
      </c>
      <c r="S90" s="169">
        <f t="shared" si="27"/>
        <v>0</v>
      </c>
      <c r="T90" s="169">
        <f t="shared" si="27"/>
        <v>0</v>
      </c>
      <c r="U90" s="169">
        <f t="shared" si="27"/>
        <v>1</v>
      </c>
      <c r="V90" s="169">
        <f t="shared" si="27"/>
        <v>0</v>
      </c>
      <c r="W90" s="169">
        <f t="shared" si="27"/>
        <v>1</v>
      </c>
      <c r="X90" s="169">
        <f t="shared" si="27"/>
        <v>0</v>
      </c>
      <c r="Y90" s="169">
        <f t="shared" si="27"/>
        <v>1</v>
      </c>
      <c r="Z90" s="170">
        <v>270.21899999999999</v>
      </c>
      <c r="AA90" s="171">
        <v>32</v>
      </c>
      <c r="AB90" s="171">
        <v>15</v>
      </c>
      <c r="AC90" s="171">
        <v>0</v>
      </c>
      <c r="AD90" s="170">
        <f t="shared" si="22"/>
        <v>0</v>
      </c>
      <c r="AE90" s="171">
        <v>5</v>
      </c>
      <c r="AF90" s="171">
        <v>1</v>
      </c>
      <c r="AG90" s="200">
        <v>0</v>
      </c>
      <c r="AH90" s="171">
        <v>20.309999999999999</v>
      </c>
      <c r="AI90" s="171">
        <v>0</v>
      </c>
      <c r="AJ90" s="170">
        <v>3.36</v>
      </c>
      <c r="AK90" s="170">
        <v>3.36</v>
      </c>
      <c r="AL90" s="170">
        <v>3.36</v>
      </c>
      <c r="AM90" s="170">
        <v>3.36</v>
      </c>
      <c r="AN90" s="170">
        <v>3.36</v>
      </c>
      <c r="AO90" s="170">
        <v>3.36</v>
      </c>
      <c r="AP90" s="172">
        <v>3.36</v>
      </c>
      <c r="AQ90" s="170">
        <v>3.36</v>
      </c>
      <c r="AR90" s="170">
        <v>3.36</v>
      </c>
      <c r="AS90" s="170">
        <v>3.36</v>
      </c>
      <c r="AT90" s="170">
        <v>3.36</v>
      </c>
      <c r="AU90" s="170">
        <v>3.36</v>
      </c>
      <c r="AV90" s="170">
        <v>3.36</v>
      </c>
      <c r="AW90" s="173">
        <v>-4.03</v>
      </c>
      <c r="AX90" s="173"/>
      <c r="AY90" s="174">
        <f t="shared" si="23"/>
        <v>-4.03</v>
      </c>
      <c r="AZ90" s="173"/>
      <c r="BA90" s="173"/>
      <c r="BB90" s="173"/>
      <c r="BC90" s="173">
        <v>4.49</v>
      </c>
      <c r="BD90" s="174">
        <f t="shared" si="24"/>
        <v>4.49</v>
      </c>
      <c r="BE90"/>
    </row>
    <row r="91" spans="1:57" ht="15.75" customHeight="1" x14ac:dyDescent="0.25">
      <c r="A91" s="20" t="s">
        <v>219</v>
      </c>
      <c r="B91" s="20" t="s">
        <v>1940</v>
      </c>
      <c r="C91" s="189"/>
      <c r="D91" s="189"/>
      <c r="E91" s="133" t="s">
        <v>369</v>
      </c>
      <c r="F91" s="166" t="str">
        <f t="shared" si="19"/>
        <v>png</v>
      </c>
      <c r="G91" s="166" t="str">
        <f t="shared" si="20"/>
        <v>svg</v>
      </c>
      <c r="H91" s="167" t="s">
        <v>624</v>
      </c>
      <c r="I91" s="167" t="s">
        <v>897</v>
      </c>
      <c r="J91" s="168" t="s">
        <v>1097</v>
      </c>
      <c r="K91" s="168" t="s">
        <v>1449</v>
      </c>
      <c r="L91" s="168" t="s">
        <v>1449</v>
      </c>
      <c r="M91" s="169">
        <f t="shared" si="26"/>
        <v>8</v>
      </c>
      <c r="N91" s="169">
        <f t="shared" si="26"/>
        <v>6</v>
      </c>
      <c r="O91" s="169">
        <f t="shared" si="21"/>
        <v>6</v>
      </c>
      <c r="P91" s="169">
        <f t="shared" si="27"/>
        <v>0</v>
      </c>
      <c r="Q91" s="169">
        <f t="shared" si="27"/>
        <v>0</v>
      </c>
      <c r="R91" s="169">
        <f t="shared" si="27"/>
        <v>2</v>
      </c>
      <c r="S91" s="169">
        <f t="shared" si="27"/>
        <v>0</v>
      </c>
      <c r="T91" s="169">
        <f t="shared" si="27"/>
        <v>0</v>
      </c>
      <c r="U91" s="169">
        <f t="shared" si="27"/>
        <v>0</v>
      </c>
      <c r="V91" s="169">
        <f t="shared" si="27"/>
        <v>0</v>
      </c>
      <c r="W91" s="169">
        <f t="shared" si="27"/>
        <v>3</v>
      </c>
      <c r="X91" s="169">
        <f t="shared" si="27"/>
        <v>0</v>
      </c>
      <c r="Y91" s="169">
        <f t="shared" si="27"/>
        <v>0</v>
      </c>
      <c r="Z91" s="170">
        <v>221.03700000000001</v>
      </c>
      <c r="AA91" s="171">
        <v>19</v>
      </c>
      <c r="AB91" s="171">
        <v>7</v>
      </c>
      <c r="AC91" s="171">
        <v>6</v>
      </c>
      <c r="AD91" s="170">
        <f t="shared" si="22"/>
        <v>0.46153846153846156</v>
      </c>
      <c r="AE91" s="171">
        <v>2</v>
      </c>
      <c r="AF91" s="171">
        <v>3</v>
      </c>
      <c r="AG91" s="200">
        <v>0</v>
      </c>
      <c r="AH91" s="171">
        <v>49.36</v>
      </c>
      <c r="AI91" s="171">
        <v>-1</v>
      </c>
      <c r="AJ91" s="170">
        <v>2.65</v>
      </c>
      <c r="AK91" s="170">
        <v>2.4500000000000002</v>
      </c>
      <c r="AL91" s="170">
        <v>1.77</v>
      </c>
      <c r="AM91" s="170">
        <v>0.83</v>
      </c>
      <c r="AN91" s="170">
        <v>-0.09</v>
      </c>
      <c r="AO91" s="170">
        <v>-0.85</v>
      </c>
      <c r="AP91" s="172">
        <v>-0.85</v>
      </c>
      <c r="AQ91" s="170">
        <v>-0.85</v>
      </c>
      <c r="AR91" s="170">
        <v>-0.85</v>
      </c>
      <c r="AS91" s="170">
        <v>-0.85</v>
      </c>
      <c r="AT91" s="170">
        <v>-0.85</v>
      </c>
      <c r="AU91" s="170">
        <v>-0.85</v>
      </c>
      <c r="AV91" s="170">
        <v>-0.85</v>
      </c>
      <c r="AW91" s="173"/>
      <c r="AX91" s="173">
        <v>-1.7</v>
      </c>
      <c r="AY91" s="174">
        <f t="shared" si="23"/>
        <v>-1.7</v>
      </c>
      <c r="AZ91" s="173"/>
      <c r="BA91" s="173"/>
      <c r="BB91" s="173"/>
      <c r="BC91" s="173">
        <v>2.21</v>
      </c>
      <c r="BD91" s="174">
        <f t="shared" si="24"/>
        <v>2.21</v>
      </c>
      <c r="BE91"/>
    </row>
    <row r="92" spans="1:57" ht="15.75" customHeight="1" x14ac:dyDescent="0.25">
      <c r="A92" s="196" t="s">
        <v>187</v>
      </c>
      <c r="B92" s="20" t="s">
        <v>2085</v>
      </c>
      <c r="C92" s="189"/>
      <c r="D92" s="189"/>
      <c r="E92" s="133" t="s">
        <v>468</v>
      </c>
      <c r="F92" s="166" t="str">
        <f t="shared" si="19"/>
        <v>png</v>
      </c>
      <c r="G92" s="166" t="str">
        <f t="shared" si="20"/>
        <v>svg</v>
      </c>
      <c r="H92" s="167" t="s">
        <v>625</v>
      </c>
      <c r="I92" s="167" t="s">
        <v>898</v>
      </c>
      <c r="J92" s="168" t="s">
        <v>1172</v>
      </c>
      <c r="K92" s="168" t="s">
        <v>1524</v>
      </c>
      <c r="L92" s="168" t="s">
        <v>1524</v>
      </c>
      <c r="M92" s="169">
        <f t="shared" si="26"/>
        <v>7</v>
      </c>
      <c r="N92" s="169">
        <f t="shared" si="26"/>
        <v>3</v>
      </c>
      <c r="O92" s="169">
        <f t="shared" si="21"/>
        <v>3</v>
      </c>
      <c r="P92" s="169">
        <f t="shared" si="27"/>
        <v>0</v>
      </c>
      <c r="Q92" s="169">
        <f t="shared" si="27"/>
        <v>0</v>
      </c>
      <c r="R92" s="169">
        <f t="shared" si="27"/>
        <v>2</v>
      </c>
      <c r="S92" s="169">
        <f t="shared" si="27"/>
        <v>0</v>
      </c>
      <c r="T92" s="169">
        <f t="shared" si="27"/>
        <v>0</v>
      </c>
      <c r="U92" s="169">
        <f t="shared" si="27"/>
        <v>1</v>
      </c>
      <c r="V92" s="169">
        <f t="shared" si="27"/>
        <v>0</v>
      </c>
      <c r="W92" s="169">
        <f t="shared" si="27"/>
        <v>0</v>
      </c>
      <c r="X92" s="169">
        <f t="shared" si="27"/>
        <v>0</v>
      </c>
      <c r="Y92" s="169">
        <f t="shared" si="27"/>
        <v>0</v>
      </c>
      <c r="Z92" s="170">
        <v>172.011</v>
      </c>
      <c r="AA92" s="171">
        <v>13</v>
      </c>
      <c r="AB92" s="171">
        <v>4</v>
      </c>
      <c r="AC92" s="171">
        <v>6</v>
      </c>
      <c r="AD92" s="170">
        <f t="shared" si="22"/>
        <v>0.6</v>
      </c>
      <c r="AE92" s="171">
        <v>0</v>
      </c>
      <c r="AF92" s="171">
        <v>1</v>
      </c>
      <c r="AG92" s="200">
        <v>0</v>
      </c>
      <c r="AH92" s="171">
        <v>23.79</v>
      </c>
      <c r="AI92" s="171">
        <v>0</v>
      </c>
      <c r="AJ92" s="170">
        <v>3.04</v>
      </c>
      <c r="AK92" s="170">
        <v>3.04</v>
      </c>
      <c r="AL92" s="170">
        <v>3.04</v>
      </c>
      <c r="AM92" s="170">
        <v>3.04</v>
      </c>
      <c r="AN92" s="170">
        <v>3.04</v>
      </c>
      <c r="AO92" s="170">
        <v>3.04</v>
      </c>
      <c r="AP92" s="172">
        <v>3.04</v>
      </c>
      <c r="AQ92" s="170">
        <v>3.04</v>
      </c>
      <c r="AR92" s="170">
        <v>3.04</v>
      </c>
      <c r="AS92" s="170">
        <v>3.04</v>
      </c>
      <c r="AT92" s="170">
        <v>3.04</v>
      </c>
      <c r="AU92" s="170">
        <v>3.04</v>
      </c>
      <c r="AV92" s="170">
        <v>3.04</v>
      </c>
      <c r="AW92" s="173"/>
      <c r="AX92" s="173">
        <v>-4.24</v>
      </c>
      <c r="AY92" s="174">
        <f t="shared" si="23"/>
        <v>-4.24</v>
      </c>
      <c r="AZ92" s="173"/>
      <c r="BA92" s="173"/>
      <c r="BB92" s="173"/>
      <c r="BC92" s="173">
        <v>2.74</v>
      </c>
      <c r="BD92" s="174">
        <f t="shared" si="24"/>
        <v>2.74</v>
      </c>
      <c r="BE92"/>
    </row>
    <row r="93" spans="1:57" ht="15.75" customHeight="1" x14ac:dyDescent="0.25">
      <c r="A93" s="20" t="s">
        <v>251</v>
      </c>
      <c r="B93" s="196" t="s">
        <v>1940</v>
      </c>
      <c r="C93" s="189"/>
      <c r="D93" s="189" t="s">
        <v>1946</v>
      </c>
      <c r="E93" s="133" t="s">
        <v>370</v>
      </c>
      <c r="F93" s="166" t="str">
        <f t="shared" si="19"/>
        <v>png</v>
      </c>
      <c r="G93" s="166" t="str">
        <f t="shared" si="20"/>
        <v>svg</v>
      </c>
      <c r="H93" s="167" t="s">
        <v>626</v>
      </c>
      <c r="I93" s="167" t="s">
        <v>899</v>
      </c>
      <c r="J93" s="168" t="s">
        <v>1173</v>
      </c>
      <c r="K93" s="168" t="s">
        <v>1525</v>
      </c>
      <c r="L93" s="168" t="s">
        <v>1525</v>
      </c>
      <c r="M93" s="169">
        <f t="shared" si="26"/>
        <v>9</v>
      </c>
      <c r="N93" s="169">
        <f t="shared" si="26"/>
        <v>8</v>
      </c>
      <c r="O93" s="169">
        <f t="shared" si="21"/>
        <v>8</v>
      </c>
      <c r="P93" s="169">
        <f t="shared" si="27"/>
        <v>0</v>
      </c>
      <c r="Q93" s="169">
        <f t="shared" si="27"/>
        <v>0</v>
      </c>
      <c r="R93" s="169">
        <f t="shared" si="27"/>
        <v>2</v>
      </c>
      <c r="S93" s="169">
        <f t="shared" si="27"/>
        <v>0</v>
      </c>
      <c r="T93" s="169">
        <f t="shared" si="27"/>
        <v>0</v>
      </c>
      <c r="U93" s="169">
        <f t="shared" si="27"/>
        <v>0</v>
      </c>
      <c r="V93" s="169">
        <f t="shared" si="27"/>
        <v>0</v>
      </c>
      <c r="W93" s="169">
        <f t="shared" si="27"/>
        <v>3</v>
      </c>
      <c r="X93" s="169">
        <f t="shared" si="27"/>
        <v>0</v>
      </c>
      <c r="Y93" s="169">
        <f t="shared" si="27"/>
        <v>0</v>
      </c>
      <c r="Z93" s="170">
        <v>235.06399999999999</v>
      </c>
      <c r="AA93" s="171">
        <v>22</v>
      </c>
      <c r="AB93" s="171">
        <v>8</v>
      </c>
      <c r="AC93" s="171">
        <v>6</v>
      </c>
      <c r="AD93" s="170">
        <f t="shared" si="22"/>
        <v>0.42857142857142855</v>
      </c>
      <c r="AE93" s="171">
        <v>3</v>
      </c>
      <c r="AF93" s="171">
        <v>3</v>
      </c>
      <c r="AG93" s="200">
        <v>0</v>
      </c>
      <c r="AH93" s="171">
        <v>49.36</v>
      </c>
      <c r="AI93" s="171">
        <v>-1</v>
      </c>
      <c r="AJ93" s="170">
        <v>3.06</v>
      </c>
      <c r="AK93" s="170">
        <v>2.96</v>
      </c>
      <c r="AL93" s="170">
        <v>2.4900000000000002</v>
      </c>
      <c r="AM93" s="170">
        <v>1.61</v>
      </c>
      <c r="AN93" s="170">
        <v>0.65</v>
      </c>
      <c r="AO93" s="170">
        <v>-0.46</v>
      </c>
      <c r="AP93" s="172">
        <v>-0.46</v>
      </c>
      <c r="AQ93" s="170">
        <v>-0.46</v>
      </c>
      <c r="AR93" s="170">
        <v>-0.46</v>
      </c>
      <c r="AS93" s="170">
        <v>-0.46</v>
      </c>
      <c r="AT93" s="170">
        <v>-0.46</v>
      </c>
      <c r="AU93" s="170">
        <v>-0.46</v>
      </c>
      <c r="AV93" s="170">
        <v>-0.46</v>
      </c>
      <c r="AW93" s="173"/>
      <c r="AX93" s="173">
        <v>-2.4500000000000002</v>
      </c>
      <c r="AY93" s="174">
        <f t="shared" si="23"/>
        <v>-2.4500000000000002</v>
      </c>
      <c r="AZ93" s="173"/>
      <c r="BA93" s="173"/>
      <c r="BB93" s="173"/>
      <c r="BC93" s="173">
        <v>3.43</v>
      </c>
      <c r="BD93" s="174">
        <f t="shared" si="24"/>
        <v>3.43</v>
      </c>
      <c r="BE93"/>
    </row>
    <row r="94" spans="1:57" ht="15.75" customHeight="1" x14ac:dyDescent="0.25">
      <c r="A94" s="20" t="s">
        <v>2</v>
      </c>
      <c r="B94" s="196" t="s">
        <v>2078</v>
      </c>
      <c r="C94" s="189"/>
      <c r="D94" s="189" t="s">
        <v>1946</v>
      </c>
      <c r="E94" s="133" t="s">
        <v>371</v>
      </c>
      <c r="F94" s="166" t="str">
        <f t="shared" si="19"/>
        <v>png</v>
      </c>
      <c r="G94" s="166" t="str">
        <f t="shared" si="20"/>
        <v>svg</v>
      </c>
      <c r="H94" s="167" t="s">
        <v>627</v>
      </c>
      <c r="I94" s="167" t="s">
        <v>900</v>
      </c>
      <c r="J94" s="168" t="s">
        <v>1174</v>
      </c>
      <c r="K94" s="168" t="s">
        <v>1526</v>
      </c>
      <c r="L94" s="168" t="s">
        <v>1526</v>
      </c>
      <c r="M94" s="169">
        <f t="shared" si="26"/>
        <v>16</v>
      </c>
      <c r="N94" s="169">
        <f t="shared" si="26"/>
        <v>14</v>
      </c>
      <c r="O94" s="169">
        <f t="shared" si="21"/>
        <v>14</v>
      </c>
      <c r="P94" s="169">
        <f t="shared" si="27"/>
        <v>0</v>
      </c>
      <c r="Q94" s="169">
        <f t="shared" si="27"/>
        <v>0</v>
      </c>
      <c r="R94" s="169">
        <f t="shared" si="27"/>
        <v>2</v>
      </c>
      <c r="S94" s="169">
        <f t="shared" si="27"/>
        <v>0</v>
      </c>
      <c r="T94" s="169">
        <f t="shared" si="27"/>
        <v>0</v>
      </c>
      <c r="U94" s="169">
        <f t="shared" si="27"/>
        <v>0</v>
      </c>
      <c r="V94" s="169">
        <f t="shared" si="27"/>
        <v>0</v>
      </c>
      <c r="W94" s="169">
        <f t="shared" si="27"/>
        <v>4</v>
      </c>
      <c r="X94" s="169">
        <f t="shared" si="27"/>
        <v>0</v>
      </c>
      <c r="Y94" s="169">
        <f t="shared" si="27"/>
        <v>0</v>
      </c>
      <c r="Z94" s="170">
        <v>341.18599999999998</v>
      </c>
      <c r="AA94" s="171">
        <v>36</v>
      </c>
      <c r="AB94" s="171">
        <v>10</v>
      </c>
      <c r="AC94" s="171">
        <v>12</v>
      </c>
      <c r="AD94" s="170">
        <f t="shared" si="22"/>
        <v>0.54545454545454541</v>
      </c>
      <c r="AE94" s="171">
        <v>6</v>
      </c>
      <c r="AF94" s="171">
        <v>2</v>
      </c>
      <c r="AG94" s="200">
        <v>0</v>
      </c>
      <c r="AH94" s="171">
        <v>44.76</v>
      </c>
      <c r="AI94" s="171">
        <v>0</v>
      </c>
      <c r="AJ94" s="170">
        <v>4.72</v>
      </c>
      <c r="AK94" s="170">
        <v>4.72</v>
      </c>
      <c r="AL94" s="170">
        <v>4.72</v>
      </c>
      <c r="AM94" s="170">
        <v>4.72</v>
      </c>
      <c r="AN94" s="170">
        <v>4.72</v>
      </c>
      <c r="AO94" s="170">
        <v>4.72</v>
      </c>
      <c r="AP94" s="172">
        <v>4.72</v>
      </c>
      <c r="AQ94" s="170">
        <v>4.72</v>
      </c>
      <c r="AR94" s="170">
        <v>4.72</v>
      </c>
      <c r="AS94" s="170">
        <v>4.72</v>
      </c>
      <c r="AT94" s="170">
        <v>4.72</v>
      </c>
      <c r="AU94" s="170">
        <v>4.72</v>
      </c>
      <c r="AV94" s="170">
        <v>4.72</v>
      </c>
      <c r="AW94" s="173"/>
      <c r="AX94" s="173">
        <v>-5.63</v>
      </c>
      <c r="AY94" s="174">
        <f t="shared" si="23"/>
        <v>-5.63</v>
      </c>
      <c r="AZ94" s="173"/>
      <c r="BA94" s="173"/>
      <c r="BB94" s="173"/>
      <c r="BC94" s="173">
        <v>4.62</v>
      </c>
      <c r="BD94" s="174">
        <f t="shared" si="24"/>
        <v>4.62</v>
      </c>
      <c r="BE94"/>
    </row>
    <row r="95" spans="1:57" ht="15.75" customHeight="1" x14ac:dyDescent="0.25">
      <c r="A95" s="133" t="s">
        <v>50</v>
      </c>
      <c r="B95" s="196" t="s">
        <v>2080</v>
      </c>
      <c r="C95" s="189" t="s">
        <v>1946</v>
      </c>
      <c r="D95" s="194"/>
      <c r="E95" s="133" t="s">
        <v>372</v>
      </c>
      <c r="F95" s="166" t="str">
        <f t="shared" si="19"/>
        <v>png</v>
      </c>
      <c r="G95" s="166" t="str">
        <f t="shared" si="20"/>
        <v>svg</v>
      </c>
      <c r="H95" s="167" t="s">
        <v>628</v>
      </c>
      <c r="I95" s="167" t="s">
        <v>901</v>
      </c>
      <c r="J95" s="168" t="s">
        <v>1175</v>
      </c>
      <c r="K95" s="168" t="s">
        <v>1527</v>
      </c>
      <c r="L95" s="168" t="s">
        <v>1527</v>
      </c>
      <c r="M95" s="169">
        <f t="shared" si="26"/>
        <v>13</v>
      </c>
      <c r="N95" s="169">
        <f t="shared" si="26"/>
        <v>10</v>
      </c>
      <c r="O95" s="169">
        <f t="shared" si="21"/>
        <v>10</v>
      </c>
      <c r="P95" s="169">
        <f t="shared" si="27"/>
        <v>0</v>
      </c>
      <c r="Q95" s="169">
        <f t="shared" si="27"/>
        <v>0</v>
      </c>
      <c r="R95" s="169">
        <f t="shared" si="27"/>
        <v>2</v>
      </c>
      <c r="S95" s="169">
        <f t="shared" si="27"/>
        <v>1</v>
      </c>
      <c r="T95" s="169">
        <f t="shared" si="27"/>
        <v>0</v>
      </c>
      <c r="U95" s="169">
        <f t="shared" si="27"/>
        <v>5</v>
      </c>
      <c r="V95" s="169">
        <f t="shared" si="27"/>
        <v>0</v>
      </c>
      <c r="W95" s="169">
        <f t="shared" si="27"/>
        <v>3</v>
      </c>
      <c r="X95" s="169">
        <f t="shared" si="27"/>
        <v>0</v>
      </c>
      <c r="Y95" s="169">
        <f t="shared" si="27"/>
        <v>1</v>
      </c>
      <c r="Z95" s="170">
        <v>406.22</v>
      </c>
      <c r="AA95" s="171">
        <v>35</v>
      </c>
      <c r="AB95" s="171">
        <v>10</v>
      </c>
      <c r="AC95" s="171">
        <v>15</v>
      </c>
      <c r="AD95" s="170">
        <f t="shared" si="22"/>
        <v>0.6</v>
      </c>
      <c r="AE95" s="171">
        <v>4</v>
      </c>
      <c r="AF95" s="171">
        <v>6</v>
      </c>
      <c r="AG95" s="200">
        <v>1</v>
      </c>
      <c r="AH95" s="171">
        <v>98.48</v>
      </c>
      <c r="AI95" s="171">
        <v>0</v>
      </c>
      <c r="AJ95" s="170">
        <v>3.76</v>
      </c>
      <c r="AK95" s="170">
        <v>3.76</v>
      </c>
      <c r="AL95" s="170">
        <v>3.76</v>
      </c>
      <c r="AM95" s="170">
        <v>3.76</v>
      </c>
      <c r="AN95" s="170">
        <v>3.76</v>
      </c>
      <c r="AO95" s="170">
        <v>3.76</v>
      </c>
      <c r="AP95" s="172">
        <v>3.74</v>
      </c>
      <c r="AQ95" s="170">
        <v>3.63</v>
      </c>
      <c r="AR95" s="170">
        <v>3.21</v>
      </c>
      <c r="AS95" s="170">
        <v>2.89</v>
      </c>
      <c r="AT95" s="170">
        <v>2.83</v>
      </c>
      <c r="AU95" s="170">
        <v>2.82</v>
      </c>
      <c r="AV95" s="170">
        <v>2.82</v>
      </c>
      <c r="AW95" s="173">
        <v>-4.3</v>
      </c>
      <c r="AX95" s="173"/>
      <c r="AY95" s="174">
        <f t="shared" si="23"/>
        <v>-4.3</v>
      </c>
      <c r="AZ95" s="173">
        <v>3.69</v>
      </c>
      <c r="BA95" s="173">
        <v>3.31</v>
      </c>
      <c r="BB95" s="173">
        <v>3.5</v>
      </c>
      <c r="BC95" s="173"/>
      <c r="BD95" s="174">
        <f t="shared" si="24"/>
        <v>3.5</v>
      </c>
      <c r="BE95"/>
    </row>
    <row r="96" spans="1:57" ht="15.75" customHeight="1" x14ac:dyDescent="0.25">
      <c r="A96" s="20" t="s">
        <v>1793</v>
      </c>
      <c r="B96" s="196" t="s">
        <v>2084</v>
      </c>
      <c r="C96" s="189" t="s">
        <v>1946</v>
      </c>
      <c r="D96" s="189"/>
      <c r="E96" s="133" t="s">
        <v>1786</v>
      </c>
      <c r="F96" s="166" t="str">
        <f t="shared" si="19"/>
        <v>png</v>
      </c>
      <c r="G96" s="166" t="str">
        <f t="shared" si="20"/>
        <v>svg</v>
      </c>
      <c r="H96" s="167" t="s">
        <v>1840</v>
      </c>
      <c r="I96" s="167" t="s">
        <v>1841</v>
      </c>
      <c r="J96" s="168" t="s">
        <v>1842</v>
      </c>
      <c r="K96" s="168" t="s">
        <v>1843</v>
      </c>
      <c r="L96" s="168" t="s">
        <v>1843</v>
      </c>
      <c r="M96" s="169">
        <f t="shared" si="26"/>
        <v>16</v>
      </c>
      <c r="N96" s="169">
        <f t="shared" si="26"/>
        <v>22</v>
      </c>
      <c r="O96" s="169">
        <f t="shared" si="21"/>
        <v>22</v>
      </c>
      <c r="P96" s="169">
        <f t="shared" ref="P96:Y105" si="28">IFERROR(VALUE(MID($K96,SEARCH(P$2&amp;"0",$K96,1)+LEN(P$2),3)),0)</f>
        <v>0</v>
      </c>
      <c r="Q96" s="169">
        <f t="shared" si="28"/>
        <v>0</v>
      </c>
      <c r="R96" s="169">
        <f t="shared" si="28"/>
        <v>1</v>
      </c>
      <c r="S96" s="169">
        <f t="shared" si="28"/>
        <v>0</v>
      </c>
      <c r="T96" s="169">
        <f t="shared" si="28"/>
        <v>0</v>
      </c>
      <c r="U96" s="169">
        <f t="shared" si="28"/>
        <v>1</v>
      </c>
      <c r="V96" s="169">
        <f t="shared" si="28"/>
        <v>0</v>
      </c>
      <c r="W96" s="169">
        <f t="shared" si="28"/>
        <v>3</v>
      </c>
      <c r="X96" s="169">
        <f t="shared" si="28"/>
        <v>0</v>
      </c>
      <c r="Y96" s="169">
        <f t="shared" si="28"/>
        <v>0</v>
      </c>
      <c r="Z96" s="170">
        <v>311.80399999999997</v>
      </c>
      <c r="AA96" s="171">
        <v>43</v>
      </c>
      <c r="AB96" s="171">
        <v>15</v>
      </c>
      <c r="AC96" s="171">
        <v>6</v>
      </c>
      <c r="AD96" s="170">
        <f t="shared" si="22"/>
        <v>0.2857142857142857</v>
      </c>
      <c r="AE96" s="171">
        <v>8</v>
      </c>
      <c r="AF96" s="171">
        <v>2</v>
      </c>
      <c r="AG96" s="200">
        <v>0</v>
      </c>
      <c r="AH96" s="171">
        <v>46.61</v>
      </c>
      <c r="AI96" s="171">
        <v>0</v>
      </c>
      <c r="AJ96" s="170">
        <v>3.51</v>
      </c>
      <c r="AK96" s="170">
        <v>3.51</v>
      </c>
      <c r="AL96" s="170">
        <v>3.51</v>
      </c>
      <c r="AM96" s="170">
        <v>3.51</v>
      </c>
      <c r="AN96" s="170">
        <v>3.51</v>
      </c>
      <c r="AO96" s="170">
        <v>3.51</v>
      </c>
      <c r="AP96" s="172">
        <v>3.51</v>
      </c>
      <c r="AQ96" s="170">
        <v>3.51</v>
      </c>
      <c r="AR96" s="170">
        <v>3.51</v>
      </c>
      <c r="AS96" s="170">
        <v>3.51</v>
      </c>
      <c r="AT96" s="170">
        <v>3.51</v>
      </c>
      <c r="AU96" s="170">
        <v>3.51</v>
      </c>
      <c r="AV96" s="170">
        <v>3.51</v>
      </c>
      <c r="AW96" s="173">
        <v>-3.73</v>
      </c>
      <c r="AX96" s="173"/>
      <c r="AY96" s="174">
        <f t="shared" si="23"/>
        <v>-3.73</v>
      </c>
      <c r="AZ96" s="173">
        <v>3.33</v>
      </c>
      <c r="BA96" s="173">
        <v>3.6</v>
      </c>
      <c r="BB96" s="173">
        <v>3.4649999999999999</v>
      </c>
      <c r="BC96" s="173"/>
      <c r="BD96" s="174">
        <f t="shared" si="24"/>
        <v>3.4649999999999999</v>
      </c>
      <c r="BE96"/>
    </row>
    <row r="97" spans="1:57" ht="15.75" customHeight="1" x14ac:dyDescent="0.25">
      <c r="A97" s="20" t="s">
        <v>229</v>
      </c>
      <c r="B97" s="196" t="s">
        <v>2077</v>
      </c>
      <c r="C97" s="189"/>
      <c r="D97" s="189" t="s">
        <v>1946</v>
      </c>
      <c r="E97" s="133" t="s">
        <v>1376</v>
      </c>
      <c r="F97" s="166" t="str">
        <f t="shared" si="19"/>
        <v>png</v>
      </c>
      <c r="G97" s="166" t="str">
        <f t="shared" si="20"/>
        <v>svg</v>
      </c>
      <c r="H97" s="167" t="s">
        <v>1377</v>
      </c>
      <c r="I97" s="167" t="s">
        <v>1383</v>
      </c>
      <c r="J97" s="168" t="s">
        <v>1391</v>
      </c>
      <c r="K97" s="168" t="s">
        <v>1528</v>
      </c>
      <c r="L97" s="168" t="s">
        <v>1926</v>
      </c>
      <c r="M97" s="169">
        <f t="shared" si="26"/>
        <v>18</v>
      </c>
      <c r="N97" s="169">
        <f t="shared" si="26"/>
        <v>20</v>
      </c>
      <c r="O97" s="169">
        <f t="shared" si="21"/>
        <v>17</v>
      </c>
      <c r="P97" s="169">
        <f t="shared" si="28"/>
        <v>0</v>
      </c>
      <c r="Q97" s="169">
        <f t="shared" si="28"/>
        <v>0</v>
      </c>
      <c r="R97" s="169">
        <f t="shared" si="28"/>
        <v>0</v>
      </c>
      <c r="S97" s="169">
        <f t="shared" si="28"/>
        <v>0</v>
      </c>
      <c r="T97" s="169">
        <f t="shared" si="28"/>
        <v>0</v>
      </c>
      <c r="U97" s="169">
        <f t="shared" si="28"/>
        <v>2</v>
      </c>
      <c r="V97" s="169">
        <f t="shared" si="28"/>
        <v>0</v>
      </c>
      <c r="W97" s="169">
        <f t="shared" si="28"/>
        <v>4</v>
      </c>
      <c r="X97" s="169">
        <f t="shared" si="28"/>
        <v>0</v>
      </c>
      <c r="Y97" s="169">
        <f t="shared" si="28"/>
        <v>1</v>
      </c>
      <c r="Z97" s="170">
        <v>249.3297</v>
      </c>
      <c r="AA97" s="171">
        <v>36</v>
      </c>
      <c r="AB97" s="171">
        <v>2</v>
      </c>
      <c r="AC97" s="171">
        <v>17</v>
      </c>
      <c r="AD97" s="170">
        <f t="shared" si="22"/>
        <v>0.89473684210526316</v>
      </c>
      <c r="AE97" s="171">
        <v>2</v>
      </c>
      <c r="AF97" s="171">
        <v>0</v>
      </c>
      <c r="AG97" s="200">
        <v>0</v>
      </c>
      <c r="AH97" s="171">
        <v>8.81</v>
      </c>
      <c r="AI97" s="171">
        <v>1</v>
      </c>
      <c r="AJ97" s="170">
        <v>0.26</v>
      </c>
      <c r="AK97" s="170">
        <v>0.26</v>
      </c>
      <c r="AL97" s="170">
        <v>0.26</v>
      </c>
      <c r="AM97" s="170">
        <v>0.26</v>
      </c>
      <c r="AN97" s="170">
        <v>0.26</v>
      </c>
      <c r="AO97" s="170">
        <v>0.26</v>
      </c>
      <c r="AP97" s="172">
        <v>0.26</v>
      </c>
      <c r="AQ97" s="170">
        <v>0.26</v>
      </c>
      <c r="AR97" s="170">
        <v>0.26</v>
      </c>
      <c r="AS97" s="170">
        <v>0.26</v>
      </c>
      <c r="AT97" s="170">
        <v>0.26</v>
      </c>
      <c r="AU97" s="170">
        <v>0.26</v>
      </c>
      <c r="AV97" s="170">
        <v>0.26</v>
      </c>
      <c r="AW97" s="173">
        <v>-4.3899999999999997</v>
      </c>
      <c r="AX97" s="173"/>
      <c r="AY97" s="174">
        <f t="shared" si="23"/>
        <v>-4.3899999999999997</v>
      </c>
      <c r="AZ97" s="173">
        <v>1.86</v>
      </c>
      <c r="BA97" s="173">
        <v>3.42</v>
      </c>
      <c r="BB97" s="173">
        <v>2.64</v>
      </c>
      <c r="BC97" s="173"/>
      <c r="BD97" s="174">
        <f t="shared" si="24"/>
        <v>2.64</v>
      </c>
      <c r="BE97"/>
    </row>
    <row r="98" spans="1:57" ht="15.75" customHeight="1" x14ac:dyDescent="0.25">
      <c r="A98" s="20" t="s">
        <v>132</v>
      </c>
      <c r="B98" s="196" t="s">
        <v>2089</v>
      </c>
      <c r="C98" s="189" t="s">
        <v>1946</v>
      </c>
      <c r="D98" s="189" t="s">
        <v>1946</v>
      </c>
      <c r="E98" s="133" t="s">
        <v>307</v>
      </c>
      <c r="F98" s="166" t="str">
        <f t="shared" si="19"/>
        <v>png</v>
      </c>
      <c r="G98" s="166" t="str">
        <f t="shared" si="20"/>
        <v>svg</v>
      </c>
      <c r="H98" s="167" t="s">
        <v>629</v>
      </c>
      <c r="I98" s="167" t="s">
        <v>902</v>
      </c>
      <c r="J98" s="168" t="s">
        <v>1176</v>
      </c>
      <c r="K98" s="168" t="s">
        <v>1529</v>
      </c>
      <c r="L98" s="168" t="s">
        <v>1529</v>
      </c>
      <c r="M98" s="169">
        <f t="shared" si="26"/>
        <v>19</v>
      </c>
      <c r="N98" s="169">
        <f t="shared" si="26"/>
        <v>11</v>
      </c>
      <c r="O98" s="169">
        <f t="shared" si="21"/>
        <v>11</v>
      </c>
      <c r="P98" s="169">
        <f t="shared" si="28"/>
        <v>0</v>
      </c>
      <c r="Q98" s="169">
        <f t="shared" si="28"/>
        <v>0</v>
      </c>
      <c r="R98" s="169">
        <f t="shared" si="28"/>
        <v>0</v>
      </c>
      <c r="S98" s="169">
        <f t="shared" si="28"/>
        <v>5</v>
      </c>
      <c r="T98" s="169">
        <f t="shared" si="28"/>
        <v>0</v>
      </c>
      <c r="U98" s="169">
        <f t="shared" si="28"/>
        <v>2</v>
      </c>
      <c r="V98" s="169">
        <f t="shared" si="28"/>
        <v>0</v>
      </c>
      <c r="W98" s="169">
        <f t="shared" si="28"/>
        <v>2</v>
      </c>
      <c r="X98" s="169">
        <f t="shared" si="28"/>
        <v>0</v>
      </c>
      <c r="Y98" s="169">
        <f t="shared" si="28"/>
        <v>0</v>
      </c>
      <c r="Z98" s="170">
        <v>394.29489999999998</v>
      </c>
      <c r="AA98" s="171">
        <v>39</v>
      </c>
      <c r="AB98" s="171">
        <v>10</v>
      </c>
      <c r="AC98" s="171">
        <v>18</v>
      </c>
      <c r="AD98" s="170">
        <f t="shared" si="22"/>
        <v>0.6428571428571429</v>
      </c>
      <c r="AE98" s="171">
        <v>5</v>
      </c>
      <c r="AF98" s="171">
        <v>2</v>
      </c>
      <c r="AG98" s="200">
        <v>1</v>
      </c>
      <c r="AH98" s="171">
        <v>51.22</v>
      </c>
      <c r="AI98" s="171">
        <v>0</v>
      </c>
      <c r="AJ98" s="170">
        <v>5.04</v>
      </c>
      <c r="AK98" s="170">
        <v>5.0999999999999996</v>
      </c>
      <c r="AL98" s="170">
        <v>5.0999999999999996</v>
      </c>
      <c r="AM98" s="170">
        <v>5.1100000000000003</v>
      </c>
      <c r="AN98" s="170">
        <v>5.1100000000000003</v>
      </c>
      <c r="AO98" s="170">
        <v>5.0999999999999996</v>
      </c>
      <c r="AP98" s="172">
        <v>5.07</v>
      </c>
      <c r="AQ98" s="170">
        <v>4.84</v>
      </c>
      <c r="AR98" s="170">
        <v>4.25</v>
      </c>
      <c r="AS98" s="170">
        <v>3.88</v>
      </c>
      <c r="AT98" s="170">
        <v>3.81</v>
      </c>
      <c r="AU98" s="170">
        <v>3.8</v>
      </c>
      <c r="AV98" s="170">
        <v>3.8</v>
      </c>
      <c r="AW98" s="173">
        <v>-5.1100000000000003</v>
      </c>
      <c r="AX98" s="173"/>
      <c r="AY98" s="174">
        <f t="shared" si="23"/>
        <v>-5.1100000000000003</v>
      </c>
      <c r="AZ98" s="173"/>
      <c r="BA98" s="173"/>
      <c r="BB98" s="173"/>
      <c r="BC98" s="173">
        <v>4.9000000000000004</v>
      </c>
      <c r="BD98" s="174">
        <f t="shared" si="24"/>
        <v>4.9000000000000004</v>
      </c>
      <c r="BE98"/>
    </row>
    <row r="99" spans="1:57" ht="15.75" customHeight="1" x14ac:dyDescent="0.25">
      <c r="A99" s="196" t="s">
        <v>1748</v>
      </c>
      <c r="B99" s="196" t="s">
        <v>2079</v>
      </c>
      <c r="C99" s="189"/>
      <c r="D99" s="189" t="s">
        <v>1946</v>
      </c>
      <c r="E99" s="133" t="s">
        <v>373</v>
      </c>
      <c r="F99" s="166" t="str">
        <f t="shared" si="19"/>
        <v>png</v>
      </c>
      <c r="G99" s="166" t="str">
        <f t="shared" si="20"/>
        <v>svg</v>
      </c>
      <c r="H99" s="167" t="s">
        <v>630</v>
      </c>
      <c r="I99" s="167" t="s">
        <v>903</v>
      </c>
      <c r="J99" s="168" t="s">
        <v>1177</v>
      </c>
      <c r="K99" s="168" t="s">
        <v>1530</v>
      </c>
      <c r="L99" s="168" t="s">
        <v>1530</v>
      </c>
      <c r="M99" s="169">
        <f t="shared" si="26"/>
        <v>15</v>
      </c>
      <c r="N99" s="169">
        <f t="shared" si="26"/>
        <v>12</v>
      </c>
      <c r="O99" s="169">
        <f t="shared" si="21"/>
        <v>12</v>
      </c>
      <c r="P99" s="169">
        <f t="shared" si="28"/>
        <v>0</v>
      </c>
      <c r="Q99" s="169">
        <f t="shared" si="28"/>
        <v>0</v>
      </c>
      <c r="R99" s="169">
        <f t="shared" si="28"/>
        <v>0</v>
      </c>
      <c r="S99" s="169">
        <f t="shared" si="28"/>
        <v>2</v>
      </c>
      <c r="T99" s="169">
        <f t="shared" si="28"/>
        <v>0</v>
      </c>
      <c r="U99" s="169">
        <f t="shared" si="28"/>
        <v>4</v>
      </c>
      <c r="V99" s="169">
        <f t="shared" si="28"/>
        <v>0</v>
      </c>
      <c r="W99" s="169">
        <f t="shared" si="28"/>
        <v>3</v>
      </c>
      <c r="X99" s="169">
        <f t="shared" si="28"/>
        <v>0</v>
      </c>
      <c r="Y99" s="169">
        <f t="shared" si="28"/>
        <v>0</v>
      </c>
      <c r="Z99" s="170">
        <v>334.27760000000001</v>
      </c>
      <c r="AA99" s="171">
        <v>36</v>
      </c>
      <c r="AB99" s="171">
        <v>12</v>
      </c>
      <c r="AC99" s="171">
        <v>12</v>
      </c>
      <c r="AD99" s="170">
        <f t="shared" si="22"/>
        <v>0.5</v>
      </c>
      <c r="AE99" s="171">
        <v>4</v>
      </c>
      <c r="AF99" s="171">
        <v>5</v>
      </c>
      <c r="AG99" s="200">
        <v>2</v>
      </c>
      <c r="AH99" s="171">
        <v>106.51</v>
      </c>
      <c r="AI99" s="171">
        <v>-1</v>
      </c>
      <c r="AJ99" s="170">
        <v>1.64</v>
      </c>
      <c r="AK99" s="170">
        <v>1.89</v>
      </c>
      <c r="AL99" s="170">
        <v>1.77</v>
      </c>
      <c r="AM99" s="170">
        <v>1.1599999999999999</v>
      </c>
      <c r="AN99" s="170">
        <v>0.23</v>
      </c>
      <c r="AO99" s="170">
        <v>-0.71</v>
      </c>
      <c r="AP99" s="172">
        <v>-1.56</v>
      </c>
      <c r="AQ99" s="170">
        <v>-1.56</v>
      </c>
      <c r="AR99" s="170">
        <v>-1.57</v>
      </c>
      <c r="AS99" s="170">
        <v>-1.64</v>
      </c>
      <c r="AT99" s="170">
        <v>-2</v>
      </c>
      <c r="AU99" s="170">
        <v>-2.44</v>
      </c>
      <c r="AV99" s="170">
        <v>-2.59</v>
      </c>
      <c r="AW99" s="173">
        <v>-4.37</v>
      </c>
      <c r="AX99" s="173"/>
      <c r="AY99" s="174">
        <f t="shared" si="23"/>
        <v>-4.37</v>
      </c>
      <c r="AZ99" s="173">
        <v>1.96</v>
      </c>
      <c r="BA99" s="173">
        <v>1.77</v>
      </c>
      <c r="BB99" s="173">
        <v>1.865</v>
      </c>
      <c r="BC99" s="173"/>
      <c r="BD99" s="174">
        <f t="shared" si="24"/>
        <v>1.865</v>
      </c>
      <c r="BE99"/>
    </row>
    <row r="100" spans="1:57" ht="15.75" customHeight="1" x14ac:dyDescent="0.25">
      <c r="A100" s="20" t="s">
        <v>82</v>
      </c>
      <c r="B100" s="196" t="s">
        <v>1942</v>
      </c>
      <c r="C100" s="189" t="s">
        <v>1946</v>
      </c>
      <c r="D100" s="189" t="s">
        <v>1946</v>
      </c>
      <c r="E100" s="133" t="s">
        <v>285</v>
      </c>
      <c r="F100" s="166" t="str">
        <f t="shared" ref="F100" si="29">HYPERLINK("IMAGES\PNG\"&amp;E100&amp;".png","png")</f>
        <v>png</v>
      </c>
      <c r="G100" s="166" t="str">
        <f t="shared" ref="G100" si="30">HYPERLINK("IMAGES\SVG\"&amp;E100&amp;".svg","svg")</f>
        <v>svg</v>
      </c>
      <c r="H100" s="167" t="s">
        <v>631</v>
      </c>
      <c r="I100" s="167" t="s">
        <v>904</v>
      </c>
      <c r="J100" s="168" t="s">
        <v>1178</v>
      </c>
      <c r="K100" s="168" t="s">
        <v>1531</v>
      </c>
      <c r="L100" s="168" t="s">
        <v>1531</v>
      </c>
      <c r="M100" s="169">
        <f t="shared" si="26"/>
        <v>15</v>
      </c>
      <c r="N100" s="169">
        <f t="shared" si="26"/>
        <v>19</v>
      </c>
      <c r="O100" s="169">
        <f t="shared" si="21"/>
        <v>19</v>
      </c>
      <c r="P100" s="169">
        <f t="shared" si="28"/>
        <v>0</v>
      </c>
      <c r="Q100" s="169">
        <f t="shared" si="28"/>
        <v>0</v>
      </c>
      <c r="R100" s="169">
        <f t="shared" si="28"/>
        <v>1</v>
      </c>
      <c r="S100" s="169">
        <f t="shared" si="28"/>
        <v>0</v>
      </c>
      <c r="T100" s="169">
        <f t="shared" si="28"/>
        <v>0</v>
      </c>
      <c r="U100" s="169">
        <f t="shared" si="28"/>
        <v>4</v>
      </c>
      <c r="V100" s="169">
        <f t="shared" si="28"/>
        <v>0</v>
      </c>
      <c r="W100" s="169">
        <f t="shared" si="28"/>
        <v>3</v>
      </c>
      <c r="X100" s="169">
        <f t="shared" si="28"/>
        <v>0</v>
      </c>
      <c r="Y100" s="169">
        <f t="shared" si="28"/>
        <v>0</v>
      </c>
      <c r="Z100" s="170">
        <v>338.78899999999999</v>
      </c>
      <c r="AA100" s="171">
        <v>42</v>
      </c>
      <c r="AB100" s="171">
        <v>12</v>
      </c>
      <c r="AC100" s="171">
        <v>11</v>
      </c>
      <c r="AD100" s="170">
        <f t="shared" si="22"/>
        <v>0.47826086956521741</v>
      </c>
      <c r="AE100" s="171">
        <v>3</v>
      </c>
      <c r="AF100" s="171">
        <v>4</v>
      </c>
      <c r="AG100" s="200">
        <v>1</v>
      </c>
      <c r="AH100" s="171">
        <v>74.239999999999995</v>
      </c>
      <c r="AI100" s="171">
        <v>0</v>
      </c>
      <c r="AJ100" s="170">
        <v>3.44</v>
      </c>
      <c r="AK100" s="170">
        <v>3.44</v>
      </c>
      <c r="AL100" s="170">
        <v>3.44</v>
      </c>
      <c r="AM100" s="170">
        <v>3.44</v>
      </c>
      <c r="AN100" s="170">
        <v>3.44</v>
      </c>
      <c r="AO100" s="170">
        <v>3.44</v>
      </c>
      <c r="AP100" s="172">
        <v>3.44</v>
      </c>
      <c r="AQ100" s="170">
        <v>3.44</v>
      </c>
      <c r="AR100" s="170">
        <v>3.44</v>
      </c>
      <c r="AS100" s="170">
        <v>3.44</v>
      </c>
      <c r="AT100" s="170">
        <v>3.43</v>
      </c>
      <c r="AU100" s="170">
        <v>3.33</v>
      </c>
      <c r="AV100" s="170">
        <v>2.89</v>
      </c>
      <c r="AW100" s="173">
        <v>-3.42</v>
      </c>
      <c r="AX100" s="173"/>
      <c r="AY100" s="174">
        <f t="shared" si="23"/>
        <v>-3.42</v>
      </c>
      <c r="AZ100" s="173"/>
      <c r="BA100" s="173"/>
      <c r="BB100" s="173"/>
      <c r="BC100" s="173">
        <v>2.5099999999999998</v>
      </c>
      <c r="BD100" s="174">
        <f t="shared" si="24"/>
        <v>2.5099999999999998</v>
      </c>
      <c r="BE100"/>
    </row>
    <row r="101" spans="1:57" ht="15.75" customHeight="1" x14ac:dyDescent="0.25">
      <c r="A101" s="196" t="s">
        <v>197</v>
      </c>
      <c r="B101" s="196" t="s">
        <v>2086</v>
      </c>
      <c r="C101" s="189"/>
      <c r="D101" s="189"/>
      <c r="E101" s="133" t="s">
        <v>335</v>
      </c>
      <c r="F101" s="166" t="str">
        <f t="shared" si="19"/>
        <v>png</v>
      </c>
      <c r="G101" s="166" t="str">
        <f t="shared" si="20"/>
        <v>svg</v>
      </c>
      <c r="H101" s="167" t="s">
        <v>632</v>
      </c>
      <c r="I101" s="167" t="s">
        <v>905</v>
      </c>
      <c r="J101" s="168" t="s">
        <v>1179</v>
      </c>
      <c r="K101" s="168" t="s">
        <v>1532</v>
      </c>
      <c r="L101" s="168" t="s">
        <v>1532</v>
      </c>
      <c r="M101" s="169">
        <f t="shared" si="26"/>
        <v>15</v>
      </c>
      <c r="N101" s="169">
        <f t="shared" si="26"/>
        <v>21</v>
      </c>
      <c r="O101" s="169">
        <f t="shared" si="21"/>
        <v>21</v>
      </c>
      <c r="P101" s="169">
        <f t="shared" si="28"/>
        <v>0</v>
      </c>
      <c r="Q101" s="169">
        <f t="shared" si="28"/>
        <v>0</v>
      </c>
      <c r="R101" s="169">
        <f t="shared" si="28"/>
        <v>0</v>
      </c>
      <c r="S101" s="169">
        <f t="shared" si="28"/>
        <v>0</v>
      </c>
      <c r="T101" s="169">
        <f t="shared" si="28"/>
        <v>0</v>
      </c>
      <c r="U101" s="169">
        <f t="shared" si="28"/>
        <v>1</v>
      </c>
      <c r="V101" s="169">
        <f t="shared" si="28"/>
        <v>0</v>
      </c>
      <c r="W101" s="169">
        <f t="shared" si="28"/>
        <v>1</v>
      </c>
      <c r="X101" s="169">
        <f t="shared" si="28"/>
        <v>0</v>
      </c>
      <c r="Y101" s="169">
        <f t="shared" si="28"/>
        <v>1</v>
      </c>
      <c r="Z101" s="170">
        <v>263.39800000000002</v>
      </c>
      <c r="AA101" s="171">
        <v>39</v>
      </c>
      <c r="AB101" s="171">
        <v>12</v>
      </c>
      <c r="AC101" s="171">
        <v>6</v>
      </c>
      <c r="AD101" s="170">
        <f t="shared" si="22"/>
        <v>0.33333333333333331</v>
      </c>
      <c r="AE101" s="171">
        <v>3</v>
      </c>
      <c r="AF101" s="171">
        <v>1</v>
      </c>
      <c r="AG101" s="200">
        <v>0</v>
      </c>
      <c r="AH101" s="171">
        <v>20.309999999999999</v>
      </c>
      <c r="AI101" s="171">
        <v>0</v>
      </c>
      <c r="AJ101" s="170">
        <v>3.75</v>
      </c>
      <c r="AK101" s="170">
        <v>3.75</v>
      </c>
      <c r="AL101" s="170">
        <v>3.75</v>
      </c>
      <c r="AM101" s="170">
        <v>3.75</v>
      </c>
      <c r="AN101" s="170">
        <v>3.75</v>
      </c>
      <c r="AO101" s="170">
        <v>3.75</v>
      </c>
      <c r="AP101" s="172">
        <v>3.75</v>
      </c>
      <c r="AQ101" s="170">
        <v>3.75</v>
      </c>
      <c r="AR101" s="170">
        <v>3.75</v>
      </c>
      <c r="AS101" s="170">
        <v>3.75</v>
      </c>
      <c r="AT101" s="170">
        <v>3.75</v>
      </c>
      <c r="AU101" s="170">
        <v>3.75</v>
      </c>
      <c r="AV101" s="170">
        <v>3.75</v>
      </c>
      <c r="AW101" s="173">
        <v>-4.42</v>
      </c>
      <c r="AX101" s="173"/>
      <c r="AY101" s="174">
        <f t="shared" si="23"/>
        <v>-4.42</v>
      </c>
      <c r="AZ101" s="173"/>
      <c r="BA101" s="173"/>
      <c r="BB101" s="173"/>
      <c r="BC101" s="173">
        <v>4.0199999999999996</v>
      </c>
      <c r="BD101" s="174">
        <f t="shared" si="24"/>
        <v>4.0199999999999996</v>
      </c>
      <c r="BE101"/>
    </row>
    <row r="102" spans="1:57" ht="15.75" customHeight="1" x14ac:dyDescent="0.25">
      <c r="A102" s="187" t="s">
        <v>170</v>
      </c>
      <c r="B102" s="196" t="s">
        <v>2084</v>
      </c>
      <c r="C102" s="189" t="s">
        <v>1946</v>
      </c>
      <c r="D102" s="189"/>
      <c r="E102" s="133" t="s">
        <v>469</v>
      </c>
      <c r="F102" s="166" t="str">
        <f t="shared" si="19"/>
        <v>png</v>
      </c>
      <c r="G102" s="166" t="str">
        <f t="shared" si="20"/>
        <v>svg</v>
      </c>
      <c r="H102" s="167" t="s">
        <v>633</v>
      </c>
      <c r="I102" s="167" t="s">
        <v>906</v>
      </c>
      <c r="J102" s="168" t="s">
        <v>1180</v>
      </c>
      <c r="K102" s="168" t="s">
        <v>1533</v>
      </c>
      <c r="L102" s="168" t="s">
        <v>1533</v>
      </c>
      <c r="M102" s="169">
        <f t="shared" si="26"/>
        <v>13</v>
      </c>
      <c r="N102" s="169">
        <f t="shared" si="26"/>
        <v>18</v>
      </c>
      <c r="O102" s="169">
        <f t="shared" si="21"/>
        <v>18</v>
      </c>
      <c r="P102" s="169">
        <f t="shared" si="28"/>
        <v>0</v>
      </c>
      <c r="Q102" s="169">
        <f t="shared" si="28"/>
        <v>0</v>
      </c>
      <c r="R102" s="169">
        <f t="shared" si="28"/>
        <v>1</v>
      </c>
      <c r="S102" s="169">
        <f t="shared" si="28"/>
        <v>0</v>
      </c>
      <c r="T102" s="169">
        <f t="shared" si="28"/>
        <v>0</v>
      </c>
      <c r="U102" s="169">
        <f t="shared" si="28"/>
        <v>1</v>
      </c>
      <c r="V102" s="169">
        <f t="shared" si="28"/>
        <v>0</v>
      </c>
      <c r="W102" s="169">
        <f t="shared" si="28"/>
        <v>2</v>
      </c>
      <c r="X102" s="169">
        <f t="shared" si="28"/>
        <v>0</v>
      </c>
      <c r="Y102" s="169">
        <f t="shared" si="28"/>
        <v>0</v>
      </c>
      <c r="Z102" s="170">
        <v>255.74100000000001</v>
      </c>
      <c r="AA102" s="171">
        <v>35</v>
      </c>
      <c r="AB102" s="171">
        <v>11</v>
      </c>
      <c r="AC102" s="171">
        <v>6</v>
      </c>
      <c r="AD102" s="170">
        <f t="shared" si="22"/>
        <v>0.35294117647058826</v>
      </c>
      <c r="AE102" s="171">
        <v>5</v>
      </c>
      <c r="AF102" s="171">
        <v>2</v>
      </c>
      <c r="AG102" s="200">
        <v>0</v>
      </c>
      <c r="AH102" s="171">
        <v>29.54</v>
      </c>
      <c r="AI102" s="171">
        <v>0</v>
      </c>
      <c r="AJ102" s="170">
        <v>2.59</v>
      </c>
      <c r="AK102" s="170">
        <v>2.59</v>
      </c>
      <c r="AL102" s="170">
        <v>2.59</v>
      </c>
      <c r="AM102" s="170">
        <v>2.59</v>
      </c>
      <c r="AN102" s="170">
        <v>2.59</v>
      </c>
      <c r="AO102" s="170">
        <v>2.59</v>
      </c>
      <c r="AP102" s="172">
        <v>2.59</v>
      </c>
      <c r="AQ102" s="170">
        <v>2.59</v>
      </c>
      <c r="AR102" s="170">
        <v>2.59</v>
      </c>
      <c r="AS102" s="170">
        <v>2.59</v>
      </c>
      <c r="AT102" s="170">
        <v>2.59</v>
      </c>
      <c r="AU102" s="170">
        <v>2.59</v>
      </c>
      <c r="AV102" s="170">
        <v>2.59</v>
      </c>
      <c r="AW102" s="173">
        <v>-2.6</v>
      </c>
      <c r="AX102" s="173"/>
      <c r="AY102" s="174">
        <f t="shared" si="23"/>
        <v>-2.6</v>
      </c>
      <c r="AZ102" s="173"/>
      <c r="BA102" s="173"/>
      <c r="BB102" s="173"/>
      <c r="BC102" s="173">
        <v>2.17</v>
      </c>
      <c r="BD102" s="174">
        <f t="shared" si="24"/>
        <v>2.17</v>
      </c>
      <c r="BE102"/>
    </row>
    <row r="103" spans="1:57" ht="15.75" customHeight="1" x14ac:dyDescent="0.25">
      <c r="A103" s="196" t="s">
        <v>470</v>
      </c>
      <c r="B103" s="196" t="s">
        <v>1942</v>
      </c>
      <c r="C103" s="189"/>
      <c r="D103" s="189"/>
      <c r="E103" s="133" t="s">
        <v>471</v>
      </c>
      <c r="F103" s="166" t="str">
        <f t="shared" si="19"/>
        <v>png</v>
      </c>
      <c r="G103" s="166" t="str">
        <f t="shared" si="20"/>
        <v>svg</v>
      </c>
      <c r="H103" s="167" t="s">
        <v>634</v>
      </c>
      <c r="I103" s="167" t="s">
        <v>907</v>
      </c>
      <c r="J103" s="168" t="s">
        <v>1181</v>
      </c>
      <c r="K103" s="168" t="s">
        <v>1534</v>
      </c>
      <c r="L103" s="168" t="s">
        <v>1534</v>
      </c>
      <c r="M103" s="169">
        <f t="shared" si="26"/>
        <v>11</v>
      </c>
      <c r="N103" s="169">
        <f t="shared" si="26"/>
        <v>21</v>
      </c>
      <c r="O103" s="169">
        <f t="shared" si="21"/>
        <v>21</v>
      </c>
      <c r="P103" s="169">
        <f t="shared" si="28"/>
        <v>0</v>
      </c>
      <c r="Q103" s="169">
        <f t="shared" si="28"/>
        <v>0</v>
      </c>
      <c r="R103" s="169">
        <f t="shared" si="28"/>
        <v>0</v>
      </c>
      <c r="S103" s="169">
        <f t="shared" si="28"/>
        <v>0</v>
      </c>
      <c r="T103" s="169">
        <f t="shared" si="28"/>
        <v>0</v>
      </c>
      <c r="U103" s="169">
        <f t="shared" si="28"/>
        <v>5</v>
      </c>
      <c r="V103" s="169">
        <f t="shared" si="28"/>
        <v>0</v>
      </c>
      <c r="W103" s="169">
        <f t="shared" si="28"/>
        <v>0</v>
      </c>
      <c r="X103" s="169">
        <f t="shared" si="28"/>
        <v>0</v>
      </c>
      <c r="Y103" s="169">
        <f t="shared" si="28"/>
        <v>1</v>
      </c>
      <c r="Z103" s="170">
        <v>255.38300000000001</v>
      </c>
      <c r="AA103" s="171">
        <v>38</v>
      </c>
      <c r="AB103" s="171">
        <v>11</v>
      </c>
      <c r="AC103" s="171">
        <v>6</v>
      </c>
      <c r="AD103" s="170">
        <f t="shared" si="22"/>
        <v>0.35294117647058826</v>
      </c>
      <c r="AE103" s="171">
        <v>6</v>
      </c>
      <c r="AF103" s="171">
        <v>5</v>
      </c>
      <c r="AG103" s="200">
        <v>2</v>
      </c>
      <c r="AH103" s="171">
        <v>62.73</v>
      </c>
      <c r="AI103" s="171">
        <v>0</v>
      </c>
      <c r="AJ103" s="170">
        <v>1.52</v>
      </c>
      <c r="AK103" s="170">
        <v>1.52</v>
      </c>
      <c r="AL103" s="170">
        <v>1.67</v>
      </c>
      <c r="AM103" s="170">
        <v>2.2200000000000002</v>
      </c>
      <c r="AN103" s="170">
        <v>2.99</v>
      </c>
      <c r="AO103" s="170">
        <v>3.4</v>
      </c>
      <c r="AP103" s="172">
        <v>3.47</v>
      </c>
      <c r="AQ103" s="170">
        <v>3.48</v>
      </c>
      <c r="AR103" s="170">
        <v>3.48</v>
      </c>
      <c r="AS103" s="170">
        <v>3.48</v>
      </c>
      <c r="AT103" s="170">
        <v>3.48</v>
      </c>
      <c r="AU103" s="170">
        <v>3.48</v>
      </c>
      <c r="AV103" s="170">
        <v>3.45</v>
      </c>
      <c r="AW103" s="173">
        <v>-4.25</v>
      </c>
      <c r="AX103" s="173"/>
      <c r="AY103" s="174">
        <f t="shared" si="23"/>
        <v>-4.25</v>
      </c>
      <c r="AZ103" s="173"/>
      <c r="BA103" s="173"/>
      <c r="BB103" s="173"/>
      <c r="BC103" s="173">
        <v>3.9</v>
      </c>
      <c r="BD103" s="174">
        <f t="shared" si="24"/>
        <v>3.9</v>
      </c>
      <c r="BE103"/>
    </row>
    <row r="104" spans="1:57" ht="15.75" customHeight="1" x14ac:dyDescent="0.25">
      <c r="A104" s="20" t="s">
        <v>472</v>
      </c>
      <c r="B104" s="196" t="s">
        <v>2084</v>
      </c>
      <c r="C104" s="189"/>
      <c r="D104" s="189" t="s">
        <v>1946</v>
      </c>
      <c r="E104" s="133" t="s">
        <v>473</v>
      </c>
      <c r="F104" s="166" t="str">
        <f t="shared" si="19"/>
        <v>png</v>
      </c>
      <c r="G104" s="166" t="str">
        <f t="shared" si="20"/>
        <v>svg</v>
      </c>
      <c r="H104" s="167" t="s">
        <v>635</v>
      </c>
      <c r="I104" s="167" t="s">
        <v>908</v>
      </c>
      <c r="J104" s="168" t="s">
        <v>1182</v>
      </c>
      <c r="K104" s="168" t="s">
        <v>1535</v>
      </c>
      <c r="L104" s="168" t="s">
        <v>1535</v>
      </c>
      <c r="M104" s="169">
        <f t="shared" si="26"/>
        <v>12</v>
      </c>
      <c r="N104" s="169">
        <f t="shared" si="26"/>
        <v>18</v>
      </c>
      <c r="O104" s="169">
        <f t="shared" si="21"/>
        <v>18</v>
      </c>
      <c r="P104" s="169">
        <f t="shared" si="28"/>
        <v>0</v>
      </c>
      <c r="Q104" s="169">
        <f t="shared" si="28"/>
        <v>0</v>
      </c>
      <c r="R104" s="169">
        <f t="shared" si="28"/>
        <v>1</v>
      </c>
      <c r="S104" s="169">
        <f t="shared" si="28"/>
        <v>0</v>
      </c>
      <c r="T104" s="169">
        <f t="shared" si="28"/>
        <v>0</v>
      </c>
      <c r="U104" s="169">
        <f t="shared" si="28"/>
        <v>1</v>
      </c>
      <c r="V104" s="169">
        <f t="shared" si="28"/>
        <v>0</v>
      </c>
      <c r="W104" s="169">
        <f t="shared" si="28"/>
        <v>2</v>
      </c>
      <c r="X104" s="169">
        <f t="shared" si="28"/>
        <v>0</v>
      </c>
      <c r="Y104" s="169">
        <f t="shared" si="28"/>
        <v>1</v>
      </c>
      <c r="Z104" s="170">
        <v>275.79500000000002</v>
      </c>
      <c r="AA104" s="171">
        <v>35</v>
      </c>
      <c r="AB104" s="171">
        <v>12</v>
      </c>
      <c r="AC104" s="171">
        <v>5</v>
      </c>
      <c r="AD104" s="170">
        <f t="shared" si="22"/>
        <v>0.29411764705882354</v>
      </c>
      <c r="AE104" s="171">
        <v>5</v>
      </c>
      <c r="AF104" s="171">
        <v>2</v>
      </c>
      <c r="AG104" s="200">
        <v>0</v>
      </c>
      <c r="AH104" s="171">
        <v>29.54</v>
      </c>
      <c r="AI104" s="171">
        <v>0</v>
      </c>
      <c r="AJ104" s="170">
        <v>2.92</v>
      </c>
      <c r="AK104" s="170">
        <v>2.92</v>
      </c>
      <c r="AL104" s="170">
        <v>2.92</v>
      </c>
      <c r="AM104" s="170">
        <v>2.92</v>
      </c>
      <c r="AN104" s="170">
        <v>2.92</v>
      </c>
      <c r="AO104" s="170">
        <v>2.92</v>
      </c>
      <c r="AP104" s="172">
        <v>2.92</v>
      </c>
      <c r="AQ104" s="170">
        <v>2.92</v>
      </c>
      <c r="AR104" s="170">
        <v>2.92</v>
      </c>
      <c r="AS104" s="170">
        <v>2.92</v>
      </c>
      <c r="AT104" s="170">
        <v>2.92</v>
      </c>
      <c r="AU104" s="170">
        <v>2.92</v>
      </c>
      <c r="AV104" s="170">
        <v>2.92</v>
      </c>
      <c r="AW104" s="173">
        <v>-3.47</v>
      </c>
      <c r="AX104" s="173"/>
      <c r="AY104" s="174">
        <f t="shared" si="23"/>
        <v>-3.47</v>
      </c>
      <c r="AZ104" s="173"/>
      <c r="BA104" s="173"/>
      <c r="BB104" s="173"/>
      <c r="BC104" s="173">
        <v>2.15</v>
      </c>
      <c r="BD104" s="174">
        <f t="shared" si="24"/>
        <v>2.15</v>
      </c>
      <c r="BE104"/>
    </row>
    <row r="105" spans="1:57" ht="15.75" customHeight="1" x14ac:dyDescent="0.25">
      <c r="A105" s="196" t="s">
        <v>1956</v>
      </c>
      <c r="B105" s="196" t="s">
        <v>2077</v>
      </c>
      <c r="C105" s="189"/>
      <c r="D105" s="189" t="s">
        <v>1946</v>
      </c>
      <c r="E105" s="195" t="s">
        <v>1957</v>
      </c>
      <c r="F105" s="166" t="str">
        <f t="shared" si="19"/>
        <v>png</v>
      </c>
      <c r="G105" s="166" t="str">
        <f t="shared" si="20"/>
        <v>svg</v>
      </c>
      <c r="H105" s="167" t="s">
        <v>1995</v>
      </c>
      <c r="I105" s="167" t="s">
        <v>1956</v>
      </c>
      <c r="J105" s="168" t="s">
        <v>2019</v>
      </c>
      <c r="K105" s="168" t="s">
        <v>2020</v>
      </c>
      <c r="L105" s="168" t="s">
        <v>2020</v>
      </c>
      <c r="M105" s="169">
        <f t="shared" si="26"/>
        <v>2</v>
      </c>
      <c r="N105" s="169">
        <f t="shared" si="26"/>
        <v>7</v>
      </c>
      <c r="O105" s="169">
        <f t="shared" si="21"/>
        <v>7</v>
      </c>
      <c r="P105" s="169">
        <f t="shared" si="28"/>
        <v>1</v>
      </c>
      <c r="Q105" s="169">
        <f t="shared" si="28"/>
        <v>0</v>
      </c>
      <c r="R105" s="169">
        <f t="shared" si="28"/>
        <v>0</v>
      </c>
      <c r="S105" s="169">
        <f t="shared" si="28"/>
        <v>0</v>
      </c>
      <c r="T105" s="169">
        <f t="shared" si="28"/>
        <v>0</v>
      </c>
      <c r="U105" s="169">
        <f t="shared" si="28"/>
        <v>0</v>
      </c>
      <c r="V105" s="169">
        <f t="shared" si="28"/>
        <v>0</v>
      </c>
      <c r="W105" s="169">
        <f t="shared" si="28"/>
        <v>2</v>
      </c>
      <c r="X105" s="169">
        <f t="shared" si="28"/>
        <v>0</v>
      </c>
      <c r="Y105" s="169">
        <f t="shared" si="28"/>
        <v>1</v>
      </c>
      <c r="Z105" s="170">
        <v>137.9974</v>
      </c>
      <c r="AA105" s="171">
        <v>12</v>
      </c>
      <c r="AB105" s="171">
        <v>5</v>
      </c>
      <c r="AC105" s="171">
        <v>0</v>
      </c>
      <c r="AD105" s="170">
        <f t="shared" si="22"/>
        <v>0</v>
      </c>
      <c r="AE105" s="171">
        <v>0</v>
      </c>
      <c r="AF105" s="171">
        <v>2</v>
      </c>
      <c r="AG105" s="200">
        <v>0</v>
      </c>
      <c r="AH105" s="171">
        <v>40.130000000000003</v>
      </c>
      <c r="AI105" s="171">
        <v>-1</v>
      </c>
      <c r="AJ105" s="170">
        <v>-0.33</v>
      </c>
      <c r="AK105" s="170">
        <v>-0.33</v>
      </c>
      <c r="AL105" s="170">
        <v>-0.33</v>
      </c>
      <c r="AM105" s="170">
        <v>-0.34</v>
      </c>
      <c r="AN105" s="170">
        <v>-0.39</v>
      </c>
      <c r="AO105" s="170">
        <v>-0.72</v>
      </c>
      <c r="AP105" s="172">
        <v>-1.5</v>
      </c>
      <c r="AQ105" s="170">
        <v>-2.25</v>
      </c>
      <c r="AR105" s="170">
        <v>-2.59</v>
      </c>
      <c r="AS105" s="170">
        <v>-2.59</v>
      </c>
      <c r="AT105" s="170">
        <v>-2.59</v>
      </c>
      <c r="AU105" s="170">
        <v>-2.59</v>
      </c>
      <c r="AV105" s="170">
        <v>-2.59</v>
      </c>
      <c r="AW105" s="173">
        <v>0.27</v>
      </c>
      <c r="AX105" s="173"/>
      <c r="AY105" s="174">
        <f t="shared" si="23"/>
        <v>0.27</v>
      </c>
      <c r="AZ105" s="173">
        <v>-0.48</v>
      </c>
      <c r="BA105" s="173">
        <v>-7.0000000000000007E-2</v>
      </c>
      <c r="BB105" s="173">
        <v>-0.28000000000000003</v>
      </c>
      <c r="BC105" s="173"/>
      <c r="BD105" s="174">
        <f t="shared" si="24"/>
        <v>-0.28000000000000003</v>
      </c>
      <c r="BE105"/>
    </row>
    <row r="106" spans="1:57" ht="15.75" customHeight="1" x14ac:dyDescent="0.25">
      <c r="A106" s="20" t="s">
        <v>155</v>
      </c>
      <c r="B106" s="196" t="s">
        <v>2087</v>
      </c>
      <c r="C106" s="189"/>
      <c r="D106" s="189"/>
      <c r="E106" s="133" t="s">
        <v>315</v>
      </c>
      <c r="F106" s="166" t="str">
        <f t="shared" si="19"/>
        <v>png</v>
      </c>
      <c r="G106" s="166" t="str">
        <f t="shared" si="20"/>
        <v>svg</v>
      </c>
      <c r="H106" s="167" t="s">
        <v>636</v>
      </c>
      <c r="I106" s="167" t="s">
        <v>909</v>
      </c>
      <c r="J106" s="168" t="s">
        <v>1183</v>
      </c>
      <c r="K106" s="168" t="s">
        <v>1536</v>
      </c>
      <c r="L106" s="168" t="s">
        <v>1536</v>
      </c>
      <c r="M106" s="169">
        <f t="shared" ref="M106:N125" si="31">IFERROR(VALUE(MID($K106,SEARCH(M$2&amp;"0",$K106,1)+LEN(M$2),3)),0)</f>
        <v>11</v>
      </c>
      <c r="N106" s="169">
        <f t="shared" si="31"/>
        <v>13</v>
      </c>
      <c r="O106" s="169">
        <f t="shared" si="21"/>
        <v>13</v>
      </c>
      <c r="P106" s="169">
        <f t="shared" ref="P106:Y115" si="32">IFERROR(VALUE(MID($K106,SEARCH(P$2&amp;"0",$K106,1)+LEN(P$2),3)),0)</f>
        <v>0</v>
      </c>
      <c r="Q106" s="169">
        <f t="shared" si="32"/>
        <v>0</v>
      </c>
      <c r="R106" s="169">
        <f t="shared" si="32"/>
        <v>0</v>
      </c>
      <c r="S106" s="169">
        <f t="shared" si="32"/>
        <v>3</v>
      </c>
      <c r="T106" s="169">
        <f t="shared" si="32"/>
        <v>0</v>
      </c>
      <c r="U106" s="169">
        <f t="shared" si="32"/>
        <v>4</v>
      </c>
      <c r="V106" s="169">
        <f t="shared" si="32"/>
        <v>0</v>
      </c>
      <c r="W106" s="169">
        <f t="shared" si="32"/>
        <v>4</v>
      </c>
      <c r="X106" s="169">
        <f t="shared" si="32"/>
        <v>0</v>
      </c>
      <c r="Y106" s="169">
        <f t="shared" si="32"/>
        <v>0</v>
      </c>
      <c r="Z106" s="170">
        <v>322.2405</v>
      </c>
      <c r="AA106" s="171">
        <v>35</v>
      </c>
      <c r="AB106" s="171">
        <v>16</v>
      </c>
      <c r="AC106" s="171">
        <v>6</v>
      </c>
      <c r="AD106" s="170">
        <f t="shared" si="22"/>
        <v>0.27272727272727271</v>
      </c>
      <c r="AE106" s="171">
        <v>6</v>
      </c>
      <c r="AF106" s="171">
        <v>6</v>
      </c>
      <c r="AG106" s="200">
        <v>2</v>
      </c>
      <c r="AH106" s="171">
        <v>120.9</v>
      </c>
      <c r="AI106" s="171">
        <v>0</v>
      </c>
      <c r="AJ106" s="170">
        <v>3.37</v>
      </c>
      <c r="AK106" s="170">
        <v>3.37</v>
      </c>
      <c r="AL106" s="170">
        <v>3.37</v>
      </c>
      <c r="AM106" s="170">
        <v>3.37</v>
      </c>
      <c r="AN106" s="170">
        <v>3.37</v>
      </c>
      <c r="AO106" s="170">
        <v>3.37</v>
      </c>
      <c r="AP106" s="172">
        <v>3.37</v>
      </c>
      <c r="AQ106" s="170">
        <v>3.37</v>
      </c>
      <c r="AR106" s="170">
        <v>3.37</v>
      </c>
      <c r="AS106" s="170">
        <v>3.37</v>
      </c>
      <c r="AT106" s="170">
        <v>3.33</v>
      </c>
      <c r="AU106" s="170">
        <v>3.04</v>
      </c>
      <c r="AV106" s="170">
        <v>2.33</v>
      </c>
      <c r="AW106" s="173"/>
      <c r="AX106" s="173">
        <v>-5.47</v>
      </c>
      <c r="AY106" s="174">
        <f t="shared" si="23"/>
        <v>-5.47</v>
      </c>
      <c r="AZ106" s="173"/>
      <c r="BA106" s="173"/>
      <c r="BB106" s="173"/>
      <c r="BC106" s="173">
        <v>4.3</v>
      </c>
      <c r="BD106" s="174">
        <f t="shared" si="24"/>
        <v>4.3</v>
      </c>
      <c r="BE106"/>
    </row>
    <row r="107" spans="1:57" ht="15.75" customHeight="1" x14ac:dyDescent="0.25">
      <c r="A107" s="20" t="s">
        <v>192</v>
      </c>
      <c r="B107" s="187" t="s">
        <v>2090</v>
      </c>
      <c r="C107" s="189" t="s">
        <v>1946</v>
      </c>
      <c r="D107" s="189" t="s">
        <v>1946</v>
      </c>
      <c r="E107" s="133" t="s">
        <v>474</v>
      </c>
      <c r="F107" s="166" t="str">
        <f t="shared" si="19"/>
        <v>png</v>
      </c>
      <c r="G107" s="166" t="str">
        <f t="shared" si="20"/>
        <v>svg</v>
      </c>
      <c r="H107" s="167" t="s">
        <v>637</v>
      </c>
      <c r="I107" s="167" t="s">
        <v>910</v>
      </c>
      <c r="J107" s="168" t="s">
        <v>1184</v>
      </c>
      <c r="K107" s="168" t="s">
        <v>1537</v>
      </c>
      <c r="L107" s="168" t="s">
        <v>1537</v>
      </c>
      <c r="M107" s="169">
        <f t="shared" si="31"/>
        <v>10</v>
      </c>
      <c r="N107" s="169">
        <f t="shared" si="31"/>
        <v>12</v>
      </c>
      <c r="O107" s="169">
        <f t="shared" si="21"/>
        <v>12</v>
      </c>
      <c r="P107" s="169">
        <f t="shared" si="32"/>
        <v>0</v>
      </c>
      <c r="Q107" s="169">
        <f t="shared" si="32"/>
        <v>0</v>
      </c>
      <c r="R107" s="169">
        <f t="shared" si="32"/>
        <v>0</v>
      </c>
      <c r="S107" s="169">
        <f t="shared" si="32"/>
        <v>0</v>
      </c>
      <c r="T107" s="169">
        <f t="shared" si="32"/>
        <v>0</v>
      </c>
      <c r="U107" s="169">
        <f t="shared" si="32"/>
        <v>2</v>
      </c>
      <c r="V107" s="169">
        <f t="shared" si="32"/>
        <v>0</v>
      </c>
      <c r="W107" s="169">
        <f t="shared" si="32"/>
        <v>5</v>
      </c>
      <c r="X107" s="169">
        <f t="shared" si="32"/>
        <v>0</v>
      </c>
      <c r="Y107" s="169">
        <f t="shared" si="32"/>
        <v>0</v>
      </c>
      <c r="Z107" s="170">
        <v>240.21270000000001</v>
      </c>
      <c r="AA107" s="171">
        <v>29</v>
      </c>
      <c r="AB107" s="171">
        <v>11</v>
      </c>
      <c r="AC107" s="171">
        <v>6</v>
      </c>
      <c r="AD107" s="170">
        <f t="shared" si="22"/>
        <v>0.35294117647058826</v>
      </c>
      <c r="AE107" s="171">
        <v>4</v>
      </c>
      <c r="AF107" s="171">
        <v>5</v>
      </c>
      <c r="AG107" s="200">
        <v>0</v>
      </c>
      <c r="AH107" s="171">
        <v>114.7</v>
      </c>
      <c r="AI107" s="171">
        <v>-1</v>
      </c>
      <c r="AJ107" s="170">
        <v>3.24</v>
      </c>
      <c r="AK107" s="170">
        <v>3.24</v>
      </c>
      <c r="AL107" s="170">
        <v>3.21</v>
      </c>
      <c r="AM107" s="170">
        <v>3.02</v>
      </c>
      <c r="AN107" s="170">
        <v>2.39</v>
      </c>
      <c r="AO107" s="170">
        <v>1.68</v>
      </c>
      <c r="AP107" s="172">
        <v>1.39</v>
      </c>
      <c r="AQ107" s="170">
        <v>1.35</v>
      </c>
      <c r="AR107" s="170">
        <v>1.35</v>
      </c>
      <c r="AS107" s="170">
        <v>1.35</v>
      </c>
      <c r="AT107" s="170">
        <v>1.35</v>
      </c>
      <c r="AU107" s="170">
        <v>1.35</v>
      </c>
      <c r="AV107" s="170">
        <v>1.35</v>
      </c>
      <c r="AW107" s="173"/>
      <c r="AX107" s="173">
        <v>-3.38</v>
      </c>
      <c r="AY107" s="174">
        <f t="shared" si="23"/>
        <v>-3.38</v>
      </c>
      <c r="AZ107" s="173"/>
      <c r="BA107" s="173"/>
      <c r="BB107" s="173"/>
      <c r="BC107" s="173">
        <v>3.56</v>
      </c>
      <c r="BD107" s="174">
        <f t="shared" si="24"/>
        <v>3.56</v>
      </c>
      <c r="BE107"/>
    </row>
    <row r="108" spans="1:57" ht="15.75" customHeight="1" x14ac:dyDescent="0.25">
      <c r="A108" s="196" t="s">
        <v>193</v>
      </c>
      <c r="B108" s="196" t="s">
        <v>2091</v>
      </c>
      <c r="C108" s="189" t="s">
        <v>1946</v>
      </c>
      <c r="D108" s="189" t="s">
        <v>1946</v>
      </c>
      <c r="E108" s="133" t="s">
        <v>333</v>
      </c>
      <c r="F108" s="166" t="str">
        <f t="shared" si="19"/>
        <v>png</v>
      </c>
      <c r="G108" s="166" t="str">
        <f t="shared" si="20"/>
        <v>svg</v>
      </c>
      <c r="H108" s="167" t="s">
        <v>638</v>
      </c>
      <c r="I108" s="167" t="s">
        <v>911</v>
      </c>
      <c r="J108" s="168" t="s">
        <v>1184</v>
      </c>
      <c r="K108" s="168" t="s">
        <v>1537</v>
      </c>
      <c r="L108" s="168" t="s">
        <v>1537</v>
      </c>
      <c r="M108" s="169">
        <f t="shared" si="31"/>
        <v>10</v>
      </c>
      <c r="N108" s="169">
        <f t="shared" si="31"/>
        <v>12</v>
      </c>
      <c r="O108" s="169">
        <f t="shared" si="21"/>
        <v>12</v>
      </c>
      <c r="P108" s="169">
        <f t="shared" si="32"/>
        <v>0</v>
      </c>
      <c r="Q108" s="169">
        <f t="shared" si="32"/>
        <v>0</v>
      </c>
      <c r="R108" s="169">
        <f t="shared" si="32"/>
        <v>0</v>
      </c>
      <c r="S108" s="169">
        <f t="shared" si="32"/>
        <v>0</v>
      </c>
      <c r="T108" s="169">
        <f t="shared" si="32"/>
        <v>0</v>
      </c>
      <c r="U108" s="169">
        <f t="shared" si="32"/>
        <v>2</v>
      </c>
      <c r="V108" s="169">
        <f t="shared" si="32"/>
        <v>0</v>
      </c>
      <c r="W108" s="169">
        <f t="shared" si="32"/>
        <v>5</v>
      </c>
      <c r="X108" s="169">
        <f t="shared" si="32"/>
        <v>0</v>
      </c>
      <c r="Y108" s="169">
        <f t="shared" si="32"/>
        <v>0</v>
      </c>
      <c r="Z108" s="170">
        <v>240.21270000000001</v>
      </c>
      <c r="AA108" s="171">
        <v>29</v>
      </c>
      <c r="AB108" s="171">
        <v>11</v>
      </c>
      <c r="AC108" s="171">
        <v>6</v>
      </c>
      <c r="AD108" s="170">
        <f t="shared" si="22"/>
        <v>0.35294117647058826</v>
      </c>
      <c r="AE108" s="171">
        <v>3</v>
      </c>
      <c r="AF108" s="171">
        <v>5</v>
      </c>
      <c r="AG108" s="200">
        <v>0</v>
      </c>
      <c r="AH108" s="171">
        <v>114.7</v>
      </c>
      <c r="AI108" s="171">
        <v>-1</v>
      </c>
      <c r="AJ108" s="170">
        <v>3.09</v>
      </c>
      <c r="AK108" s="170">
        <v>3.09</v>
      </c>
      <c r="AL108" s="170">
        <v>3.08</v>
      </c>
      <c r="AM108" s="170">
        <v>2.93</v>
      </c>
      <c r="AN108" s="170">
        <v>2.37</v>
      </c>
      <c r="AO108" s="170">
        <v>1.62</v>
      </c>
      <c r="AP108" s="172">
        <v>1.26</v>
      </c>
      <c r="AQ108" s="170">
        <v>1.19</v>
      </c>
      <c r="AR108" s="170">
        <v>1.19</v>
      </c>
      <c r="AS108" s="170">
        <v>1.19</v>
      </c>
      <c r="AT108" s="170">
        <v>1.19</v>
      </c>
      <c r="AU108" s="170">
        <v>1.19</v>
      </c>
      <c r="AV108" s="170">
        <v>1.19</v>
      </c>
      <c r="AW108" s="173">
        <v>-3.39</v>
      </c>
      <c r="AX108" s="173"/>
      <c r="AY108" s="174">
        <f t="shared" si="23"/>
        <v>-3.39</v>
      </c>
      <c r="AZ108" s="173">
        <v>3.46</v>
      </c>
      <c r="BA108" s="173">
        <v>3.44</v>
      </c>
      <c r="BB108" s="173">
        <v>3.45</v>
      </c>
      <c r="BC108" s="173"/>
      <c r="BD108" s="174">
        <f t="shared" si="24"/>
        <v>3.45</v>
      </c>
      <c r="BE108"/>
    </row>
    <row r="109" spans="1:57" ht="15.75" customHeight="1" x14ac:dyDescent="0.25">
      <c r="A109" s="20" t="s">
        <v>178</v>
      </c>
      <c r="B109" s="196" t="s">
        <v>2084</v>
      </c>
      <c r="C109" s="189" t="s">
        <v>1946</v>
      </c>
      <c r="D109" s="189"/>
      <c r="E109" s="133" t="s">
        <v>475</v>
      </c>
      <c r="F109" s="166" t="str">
        <f t="shared" si="19"/>
        <v>png</v>
      </c>
      <c r="G109" s="166" t="str">
        <f t="shared" si="20"/>
        <v>svg</v>
      </c>
      <c r="H109" s="167" t="s">
        <v>639</v>
      </c>
      <c r="I109" s="167" t="s">
        <v>912</v>
      </c>
      <c r="J109" s="168" t="s">
        <v>1185</v>
      </c>
      <c r="K109" s="168" t="s">
        <v>1538</v>
      </c>
      <c r="L109" s="168" t="s">
        <v>1538</v>
      </c>
      <c r="M109" s="169">
        <f t="shared" si="31"/>
        <v>16</v>
      </c>
      <c r="N109" s="169">
        <f t="shared" si="31"/>
        <v>17</v>
      </c>
      <c r="O109" s="169">
        <f t="shared" si="21"/>
        <v>17</v>
      </c>
      <c r="P109" s="169">
        <f t="shared" si="32"/>
        <v>0</v>
      </c>
      <c r="Q109" s="169">
        <f t="shared" si="32"/>
        <v>0</v>
      </c>
      <c r="R109" s="169">
        <f t="shared" si="32"/>
        <v>0</v>
      </c>
      <c r="S109" s="169">
        <f t="shared" si="32"/>
        <v>0</v>
      </c>
      <c r="T109" s="169">
        <f t="shared" si="32"/>
        <v>0</v>
      </c>
      <c r="U109" s="169">
        <f t="shared" si="32"/>
        <v>1</v>
      </c>
      <c r="V109" s="169">
        <f t="shared" si="32"/>
        <v>0</v>
      </c>
      <c r="W109" s="169">
        <f t="shared" si="32"/>
        <v>1</v>
      </c>
      <c r="X109" s="169">
        <f t="shared" si="32"/>
        <v>0</v>
      </c>
      <c r="Y109" s="169">
        <f t="shared" si="32"/>
        <v>0</v>
      </c>
      <c r="Z109" s="170">
        <v>239.31229999999999</v>
      </c>
      <c r="AA109" s="171">
        <v>35</v>
      </c>
      <c r="AB109" s="171">
        <v>6</v>
      </c>
      <c r="AC109" s="171">
        <v>12</v>
      </c>
      <c r="AD109" s="170">
        <f t="shared" si="22"/>
        <v>0.66666666666666663</v>
      </c>
      <c r="AE109" s="171">
        <v>3</v>
      </c>
      <c r="AF109" s="171">
        <v>1</v>
      </c>
      <c r="AG109" s="200">
        <v>0</v>
      </c>
      <c r="AH109" s="171">
        <v>20.309999999999999</v>
      </c>
      <c r="AI109" s="171">
        <v>0</v>
      </c>
      <c r="AJ109" s="170">
        <v>2.93</v>
      </c>
      <c r="AK109" s="170">
        <v>2.93</v>
      </c>
      <c r="AL109" s="170">
        <v>2.93</v>
      </c>
      <c r="AM109" s="170">
        <v>2.93</v>
      </c>
      <c r="AN109" s="170">
        <v>2.93</v>
      </c>
      <c r="AO109" s="170">
        <v>2.93</v>
      </c>
      <c r="AP109" s="172">
        <v>2.93</v>
      </c>
      <c r="AQ109" s="170">
        <v>2.93</v>
      </c>
      <c r="AR109" s="170">
        <v>2.93</v>
      </c>
      <c r="AS109" s="170">
        <v>2.93</v>
      </c>
      <c r="AT109" s="170">
        <v>2.93</v>
      </c>
      <c r="AU109" s="170">
        <v>2.93</v>
      </c>
      <c r="AV109" s="170">
        <v>2.93</v>
      </c>
      <c r="AW109" s="173"/>
      <c r="AX109" s="173">
        <v>-2.98</v>
      </c>
      <c r="AY109" s="174">
        <f t="shared" si="23"/>
        <v>-2.98</v>
      </c>
      <c r="AZ109" s="173">
        <v>2.91</v>
      </c>
      <c r="BA109" s="173">
        <v>3.02</v>
      </c>
      <c r="BB109" s="173">
        <v>2.9649999999999999</v>
      </c>
      <c r="BC109" s="173"/>
      <c r="BD109" s="174">
        <f t="shared" si="24"/>
        <v>2.9649999999999999</v>
      </c>
      <c r="BE109"/>
    </row>
    <row r="110" spans="1:57" ht="15.75" customHeight="1" x14ac:dyDescent="0.25">
      <c r="A110" s="196" t="s">
        <v>104</v>
      </c>
      <c r="B110" s="196" t="s">
        <v>2077</v>
      </c>
      <c r="C110" s="189"/>
      <c r="D110" s="189"/>
      <c r="E110" s="133" t="s">
        <v>374</v>
      </c>
      <c r="F110" s="166" t="str">
        <f t="shared" si="19"/>
        <v>png</v>
      </c>
      <c r="G110" s="166" t="str">
        <f t="shared" si="20"/>
        <v>svg</v>
      </c>
      <c r="H110" s="167" t="s">
        <v>640</v>
      </c>
      <c r="I110" s="167" t="s">
        <v>1447</v>
      </c>
      <c r="J110" s="168" t="s">
        <v>1186</v>
      </c>
      <c r="K110" s="168" t="s">
        <v>1539</v>
      </c>
      <c r="L110" s="168" t="s">
        <v>1927</v>
      </c>
      <c r="M110" s="169">
        <f t="shared" si="31"/>
        <v>12</v>
      </c>
      <c r="N110" s="169">
        <f t="shared" si="31"/>
        <v>12</v>
      </c>
      <c r="O110" s="169">
        <f t="shared" si="21"/>
        <v>12</v>
      </c>
      <c r="P110" s="169">
        <f t="shared" si="32"/>
        <v>0</v>
      </c>
      <c r="Q110" s="169">
        <f t="shared" si="32"/>
        <v>2</v>
      </c>
      <c r="R110" s="169">
        <f t="shared" si="32"/>
        <v>0</v>
      </c>
      <c r="S110" s="169">
        <f t="shared" si="32"/>
        <v>0</v>
      </c>
      <c r="T110" s="169">
        <f t="shared" si="32"/>
        <v>0</v>
      </c>
      <c r="U110" s="169">
        <f t="shared" si="32"/>
        <v>2</v>
      </c>
      <c r="V110" s="169">
        <f t="shared" si="32"/>
        <v>0</v>
      </c>
      <c r="W110" s="169">
        <f t="shared" si="32"/>
        <v>0</v>
      </c>
      <c r="X110" s="169">
        <f t="shared" si="32"/>
        <v>0</v>
      </c>
      <c r="Y110" s="169">
        <f t="shared" si="32"/>
        <v>0</v>
      </c>
      <c r="Z110" s="170">
        <v>184.23599999999999</v>
      </c>
      <c r="AA110" s="171">
        <v>26</v>
      </c>
      <c r="AB110" s="171">
        <v>2</v>
      </c>
      <c r="AC110" s="171">
        <v>12</v>
      </c>
      <c r="AD110" s="170">
        <f t="shared" si="22"/>
        <v>0.8571428571428571</v>
      </c>
      <c r="AE110" s="171">
        <v>0</v>
      </c>
      <c r="AF110" s="171">
        <v>0</v>
      </c>
      <c r="AG110" s="200">
        <v>0</v>
      </c>
      <c r="AH110" s="171">
        <v>7.76</v>
      </c>
      <c r="AI110" s="171">
        <v>2</v>
      </c>
      <c r="AJ110" s="170">
        <v>-7.03</v>
      </c>
      <c r="AK110" s="170">
        <v>-7.03</v>
      </c>
      <c r="AL110" s="170">
        <v>-7.03</v>
      </c>
      <c r="AM110" s="170">
        <v>-7.03</v>
      </c>
      <c r="AN110" s="170">
        <v>-7.03</v>
      </c>
      <c r="AO110" s="170">
        <v>-7.03</v>
      </c>
      <c r="AP110" s="172">
        <v>-7.03</v>
      </c>
      <c r="AQ110" s="170">
        <v>-7.03</v>
      </c>
      <c r="AR110" s="170">
        <v>-7.03</v>
      </c>
      <c r="AS110" s="170">
        <v>-7.03</v>
      </c>
      <c r="AT110" s="170">
        <v>-7.03</v>
      </c>
      <c r="AU110" s="170">
        <v>-7.03</v>
      </c>
      <c r="AV110" s="170">
        <v>-7.03</v>
      </c>
      <c r="AW110" s="173">
        <v>-6.07</v>
      </c>
      <c r="AX110" s="173"/>
      <c r="AY110" s="174">
        <f t="shared" si="23"/>
        <v>-6.07</v>
      </c>
      <c r="AZ110" s="173">
        <v>-2.79</v>
      </c>
      <c r="BA110" s="173">
        <v>3.32</v>
      </c>
      <c r="BB110" s="173">
        <v>0.2649999999999999</v>
      </c>
      <c r="BC110" s="173"/>
      <c r="BD110" s="174">
        <f t="shared" si="24"/>
        <v>0.2649999999999999</v>
      </c>
      <c r="BE110"/>
    </row>
    <row r="111" spans="1:57" ht="15.75" customHeight="1" x14ac:dyDescent="0.25">
      <c r="A111" s="20" t="s">
        <v>161</v>
      </c>
      <c r="B111" s="196" t="s">
        <v>2087</v>
      </c>
      <c r="C111" s="189" t="s">
        <v>1946</v>
      </c>
      <c r="D111" s="189" t="s">
        <v>1946</v>
      </c>
      <c r="E111" s="133" t="s">
        <v>318</v>
      </c>
      <c r="F111" s="166" t="str">
        <f t="shared" si="19"/>
        <v>png</v>
      </c>
      <c r="G111" s="166" t="str">
        <f t="shared" si="20"/>
        <v>svg</v>
      </c>
      <c r="H111" s="167" t="s">
        <v>641</v>
      </c>
      <c r="I111" s="167" t="s">
        <v>913</v>
      </c>
      <c r="J111" s="168" t="s">
        <v>1187</v>
      </c>
      <c r="K111" s="168" t="s">
        <v>1540</v>
      </c>
      <c r="L111" s="168" t="s">
        <v>1540</v>
      </c>
      <c r="M111" s="169">
        <f t="shared" si="31"/>
        <v>15</v>
      </c>
      <c r="N111" s="169">
        <f t="shared" si="31"/>
        <v>16</v>
      </c>
      <c r="O111" s="169">
        <f t="shared" si="21"/>
        <v>16</v>
      </c>
      <c r="P111" s="169">
        <f t="shared" si="32"/>
        <v>0</v>
      </c>
      <c r="Q111" s="169">
        <f t="shared" si="32"/>
        <v>0</v>
      </c>
      <c r="R111" s="169">
        <f t="shared" si="32"/>
        <v>0</v>
      </c>
      <c r="S111" s="169">
        <f t="shared" si="32"/>
        <v>5</v>
      </c>
      <c r="T111" s="169">
        <f t="shared" si="32"/>
        <v>0</v>
      </c>
      <c r="U111" s="169">
        <f t="shared" si="32"/>
        <v>1</v>
      </c>
      <c r="V111" s="169">
        <f t="shared" si="32"/>
        <v>0</v>
      </c>
      <c r="W111" s="169">
        <f t="shared" si="32"/>
        <v>2</v>
      </c>
      <c r="X111" s="169">
        <f t="shared" si="32"/>
        <v>0</v>
      </c>
      <c r="Y111" s="169">
        <f t="shared" si="32"/>
        <v>2</v>
      </c>
      <c r="Z111" s="170">
        <v>401.41500000000002</v>
      </c>
      <c r="AA111" s="171">
        <v>41</v>
      </c>
      <c r="AB111" s="171">
        <v>19</v>
      </c>
      <c r="AC111" s="171">
        <v>6</v>
      </c>
      <c r="AD111" s="170">
        <f t="shared" si="22"/>
        <v>0.24</v>
      </c>
      <c r="AE111" s="171">
        <v>8</v>
      </c>
      <c r="AF111" s="171">
        <v>3</v>
      </c>
      <c r="AG111" s="200">
        <v>0</v>
      </c>
      <c r="AH111" s="171">
        <v>47.03</v>
      </c>
      <c r="AI111" s="171">
        <v>0</v>
      </c>
      <c r="AJ111" s="170">
        <v>5.77</v>
      </c>
      <c r="AK111" s="170">
        <v>5.77</v>
      </c>
      <c r="AL111" s="170">
        <v>5.77</v>
      </c>
      <c r="AM111" s="170">
        <v>5.77</v>
      </c>
      <c r="AN111" s="170">
        <v>5.77</v>
      </c>
      <c r="AO111" s="170">
        <v>5.77</v>
      </c>
      <c r="AP111" s="172">
        <v>5.77</v>
      </c>
      <c r="AQ111" s="170">
        <v>5.77</v>
      </c>
      <c r="AR111" s="170">
        <v>5.77</v>
      </c>
      <c r="AS111" s="170">
        <v>5.77</v>
      </c>
      <c r="AT111" s="170">
        <v>5.77</v>
      </c>
      <c r="AU111" s="170">
        <v>5.77</v>
      </c>
      <c r="AV111" s="170">
        <v>5.77</v>
      </c>
      <c r="AW111" s="173">
        <v>-4.68</v>
      </c>
      <c r="AX111" s="173"/>
      <c r="AY111" s="174">
        <f t="shared" si="23"/>
        <v>-4.68</v>
      </c>
      <c r="AZ111" s="173"/>
      <c r="BA111" s="173"/>
      <c r="BB111" s="173"/>
      <c r="BC111" s="173">
        <v>4.75</v>
      </c>
      <c r="BD111" s="174">
        <f t="shared" si="24"/>
        <v>4.75</v>
      </c>
      <c r="BE111"/>
    </row>
    <row r="112" spans="1:57" ht="15.75" customHeight="1" x14ac:dyDescent="0.25">
      <c r="A112" s="196" t="s">
        <v>83</v>
      </c>
      <c r="B112" s="196" t="s">
        <v>1942</v>
      </c>
      <c r="C112" s="189"/>
      <c r="D112" s="189"/>
      <c r="E112" s="133" t="s">
        <v>375</v>
      </c>
      <c r="F112" s="166" t="str">
        <f t="shared" si="19"/>
        <v>png</v>
      </c>
      <c r="G112" s="166" t="str">
        <f t="shared" si="20"/>
        <v>svg</v>
      </c>
      <c r="H112" s="167" t="s">
        <v>642</v>
      </c>
      <c r="I112" s="167" t="s">
        <v>914</v>
      </c>
      <c r="J112" s="168" t="s">
        <v>1188</v>
      </c>
      <c r="K112" s="168" t="s">
        <v>1541</v>
      </c>
      <c r="L112" s="168" t="s">
        <v>1541</v>
      </c>
      <c r="M112" s="169">
        <f t="shared" si="31"/>
        <v>9</v>
      </c>
      <c r="N112" s="169">
        <f t="shared" si="31"/>
        <v>10</v>
      </c>
      <c r="O112" s="169">
        <f t="shared" si="21"/>
        <v>10</v>
      </c>
      <c r="P112" s="169">
        <f t="shared" si="32"/>
        <v>0</v>
      </c>
      <c r="Q112" s="169">
        <f t="shared" si="32"/>
        <v>0</v>
      </c>
      <c r="R112" s="169">
        <f t="shared" si="32"/>
        <v>2</v>
      </c>
      <c r="S112" s="169">
        <f t="shared" si="32"/>
        <v>0</v>
      </c>
      <c r="T112" s="169">
        <f t="shared" si="32"/>
        <v>0</v>
      </c>
      <c r="U112" s="169">
        <f t="shared" si="32"/>
        <v>2</v>
      </c>
      <c r="V112" s="169">
        <f t="shared" si="32"/>
        <v>0</v>
      </c>
      <c r="W112" s="169">
        <f t="shared" si="32"/>
        <v>1</v>
      </c>
      <c r="X112" s="169">
        <f t="shared" si="32"/>
        <v>0</v>
      </c>
      <c r="Y112" s="169">
        <f t="shared" si="32"/>
        <v>0</v>
      </c>
      <c r="Z112" s="170">
        <v>233.095</v>
      </c>
      <c r="AA112" s="171">
        <v>24</v>
      </c>
      <c r="AB112" s="171">
        <v>8</v>
      </c>
      <c r="AC112" s="171">
        <v>6</v>
      </c>
      <c r="AD112" s="170">
        <f t="shared" si="22"/>
        <v>0.42857142857142855</v>
      </c>
      <c r="AE112" s="171">
        <v>1</v>
      </c>
      <c r="AF112" s="171">
        <v>1</v>
      </c>
      <c r="AG112" s="200">
        <v>1</v>
      </c>
      <c r="AH112" s="171">
        <v>32.340000000000003</v>
      </c>
      <c r="AI112" s="171">
        <v>0</v>
      </c>
      <c r="AJ112" s="170">
        <v>2.5299999999999998</v>
      </c>
      <c r="AK112" s="170">
        <v>2.5299999999999998</v>
      </c>
      <c r="AL112" s="170">
        <v>2.5299999999999998</v>
      </c>
      <c r="AM112" s="170">
        <v>2.5299999999999998</v>
      </c>
      <c r="AN112" s="170">
        <v>2.5299999999999998</v>
      </c>
      <c r="AO112" s="170">
        <v>2.5299999999999998</v>
      </c>
      <c r="AP112" s="172">
        <v>2.5299999999999998</v>
      </c>
      <c r="AQ112" s="170">
        <v>2.5299999999999998</v>
      </c>
      <c r="AR112" s="170">
        <v>2.5299999999999998</v>
      </c>
      <c r="AS112" s="170">
        <v>2.5299999999999998</v>
      </c>
      <c r="AT112" s="170">
        <v>2.5299999999999998</v>
      </c>
      <c r="AU112" s="170">
        <v>2.4700000000000002</v>
      </c>
      <c r="AV112" s="170">
        <v>2.14</v>
      </c>
      <c r="AW112" s="173"/>
      <c r="AX112" s="173">
        <v>-3.76</v>
      </c>
      <c r="AY112" s="174">
        <f t="shared" si="23"/>
        <v>-3.76</v>
      </c>
      <c r="AZ112" s="173"/>
      <c r="BA112" s="173"/>
      <c r="BB112" s="173"/>
      <c r="BC112" s="173">
        <v>2.68</v>
      </c>
      <c r="BD112" s="174">
        <f t="shared" si="24"/>
        <v>2.68</v>
      </c>
      <c r="BE112"/>
    </row>
    <row r="113" spans="1:57" ht="15.75" customHeight="1" x14ac:dyDescent="0.25">
      <c r="A113" s="196" t="s">
        <v>191</v>
      </c>
      <c r="B113" s="196" t="s">
        <v>2091</v>
      </c>
      <c r="C113" s="189"/>
      <c r="D113" s="189"/>
      <c r="E113" s="133" t="s">
        <v>476</v>
      </c>
      <c r="F113" s="166" t="str">
        <f t="shared" si="19"/>
        <v>png</v>
      </c>
      <c r="G113" s="166" t="str">
        <f t="shared" si="20"/>
        <v>svg</v>
      </c>
      <c r="H113" s="167" t="s">
        <v>643</v>
      </c>
      <c r="I113" s="167" t="s">
        <v>915</v>
      </c>
      <c r="J113" s="168" t="s">
        <v>1189</v>
      </c>
      <c r="K113" s="168" t="s">
        <v>1542</v>
      </c>
      <c r="L113" s="168" t="s">
        <v>1542</v>
      </c>
      <c r="M113" s="169">
        <f t="shared" si="31"/>
        <v>7</v>
      </c>
      <c r="N113" s="169">
        <f t="shared" si="31"/>
        <v>6</v>
      </c>
      <c r="O113" s="169">
        <f t="shared" si="21"/>
        <v>6</v>
      </c>
      <c r="P113" s="169">
        <f t="shared" si="32"/>
        <v>0</v>
      </c>
      <c r="Q113" s="169">
        <f t="shared" si="32"/>
        <v>0</v>
      </c>
      <c r="R113" s="169">
        <f t="shared" si="32"/>
        <v>0</v>
      </c>
      <c r="S113" s="169">
        <f t="shared" si="32"/>
        <v>0</v>
      </c>
      <c r="T113" s="169">
        <f t="shared" si="32"/>
        <v>0</v>
      </c>
      <c r="U113" s="169">
        <f t="shared" si="32"/>
        <v>2</v>
      </c>
      <c r="V113" s="169">
        <f t="shared" si="32"/>
        <v>0</v>
      </c>
      <c r="W113" s="169">
        <f t="shared" si="32"/>
        <v>5</v>
      </c>
      <c r="X113" s="169">
        <f t="shared" si="32"/>
        <v>0</v>
      </c>
      <c r="Y113" s="169">
        <f t="shared" si="32"/>
        <v>0</v>
      </c>
      <c r="Z113" s="170">
        <v>198.13290000000001</v>
      </c>
      <c r="AA113" s="171">
        <v>20</v>
      </c>
      <c r="AB113" s="171">
        <v>8</v>
      </c>
      <c r="AC113" s="171">
        <v>6</v>
      </c>
      <c r="AD113" s="170">
        <f t="shared" si="22"/>
        <v>0.42857142857142855</v>
      </c>
      <c r="AE113" s="171">
        <v>2</v>
      </c>
      <c r="AF113" s="171">
        <v>5</v>
      </c>
      <c r="AG113" s="200">
        <v>0</v>
      </c>
      <c r="AH113" s="171">
        <v>114.7</v>
      </c>
      <c r="AI113" s="171">
        <v>-1</v>
      </c>
      <c r="AJ113" s="170">
        <v>2.06</v>
      </c>
      <c r="AK113" s="170">
        <v>2.06</v>
      </c>
      <c r="AL113" s="170">
        <v>2.0299999999999998</v>
      </c>
      <c r="AM113" s="170">
        <v>1.79</v>
      </c>
      <c r="AN113" s="170">
        <v>1.1100000000000001</v>
      </c>
      <c r="AO113" s="170">
        <v>0.44</v>
      </c>
      <c r="AP113" s="172">
        <v>0.22</v>
      </c>
      <c r="AQ113" s="170">
        <v>0.18</v>
      </c>
      <c r="AR113" s="170">
        <v>0.18</v>
      </c>
      <c r="AS113" s="170">
        <v>0.18</v>
      </c>
      <c r="AT113" s="170">
        <v>0.18</v>
      </c>
      <c r="AU113" s="170">
        <v>0.18</v>
      </c>
      <c r="AV113" s="170">
        <v>0.18</v>
      </c>
      <c r="AW113" s="173">
        <v>-2.84</v>
      </c>
      <c r="AX113" s="173"/>
      <c r="AY113" s="174">
        <f t="shared" si="23"/>
        <v>-2.84</v>
      </c>
      <c r="AZ113" s="173"/>
      <c r="BA113" s="173"/>
      <c r="BB113" s="173"/>
      <c r="BC113" s="173">
        <v>2.12</v>
      </c>
      <c r="BD113" s="174">
        <f t="shared" si="24"/>
        <v>2.12</v>
      </c>
      <c r="BE113"/>
    </row>
    <row r="114" spans="1:57" ht="15.75" x14ac:dyDescent="0.25">
      <c r="A114" s="187" t="s">
        <v>230</v>
      </c>
      <c r="B114" s="196" t="s">
        <v>2077</v>
      </c>
      <c r="C114" s="191"/>
      <c r="D114" s="191"/>
      <c r="E114" s="133" t="s">
        <v>477</v>
      </c>
      <c r="F114" s="166" t="str">
        <f t="shared" si="19"/>
        <v>png</v>
      </c>
      <c r="G114" s="166" t="str">
        <f t="shared" si="20"/>
        <v>svg</v>
      </c>
      <c r="H114" s="167" t="s">
        <v>644</v>
      </c>
      <c r="I114" s="167" t="s">
        <v>916</v>
      </c>
      <c r="J114" s="168" t="s">
        <v>1190</v>
      </c>
      <c r="K114" s="168" t="s">
        <v>1543</v>
      </c>
      <c r="L114" s="168" t="s">
        <v>1928</v>
      </c>
      <c r="M114" s="169">
        <f t="shared" si="31"/>
        <v>1</v>
      </c>
      <c r="N114" s="169">
        <f t="shared" si="31"/>
        <v>3</v>
      </c>
      <c r="O114" s="169">
        <f t="shared" si="21"/>
        <v>3</v>
      </c>
      <c r="P114" s="169">
        <f t="shared" si="32"/>
        <v>1</v>
      </c>
      <c r="Q114" s="169">
        <f t="shared" si="32"/>
        <v>0</v>
      </c>
      <c r="R114" s="169">
        <f t="shared" si="32"/>
        <v>0</v>
      </c>
      <c r="S114" s="169">
        <f t="shared" si="32"/>
        <v>0</v>
      </c>
      <c r="T114" s="169">
        <f t="shared" si="32"/>
        <v>0</v>
      </c>
      <c r="U114" s="169">
        <f t="shared" si="32"/>
        <v>0</v>
      </c>
      <c r="V114" s="169">
        <f t="shared" si="32"/>
        <v>2</v>
      </c>
      <c r="W114" s="169">
        <f t="shared" si="32"/>
        <v>3</v>
      </c>
      <c r="X114" s="169">
        <f t="shared" si="32"/>
        <v>0</v>
      </c>
      <c r="Y114" s="169">
        <f t="shared" si="32"/>
        <v>1</v>
      </c>
      <c r="Z114" s="170">
        <v>137.9554</v>
      </c>
      <c r="AA114" s="171">
        <v>8</v>
      </c>
      <c r="AB114" s="171">
        <v>5</v>
      </c>
      <c r="AC114" s="171">
        <v>0</v>
      </c>
      <c r="AD114" s="170">
        <f t="shared" si="22"/>
        <v>0</v>
      </c>
      <c r="AE114" s="171">
        <v>0</v>
      </c>
      <c r="AF114" s="171">
        <v>3</v>
      </c>
      <c r="AG114" s="200">
        <v>1</v>
      </c>
      <c r="AH114" s="171">
        <v>60.36</v>
      </c>
      <c r="AI114" s="171">
        <v>-1</v>
      </c>
      <c r="AJ114" s="170">
        <v>-0.91</v>
      </c>
      <c r="AK114" s="170">
        <v>-0.92</v>
      </c>
      <c r="AL114" s="170">
        <v>-0.98</v>
      </c>
      <c r="AM114" s="170">
        <v>-1.32</v>
      </c>
      <c r="AN114" s="170">
        <v>-2.11</v>
      </c>
      <c r="AO114" s="170">
        <v>-2.85</v>
      </c>
      <c r="AP114" s="172">
        <v>-3.2</v>
      </c>
      <c r="AQ114" s="170">
        <v>-3.39</v>
      </c>
      <c r="AR114" s="170">
        <v>-4.04</v>
      </c>
      <c r="AS114" s="170">
        <v>-4.87</v>
      </c>
      <c r="AT114" s="170">
        <v>-5.33</v>
      </c>
      <c r="AU114" s="170">
        <v>-5.44</v>
      </c>
      <c r="AV114" s="170">
        <v>-5.44</v>
      </c>
      <c r="AW114" s="173">
        <v>-0.08</v>
      </c>
      <c r="AX114" s="173"/>
      <c r="AY114" s="174">
        <f t="shared" si="23"/>
        <v>-0.08</v>
      </c>
      <c r="AZ114" s="173">
        <v>-0.37</v>
      </c>
      <c r="BA114" s="173">
        <v>-1.02</v>
      </c>
      <c r="BB114" s="173">
        <v>-0.69500000000000006</v>
      </c>
      <c r="BC114" s="173"/>
      <c r="BD114" s="174">
        <f t="shared" si="24"/>
        <v>-0.69500000000000006</v>
      </c>
      <c r="BE114"/>
    </row>
    <row r="115" spans="1:57" ht="15.75" customHeight="1" x14ac:dyDescent="0.25">
      <c r="A115" s="20" t="s">
        <v>253</v>
      </c>
      <c r="B115" s="196" t="s">
        <v>2084</v>
      </c>
      <c r="C115" s="189" t="s">
        <v>1946</v>
      </c>
      <c r="D115" s="189" t="s">
        <v>1946</v>
      </c>
      <c r="E115" s="133" t="s">
        <v>478</v>
      </c>
      <c r="F115" s="166" t="str">
        <f t="shared" si="19"/>
        <v>png</v>
      </c>
      <c r="G115" s="166" t="str">
        <f t="shared" si="20"/>
        <v>svg</v>
      </c>
      <c r="H115" s="167" t="s">
        <v>645</v>
      </c>
      <c r="I115" s="167" t="s">
        <v>1384</v>
      </c>
      <c r="J115" s="168" t="s">
        <v>1191</v>
      </c>
      <c r="K115" s="168" t="s">
        <v>1544</v>
      </c>
      <c r="L115" s="168" t="s">
        <v>1544</v>
      </c>
      <c r="M115" s="169">
        <f t="shared" si="31"/>
        <v>17</v>
      </c>
      <c r="N115" s="169">
        <f t="shared" si="31"/>
        <v>20</v>
      </c>
      <c r="O115" s="169">
        <f t="shared" si="21"/>
        <v>20</v>
      </c>
      <c r="P115" s="169">
        <f t="shared" si="32"/>
        <v>0</v>
      </c>
      <c r="Q115" s="169">
        <f t="shared" si="32"/>
        <v>0</v>
      </c>
      <c r="R115" s="169">
        <f t="shared" si="32"/>
        <v>0</v>
      </c>
      <c r="S115" s="169">
        <f t="shared" si="32"/>
        <v>0</v>
      </c>
      <c r="T115" s="169">
        <f t="shared" si="32"/>
        <v>0</v>
      </c>
      <c r="U115" s="169">
        <f t="shared" si="32"/>
        <v>2</v>
      </c>
      <c r="V115" s="169">
        <f t="shared" si="32"/>
        <v>0</v>
      </c>
      <c r="W115" s="169">
        <f t="shared" si="32"/>
        <v>1</v>
      </c>
      <c r="X115" s="169">
        <f t="shared" si="32"/>
        <v>0</v>
      </c>
      <c r="Y115" s="169">
        <f t="shared" si="32"/>
        <v>0</v>
      </c>
      <c r="Z115" s="170">
        <v>268.3535</v>
      </c>
      <c r="AA115" s="171">
        <v>40</v>
      </c>
      <c r="AB115" s="171">
        <v>8</v>
      </c>
      <c r="AC115" s="171">
        <v>12</v>
      </c>
      <c r="AD115" s="170">
        <f t="shared" si="22"/>
        <v>0.6</v>
      </c>
      <c r="AE115" s="171">
        <v>3</v>
      </c>
      <c r="AF115" s="171">
        <v>1</v>
      </c>
      <c r="AG115" s="200">
        <v>2</v>
      </c>
      <c r="AH115" s="171">
        <v>41.13</v>
      </c>
      <c r="AI115" s="171">
        <v>0</v>
      </c>
      <c r="AJ115" s="170">
        <v>4.04</v>
      </c>
      <c r="AK115" s="170">
        <v>4.04</v>
      </c>
      <c r="AL115" s="170">
        <v>4.04</v>
      </c>
      <c r="AM115" s="170">
        <v>4.04</v>
      </c>
      <c r="AN115" s="170">
        <v>4.04</v>
      </c>
      <c r="AO115" s="170">
        <v>4.04</v>
      </c>
      <c r="AP115" s="172">
        <v>4.04</v>
      </c>
      <c r="AQ115" s="170">
        <v>4.04</v>
      </c>
      <c r="AR115" s="170">
        <v>4.04</v>
      </c>
      <c r="AS115" s="170">
        <v>4.04</v>
      </c>
      <c r="AT115" s="170">
        <v>4.03</v>
      </c>
      <c r="AU115" s="170">
        <v>4.0199999999999996</v>
      </c>
      <c r="AV115" s="170">
        <v>3.92</v>
      </c>
      <c r="AW115" s="173">
        <v>-4.3</v>
      </c>
      <c r="AX115" s="173"/>
      <c r="AY115" s="174">
        <f t="shared" si="23"/>
        <v>-4.3</v>
      </c>
      <c r="AZ115" s="173">
        <v>3.92</v>
      </c>
      <c r="BA115" s="173">
        <v>3.38</v>
      </c>
      <c r="BB115" s="173">
        <v>3.65</v>
      </c>
      <c r="BC115" s="173"/>
      <c r="BD115" s="174">
        <f t="shared" si="24"/>
        <v>3.65</v>
      </c>
      <c r="BE115"/>
    </row>
    <row r="116" spans="1:57" ht="15.75" x14ac:dyDescent="0.25">
      <c r="A116" s="196" t="s">
        <v>1749</v>
      </c>
      <c r="B116" s="196" t="s">
        <v>2077</v>
      </c>
      <c r="C116" s="189" t="s">
        <v>1946</v>
      </c>
      <c r="D116" s="189" t="s">
        <v>1946</v>
      </c>
      <c r="E116" s="133" t="s">
        <v>1403</v>
      </c>
      <c r="F116" s="166" t="str">
        <f t="shared" si="19"/>
        <v>png</v>
      </c>
      <c r="G116" s="166" t="str">
        <f t="shared" si="20"/>
        <v>svg</v>
      </c>
      <c r="H116" s="167" t="s">
        <v>1910</v>
      </c>
      <c r="I116" s="167" t="s">
        <v>1911</v>
      </c>
      <c r="J116" s="168" t="s">
        <v>1912</v>
      </c>
      <c r="K116" s="168" t="s">
        <v>1913</v>
      </c>
      <c r="L116" s="168" t="s">
        <v>1929</v>
      </c>
      <c r="M116" s="169">
        <f t="shared" si="31"/>
        <v>8</v>
      </c>
      <c r="N116" s="169">
        <f t="shared" si="31"/>
        <v>8</v>
      </c>
      <c r="O116" s="169">
        <f t="shared" si="21"/>
        <v>8</v>
      </c>
      <c r="P116" s="169">
        <f t="shared" ref="P116:Y125" si="33">IFERROR(VALUE(MID($K116,SEARCH(P$2&amp;"0",$K116,1)+LEN(P$2),3)),0)</f>
        <v>0</v>
      </c>
      <c r="Q116" s="169">
        <f t="shared" si="33"/>
        <v>0</v>
      </c>
      <c r="R116" s="169">
        <f t="shared" si="33"/>
        <v>0</v>
      </c>
      <c r="S116" s="169">
        <f t="shared" si="33"/>
        <v>0</v>
      </c>
      <c r="T116" s="169">
        <f t="shared" si="33"/>
        <v>0</v>
      </c>
      <c r="U116" s="169">
        <f t="shared" si="33"/>
        <v>0</v>
      </c>
      <c r="V116" s="169">
        <f t="shared" si="33"/>
        <v>2</v>
      </c>
      <c r="W116" s="169">
        <f t="shared" si="33"/>
        <v>5</v>
      </c>
      <c r="X116" s="169">
        <f t="shared" si="33"/>
        <v>0</v>
      </c>
      <c r="Y116" s="169">
        <f t="shared" si="33"/>
        <v>0</v>
      </c>
      <c r="Z116" s="170">
        <v>184.1472</v>
      </c>
      <c r="AA116" s="171">
        <v>21</v>
      </c>
      <c r="AB116" s="171">
        <v>13</v>
      </c>
      <c r="AC116" s="171">
        <v>0</v>
      </c>
      <c r="AD116" s="170">
        <f t="shared" si="22"/>
        <v>0</v>
      </c>
      <c r="AE116" s="171">
        <v>2</v>
      </c>
      <c r="AF116" s="171">
        <v>5</v>
      </c>
      <c r="AG116" s="200">
        <v>0</v>
      </c>
      <c r="AH116" s="171">
        <v>89.49</v>
      </c>
      <c r="AI116" s="171">
        <v>-2</v>
      </c>
      <c r="AJ116" s="170">
        <v>-0.19</v>
      </c>
      <c r="AK116" s="170">
        <v>-0.22</v>
      </c>
      <c r="AL116" s="170">
        <v>-0.44</v>
      </c>
      <c r="AM116" s="170">
        <v>-1.1599999999999999</v>
      </c>
      <c r="AN116" s="170">
        <v>-2.31</v>
      </c>
      <c r="AO116" s="170">
        <v>-4.62</v>
      </c>
      <c r="AP116" s="172">
        <v>-5.57</v>
      </c>
      <c r="AQ116" s="170">
        <v>-6.49</v>
      </c>
      <c r="AR116" s="170">
        <v>-7.25</v>
      </c>
      <c r="AS116" s="170">
        <v>-7.25</v>
      </c>
      <c r="AT116" s="170">
        <v>-7.25</v>
      </c>
      <c r="AU116" s="170">
        <v>-7.25</v>
      </c>
      <c r="AV116" s="170">
        <v>-7.25</v>
      </c>
      <c r="AW116" s="173"/>
      <c r="AX116" s="173">
        <v>-0.27</v>
      </c>
      <c r="AY116" s="174">
        <f t="shared" si="23"/>
        <v>-0.27</v>
      </c>
      <c r="AZ116" s="173"/>
      <c r="BA116" s="173"/>
      <c r="BB116" s="173"/>
      <c r="BC116" s="173">
        <v>1.91</v>
      </c>
      <c r="BD116" s="174">
        <f t="shared" si="24"/>
        <v>1.91</v>
      </c>
      <c r="BE116"/>
    </row>
    <row r="117" spans="1:57" ht="15.75" customHeight="1" x14ac:dyDescent="0.25">
      <c r="A117" s="196" t="s">
        <v>198</v>
      </c>
      <c r="B117" s="196" t="s">
        <v>2086</v>
      </c>
      <c r="C117" s="189"/>
      <c r="D117" s="189"/>
      <c r="E117" s="133" t="s">
        <v>336</v>
      </c>
      <c r="F117" s="166" t="str">
        <f t="shared" si="19"/>
        <v>png</v>
      </c>
      <c r="G117" s="166" t="str">
        <f t="shared" si="20"/>
        <v>svg</v>
      </c>
      <c r="H117" s="167" t="s">
        <v>646</v>
      </c>
      <c r="I117" s="167" t="s">
        <v>917</v>
      </c>
      <c r="J117" s="168" t="s">
        <v>1192</v>
      </c>
      <c r="K117" s="168" t="s">
        <v>1545</v>
      </c>
      <c r="L117" s="168" t="s">
        <v>1545</v>
      </c>
      <c r="M117" s="169">
        <f t="shared" si="31"/>
        <v>9</v>
      </c>
      <c r="N117" s="169">
        <f t="shared" si="31"/>
        <v>19</v>
      </c>
      <c r="O117" s="169">
        <f t="shared" si="21"/>
        <v>19</v>
      </c>
      <c r="P117" s="169">
        <f t="shared" si="33"/>
        <v>0</v>
      </c>
      <c r="Q117" s="169">
        <f t="shared" si="33"/>
        <v>0</v>
      </c>
      <c r="R117" s="169">
        <f t="shared" si="33"/>
        <v>0</v>
      </c>
      <c r="S117" s="169">
        <f t="shared" si="33"/>
        <v>0</v>
      </c>
      <c r="T117" s="169">
        <f t="shared" si="33"/>
        <v>0</v>
      </c>
      <c r="U117" s="169">
        <f t="shared" si="33"/>
        <v>1</v>
      </c>
      <c r="V117" s="169">
        <f t="shared" si="33"/>
        <v>0</v>
      </c>
      <c r="W117" s="169">
        <f t="shared" si="33"/>
        <v>1</v>
      </c>
      <c r="X117" s="169">
        <f t="shared" si="33"/>
        <v>0</v>
      </c>
      <c r="Y117" s="169">
        <f t="shared" si="33"/>
        <v>1</v>
      </c>
      <c r="Z117" s="170">
        <v>189.31800000000001</v>
      </c>
      <c r="AA117" s="171">
        <v>31</v>
      </c>
      <c r="AB117" s="171">
        <v>12</v>
      </c>
      <c r="AC117" s="171">
        <v>0</v>
      </c>
      <c r="AD117" s="170">
        <f t="shared" si="22"/>
        <v>0</v>
      </c>
      <c r="AE117" s="171">
        <v>6</v>
      </c>
      <c r="AF117" s="171">
        <v>1</v>
      </c>
      <c r="AG117" s="200">
        <v>0</v>
      </c>
      <c r="AH117" s="171">
        <v>20.309999999999999</v>
      </c>
      <c r="AI117" s="171">
        <v>0</v>
      </c>
      <c r="AJ117" s="170">
        <v>2.8</v>
      </c>
      <c r="AK117" s="170">
        <v>2.8</v>
      </c>
      <c r="AL117" s="170">
        <v>2.8</v>
      </c>
      <c r="AM117" s="170">
        <v>2.8</v>
      </c>
      <c r="AN117" s="170">
        <v>2.8</v>
      </c>
      <c r="AO117" s="170">
        <v>2.8</v>
      </c>
      <c r="AP117" s="172">
        <v>2.8</v>
      </c>
      <c r="AQ117" s="170">
        <v>2.8</v>
      </c>
      <c r="AR117" s="170">
        <v>2.8</v>
      </c>
      <c r="AS117" s="170">
        <v>2.8</v>
      </c>
      <c r="AT117" s="170">
        <v>2.8</v>
      </c>
      <c r="AU117" s="170">
        <v>2.8</v>
      </c>
      <c r="AV117" s="170">
        <v>2.8</v>
      </c>
      <c r="AW117" s="173">
        <v>-2.2999999999999998</v>
      </c>
      <c r="AX117" s="173"/>
      <c r="AY117" s="174">
        <f t="shared" si="23"/>
        <v>-2.2999999999999998</v>
      </c>
      <c r="AZ117" s="173"/>
      <c r="BA117" s="173"/>
      <c r="BB117" s="173"/>
      <c r="BC117" s="173">
        <v>3.21</v>
      </c>
      <c r="BD117" s="174">
        <f t="shared" si="24"/>
        <v>3.21</v>
      </c>
      <c r="BE117"/>
    </row>
    <row r="118" spans="1:57" ht="15.75" customHeight="1" x14ac:dyDescent="0.25">
      <c r="A118" s="196" t="s">
        <v>199</v>
      </c>
      <c r="B118" s="196" t="s">
        <v>2086</v>
      </c>
      <c r="C118" s="189" t="s">
        <v>1946</v>
      </c>
      <c r="D118" s="189" t="s">
        <v>1946</v>
      </c>
      <c r="E118" s="133" t="s">
        <v>479</v>
      </c>
      <c r="F118" s="166" t="str">
        <f t="shared" si="19"/>
        <v>png</v>
      </c>
      <c r="G118" s="166" t="str">
        <f t="shared" si="20"/>
        <v>svg</v>
      </c>
      <c r="H118" s="167" t="s">
        <v>647</v>
      </c>
      <c r="I118" s="167" t="s">
        <v>918</v>
      </c>
      <c r="J118" s="168" t="s">
        <v>1193</v>
      </c>
      <c r="K118" s="168" t="s">
        <v>1546</v>
      </c>
      <c r="L118" s="168" t="s">
        <v>1546</v>
      </c>
      <c r="M118" s="169">
        <f t="shared" si="31"/>
        <v>15</v>
      </c>
      <c r="N118" s="169">
        <f t="shared" si="31"/>
        <v>23</v>
      </c>
      <c r="O118" s="169">
        <f t="shared" si="21"/>
        <v>23</v>
      </c>
      <c r="P118" s="169">
        <f t="shared" si="33"/>
        <v>0</v>
      </c>
      <c r="Q118" s="169">
        <f t="shared" si="33"/>
        <v>0</v>
      </c>
      <c r="R118" s="169">
        <f t="shared" si="33"/>
        <v>0</v>
      </c>
      <c r="S118" s="169">
        <f t="shared" si="33"/>
        <v>0</v>
      </c>
      <c r="T118" s="169">
        <f t="shared" si="33"/>
        <v>0</v>
      </c>
      <c r="U118" s="169">
        <f t="shared" si="33"/>
        <v>1</v>
      </c>
      <c r="V118" s="169">
        <f t="shared" si="33"/>
        <v>0</v>
      </c>
      <c r="W118" s="169">
        <f t="shared" si="33"/>
        <v>1</v>
      </c>
      <c r="X118" s="169">
        <f t="shared" si="33"/>
        <v>0</v>
      </c>
      <c r="Y118" s="169">
        <f t="shared" si="33"/>
        <v>1</v>
      </c>
      <c r="Z118" s="170">
        <v>265.41399999999999</v>
      </c>
      <c r="AA118" s="171">
        <v>41</v>
      </c>
      <c r="AB118" s="171">
        <v>12</v>
      </c>
      <c r="AC118" s="171">
        <v>6</v>
      </c>
      <c r="AD118" s="170">
        <f t="shared" si="22"/>
        <v>0.33333333333333331</v>
      </c>
      <c r="AE118" s="171">
        <v>6</v>
      </c>
      <c r="AF118" s="171">
        <v>1</v>
      </c>
      <c r="AG118" s="200">
        <v>0</v>
      </c>
      <c r="AH118" s="171">
        <v>20.309999999999999</v>
      </c>
      <c r="AI118" s="171">
        <v>0</v>
      </c>
      <c r="AJ118" s="170">
        <v>4.43</v>
      </c>
      <c r="AK118" s="170">
        <v>4.43</v>
      </c>
      <c r="AL118" s="170">
        <v>4.43</v>
      </c>
      <c r="AM118" s="170">
        <v>4.43</v>
      </c>
      <c r="AN118" s="170">
        <v>4.43</v>
      </c>
      <c r="AO118" s="170">
        <v>4.43</v>
      </c>
      <c r="AP118" s="172">
        <v>4.43</v>
      </c>
      <c r="AQ118" s="170">
        <v>4.43</v>
      </c>
      <c r="AR118" s="170">
        <v>4.43</v>
      </c>
      <c r="AS118" s="170">
        <v>4.43</v>
      </c>
      <c r="AT118" s="170">
        <v>4.43</v>
      </c>
      <c r="AU118" s="170">
        <v>4.43</v>
      </c>
      <c r="AV118" s="170">
        <v>4.43</v>
      </c>
      <c r="AW118" s="173">
        <v>-4.5</v>
      </c>
      <c r="AX118" s="173"/>
      <c r="AY118" s="174">
        <f t="shared" si="23"/>
        <v>-4.5</v>
      </c>
      <c r="AZ118" s="173"/>
      <c r="BA118" s="173"/>
      <c r="BB118" s="173"/>
      <c r="BC118" s="173">
        <v>4.5999999999999996</v>
      </c>
      <c r="BD118" s="174">
        <f t="shared" si="24"/>
        <v>4.5999999999999996</v>
      </c>
      <c r="BE118"/>
    </row>
    <row r="119" spans="1:57" ht="15.75" customHeight="1" x14ac:dyDescent="0.25">
      <c r="A119" s="196" t="s">
        <v>156</v>
      </c>
      <c r="B119" s="196" t="s">
        <v>2087</v>
      </c>
      <c r="C119" s="189"/>
      <c r="D119" s="189"/>
      <c r="E119" s="133" t="s">
        <v>316</v>
      </c>
      <c r="F119" s="166" t="str">
        <f t="shared" si="19"/>
        <v>png</v>
      </c>
      <c r="G119" s="166" t="str">
        <f t="shared" si="20"/>
        <v>svg</v>
      </c>
      <c r="H119" s="167" t="s">
        <v>648</v>
      </c>
      <c r="I119" s="167" t="s">
        <v>919</v>
      </c>
      <c r="J119" s="168" t="s">
        <v>1194</v>
      </c>
      <c r="K119" s="168" t="s">
        <v>1547</v>
      </c>
      <c r="L119" s="168" t="s">
        <v>1547</v>
      </c>
      <c r="M119" s="169">
        <f t="shared" si="31"/>
        <v>13</v>
      </c>
      <c r="N119" s="169">
        <f t="shared" si="31"/>
        <v>14</v>
      </c>
      <c r="O119" s="169">
        <f t="shared" si="21"/>
        <v>14</v>
      </c>
      <c r="P119" s="169">
        <f t="shared" si="33"/>
        <v>0</v>
      </c>
      <c r="Q119" s="169">
        <f t="shared" si="33"/>
        <v>0</v>
      </c>
      <c r="R119" s="169">
        <f t="shared" si="33"/>
        <v>0</v>
      </c>
      <c r="S119" s="169">
        <f t="shared" si="33"/>
        <v>3</v>
      </c>
      <c r="T119" s="169">
        <f t="shared" si="33"/>
        <v>0</v>
      </c>
      <c r="U119" s="169">
        <f t="shared" si="33"/>
        <v>3</v>
      </c>
      <c r="V119" s="169">
        <f t="shared" si="33"/>
        <v>0</v>
      </c>
      <c r="W119" s="169">
        <f t="shared" si="33"/>
        <v>4</v>
      </c>
      <c r="X119" s="169">
        <f t="shared" si="33"/>
        <v>0</v>
      </c>
      <c r="Y119" s="169">
        <f t="shared" si="33"/>
        <v>0</v>
      </c>
      <c r="Z119" s="170">
        <v>333.26319999999998</v>
      </c>
      <c r="AA119" s="171">
        <v>37</v>
      </c>
      <c r="AB119" s="171">
        <v>17</v>
      </c>
      <c r="AC119" s="171">
        <v>6</v>
      </c>
      <c r="AD119" s="170">
        <f t="shared" si="22"/>
        <v>0.2608695652173913</v>
      </c>
      <c r="AE119" s="171">
        <v>7</v>
      </c>
      <c r="AF119" s="171">
        <v>5</v>
      </c>
      <c r="AG119" s="200">
        <v>0</v>
      </c>
      <c r="AH119" s="171">
        <v>94.88</v>
      </c>
      <c r="AI119" s="171">
        <v>0</v>
      </c>
      <c r="AJ119" s="170">
        <v>4.17</v>
      </c>
      <c r="AK119" s="170">
        <v>4.17</v>
      </c>
      <c r="AL119" s="170">
        <v>4.17</v>
      </c>
      <c r="AM119" s="170">
        <v>4.17</v>
      </c>
      <c r="AN119" s="170">
        <v>4.17</v>
      </c>
      <c r="AO119" s="170">
        <v>4.17</v>
      </c>
      <c r="AP119" s="172">
        <v>4.17</v>
      </c>
      <c r="AQ119" s="170">
        <v>4.17</v>
      </c>
      <c r="AR119" s="170">
        <v>4.17</v>
      </c>
      <c r="AS119" s="170">
        <v>4.17</v>
      </c>
      <c r="AT119" s="170">
        <v>4.17</v>
      </c>
      <c r="AU119" s="170">
        <v>4.17</v>
      </c>
      <c r="AV119" s="170">
        <v>4.17</v>
      </c>
      <c r="AW119" s="173">
        <v>-5.33</v>
      </c>
      <c r="AX119" s="173"/>
      <c r="AY119" s="174">
        <f t="shared" si="23"/>
        <v>-5.33</v>
      </c>
      <c r="AZ119" s="173"/>
      <c r="BA119" s="173"/>
      <c r="BB119" s="173"/>
      <c r="BC119" s="173">
        <v>5.1100000000000003</v>
      </c>
      <c r="BD119" s="174">
        <f t="shared" si="24"/>
        <v>5.1100000000000003</v>
      </c>
      <c r="BE119"/>
    </row>
    <row r="120" spans="1:57" ht="15.75" customHeight="1" x14ac:dyDescent="0.25">
      <c r="A120" s="20" t="s">
        <v>20</v>
      </c>
      <c r="B120" s="196" t="s">
        <v>2080</v>
      </c>
      <c r="C120" s="189"/>
      <c r="D120" s="189" t="s">
        <v>1946</v>
      </c>
      <c r="E120" s="133" t="s">
        <v>257</v>
      </c>
      <c r="F120" s="166" t="str">
        <f t="shared" si="19"/>
        <v>png</v>
      </c>
      <c r="G120" s="166" t="str">
        <f t="shared" si="20"/>
        <v>svg</v>
      </c>
      <c r="H120" s="167" t="s">
        <v>649</v>
      </c>
      <c r="I120" s="167" t="s">
        <v>920</v>
      </c>
      <c r="J120" s="168" t="s">
        <v>1195</v>
      </c>
      <c r="K120" s="168" t="s">
        <v>1548</v>
      </c>
      <c r="L120" s="168" t="s">
        <v>1548</v>
      </c>
      <c r="M120" s="169">
        <f t="shared" si="31"/>
        <v>15</v>
      </c>
      <c r="N120" s="169">
        <f t="shared" si="31"/>
        <v>18</v>
      </c>
      <c r="O120" s="169">
        <f t="shared" si="21"/>
        <v>18</v>
      </c>
      <c r="P120" s="169">
        <f t="shared" si="33"/>
        <v>0</v>
      </c>
      <c r="Q120" s="169">
        <f t="shared" si="33"/>
        <v>0</v>
      </c>
      <c r="R120" s="169">
        <f t="shared" si="33"/>
        <v>0</v>
      </c>
      <c r="S120" s="169">
        <f t="shared" si="33"/>
        <v>0</v>
      </c>
      <c r="T120" s="169">
        <f t="shared" si="33"/>
        <v>0</v>
      </c>
      <c r="U120" s="169">
        <f t="shared" si="33"/>
        <v>6</v>
      </c>
      <c r="V120" s="169">
        <f t="shared" si="33"/>
        <v>0</v>
      </c>
      <c r="W120" s="169">
        <f t="shared" si="33"/>
        <v>6</v>
      </c>
      <c r="X120" s="169">
        <f t="shared" si="33"/>
        <v>0</v>
      </c>
      <c r="Y120" s="169">
        <f t="shared" si="33"/>
        <v>1</v>
      </c>
      <c r="Z120" s="170">
        <v>410.40499999999997</v>
      </c>
      <c r="AA120" s="171">
        <v>46</v>
      </c>
      <c r="AB120" s="171">
        <v>16</v>
      </c>
      <c r="AC120" s="171">
        <v>12</v>
      </c>
      <c r="AD120" s="170">
        <f t="shared" si="22"/>
        <v>0.42857142857142855</v>
      </c>
      <c r="AE120" s="171">
        <v>7</v>
      </c>
      <c r="AF120" s="171">
        <v>10</v>
      </c>
      <c r="AG120" s="200">
        <v>2</v>
      </c>
      <c r="AH120" s="171">
        <v>158.69999999999999</v>
      </c>
      <c r="AI120" s="171">
        <v>-1</v>
      </c>
      <c r="AJ120" s="170">
        <v>1.72</v>
      </c>
      <c r="AK120" s="170">
        <v>1.99</v>
      </c>
      <c r="AL120" s="170">
        <v>1.83</v>
      </c>
      <c r="AM120" s="170">
        <v>1.38</v>
      </c>
      <c r="AN120" s="170">
        <v>1.1599999999999999</v>
      </c>
      <c r="AO120" s="170">
        <v>1.1299999999999999</v>
      </c>
      <c r="AP120" s="172">
        <v>1.1299999999999999</v>
      </c>
      <c r="AQ120" s="170">
        <v>1.1299999999999999</v>
      </c>
      <c r="AR120" s="170">
        <v>1.1299999999999999</v>
      </c>
      <c r="AS120" s="170">
        <v>1.1299999999999999</v>
      </c>
      <c r="AT120" s="170">
        <v>1.1299999999999999</v>
      </c>
      <c r="AU120" s="170">
        <v>1.1299999999999999</v>
      </c>
      <c r="AV120" s="170">
        <v>1.1100000000000001</v>
      </c>
      <c r="AW120" s="173">
        <v>-4.22</v>
      </c>
      <c r="AX120" s="173"/>
      <c r="AY120" s="174">
        <f t="shared" si="23"/>
        <v>-4.22</v>
      </c>
      <c r="AZ120" s="173">
        <v>1.5</v>
      </c>
      <c r="BA120" s="173">
        <v>1.83</v>
      </c>
      <c r="BB120" s="173">
        <v>1.665</v>
      </c>
      <c r="BC120" s="173"/>
      <c r="BD120" s="174">
        <f t="shared" si="24"/>
        <v>1.665</v>
      </c>
      <c r="BE120"/>
    </row>
    <row r="121" spans="1:57" ht="15.75" customHeight="1" x14ac:dyDescent="0.25">
      <c r="A121" s="133" t="s">
        <v>84</v>
      </c>
      <c r="B121" s="196" t="s">
        <v>1942</v>
      </c>
      <c r="C121" s="189"/>
      <c r="D121" s="189"/>
      <c r="E121" s="133" t="s">
        <v>286</v>
      </c>
      <c r="F121" s="166" t="str">
        <f t="shared" si="19"/>
        <v>png</v>
      </c>
      <c r="G121" s="166" t="str">
        <f t="shared" si="20"/>
        <v>svg</v>
      </c>
      <c r="H121" s="167" t="s">
        <v>650</v>
      </c>
      <c r="I121" s="167" t="s">
        <v>921</v>
      </c>
      <c r="J121" s="168" t="s">
        <v>1196</v>
      </c>
      <c r="K121" s="168" t="s">
        <v>1549</v>
      </c>
      <c r="L121" s="168" t="s">
        <v>1549</v>
      </c>
      <c r="M121" s="169">
        <f t="shared" si="31"/>
        <v>7</v>
      </c>
      <c r="N121" s="169">
        <f t="shared" si="31"/>
        <v>12</v>
      </c>
      <c r="O121" s="169">
        <f t="shared" si="21"/>
        <v>12</v>
      </c>
      <c r="P121" s="169">
        <f t="shared" si="33"/>
        <v>0</v>
      </c>
      <c r="Q121" s="169">
        <f t="shared" si="33"/>
        <v>0</v>
      </c>
      <c r="R121" s="169">
        <f t="shared" si="33"/>
        <v>0</v>
      </c>
      <c r="S121" s="169">
        <f t="shared" si="33"/>
        <v>0</v>
      </c>
      <c r="T121" s="169">
        <f t="shared" si="33"/>
        <v>0</v>
      </c>
      <c r="U121" s="169">
        <f t="shared" si="33"/>
        <v>4</v>
      </c>
      <c r="V121" s="169">
        <f t="shared" si="33"/>
        <v>0</v>
      </c>
      <c r="W121" s="169">
        <f t="shared" si="33"/>
        <v>3</v>
      </c>
      <c r="X121" s="169">
        <f t="shared" si="33"/>
        <v>0</v>
      </c>
      <c r="Y121" s="169">
        <f t="shared" si="33"/>
        <v>2</v>
      </c>
      <c r="Z121" s="170">
        <v>264.32499999999999</v>
      </c>
      <c r="AA121" s="171">
        <v>28</v>
      </c>
      <c r="AB121" s="171">
        <v>11</v>
      </c>
      <c r="AC121" s="171">
        <v>5</v>
      </c>
      <c r="AD121" s="170">
        <f t="shared" si="22"/>
        <v>0.3125</v>
      </c>
      <c r="AE121" s="171">
        <v>3</v>
      </c>
      <c r="AF121" s="171">
        <v>5</v>
      </c>
      <c r="AG121" s="200">
        <v>1</v>
      </c>
      <c r="AH121" s="171">
        <v>92.26</v>
      </c>
      <c r="AI121" s="171">
        <v>0</v>
      </c>
      <c r="AJ121" s="170">
        <v>-0.54</v>
      </c>
      <c r="AK121" s="170">
        <v>-0.54</v>
      </c>
      <c r="AL121" s="170">
        <v>-0.54</v>
      </c>
      <c r="AM121" s="170">
        <v>-0.54</v>
      </c>
      <c r="AN121" s="170">
        <v>-0.54</v>
      </c>
      <c r="AO121" s="170">
        <v>-0.54</v>
      </c>
      <c r="AP121" s="172">
        <v>-0.54</v>
      </c>
      <c r="AQ121" s="170">
        <v>-0.54</v>
      </c>
      <c r="AR121" s="170">
        <v>-0.54</v>
      </c>
      <c r="AS121" s="170">
        <v>-0.54</v>
      </c>
      <c r="AT121" s="170">
        <v>-0.54</v>
      </c>
      <c r="AU121" s="170">
        <v>-0.54</v>
      </c>
      <c r="AV121" s="170">
        <v>-0.54</v>
      </c>
      <c r="AW121" s="173">
        <v>-2.11</v>
      </c>
      <c r="AX121" s="173"/>
      <c r="AY121" s="174">
        <f t="shared" si="23"/>
        <v>-2.11</v>
      </c>
      <c r="AZ121" s="173">
        <v>-0.18</v>
      </c>
      <c r="BA121" s="173">
        <v>-0.17</v>
      </c>
      <c r="BB121" s="173">
        <v>-0.17499999999999999</v>
      </c>
      <c r="BC121" s="173"/>
      <c r="BD121" s="174">
        <f t="shared" si="24"/>
        <v>-0.17499999999999999</v>
      </c>
      <c r="BE121"/>
    </row>
    <row r="122" spans="1:57" ht="15.75" customHeight="1" x14ac:dyDescent="0.25">
      <c r="A122" s="187" t="s">
        <v>1798</v>
      </c>
      <c r="B122" s="196" t="s">
        <v>2077</v>
      </c>
      <c r="C122" s="189"/>
      <c r="D122" s="189"/>
      <c r="E122" s="133" t="s">
        <v>1784</v>
      </c>
      <c r="F122" s="166" t="str">
        <f t="shared" si="19"/>
        <v>png</v>
      </c>
      <c r="G122" s="166" t="str">
        <f t="shared" si="20"/>
        <v>svg</v>
      </c>
      <c r="H122" s="167" t="s">
        <v>1832</v>
      </c>
      <c r="I122" s="167" t="s">
        <v>1833</v>
      </c>
      <c r="J122" s="168" t="s">
        <v>1834</v>
      </c>
      <c r="K122" s="168" t="s">
        <v>1835</v>
      </c>
      <c r="L122" s="168" t="s">
        <v>1835</v>
      </c>
      <c r="M122" s="169">
        <f t="shared" si="31"/>
        <v>7</v>
      </c>
      <c r="N122" s="169">
        <f t="shared" si="31"/>
        <v>15</v>
      </c>
      <c r="O122" s="169">
        <f t="shared" si="21"/>
        <v>15</v>
      </c>
      <c r="P122" s="169">
        <f t="shared" si="33"/>
        <v>0</v>
      </c>
      <c r="Q122" s="169">
        <f t="shared" si="33"/>
        <v>0</v>
      </c>
      <c r="R122" s="169">
        <f t="shared" si="33"/>
        <v>0</v>
      </c>
      <c r="S122" s="169">
        <f t="shared" si="33"/>
        <v>0</v>
      </c>
      <c r="T122" s="169">
        <f t="shared" si="33"/>
        <v>0</v>
      </c>
      <c r="U122" s="169">
        <f t="shared" si="33"/>
        <v>1</v>
      </c>
      <c r="V122" s="169">
        <f t="shared" si="33"/>
        <v>0</v>
      </c>
      <c r="W122" s="169">
        <f t="shared" si="33"/>
        <v>1</v>
      </c>
      <c r="X122" s="169">
        <f t="shared" si="33"/>
        <v>0</v>
      </c>
      <c r="Y122" s="169">
        <f t="shared" si="33"/>
        <v>1</v>
      </c>
      <c r="Z122" s="170">
        <v>161.26499999999999</v>
      </c>
      <c r="AA122" s="171">
        <v>25</v>
      </c>
      <c r="AB122" s="171">
        <v>10</v>
      </c>
      <c r="AC122" s="171">
        <v>0</v>
      </c>
      <c r="AD122" s="170">
        <f t="shared" si="22"/>
        <v>0</v>
      </c>
      <c r="AE122" s="171">
        <v>4</v>
      </c>
      <c r="AF122" s="171">
        <v>1</v>
      </c>
      <c r="AG122" s="200">
        <v>0</v>
      </c>
      <c r="AH122" s="171">
        <v>20.309999999999999</v>
      </c>
      <c r="AI122" s="171">
        <v>0</v>
      </c>
      <c r="AJ122" s="170">
        <v>1.76</v>
      </c>
      <c r="AK122" s="170">
        <v>1.76</v>
      </c>
      <c r="AL122" s="170">
        <v>1.76</v>
      </c>
      <c r="AM122" s="170">
        <v>1.76</v>
      </c>
      <c r="AN122" s="170">
        <v>1.76</v>
      </c>
      <c r="AO122" s="170">
        <v>1.76</v>
      </c>
      <c r="AP122" s="172">
        <v>1.76</v>
      </c>
      <c r="AQ122" s="170">
        <v>1.76</v>
      </c>
      <c r="AR122" s="170">
        <v>1.76</v>
      </c>
      <c r="AS122" s="170">
        <v>1.76</v>
      </c>
      <c r="AT122" s="170">
        <v>1.76</v>
      </c>
      <c r="AU122" s="170">
        <v>1.76</v>
      </c>
      <c r="AV122" s="170">
        <v>1.76</v>
      </c>
      <c r="AW122" s="173">
        <v>-1.1299999999999999</v>
      </c>
      <c r="AX122" s="173"/>
      <c r="AY122" s="174">
        <f t="shared" si="23"/>
        <v>-1.1299999999999999</v>
      </c>
      <c r="AZ122" s="173">
        <v>2.23</v>
      </c>
      <c r="BA122" s="173">
        <v>2.16</v>
      </c>
      <c r="BB122" s="173">
        <v>2.1950000000000003</v>
      </c>
      <c r="BC122" s="173"/>
      <c r="BD122" s="174">
        <f t="shared" si="24"/>
        <v>2.1950000000000003</v>
      </c>
      <c r="BE122"/>
    </row>
    <row r="123" spans="1:57" ht="15.75" customHeight="1" x14ac:dyDescent="0.25">
      <c r="A123" s="20" t="s">
        <v>208</v>
      </c>
      <c r="B123" s="196" t="s">
        <v>2086</v>
      </c>
      <c r="C123" s="189" t="s">
        <v>1946</v>
      </c>
      <c r="D123" s="189" t="s">
        <v>1946</v>
      </c>
      <c r="E123" s="133" t="s">
        <v>376</v>
      </c>
      <c r="F123" s="166" t="str">
        <f t="shared" si="19"/>
        <v>png</v>
      </c>
      <c r="G123" s="166" t="str">
        <f t="shared" si="20"/>
        <v>svg</v>
      </c>
      <c r="H123" s="167" t="s">
        <v>651</v>
      </c>
      <c r="I123" s="167" t="s">
        <v>922</v>
      </c>
      <c r="J123" s="168" t="s">
        <v>1197</v>
      </c>
      <c r="K123" s="168" t="s">
        <v>1550</v>
      </c>
      <c r="L123" s="168" t="s">
        <v>1550</v>
      </c>
      <c r="M123" s="169">
        <f t="shared" si="31"/>
        <v>13</v>
      </c>
      <c r="N123" s="169">
        <f t="shared" si="31"/>
        <v>18</v>
      </c>
      <c r="O123" s="169">
        <f t="shared" si="21"/>
        <v>18</v>
      </c>
      <c r="P123" s="169">
        <f t="shared" si="33"/>
        <v>0</v>
      </c>
      <c r="Q123" s="169">
        <f t="shared" si="33"/>
        <v>0</v>
      </c>
      <c r="R123" s="169">
        <f t="shared" si="33"/>
        <v>0</v>
      </c>
      <c r="S123" s="169">
        <f t="shared" si="33"/>
        <v>0</v>
      </c>
      <c r="T123" s="169">
        <f t="shared" si="33"/>
        <v>0</v>
      </c>
      <c r="U123" s="169">
        <f t="shared" si="33"/>
        <v>0</v>
      </c>
      <c r="V123" s="169">
        <f t="shared" si="33"/>
        <v>0</v>
      </c>
      <c r="W123" s="169">
        <f t="shared" si="33"/>
        <v>5</v>
      </c>
      <c r="X123" s="169">
        <f t="shared" si="33"/>
        <v>0</v>
      </c>
      <c r="Y123" s="169">
        <f t="shared" si="33"/>
        <v>1</v>
      </c>
      <c r="Z123" s="170">
        <v>286.34399999999999</v>
      </c>
      <c r="AA123" s="171">
        <v>37</v>
      </c>
      <c r="AB123" s="171">
        <v>13</v>
      </c>
      <c r="AC123" s="171">
        <v>6</v>
      </c>
      <c r="AD123" s="170">
        <f t="shared" si="22"/>
        <v>0.31578947368421051</v>
      </c>
      <c r="AE123" s="171">
        <v>4</v>
      </c>
      <c r="AF123" s="171">
        <v>4</v>
      </c>
      <c r="AG123" s="200">
        <v>0</v>
      </c>
      <c r="AH123" s="171">
        <v>61.83</v>
      </c>
      <c r="AI123" s="171">
        <v>0</v>
      </c>
      <c r="AJ123" s="170">
        <v>2.34</v>
      </c>
      <c r="AK123" s="170">
        <v>2.34</v>
      </c>
      <c r="AL123" s="170">
        <v>2.34</v>
      </c>
      <c r="AM123" s="170">
        <v>2.34</v>
      </c>
      <c r="AN123" s="170">
        <v>2.34</v>
      </c>
      <c r="AO123" s="170">
        <v>2.34</v>
      </c>
      <c r="AP123" s="172">
        <v>2.34</v>
      </c>
      <c r="AQ123" s="170">
        <v>2.34</v>
      </c>
      <c r="AR123" s="170">
        <v>2.34</v>
      </c>
      <c r="AS123" s="170">
        <v>2.34</v>
      </c>
      <c r="AT123" s="170">
        <v>2.34</v>
      </c>
      <c r="AU123" s="170">
        <v>2.34</v>
      </c>
      <c r="AV123" s="170">
        <v>2.34</v>
      </c>
      <c r="AW123" s="173">
        <v>-3.09</v>
      </c>
      <c r="AX123" s="173"/>
      <c r="AY123" s="174">
        <f t="shared" si="23"/>
        <v>-3.09</v>
      </c>
      <c r="AZ123" s="173"/>
      <c r="BA123" s="173"/>
      <c r="BB123" s="173"/>
      <c r="BC123" s="173">
        <v>2.7</v>
      </c>
      <c r="BD123" s="174">
        <f t="shared" si="24"/>
        <v>2.7</v>
      </c>
      <c r="BE123"/>
    </row>
    <row r="124" spans="1:57" ht="15.75" customHeight="1" x14ac:dyDescent="0.25">
      <c r="A124" s="20" t="s">
        <v>1750</v>
      </c>
      <c r="B124" s="196" t="s">
        <v>1941</v>
      </c>
      <c r="C124" s="189"/>
      <c r="D124" s="189"/>
      <c r="E124" s="133" t="s">
        <v>377</v>
      </c>
      <c r="F124" s="166" t="str">
        <f t="shared" si="19"/>
        <v>png</v>
      </c>
      <c r="G124" s="166" t="str">
        <f t="shared" si="20"/>
        <v>svg</v>
      </c>
      <c r="H124" s="167" t="s">
        <v>652</v>
      </c>
      <c r="I124" s="167" t="s">
        <v>923</v>
      </c>
      <c r="J124" s="168" t="s">
        <v>1198</v>
      </c>
      <c r="K124" s="168" t="s">
        <v>1551</v>
      </c>
      <c r="L124" s="168" t="s">
        <v>1551</v>
      </c>
      <c r="M124" s="169">
        <f t="shared" si="31"/>
        <v>19</v>
      </c>
      <c r="N124" s="169">
        <f t="shared" si="31"/>
        <v>15</v>
      </c>
      <c r="O124" s="169">
        <f t="shared" si="21"/>
        <v>15</v>
      </c>
      <c r="P124" s="169">
        <f t="shared" si="33"/>
        <v>0</v>
      </c>
      <c r="Q124" s="169">
        <f t="shared" si="33"/>
        <v>0</v>
      </c>
      <c r="R124" s="169">
        <f t="shared" si="33"/>
        <v>2</v>
      </c>
      <c r="S124" s="169">
        <f t="shared" si="33"/>
        <v>3</v>
      </c>
      <c r="T124" s="169">
        <f t="shared" si="33"/>
        <v>0</v>
      </c>
      <c r="U124" s="169">
        <f t="shared" si="33"/>
        <v>0</v>
      </c>
      <c r="V124" s="169">
        <f t="shared" si="33"/>
        <v>0</v>
      </c>
      <c r="W124" s="169">
        <f t="shared" si="33"/>
        <v>5</v>
      </c>
      <c r="X124" s="169">
        <f t="shared" si="33"/>
        <v>0</v>
      </c>
      <c r="Y124" s="169">
        <f t="shared" si="33"/>
        <v>0</v>
      </c>
      <c r="Z124" s="170">
        <v>451.221</v>
      </c>
      <c r="AA124" s="171">
        <v>44</v>
      </c>
      <c r="AB124" s="171">
        <v>17</v>
      </c>
      <c r="AC124" s="171">
        <v>12</v>
      </c>
      <c r="AD124" s="170">
        <f t="shared" si="22"/>
        <v>0.41379310344827586</v>
      </c>
      <c r="AE124" s="171">
        <v>9</v>
      </c>
      <c r="AF124" s="171">
        <v>2</v>
      </c>
      <c r="AG124" s="200">
        <v>0</v>
      </c>
      <c r="AH124" s="171">
        <v>61.83</v>
      </c>
      <c r="AI124" s="171">
        <v>0</v>
      </c>
      <c r="AJ124" s="170">
        <v>6.11</v>
      </c>
      <c r="AK124" s="170">
        <v>6.11</v>
      </c>
      <c r="AL124" s="170">
        <v>6.11</v>
      </c>
      <c r="AM124" s="170">
        <v>6.11</v>
      </c>
      <c r="AN124" s="170">
        <v>6.11</v>
      </c>
      <c r="AO124" s="170">
        <v>6.11</v>
      </c>
      <c r="AP124" s="172">
        <v>6.11</v>
      </c>
      <c r="AQ124" s="170">
        <v>6.11</v>
      </c>
      <c r="AR124" s="170">
        <v>6.11</v>
      </c>
      <c r="AS124" s="170">
        <v>6.11</v>
      </c>
      <c r="AT124" s="170">
        <v>6.11</v>
      </c>
      <c r="AU124" s="170">
        <v>6.11</v>
      </c>
      <c r="AV124" s="170">
        <v>6.11</v>
      </c>
      <c r="AW124" s="173">
        <v>-5.89</v>
      </c>
      <c r="AX124" s="173"/>
      <c r="AY124" s="174">
        <f t="shared" si="23"/>
        <v>-5.89</v>
      </c>
      <c r="AZ124" s="173">
        <v>5.56</v>
      </c>
      <c r="BA124" s="173">
        <v>4.8499999999999996</v>
      </c>
      <c r="BB124" s="173">
        <v>5.2050000000000001</v>
      </c>
      <c r="BC124" s="173"/>
      <c r="BD124" s="174">
        <f t="shared" si="24"/>
        <v>5.2050000000000001</v>
      </c>
      <c r="BE124"/>
    </row>
    <row r="125" spans="1:57" ht="15.75" customHeight="1" x14ac:dyDescent="0.25">
      <c r="A125" s="20" t="s">
        <v>21</v>
      </c>
      <c r="B125" s="196" t="s">
        <v>2080</v>
      </c>
      <c r="C125" s="189"/>
      <c r="D125" s="189"/>
      <c r="E125" s="133" t="s">
        <v>378</v>
      </c>
      <c r="F125" s="166" t="str">
        <f t="shared" si="19"/>
        <v>png</v>
      </c>
      <c r="G125" s="166" t="str">
        <f t="shared" si="20"/>
        <v>svg</v>
      </c>
      <c r="H125" s="167" t="s">
        <v>653</v>
      </c>
      <c r="I125" s="167" t="s">
        <v>924</v>
      </c>
      <c r="J125" s="168" t="s">
        <v>1199</v>
      </c>
      <c r="K125" s="168" t="s">
        <v>1552</v>
      </c>
      <c r="L125" s="168" t="s">
        <v>1552</v>
      </c>
      <c r="M125" s="169">
        <f t="shared" si="31"/>
        <v>15</v>
      </c>
      <c r="N125" s="169">
        <f t="shared" si="31"/>
        <v>18</v>
      </c>
      <c r="O125" s="169">
        <f t="shared" si="21"/>
        <v>18</v>
      </c>
      <c r="P125" s="169">
        <f t="shared" si="33"/>
        <v>0</v>
      </c>
      <c r="Q125" s="169">
        <f t="shared" si="33"/>
        <v>0</v>
      </c>
      <c r="R125" s="169">
        <f t="shared" si="33"/>
        <v>0</v>
      </c>
      <c r="S125" s="169">
        <f t="shared" si="33"/>
        <v>0</v>
      </c>
      <c r="T125" s="169">
        <f t="shared" si="33"/>
        <v>0</v>
      </c>
      <c r="U125" s="169">
        <f t="shared" si="33"/>
        <v>4</v>
      </c>
      <c r="V125" s="169">
        <f t="shared" si="33"/>
        <v>0</v>
      </c>
      <c r="W125" s="169">
        <f t="shared" si="33"/>
        <v>7</v>
      </c>
      <c r="X125" s="169">
        <f t="shared" si="33"/>
        <v>0</v>
      </c>
      <c r="Y125" s="169">
        <f t="shared" si="33"/>
        <v>1</v>
      </c>
      <c r="Z125" s="170">
        <v>398.39100000000002</v>
      </c>
      <c r="AA125" s="171">
        <v>45</v>
      </c>
      <c r="AB125" s="171">
        <v>15</v>
      </c>
      <c r="AC125" s="171">
        <v>12</v>
      </c>
      <c r="AD125" s="170">
        <f t="shared" si="22"/>
        <v>0.44444444444444442</v>
      </c>
      <c r="AE125" s="171">
        <v>7</v>
      </c>
      <c r="AF125" s="171">
        <v>10</v>
      </c>
      <c r="AG125" s="200">
        <v>1</v>
      </c>
      <c r="AH125" s="171">
        <v>135.16999999999999</v>
      </c>
      <c r="AI125" s="171">
        <v>-1</v>
      </c>
      <c r="AJ125" s="170">
        <v>1.83</v>
      </c>
      <c r="AK125" s="170">
        <v>1.94</v>
      </c>
      <c r="AL125" s="170">
        <v>1.57</v>
      </c>
      <c r="AM125" s="170">
        <v>1.42</v>
      </c>
      <c r="AN125" s="170">
        <v>1.4</v>
      </c>
      <c r="AO125" s="170">
        <v>1.4</v>
      </c>
      <c r="AP125" s="172">
        <v>1.4</v>
      </c>
      <c r="AQ125" s="170">
        <v>1.4</v>
      </c>
      <c r="AR125" s="170">
        <v>1.4</v>
      </c>
      <c r="AS125" s="170">
        <v>1.4</v>
      </c>
      <c r="AT125" s="170">
        <v>1.4</v>
      </c>
      <c r="AU125" s="170">
        <v>1.39</v>
      </c>
      <c r="AV125" s="170">
        <v>1.29</v>
      </c>
      <c r="AW125" s="173">
        <v>-3.4</v>
      </c>
      <c r="AX125" s="173"/>
      <c r="AY125" s="174">
        <f t="shared" si="23"/>
        <v>-3.4</v>
      </c>
      <c r="AZ125" s="173"/>
      <c r="BA125" s="173"/>
      <c r="BB125" s="173"/>
      <c r="BC125" s="173">
        <v>2.89</v>
      </c>
      <c r="BD125" s="174">
        <f t="shared" si="24"/>
        <v>2.89</v>
      </c>
      <c r="BE125"/>
    </row>
    <row r="126" spans="1:57" ht="15.75" customHeight="1" x14ac:dyDescent="0.25">
      <c r="A126" s="20" t="s">
        <v>236</v>
      </c>
      <c r="B126" s="196" t="s">
        <v>2077</v>
      </c>
      <c r="C126" s="189" t="s">
        <v>1946</v>
      </c>
      <c r="D126" s="189" t="s">
        <v>1946</v>
      </c>
      <c r="E126" s="133" t="s">
        <v>480</v>
      </c>
      <c r="F126" s="166" t="str">
        <f t="shared" si="19"/>
        <v>png</v>
      </c>
      <c r="G126" s="166" t="str">
        <f t="shared" si="20"/>
        <v>svg</v>
      </c>
      <c r="H126" s="167" t="s">
        <v>654</v>
      </c>
      <c r="I126" s="167" t="s">
        <v>925</v>
      </c>
      <c r="J126" s="168" t="s">
        <v>1200</v>
      </c>
      <c r="K126" s="168" t="s">
        <v>1553</v>
      </c>
      <c r="L126" s="168" t="s">
        <v>1553</v>
      </c>
      <c r="M126" s="169">
        <f t="shared" ref="M126:N145" si="34">IFERROR(VALUE(MID($K126,SEARCH(M$2&amp;"0",$K126,1)+LEN(M$2),3)),0)</f>
        <v>16</v>
      </c>
      <c r="N126" s="169">
        <f t="shared" si="34"/>
        <v>15</v>
      </c>
      <c r="O126" s="169">
        <f t="shared" si="21"/>
        <v>15</v>
      </c>
      <c r="P126" s="169">
        <f t="shared" ref="P126:Y135" si="35">IFERROR(VALUE(MID($K126,SEARCH(P$2&amp;"0",$K126,1)+LEN(P$2),3)),0)</f>
        <v>0</v>
      </c>
      <c r="Q126" s="169">
        <f t="shared" si="35"/>
        <v>0</v>
      </c>
      <c r="R126" s="169">
        <f t="shared" si="35"/>
        <v>2</v>
      </c>
      <c r="S126" s="169">
        <f t="shared" si="35"/>
        <v>0</v>
      </c>
      <c r="T126" s="169">
        <f t="shared" si="35"/>
        <v>0</v>
      </c>
      <c r="U126" s="169">
        <f t="shared" si="35"/>
        <v>1</v>
      </c>
      <c r="V126" s="169">
        <f t="shared" si="35"/>
        <v>0</v>
      </c>
      <c r="W126" s="169">
        <f t="shared" si="35"/>
        <v>3</v>
      </c>
      <c r="X126" s="169">
        <f t="shared" si="35"/>
        <v>0</v>
      </c>
      <c r="Y126" s="169">
        <f t="shared" si="35"/>
        <v>0</v>
      </c>
      <c r="Z126" s="170">
        <v>340.20100000000002</v>
      </c>
      <c r="AA126" s="171">
        <v>37</v>
      </c>
      <c r="AB126" s="171">
        <v>10</v>
      </c>
      <c r="AC126" s="171">
        <v>12</v>
      </c>
      <c r="AD126" s="170">
        <f t="shared" si="22"/>
        <v>0.54545454545454541</v>
      </c>
      <c r="AE126" s="171">
        <v>6</v>
      </c>
      <c r="AF126" s="171">
        <v>3</v>
      </c>
      <c r="AG126" s="200">
        <v>1</v>
      </c>
      <c r="AH126" s="171">
        <v>47.56</v>
      </c>
      <c r="AI126" s="171">
        <v>0</v>
      </c>
      <c r="AJ126" s="170">
        <v>4.54</v>
      </c>
      <c r="AK126" s="170">
        <v>4.54</v>
      </c>
      <c r="AL126" s="170">
        <v>4.54</v>
      </c>
      <c r="AM126" s="170">
        <v>4.54</v>
      </c>
      <c r="AN126" s="170">
        <v>4.54</v>
      </c>
      <c r="AO126" s="170">
        <v>4.54</v>
      </c>
      <c r="AP126" s="172">
        <v>4.54</v>
      </c>
      <c r="AQ126" s="170">
        <v>4.53</v>
      </c>
      <c r="AR126" s="170">
        <v>4.49</v>
      </c>
      <c r="AS126" s="170">
        <v>4.24</v>
      </c>
      <c r="AT126" s="170">
        <v>3.65</v>
      </c>
      <c r="AU126" s="170">
        <v>3.3</v>
      </c>
      <c r="AV126" s="170">
        <v>3.23</v>
      </c>
      <c r="AW126" s="173">
        <v>-5.35</v>
      </c>
      <c r="AX126" s="173"/>
      <c r="AY126" s="174">
        <f t="shared" si="23"/>
        <v>-5.35</v>
      </c>
      <c r="AZ126" s="173"/>
      <c r="BA126" s="173"/>
      <c r="BB126" s="173"/>
      <c r="BC126" s="173">
        <v>4.3</v>
      </c>
      <c r="BD126" s="174">
        <f t="shared" si="24"/>
        <v>4.3</v>
      </c>
      <c r="BE126"/>
    </row>
    <row r="127" spans="1:57" ht="15.75" customHeight="1" x14ac:dyDescent="0.25">
      <c r="A127" s="196" t="s">
        <v>1751</v>
      </c>
      <c r="B127" s="196" t="s">
        <v>2078</v>
      </c>
      <c r="C127" s="189"/>
      <c r="D127" s="189" t="s">
        <v>1946</v>
      </c>
      <c r="E127" s="133" t="s">
        <v>379</v>
      </c>
      <c r="F127" s="166" t="str">
        <f t="shared" si="19"/>
        <v>png</v>
      </c>
      <c r="G127" s="166" t="str">
        <f t="shared" si="20"/>
        <v>svg</v>
      </c>
      <c r="H127" s="167" t="s">
        <v>655</v>
      </c>
      <c r="I127" s="167" t="s">
        <v>926</v>
      </c>
      <c r="J127" s="168" t="s">
        <v>1201</v>
      </c>
      <c r="K127" s="168" t="s">
        <v>1554</v>
      </c>
      <c r="L127" s="168" t="s">
        <v>1554</v>
      </c>
      <c r="M127" s="169">
        <f t="shared" si="34"/>
        <v>16</v>
      </c>
      <c r="N127" s="169">
        <f t="shared" si="34"/>
        <v>12</v>
      </c>
      <c r="O127" s="169">
        <f t="shared" si="21"/>
        <v>12</v>
      </c>
      <c r="P127" s="169">
        <f t="shared" si="35"/>
        <v>0</v>
      </c>
      <c r="Q127" s="169">
        <f t="shared" si="35"/>
        <v>0</v>
      </c>
      <c r="R127" s="169">
        <f t="shared" si="35"/>
        <v>1</v>
      </c>
      <c r="S127" s="169">
        <f t="shared" si="35"/>
        <v>0</v>
      </c>
      <c r="T127" s="169">
        <f t="shared" si="35"/>
        <v>0</v>
      </c>
      <c r="U127" s="169">
        <f t="shared" si="35"/>
        <v>1</v>
      </c>
      <c r="V127" s="169">
        <f t="shared" si="35"/>
        <v>0</v>
      </c>
      <c r="W127" s="169">
        <f t="shared" si="35"/>
        <v>5</v>
      </c>
      <c r="X127" s="169">
        <f t="shared" si="35"/>
        <v>0</v>
      </c>
      <c r="Y127" s="169">
        <f t="shared" si="35"/>
        <v>0</v>
      </c>
      <c r="Z127" s="170">
        <v>333.72300000000001</v>
      </c>
      <c r="AA127" s="171">
        <v>35</v>
      </c>
      <c r="AB127" s="171">
        <v>8</v>
      </c>
      <c r="AC127" s="171">
        <v>15</v>
      </c>
      <c r="AD127" s="170">
        <f t="shared" si="22"/>
        <v>0.65217391304347827</v>
      </c>
      <c r="AE127" s="171">
        <v>5</v>
      </c>
      <c r="AF127" s="171">
        <v>4</v>
      </c>
      <c r="AG127" s="200">
        <v>0</v>
      </c>
      <c r="AH127" s="171">
        <v>84.62</v>
      </c>
      <c r="AI127" s="171">
        <v>-1</v>
      </c>
      <c r="AJ127" s="170">
        <v>3.99</v>
      </c>
      <c r="AK127" s="170">
        <v>3.95</v>
      </c>
      <c r="AL127" s="170">
        <v>3.64</v>
      </c>
      <c r="AM127" s="170">
        <v>2.87</v>
      </c>
      <c r="AN127" s="170">
        <v>1.91</v>
      </c>
      <c r="AO127" s="170">
        <v>0.47</v>
      </c>
      <c r="AP127" s="172">
        <v>0.47</v>
      </c>
      <c r="AQ127" s="170">
        <v>0.47</v>
      </c>
      <c r="AR127" s="170">
        <v>0.47</v>
      </c>
      <c r="AS127" s="170">
        <v>0.47</v>
      </c>
      <c r="AT127" s="170">
        <v>0.47</v>
      </c>
      <c r="AU127" s="170">
        <v>0.47</v>
      </c>
      <c r="AV127" s="170">
        <v>0.47</v>
      </c>
      <c r="AW127" s="173">
        <v>-3.74</v>
      </c>
      <c r="AX127" s="173"/>
      <c r="AY127" s="174">
        <f t="shared" si="23"/>
        <v>-3.74</v>
      </c>
      <c r="AZ127" s="173">
        <v>3.66</v>
      </c>
      <c r="BA127" s="173">
        <v>3.43</v>
      </c>
      <c r="BB127" s="173">
        <v>3.5449999999999999</v>
      </c>
      <c r="BC127" s="173"/>
      <c r="BD127" s="174">
        <f t="shared" si="24"/>
        <v>3.5449999999999999</v>
      </c>
      <c r="BE127"/>
    </row>
    <row r="128" spans="1:57" ht="15.75" customHeight="1" x14ac:dyDescent="0.25">
      <c r="A128" s="20" t="s">
        <v>482</v>
      </c>
      <c r="B128" s="196" t="s">
        <v>2078</v>
      </c>
      <c r="C128" s="189"/>
      <c r="D128" s="189" t="s">
        <v>1946</v>
      </c>
      <c r="E128" s="133" t="s">
        <v>481</v>
      </c>
      <c r="F128" s="166" t="str">
        <f t="shared" si="19"/>
        <v>png</v>
      </c>
      <c r="G128" s="166" t="str">
        <f t="shared" si="20"/>
        <v>svg</v>
      </c>
      <c r="H128" s="167" t="s">
        <v>656</v>
      </c>
      <c r="I128" s="167" t="s">
        <v>927</v>
      </c>
      <c r="J128" s="168" t="s">
        <v>1202</v>
      </c>
      <c r="K128" s="168" t="s">
        <v>1555</v>
      </c>
      <c r="L128" s="168" t="s">
        <v>1555</v>
      </c>
      <c r="M128" s="169">
        <f t="shared" si="34"/>
        <v>18</v>
      </c>
      <c r="N128" s="169">
        <f t="shared" si="34"/>
        <v>16</v>
      </c>
      <c r="O128" s="169">
        <f t="shared" si="21"/>
        <v>16</v>
      </c>
      <c r="P128" s="169">
        <f t="shared" si="35"/>
        <v>0</v>
      </c>
      <c r="Q128" s="169">
        <f t="shared" si="35"/>
        <v>0</v>
      </c>
      <c r="R128" s="169">
        <f t="shared" si="35"/>
        <v>1</v>
      </c>
      <c r="S128" s="169">
        <f t="shared" si="35"/>
        <v>0</v>
      </c>
      <c r="T128" s="169">
        <f t="shared" si="35"/>
        <v>0</v>
      </c>
      <c r="U128" s="169">
        <f t="shared" si="35"/>
        <v>1</v>
      </c>
      <c r="V128" s="169">
        <f t="shared" si="35"/>
        <v>0</v>
      </c>
      <c r="W128" s="169">
        <f t="shared" si="35"/>
        <v>5</v>
      </c>
      <c r="X128" s="169">
        <f t="shared" si="35"/>
        <v>0</v>
      </c>
      <c r="Y128" s="169">
        <f t="shared" si="35"/>
        <v>0</v>
      </c>
      <c r="Z128" s="170">
        <v>361.77600000000001</v>
      </c>
      <c r="AA128" s="171">
        <v>41</v>
      </c>
      <c r="AB128" s="171">
        <v>10</v>
      </c>
      <c r="AC128" s="171">
        <v>15</v>
      </c>
      <c r="AD128" s="170">
        <f t="shared" si="22"/>
        <v>0.6</v>
      </c>
      <c r="AE128" s="171">
        <v>7</v>
      </c>
      <c r="AF128" s="171">
        <v>3</v>
      </c>
      <c r="AG128" s="200">
        <v>0</v>
      </c>
      <c r="AH128" s="171">
        <v>70.790000000000006</v>
      </c>
      <c r="AI128" s="171">
        <v>0</v>
      </c>
      <c r="AJ128" s="170">
        <v>4.5</v>
      </c>
      <c r="AK128" s="170">
        <v>4.5</v>
      </c>
      <c r="AL128" s="170">
        <v>4.5</v>
      </c>
      <c r="AM128" s="170">
        <v>4.5</v>
      </c>
      <c r="AN128" s="170">
        <v>4.5</v>
      </c>
      <c r="AO128" s="170">
        <v>4.5</v>
      </c>
      <c r="AP128" s="172">
        <v>4.5</v>
      </c>
      <c r="AQ128" s="170">
        <v>4.5</v>
      </c>
      <c r="AR128" s="170">
        <v>4.5</v>
      </c>
      <c r="AS128" s="170">
        <v>4.5</v>
      </c>
      <c r="AT128" s="170">
        <v>4.5</v>
      </c>
      <c r="AU128" s="170">
        <v>4.5</v>
      </c>
      <c r="AV128" s="170">
        <v>4.5</v>
      </c>
      <c r="AW128" s="173">
        <v>-4.12</v>
      </c>
      <c r="AX128" s="173"/>
      <c r="AY128" s="174">
        <f t="shared" si="23"/>
        <v>-4.12</v>
      </c>
      <c r="AZ128" s="173"/>
      <c r="BA128" s="173"/>
      <c r="BB128" s="173"/>
      <c r="BC128" s="173">
        <v>4.58</v>
      </c>
      <c r="BD128" s="174">
        <f t="shared" si="24"/>
        <v>4.58</v>
      </c>
      <c r="BE128"/>
    </row>
    <row r="129" spans="1:67" ht="15.75" customHeight="1" x14ac:dyDescent="0.25">
      <c r="A129" s="196" t="s">
        <v>1958</v>
      </c>
      <c r="B129" s="196" t="s">
        <v>2077</v>
      </c>
      <c r="C129" s="189"/>
      <c r="D129" s="189"/>
      <c r="E129" s="195" t="s">
        <v>1959</v>
      </c>
      <c r="F129" s="166" t="str">
        <f t="shared" si="19"/>
        <v>png</v>
      </c>
      <c r="G129" s="166" t="str">
        <f t="shared" si="20"/>
        <v>svg</v>
      </c>
      <c r="H129" s="167" t="s">
        <v>1996</v>
      </c>
      <c r="I129" s="167" t="s">
        <v>2058</v>
      </c>
      <c r="J129" s="168" t="s">
        <v>2021</v>
      </c>
      <c r="K129" s="168" t="s">
        <v>2022</v>
      </c>
      <c r="L129" s="168" t="s">
        <v>2022</v>
      </c>
      <c r="M129" s="169">
        <f t="shared" si="34"/>
        <v>14</v>
      </c>
      <c r="N129" s="169">
        <f t="shared" si="34"/>
        <v>17</v>
      </c>
      <c r="O129" s="169">
        <f t="shared" si="21"/>
        <v>17</v>
      </c>
      <c r="P129" s="169">
        <f t="shared" si="35"/>
        <v>0</v>
      </c>
      <c r="Q129" s="169">
        <f t="shared" si="35"/>
        <v>0</v>
      </c>
      <c r="R129" s="169">
        <f t="shared" si="35"/>
        <v>2</v>
      </c>
      <c r="S129" s="169">
        <f t="shared" si="35"/>
        <v>0</v>
      </c>
      <c r="T129" s="169">
        <f t="shared" si="35"/>
        <v>0</v>
      </c>
      <c r="U129" s="169">
        <f t="shared" si="35"/>
        <v>1</v>
      </c>
      <c r="V129" s="169">
        <f t="shared" si="35"/>
        <v>0</v>
      </c>
      <c r="W129" s="169">
        <f t="shared" si="35"/>
        <v>4</v>
      </c>
      <c r="X129" s="169">
        <f t="shared" si="35"/>
        <v>0</v>
      </c>
      <c r="Y129" s="169">
        <f t="shared" si="35"/>
        <v>1</v>
      </c>
      <c r="Z129" s="170">
        <v>366.26</v>
      </c>
      <c r="AA129" s="171">
        <v>39</v>
      </c>
      <c r="AB129" s="171">
        <v>16</v>
      </c>
      <c r="AC129" s="171">
        <v>6</v>
      </c>
      <c r="AD129" s="170">
        <f t="shared" si="22"/>
        <v>0.27272727272727271</v>
      </c>
      <c r="AE129" s="171">
        <v>5</v>
      </c>
      <c r="AF129" s="171">
        <v>5</v>
      </c>
      <c r="AG129" s="200">
        <v>0</v>
      </c>
      <c r="AH129" s="171">
        <v>64.959999999999994</v>
      </c>
      <c r="AI129" s="171">
        <v>0</v>
      </c>
      <c r="AJ129" s="170">
        <v>3.23</v>
      </c>
      <c r="AK129" s="170">
        <v>3.23</v>
      </c>
      <c r="AL129" s="170">
        <v>3.23</v>
      </c>
      <c r="AM129" s="170">
        <v>3.23</v>
      </c>
      <c r="AN129" s="170">
        <v>3.23</v>
      </c>
      <c r="AO129" s="170">
        <v>3.23</v>
      </c>
      <c r="AP129" s="172">
        <v>3.23</v>
      </c>
      <c r="AQ129" s="170">
        <v>3.23</v>
      </c>
      <c r="AR129" s="170">
        <v>3.23</v>
      </c>
      <c r="AS129" s="170">
        <v>3.23</v>
      </c>
      <c r="AT129" s="170">
        <v>3.23</v>
      </c>
      <c r="AU129" s="170">
        <v>3.23</v>
      </c>
      <c r="AV129" s="170">
        <v>3.23</v>
      </c>
      <c r="AW129" s="173">
        <v>-4.82</v>
      </c>
      <c r="AX129" s="173"/>
      <c r="AY129" s="174">
        <f t="shared" si="23"/>
        <v>-4.82</v>
      </c>
      <c r="AZ129" s="173">
        <v>3.33</v>
      </c>
      <c r="BA129" s="173">
        <v>3.18</v>
      </c>
      <c r="BB129" s="173">
        <v>3.26</v>
      </c>
      <c r="BC129" s="173"/>
      <c r="BD129" s="174">
        <f t="shared" si="24"/>
        <v>3.26</v>
      </c>
      <c r="BE129"/>
    </row>
    <row r="130" spans="1:67" ht="15.75" customHeight="1" x14ac:dyDescent="0.25">
      <c r="A130" s="20" t="s">
        <v>183</v>
      </c>
      <c r="B130" s="196" t="s">
        <v>2084</v>
      </c>
      <c r="C130" s="189" t="s">
        <v>1946</v>
      </c>
      <c r="D130" s="189"/>
      <c r="E130" s="133" t="s">
        <v>327</v>
      </c>
      <c r="F130" s="166" t="str">
        <f t="shared" si="19"/>
        <v>png</v>
      </c>
      <c r="G130" s="166" t="str">
        <f t="shared" si="20"/>
        <v>svg</v>
      </c>
      <c r="H130" s="167" t="s">
        <v>657</v>
      </c>
      <c r="I130" s="167" t="s">
        <v>928</v>
      </c>
      <c r="J130" s="168" t="s">
        <v>1203</v>
      </c>
      <c r="K130" s="168" t="s">
        <v>1556</v>
      </c>
      <c r="L130" s="168" t="s">
        <v>1556</v>
      </c>
      <c r="M130" s="169">
        <f t="shared" si="34"/>
        <v>16</v>
      </c>
      <c r="N130" s="169">
        <f t="shared" si="34"/>
        <v>20</v>
      </c>
      <c r="O130" s="169">
        <f t="shared" si="21"/>
        <v>20</v>
      </c>
      <c r="P130" s="169">
        <f t="shared" si="35"/>
        <v>0</v>
      </c>
      <c r="Q130" s="169">
        <f t="shared" si="35"/>
        <v>0</v>
      </c>
      <c r="R130" s="169">
        <f t="shared" si="35"/>
        <v>1</v>
      </c>
      <c r="S130" s="169">
        <f t="shared" si="35"/>
        <v>0</v>
      </c>
      <c r="T130" s="169">
        <f t="shared" si="35"/>
        <v>0</v>
      </c>
      <c r="U130" s="169">
        <f t="shared" si="35"/>
        <v>5</v>
      </c>
      <c r="V130" s="169">
        <f t="shared" si="35"/>
        <v>0</v>
      </c>
      <c r="W130" s="169">
        <f t="shared" si="35"/>
        <v>2</v>
      </c>
      <c r="X130" s="169">
        <f t="shared" si="35"/>
        <v>0</v>
      </c>
      <c r="Y130" s="169">
        <f t="shared" si="35"/>
        <v>0</v>
      </c>
      <c r="Z130" s="170">
        <v>349.815</v>
      </c>
      <c r="AA130" s="171">
        <v>44</v>
      </c>
      <c r="AB130" s="171">
        <v>13</v>
      </c>
      <c r="AC130" s="171">
        <v>11</v>
      </c>
      <c r="AD130" s="170">
        <f t="shared" si="22"/>
        <v>0.45833333333333331</v>
      </c>
      <c r="AE130" s="171">
        <v>3</v>
      </c>
      <c r="AF130" s="171">
        <v>4</v>
      </c>
      <c r="AG130" s="200">
        <v>0</v>
      </c>
      <c r="AH130" s="171">
        <v>68.58</v>
      </c>
      <c r="AI130" s="171">
        <v>0</v>
      </c>
      <c r="AJ130" s="170">
        <v>4.88</v>
      </c>
      <c r="AK130" s="170">
        <v>4.88</v>
      </c>
      <c r="AL130" s="170">
        <v>4.88</v>
      </c>
      <c r="AM130" s="170">
        <v>4.88</v>
      </c>
      <c r="AN130" s="170">
        <v>4.88</v>
      </c>
      <c r="AO130" s="170">
        <v>4.88</v>
      </c>
      <c r="AP130" s="172">
        <v>4.88</v>
      </c>
      <c r="AQ130" s="170">
        <v>4.88</v>
      </c>
      <c r="AR130" s="170">
        <v>4.88</v>
      </c>
      <c r="AS130" s="170">
        <v>4.88</v>
      </c>
      <c r="AT130" s="170">
        <v>4.88</v>
      </c>
      <c r="AU130" s="170">
        <v>4.88</v>
      </c>
      <c r="AV130" s="170">
        <v>4.88</v>
      </c>
      <c r="AW130" s="173">
        <v>-3.67</v>
      </c>
      <c r="AX130" s="173"/>
      <c r="AY130" s="174">
        <f t="shared" si="23"/>
        <v>-3.67</v>
      </c>
      <c r="AZ130" s="173">
        <v>3.99</v>
      </c>
      <c r="BA130" s="173">
        <v>4.41</v>
      </c>
      <c r="BB130" s="173">
        <v>4.2</v>
      </c>
      <c r="BC130" s="173"/>
      <c r="BD130" s="174">
        <f t="shared" si="24"/>
        <v>4.2</v>
      </c>
      <c r="BE130"/>
    </row>
    <row r="131" spans="1:67" ht="15.75" customHeight="1" x14ac:dyDescent="0.25">
      <c r="A131" s="20" t="s">
        <v>85</v>
      </c>
      <c r="B131" s="196" t="s">
        <v>1942</v>
      </c>
      <c r="C131" s="189"/>
      <c r="D131" s="189"/>
      <c r="E131" s="133" t="s">
        <v>287</v>
      </c>
      <c r="F131" s="166" t="str">
        <f t="shared" si="19"/>
        <v>png</v>
      </c>
      <c r="G131" s="166" t="str">
        <f t="shared" si="20"/>
        <v>svg</v>
      </c>
      <c r="H131" s="167" t="s">
        <v>658</v>
      </c>
      <c r="I131" s="167" t="s">
        <v>929</v>
      </c>
      <c r="J131" s="168" t="s">
        <v>1204</v>
      </c>
      <c r="K131" s="168" t="s">
        <v>1557</v>
      </c>
      <c r="L131" s="168" t="s">
        <v>1557</v>
      </c>
      <c r="M131" s="169">
        <f t="shared" si="34"/>
        <v>9</v>
      </c>
      <c r="N131" s="169">
        <f t="shared" si="34"/>
        <v>12</v>
      </c>
      <c r="O131" s="169">
        <f t="shared" si="21"/>
        <v>12</v>
      </c>
      <c r="P131" s="169">
        <f t="shared" si="35"/>
        <v>0</v>
      </c>
      <c r="Q131" s="169">
        <f t="shared" si="35"/>
        <v>0</v>
      </c>
      <c r="R131" s="169">
        <f t="shared" si="35"/>
        <v>0</v>
      </c>
      <c r="S131" s="169">
        <f t="shared" si="35"/>
        <v>0</v>
      </c>
      <c r="T131" s="169">
        <f t="shared" si="35"/>
        <v>0</v>
      </c>
      <c r="U131" s="169">
        <f t="shared" si="35"/>
        <v>2</v>
      </c>
      <c r="V131" s="169">
        <f t="shared" si="35"/>
        <v>0</v>
      </c>
      <c r="W131" s="169">
        <f t="shared" si="35"/>
        <v>1</v>
      </c>
      <c r="X131" s="169">
        <f t="shared" si="35"/>
        <v>0</v>
      </c>
      <c r="Y131" s="169">
        <f t="shared" si="35"/>
        <v>0</v>
      </c>
      <c r="Z131" s="170">
        <v>164.20439999999999</v>
      </c>
      <c r="AA131" s="171">
        <v>24</v>
      </c>
      <c r="AB131" s="171">
        <v>6</v>
      </c>
      <c r="AC131" s="171">
        <v>6</v>
      </c>
      <c r="AD131" s="170">
        <f t="shared" si="22"/>
        <v>0.5</v>
      </c>
      <c r="AE131" s="171">
        <v>1</v>
      </c>
      <c r="AF131" s="171">
        <v>1</v>
      </c>
      <c r="AG131" s="200">
        <v>1</v>
      </c>
      <c r="AH131" s="171">
        <v>32.340000000000003</v>
      </c>
      <c r="AI131" s="171">
        <v>0</v>
      </c>
      <c r="AJ131" s="170">
        <v>1.32</v>
      </c>
      <c r="AK131" s="170">
        <v>1.32</v>
      </c>
      <c r="AL131" s="170">
        <v>1.32</v>
      </c>
      <c r="AM131" s="170">
        <v>1.32</v>
      </c>
      <c r="AN131" s="170">
        <v>1.32</v>
      </c>
      <c r="AO131" s="170">
        <v>1.32</v>
      </c>
      <c r="AP131" s="172">
        <v>1.32</v>
      </c>
      <c r="AQ131" s="170">
        <v>1.32</v>
      </c>
      <c r="AR131" s="170">
        <v>1.32</v>
      </c>
      <c r="AS131" s="170">
        <v>1.32</v>
      </c>
      <c r="AT131" s="170">
        <v>1.32</v>
      </c>
      <c r="AU131" s="170">
        <v>1.29</v>
      </c>
      <c r="AV131" s="170">
        <v>1.08</v>
      </c>
      <c r="AW131" s="173"/>
      <c r="AX131" s="173">
        <v>-1.6</v>
      </c>
      <c r="AY131" s="174">
        <f t="shared" si="23"/>
        <v>-1.6</v>
      </c>
      <c r="AZ131" s="173"/>
      <c r="BA131" s="173"/>
      <c r="BB131" s="173"/>
      <c r="BC131" s="173">
        <v>0.98</v>
      </c>
      <c r="BD131" s="174">
        <f t="shared" si="24"/>
        <v>0.98</v>
      </c>
      <c r="BE131"/>
    </row>
    <row r="132" spans="1:67" ht="15.75" x14ac:dyDescent="0.25">
      <c r="A132" s="196" t="s">
        <v>1752</v>
      </c>
      <c r="B132" s="196" t="s">
        <v>2077</v>
      </c>
      <c r="C132" s="189"/>
      <c r="D132" s="189" t="s">
        <v>1946</v>
      </c>
      <c r="E132" s="133" t="s">
        <v>380</v>
      </c>
      <c r="F132" s="166" t="str">
        <f t="shared" si="19"/>
        <v>png</v>
      </c>
      <c r="G132" s="166" t="str">
        <f t="shared" si="20"/>
        <v>svg</v>
      </c>
      <c r="H132" s="167" t="s">
        <v>659</v>
      </c>
      <c r="I132" s="167" t="s">
        <v>930</v>
      </c>
      <c r="J132" s="168" t="s">
        <v>1205</v>
      </c>
      <c r="K132" s="168" t="s">
        <v>1558</v>
      </c>
      <c r="L132" s="168" t="s">
        <v>1558</v>
      </c>
      <c r="M132" s="169">
        <f t="shared" si="34"/>
        <v>19</v>
      </c>
      <c r="N132" s="169">
        <f t="shared" si="34"/>
        <v>19</v>
      </c>
      <c r="O132" s="169">
        <f t="shared" si="21"/>
        <v>19</v>
      </c>
      <c r="P132" s="169">
        <f t="shared" si="35"/>
        <v>0</v>
      </c>
      <c r="Q132" s="169">
        <f t="shared" si="35"/>
        <v>0</v>
      </c>
      <c r="R132" s="169">
        <f t="shared" si="35"/>
        <v>1</v>
      </c>
      <c r="S132" s="169">
        <f t="shared" si="35"/>
        <v>1</v>
      </c>
      <c r="T132" s="169">
        <f t="shared" si="35"/>
        <v>0</v>
      </c>
      <c r="U132" s="169">
        <f t="shared" si="35"/>
        <v>1</v>
      </c>
      <c r="V132" s="169">
        <f t="shared" si="35"/>
        <v>0</v>
      </c>
      <c r="W132" s="169">
        <f t="shared" si="35"/>
        <v>3</v>
      </c>
      <c r="X132" s="169">
        <f t="shared" si="35"/>
        <v>0</v>
      </c>
      <c r="Y132" s="169">
        <f t="shared" si="35"/>
        <v>0</v>
      </c>
      <c r="Z132" s="170">
        <v>363.81</v>
      </c>
      <c r="AA132" s="171">
        <v>44</v>
      </c>
      <c r="AB132" s="171">
        <v>13</v>
      </c>
      <c r="AC132" s="171">
        <v>12</v>
      </c>
      <c r="AD132" s="170">
        <f t="shared" si="22"/>
        <v>0.48</v>
      </c>
      <c r="AE132" s="171">
        <v>6</v>
      </c>
      <c r="AF132" s="171">
        <v>2</v>
      </c>
      <c r="AG132" s="200">
        <v>0</v>
      </c>
      <c r="AH132" s="171">
        <v>46.61</v>
      </c>
      <c r="AI132" s="171">
        <v>0</v>
      </c>
      <c r="AJ132" s="170">
        <v>4.6399999999999997</v>
      </c>
      <c r="AK132" s="170">
        <v>4.6399999999999997</v>
      </c>
      <c r="AL132" s="170">
        <v>4.6399999999999997</v>
      </c>
      <c r="AM132" s="170">
        <v>4.6399999999999997</v>
      </c>
      <c r="AN132" s="170">
        <v>4.6399999999999997</v>
      </c>
      <c r="AO132" s="170">
        <v>4.6399999999999997</v>
      </c>
      <c r="AP132" s="172">
        <v>4.6399999999999997</v>
      </c>
      <c r="AQ132" s="170">
        <v>4.6399999999999997</v>
      </c>
      <c r="AR132" s="170">
        <v>4.6399999999999997</v>
      </c>
      <c r="AS132" s="170">
        <v>4.6399999999999997</v>
      </c>
      <c r="AT132" s="170">
        <v>4.6399999999999997</v>
      </c>
      <c r="AU132" s="170">
        <v>4.6399999999999997</v>
      </c>
      <c r="AV132" s="170">
        <v>4.6399999999999997</v>
      </c>
      <c r="AW132" s="173">
        <v>-5.09</v>
      </c>
      <c r="AX132" s="173"/>
      <c r="AY132" s="174">
        <f t="shared" si="23"/>
        <v>-5.09</v>
      </c>
      <c r="AZ132" s="173"/>
      <c r="BA132" s="173"/>
      <c r="BB132" s="173"/>
      <c r="BC132" s="173">
        <v>3.69</v>
      </c>
      <c r="BD132" s="174">
        <f t="shared" si="24"/>
        <v>3.69</v>
      </c>
      <c r="BE132"/>
    </row>
    <row r="133" spans="1:67" ht="15.75" x14ac:dyDescent="0.25">
      <c r="A133" s="20" t="s">
        <v>1753</v>
      </c>
      <c r="B133" s="196" t="s">
        <v>2077</v>
      </c>
      <c r="C133" s="189"/>
      <c r="D133" s="189" t="s">
        <v>1946</v>
      </c>
      <c r="E133" s="133" t="s">
        <v>381</v>
      </c>
      <c r="F133" s="166" t="str">
        <f t="shared" si="19"/>
        <v>png</v>
      </c>
      <c r="G133" s="166" t="str">
        <f t="shared" si="20"/>
        <v>svg</v>
      </c>
      <c r="H133" s="167" t="s">
        <v>660</v>
      </c>
      <c r="I133" s="167" t="s">
        <v>931</v>
      </c>
      <c r="J133" s="168" t="s">
        <v>1206</v>
      </c>
      <c r="K133" s="168" t="s">
        <v>1559</v>
      </c>
      <c r="L133" s="168" t="s">
        <v>1559</v>
      </c>
      <c r="M133" s="169">
        <f t="shared" si="34"/>
        <v>17</v>
      </c>
      <c r="N133" s="169">
        <f t="shared" si="34"/>
        <v>15</v>
      </c>
      <c r="O133" s="169">
        <f t="shared" si="21"/>
        <v>15</v>
      </c>
      <c r="P133" s="169">
        <f t="shared" si="35"/>
        <v>0</v>
      </c>
      <c r="Q133" s="169">
        <f t="shared" si="35"/>
        <v>0</v>
      </c>
      <c r="R133" s="169">
        <f t="shared" si="35"/>
        <v>1</v>
      </c>
      <c r="S133" s="169">
        <f t="shared" si="35"/>
        <v>1</v>
      </c>
      <c r="T133" s="169">
        <f t="shared" si="35"/>
        <v>0</v>
      </c>
      <c r="U133" s="169">
        <f t="shared" si="35"/>
        <v>1</v>
      </c>
      <c r="V133" s="169">
        <f t="shared" si="35"/>
        <v>0</v>
      </c>
      <c r="W133" s="169">
        <f t="shared" si="35"/>
        <v>3</v>
      </c>
      <c r="X133" s="169">
        <f t="shared" si="35"/>
        <v>0</v>
      </c>
      <c r="Y133" s="169">
        <f t="shared" si="35"/>
        <v>0</v>
      </c>
      <c r="Z133" s="170">
        <v>335.75700000000001</v>
      </c>
      <c r="AA133" s="171">
        <v>38</v>
      </c>
      <c r="AB133" s="171">
        <v>11</v>
      </c>
      <c r="AC133" s="171">
        <v>12</v>
      </c>
      <c r="AD133" s="170">
        <f t="shared" si="22"/>
        <v>0.52173913043478259</v>
      </c>
      <c r="AE133" s="171">
        <v>5</v>
      </c>
      <c r="AF133" s="171">
        <v>2</v>
      </c>
      <c r="AG133" s="200">
        <v>0</v>
      </c>
      <c r="AH133" s="171">
        <v>46.61</v>
      </c>
      <c r="AI133" s="171">
        <v>0</v>
      </c>
      <c r="AJ133" s="170">
        <v>3.87</v>
      </c>
      <c r="AK133" s="170">
        <v>3.87</v>
      </c>
      <c r="AL133" s="170">
        <v>3.87</v>
      </c>
      <c r="AM133" s="170">
        <v>3.87</v>
      </c>
      <c r="AN133" s="170">
        <v>3.87</v>
      </c>
      <c r="AO133" s="170">
        <v>3.87</v>
      </c>
      <c r="AP133" s="172">
        <v>3.87</v>
      </c>
      <c r="AQ133" s="170">
        <v>3.87</v>
      </c>
      <c r="AR133" s="170">
        <v>3.87</v>
      </c>
      <c r="AS133" s="170">
        <v>3.87</v>
      </c>
      <c r="AT133" s="170">
        <v>3.87</v>
      </c>
      <c r="AU133" s="170">
        <v>3.87</v>
      </c>
      <c r="AV133" s="170">
        <v>3.87</v>
      </c>
      <c r="AW133" s="173">
        <v>-4.82</v>
      </c>
      <c r="AX133" s="173"/>
      <c r="AY133" s="174">
        <f t="shared" si="23"/>
        <v>-4.82</v>
      </c>
      <c r="AZ133" s="173"/>
      <c r="BA133" s="173"/>
      <c r="BB133" s="173"/>
      <c r="BC133" s="173">
        <v>3</v>
      </c>
      <c r="BD133" s="174">
        <f t="shared" si="24"/>
        <v>3</v>
      </c>
      <c r="BE133"/>
    </row>
    <row r="134" spans="1:67" ht="15.75" customHeight="1" x14ac:dyDescent="0.25">
      <c r="A134" s="196" t="s">
        <v>22</v>
      </c>
      <c r="B134" s="196" t="s">
        <v>2080</v>
      </c>
      <c r="C134" s="189" t="s">
        <v>1946</v>
      </c>
      <c r="D134" s="189" t="s">
        <v>1946</v>
      </c>
      <c r="E134" s="133" t="s">
        <v>258</v>
      </c>
      <c r="F134" s="166" t="str">
        <f t="shared" ref="F134:F197" si="36">HYPERLINK("IMAGES\PNG\"&amp;E134&amp;".png","png")</f>
        <v>png</v>
      </c>
      <c r="G134" s="166" t="str">
        <f t="shared" ref="G134:G197" si="37">HYPERLINK("IMAGES\SVG\"&amp;E134&amp;".svg","svg")</f>
        <v>svg</v>
      </c>
      <c r="H134" s="167" t="s">
        <v>661</v>
      </c>
      <c r="I134" s="167" t="s">
        <v>1385</v>
      </c>
      <c r="J134" s="168" t="s">
        <v>1207</v>
      </c>
      <c r="K134" s="168" t="s">
        <v>1560</v>
      </c>
      <c r="L134" s="168" t="s">
        <v>1560</v>
      </c>
      <c r="M134" s="169">
        <f t="shared" si="34"/>
        <v>13</v>
      </c>
      <c r="N134" s="169">
        <f t="shared" si="34"/>
        <v>12</v>
      </c>
      <c r="O134" s="169">
        <f t="shared" ref="O134:O197" si="38">IFERROR(VALUE(MID($L134,SEARCH(O$2&amp;"0",$L134,1)+LEN(O$2),3)),0)</f>
        <v>12</v>
      </c>
      <c r="P134" s="169">
        <f t="shared" si="35"/>
        <v>0</v>
      </c>
      <c r="Q134" s="169">
        <f t="shared" si="35"/>
        <v>0</v>
      </c>
      <c r="R134" s="169">
        <f t="shared" si="35"/>
        <v>0</v>
      </c>
      <c r="S134" s="169">
        <f t="shared" si="35"/>
        <v>3</v>
      </c>
      <c r="T134" s="169">
        <f t="shared" si="35"/>
        <v>0</v>
      </c>
      <c r="U134" s="169">
        <f t="shared" si="35"/>
        <v>5</v>
      </c>
      <c r="V134" s="169">
        <f t="shared" si="35"/>
        <v>0</v>
      </c>
      <c r="W134" s="169">
        <f t="shared" si="35"/>
        <v>5</v>
      </c>
      <c r="X134" s="169">
        <f t="shared" si="35"/>
        <v>0</v>
      </c>
      <c r="Y134" s="169">
        <f t="shared" si="35"/>
        <v>1</v>
      </c>
      <c r="Z134" s="170">
        <v>407.32499999999999</v>
      </c>
      <c r="AA134" s="171">
        <v>39</v>
      </c>
      <c r="AB134" s="171">
        <v>15</v>
      </c>
      <c r="AC134" s="171">
        <v>12</v>
      </c>
      <c r="AD134" s="170">
        <f t="shared" ref="AD134:AD197" si="39">IF(N134=O134,AC134/(AA134-N134),AC134/(AA134-O134))</f>
        <v>0.44444444444444442</v>
      </c>
      <c r="AE134" s="171">
        <v>5</v>
      </c>
      <c r="AF134" s="171">
        <v>9</v>
      </c>
      <c r="AG134" s="200">
        <v>1</v>
      </c>
      <c r="AH134" s="171">
        <v>129.6</v>
      </c>
      <c r="AI134" s="171">
        <v>-1</v>
      </c>
      <c r="AJ134" s="170">
        <v>1.9</v>
      </c>
      <c r="AK134" s="170">
        <v>2.2799999999999998</v>
      </c>
      <c r="AL134" s="170">
        <v>2.34</v>
      </c>
      <c r="AM134" s="170">
        <v>2.27</v>
      </c>
      <c r="AN134" s="170">
        <v>1.91</v>
      </c>
      <c r="AO134" s="170">
        <v>1.52</v>
      </c>
      <c r="AP134" s="172">
        <v>1.43</v>
      </c>
      <c r="AQ134" s="170">
        <v>1.42</v>
      </c>
      <c r="AR134" s="170">
        <v>1.42</v>
      </c>
      <c r="AS134" s="170">
        <v>1.42</v>
      </c>
      <c r="AT134" s="170">
        <v>1.42</v>
      </c>
      <c r="AU134" s="170">
        <v>1.42</v>
      </c>
      <c r="AV134" s="170">
        <v>1.41</v>
      </c>
      <c r="AW134" s="173">
        <v>-3.74</v>
      </c>
      <c r="AX134" s="173"/>
      <c r="AY134" s="174">
        <f t="shared" ref="AY134:AY197" si="40">IF(OR(ISBLANK(AW134),ISBLANK(AX134)),IF(ISNUMBER(AX134),AX134,IF(ISNUMBER(AW134),AW134,NA())),NA())</f>
        <v>-3.74</v>
      </c>
      <c r="AZ134" s="173">
        <v>2.1</v>
      </c>
      <c r="BA134" s="173">
        <v>1.98</v>
      </c>
      <c r="BB134" s="173">
        <v>2.04</v>
      </c>
      <c r="BC134" s="173"/>
      <c r="BD134" s="174">
        <f t="shared" ref="BD134:BD197" si="41">IF(OR(ISBLANK(BB134),ISBLANK(BC134)),IF(ISNUMBER(BC134),BC134,IF(ISNUMBER(BB134),BB134,NA())),NA())</f>
        <v>2.04</v>
      </c>
      <c r="BE134"/>
    </row>
    <row r="135" spans="1:67" ht="15.75" customHeight="1" x14ac:dyDescent="0.25">
      <c r="A135" s="20" t="s">
        <v>51</v>
      </c>
      <c r="B135" s="196" t="s">
        <v>2080</v>
      </c>
      <c r="C135" s="189"/>
      <c r="D135" s="189" t="s">
        <v>1946</v>
      </c>
      <c r="E135" s="133" t="s">
        <v>483</v>
      </c>
      <c r="F135" s="166" t="str">
        <f t="shared" si="36"/>
        <v>png</v>
      </c>
      <c r="G135" s="166" t="str">
        <f t="shared" si="37"/>
        <v>svg</v>
      </c>
      <c r="H135" s="167" t="s">
        <v>662</v>
      </c>
      <c r="I135" s="167" t="s">
        <v>932</v>
      </c>
      <c r="J135" s="168" t="s">
        <v>1208</v>
      </c>
      <c r="K135" s="168" t="s">
        <v>1561</v>
      </c>
      <c r="L135" s="168" t="s">
        <v>1561</v>
      </c>
      <c r="M135" s="169">
        <f t="shared" si="34"/>
        <v>12</v>
      </c>
      <c r="N135" s="169">
        <f t="shared" si="34"/>
        <v>8</v>
      </c>
      <c r="O135" s="169">
        <f t="shared" si="38"/>
        <v>8</v>
      </c>
      <c r="P135" s="169">
        <f t="shared" si="35"/>
        <v>0</v>
      </c>
      <c r="Q135" s="169">
        <f t="shared" si="35"/>
        <v>0</v>
      </c>
      <c r="R135" s="169">
        <f t="shared" si="35"/>
        <v>0</v>
      </c>
      <c r="S135" s="169">
        <f t="shared" si="35"/>
        <v>3</v>
      </c>
      <c r="T135" s="169">
        <f t="shared" si="35"/>
        <v>0</v>
      </c>
      <c r="U135" s="169">
        <f t="shared" si="35"/>
        <v>5</v>
      </c>
      <c r="V135" s="169">
        <f t="shared" si="35"/>
        <v>0</v>
      </c>
      <c r="W135" s="169">
        <f t="shared" si="35"/>
        <v>3</v>
      </c>
      <c r="X135" s="169">
        <f t="shared" si="35"/>
        <v>0</v>
      </c>
      <c r="Y135" s="169">
        <f t="shared" si="35"/>
        <v>1</v>
      </c>
      <c r="Z135" s="170">
        <v>359.28399999999999</v>
      </c>
      <c r="AA135" s="171">
        <v>32</v>
      </c>
      <c r="AB135" s="171">
        <v>9</v>
      </c>
      <c r="AC135" s="171">
        <v>15</v>
      </c>
      <c r="AD135" s="170">
        <f t="shared" si="39"/>
        <v>0.625</v>
      </c>
      <c r="AE135" s="171">
        <v>3</v>
      </c>
      <c r="AF135" s="171">
        <v>6</v>
      </c>
      <c r="AG135" s="200">
        <v>1</v>
      </c>
      <c r="AH135" s="171">
        <v>98.48</v>
      </c>
      <c r="AI135" s="171">
        <v>0</v>
      </c>
      <c r="AJ135" s="170">
        <v>2.09</v>
      </c>
      <c r="AK135" s="170">
        <v>2.09</v>
      </c>
      <c r="AL135" s="170">
        <v>2.09</v>
      </c>
      <c r="AM135" s="170">
        <v>2.09</v>
      </c>
      <c r="AN135" s="170">
        <v>2.09</v>
      </c>
      <c r="AO135" s="170">
        <v>2.09</v>
      </c>
      <c r="AP135" s="172">
        <v>2.0699999999999998</v>
      </c>
      <c r="AQ135" s="170">
        <v>1.96</v>
      </c>
      <c r="AR135" s="170">
        <v>1.55</v>
      </c>
      <c r="AS135" s="170">
        <v>1.22</v>
      </c>
      <c r="AT135" s="170">
        <v>1.1499999999999999</v>
      </c>
      <c r="AU135" s="170">
        <v>1.1399999999999999</v>
      </c>
      <c r="AV135" s="170">
        <v>1.1399999999999999</v>
      </c>
      <c r="AW135" s="173">
        <v>-3.76</v>
      </c>
      <c r="AX135" s="173"/>
      <c r="AY135" s="174">
        <f t="shared" si="40"/>
        <v>-3.76</v>
      </c>
      <c r="AZ135" s="173">
        <v>2.4</v>
      </c>
      <c r="BA135" s="173">
        <v>1.56</v>
      </c>
      <c r="BB135" s="173">
        <v>1.98</v>
      </c>
      <c r="BC135" s="173"/>
      <c r="BD135" s="174">
        <f t="shared" si="41"/>
        <v>1.98</v>
      </c>
      <c r="BE135"/>
      <c r="BK135" s="11"/>
      <c r="BL135" s="11"/>
      <c r="BN135" s="11"/>
      <c r="BO135" s="11"/>
    </row>
    <row r="136" spans="1:67" ht="15.75" customHeight="1" x14ac:dyDescent="0.25">
      <c r="A136" s="20" t="s">
        <v>1754</v>
      </c>
      <c r="B136" s="196" t="s">
        <v>2078</v>
      </c>
      <c r="C136" s="189"/>
      <c r="D136" s="189" t="s">
        <v>1946</v>
      </c>
      <c r="E136" s="133" t="s">
        <v>382</v>
      </c>
      <c r="F136" s="166" t="str">
        <f t="shared" si="36"/>
        <v>png</v>
      </c>
      <c r="G136" s="166" t="str">
        <f t="shared" si="37"/>
        <v>svg</v>
      </c>
      <c r="H136" s="167" t="s">
        <v>663</v>
      </c>
      <c r="I136" s="167" t="s">
        <v>933</v>
      </c>
      <c r="J136" s="168" t="s">
        <v>1209</v>
      </c>
      <c r="K136" s="168" t="s">
        <v>1562</v>
      </c>
      <c r="L136" s="168" t="s">
        <v>1562</v>
      </c>
      <c r="M136" s="169">
        <f t="shared" si="34"/>
        <v>15</v>
      </c>
      <c r="N136" s="169">
        <f t="shared" si="34"/>
        <v>12</v>
      </c>
      <c r="O136" s="169">
        <f t="shared" si="38"/>
        <v>12</v>
      </c>
      <c r="P136" s="169">
        <f t="shared" ref="P136:Y145" si="42">IFERROR(VALUE(MID($K136,SEARCH(P$2&amp;"0",$K136,1)+LEN(P$2),3)),0)</f>
        <v>0</v>
      </c>
      <c r="Q136" s="169">
        <f t="shared" si="42"/>
        <v>0</v>
      </c>
      <c r="R136" s="169">
        <f t="shared" si="42"/>
        <v>0</v>
      </c>
      <c r="S136" s="169">
        <f t="shared" si="42"/>
        <v>3</v>
      </c>
      <c r="T136" s="169">
        <f t="shared" si="42"/>
        <v>0</v>
      </c>
      <c r="U136" s="169">
        <f t="shared" si="42"/>
        <v>1</v>
      </c>
      <c r="V136" s="169">
        <f t="shared" si="42"/>
        <v>0</v>
      </c>
      <c r="W136" s="169">
        <f t="shared" si="42"/>
        <v>4</v>
      </c>
      <c r="X136" s="169">
        <f t="shared" si="42"/>
        <v>0</v>
      </c>
      <c r="Y136" s="169">
        <f t="shared" si="42"/>
        <v>0</v>
      </c>
      <c r="Z136" s="170">
        <v>327.25529999999998</v>
      </c>
      <c r="AA136" s="171">
        <v>35</v>
      </c>
      <c r="AB136" s="171">
        <v>11</v>
      </c>
      <c r="AC136" s="171">
        <v>12</v>
      </c>
      <c r="AD136" s="170">
        <f t="shared" si="39"/>
        <v>0.52173913043478259</v>
      </c>
      <c r="AE136" s="171">
        <v>6</v>
      </c>
      <c r="AF136" s="171">
        <v>4</v>
      </c>
      <c r="AG136" s="200">
        <v>0</v>
      </c>
      <c r="AH136" s="171">
        <v>71.48</v>
      </c>
      <c r="AI136" s="171">
        <v>-1</v>
      </c>
      <c r="AJ136" s="170">
        <v>3.51</v>
      </c>
      <c r="AK136" s="170">
        <v>3.48</v>
      </c>
      <c r="AL136" s="170">
        <v>2.98</v>
      </c>
      <c r="AM136" s="170">
        <v>2.09</v>
      </c>
      <c r="AN136" s="170">
        <v>1.1299999999999999</v>
      </c>
      <c r="AO136" s="170">
        <v>0.09</v>
      </c>
      <c r="AP136" s="172">
        <v>0.09</v>
      </c>
      <c r="AQ136" s="170">
        <v>0.09</v>
      </c>
      <c r="AR136" s="170">
        <v>0.09</v>
      </c>
      <c r="AS136" s="170">
        <v>0.09</v>
      </c>
      <c r="AT136" s="170">
        <v>0.09</v>
      </c>
      <c r="AU136" s="170">
        <v>0.09</v>
      </c>
      <c r="AV136" s="170">
        <v>0.09</v>
      </c>
      <c r="AW136" s="173">
        <v>-4.09</v>
      </c>
      <c r="AX136" s="173"/>
      <c r="AY136" s="174">
        <f t="shared" si="40"/>
        <v>-4.09</v>
      </c>
      <c r="AZ136" s="173"/>
      <c r="BA136" s="173"/>
      <c r="BB136" s="173"/>
      <c r="BC136" s="173">
        <v>3.18</v>
      </c>
      <c r="BD136" s="174">
        <f t="shared" si="41"/>
        <v>3.18</v>
      </c>
      <c r="BE136"/>
    </row>
    <row r="137" spans="1:67" ht="15.75" customHeight="1" x14ac:dyDescent="0.25">
      <c r="A137" s="20" t="s">
        <v>1755</v>
      </c>
      <c r="B137" s="196" t="s">
        <v>2078</v>
      </c>
      <c r="C137" s="189"/>
      <c r="D137" s="189" t="s">
        <v>1946</v>
      </c>
      <c r="E137" s="133" t="s">
        <v>383</v>
      </c>
      <c r="F137" s="166" t="str">
        <f t="shared" si="36"/>
        <v>png</v>
      </c>
      <c r="G137" s="166" t="str">
        <f t="shared" si="37"/>
        <v>svg</v>
      </c>
      <c r="H137" s="167" t="s">
        <v>664</v>
      </c>
      <c r="I137" s="167" t="s">
        <v>934</v>
      </c>
      <c r="J137" s="168" t="s">
        <v>1210</v>
      </c>
      <c r="K137" s="168" t="s">
        <v>1563</v>
      </c>
      <c r="L137" s="168" t="s">
        <v>1563</v>
      </c>
      <c r="M137" s="169">
        <f t="shared" si="34"/>
        <v>19</v>
      </c>
      <c r="N137" s="169">
        <f t="shared" si="34"/>
        <v>20</v>
      </c>
      <c r="O137" s="169">
        <f t="shared" si="38"/>
        <v>20</v>
      </c>
      <c r="P137" s="169">
        <f t="shared" si="42"/>
        <v>0</v>
      </c>
      <c r="Q137" s="169">
        <f t="shared" si="42"/>
        <v>0</v>
      </c>
      <c r="R137" s="169">
        <f t="shared" si="42"/>
        <v>0</v>
      </c>
      <c r="S137" s="169">
        <f t="shared" si="42"/>
        <v>3</v>
      </c>
      <c r="T137" s="169">
        <f t="shared" si="42"/>
        <v>0</v>
      </c>
      <c r="U137" s="169">
        <f t="shared" si="42"/>
        <v>1</v>
      </c>
      <c r="V137" s="169">
        <f t="shared" si="42"/>
        <v>0</v>
      </c>
      <c r="W137" s="169">
        <f t="shared" si="42"/>
        <v>4</v>
      </c>
      <c r="X137" s="169">
        <f t="shared" si="42"/>
        <v>0</v>
      </c>
      <c r="Y137" s="169">
        <f t="shared" si="42"/>
        <v>0</v>
      </c>
      <c r="Z137" s="170">
        <v>383.36160000000001</v>
      </c>
      <c r="AA137" s="171">
        <v>47</v>
      </c>
      <c r="AB137" s="171">
        <v>15</v>
      </c>
      <c r="AC137" s="171">
        <v>12</v>
      </c>
      <c r="AD137" s="170">
        <f t="shared" si="39"/>
        <v>0.44444444444444442</v>
      </c>
      <c r="AE137" s="171">
        <v>10</v>
      </c>
      <c r="AF137" s="171">
        <v>3</v>
      </c>
      <c r="AG137" s="200">
        <v>0</v>
      </c>
      <c r="AH137" s="171">
        <v>57.65</v>
      </c>
      <c r="AI137" s="171">
        <v>0</v>
      </c>
      <c r="AJ137" s="170">
        <v>4.99</v>
      </c>
      <c r="AK137" s="170">
        <v>5.08</v>
      </c>
      <c r="AL137" s="170">
        <v>5.09</v>
      </c>
      <c r="AM137" s="170">
        <v>5.09</v>
      </c>
      <c r="AN137" s="170">
        <v>5.09</v>
      </c>
      <c r="AO137" s="170">
        <v>5.09</v>
      </c>
      <c r="AP137" s="172">
        <v>5.09</v>
      </c>
      <c r="AQ137" s="170">
        <v>5.09</v>
      </c>
      <c r="AR137" s="170">
        <v>5.09</v>
      </c>
      <c r="AS137" s="170">
        <v>5.09</v>
      </c>
      <c r="AT137" s="170">
        <v>5.09</v>
      </c>
      <c r="AU137" s="170">
        <v>5.09</v>
      </c>
      <c r="AV137" s="170">
        <v>5.09</v>
      </c>
      <c r="AW137" s="173">
        <v>-5.09</v>
      </c>
      <c r="AX137" s="173"/>
      <c r="AY137" s="174">
        <f t="shared" si="40"/>
        <v>-5.09</v>
      </c>
      <c r="AZ137" s="173">
        <v>4.8600000000000003</v>
      </c>
      <c r="BA137" s="173">
        <v>4.5</v>
      </c>
      <c r="BB137" s="173">
        <v>4.68</v>
      </c>
      <c r="BC137" s="173"/>
      <c r="BD137" s="174">
        <f t="shared" si="41"/>
        <v>4.68</v>
      </c>
      <c r="BE137"/>
    </row>
    <row r="138" spans="1:67" ht="15.75" customHeight="1" x14ac:dyDescent="0.25">
      <c r="A138" s="196" t="s">
        <v>113</v>
      </c>
      <c r="B138" s="196" t="s">
        <v>1941</v>
      </c>
      <c r="C138" s="189" t="s">
        <v>1946</v>
      </c>
      <c r="D138" s="189"/>
      <c r="E138" s="133" t="s">
        <v>484</v>
      </c>
      <c r="F138" s="166" t="str">
        <f t="shared" si="36"/>
        <v>png</v>
      </c>
      <c r="G138" s="166" t="str">
        <f t="shared" si="37"/>
        <v>svg</v>
      </c>
      <c r="H138" s="167" t="s">
        <v>665</v>
      </c>
      <c r="I138" s="167" t="s">
        <v>935</v>
      </c>
      <c r="J138" s="168" t="s">
        <v>1211</v>
      </c>
      <c r="K138" s="168" t="s">
        <v>1564</v>
      </c>
      <c r="L138" s="168" t="s">
        <v>1564</v>
      </c>
      <c r="M138" s="169">
        <f t="shared" si="34"/>
        <v>15</v>
      </c>
      <c r="N138" s="169">
        <f t="shared" si="34"/>
        <v>12</v>
      </c>
      <c r="O138" s="169">
        <f t="shared" si="38"/>
        <v>12</v>
      </c>
      <c r="P138" s="169">
        <f t="shared" si="42"/>
        <v>0</v>
      </c>
      <c r="Q138" s="169">
        <f t="shared" si="42"/>
        <v>1</v>
      </c>
      <c r="R138" s="169">
        <f t="shared" si="42"/>
        <v>1</v>
      </c>
      <c r="S138" s="169">
        <f t="shared" si="42"/>
        <v>4</v>
      </c>
      <c r="T138" s="169">
        <f t="shared" si="42"/>
        <v>0</v>
      </c>
      <c r="U138" s="169">
        <f t="shared" si="42"/>
        <v>2</v>
      </c>
      <c r="V138" s="169">
        <f t="shared" si="42"/>
        <v>0</v>
      </c>
      <c r="W138" s="169">
        <f t="shared" si="42"/>
        <v>2</v>
      </c>
      <c r="X138" s="169">
        <f t="shared" si="42"/>
        <v>0</v>
      </c>
      <c r="Y138" s="169">
        <f t="shared" si="42"/>
        <v>0</v>
      </c>
      <c r="Z138" s="170">
        <v>443.61900000000003</v>
      </c>
      <c r="AA138" s="171">
        <v>37</v>
      </c>
      <c r="AB138" s="171">
        <v>14</v>
      </c>
      <c r="AC138" s="171">
        <v>11</v>
      </c>
      <c r="AD138" s="170">
        <f t="shared" si="39"/>
        <v>0.44</v>
      </c>
      <c r="AE138" s="171">
        <v>5</v>
      </c>
      <c r="AF138" s="171">
        <v>2</v>
      </c>
      <c r="AG138" s="200">
        <v>0</v>
      </c>
      <c r="AH138" s="171">
        <v>44.12</v>
      </c>
      <c r="AI138" s="171">
        <v>0</v>
      </c>
      <c r="AJ138" s="170">
        <v>5.48</v>
      </c>
      <c r="AK138" s="170">
        <v>5.52</v>
      </c>
      <c r="AL138" s="170">
        <v>5.52</v>
      </c>
      <c r="AM138" s="170">
        <v>5.52</v>
      </c>
      <c r="AN138" s="170">
        <v>5.52</v>
      </c>
      <c r="AO138" s="170">
        <v>5.52</v>
      </c>
      <c r="AP138" s="172">
        <v>5.52</v>
      </c>
      <c r="AQ138" s="170">
        <v>5.52</v>
      </c>
      <c r="AR138" s="170">
        <v>5.52</v>
      </c>
      <c r="AS138" s="170">
        <v>5.52</v>
      </c>
      <c r="AT138" s="170">
        <v>5.52</v>
      </c>
      <c r="AU138" s="170">
        <v>5.52</v>
      </c>
      <c r="AV138" s="170">
        <v>5.52</v>
      </c>
      <c r="AW138" s="173">
        <v>-5.29</v>
      </c>
      <c r="AX138" s="173"/>
      <c r="AY138" s="174">
        <f t="shared" si="40"/>
        <v>-5.29</v>
      </c>
      <c r="AZ138" s="173">
        <v>5.09</v>
      </c>
      <c r="BA138" s="173">
        <v>4.8899999999999997</v>
      </c>
      <c r="BB138" s="173">
        <v>4.99</v>
      </c>
      <c r="BC138" s="173"/>
      <c r="BD138" s="174">
        <f t="shared" si="41"/>
        <v>4.99</v>
      </c>
      <c r="BE138"/>
    </row>
    <row r="139" spans="1:67" ht="15.75" customHeight="1" x14ac:dyDescent="0.25">
      <c r="A139" s="133" t="s">
        <v>486</v>
      </c>
      <c r="B139" s="196" t="s">
        <v>2080</v>
      </c>
      <c r="C139" s="194"/>
      <c r="D139" s="189" t="s">
        <v>1946</v>
      </c>
      <c r="E139" s="133" t="s">
        <v>485</v>
      </c>
      <c r="F139" s="166" t="str">
        <f t="shared" si="36"/>
        <v>png</v>
      </c>
      <c r="G139" s="166" t="str">
        <f t="shared" si="37"/>
        <v>svg</v>
      </c>
      <c r="H139" s="167" t="s">
        <v>666</v>
      </c>
      <c r="I139" s="167" t="s">
        <v>936</v>
      </c>
      <c r="J139" s="168" t="s">
        <v>1212</v>
      </c>
      <c r="K139" s="168" t="s">
        <v>1565</v>
      </c>
      <c r="L139" s="168" t="s">
        <v>1930</v>
      </c>
      <c r="M139" s="169">
        <f t="shared" si="34"/>
        <v>12</v>
      </c>
      <c r="N139" s="169">
        <f t="shared" si="34"/>
        <v>10</v>
      </c>
      <c r="O139" s="169">
        <f t="shared" si="38"/>
        <v>10</v>
      </c>
      <c r="P139" s="169">
        <f t="shared" si="42"/>
        <v>0</v>
      </c>
      <c r="Q139" s="169">
        <f t="shared" si="42"/>
        <v>0</v>
      </c>
      <c r="R139" s="169">
        <f t="shared" si="42"/>
        <v>0</v>
      </c>
      <c r="S139" s="169">
        <f t="shared" si="42"/>
        <v>3</v>
      </c>
      <c r="T139" s="169">
        <f t="shared" si="42"/>
        <v>0</v>
      </c>
      <c r="U139" s="169">
        <f t="shared" si="42"/>
        <v>4</v>
      </c>
      <c r="V139" s="169">
        <f t="shared" si="42"/>
        <v>1</v>
      </c>
      <c r="W139" s="169">
        <f t="shared" si="42"/>
        <v>6</v>
      </c>
      <c r="X139" s="169">
        <f t="shared" si="42"/>
        <v>0</v>
      </c>
      <c r="Y139" s="169">
        <f t="shared" si="42"/>
        <v>1</v>
      </c>
      <c r="Z139" s="170">
        <v>395.29199999999997</v>
      </c>
      <c r="AA139" s="171">
        <v>36</v>
      </c>
      <c r="AB139" s="171">
        <v>15</v>
      </c>
      <c r="AC139" s="171">
        <v>11</v>
      </c>
      <c r="AD139" s="170">
        <f t="shared" si="39"/>
        <v>0.42307692307692307</v>
      </c>
      <c r="AE139" s="171">
        <v>4</v>
      </c>
      <c r="AF139" s="171">
        <v>8</v>
      </c>
      <c r="AG139" s="200">
        <v>0</v>
      </c>
      <c r="AH139" s="171">
        <v>114.81</v>
      </c>
      <c r="AI139" s="171">
        <v>-1</v>
      </c>
      <c r="AJ139" s="170">
        <v>2.57</v>
      </c>
      <c r="AK139" s="170">
        <v>2.5299999999999998</v>
      </c>
      <c r="AL139" s="170">
        <v>2.2999999999999998</v>
      </c>
      <c r="AM139" s="170">
        <v>1.85</v>
      </c>
      <c r="AN139" s="170">
        <v>1.66</v>
      </c>
      <c r="AO139" s="170">
        <v>1.63</v>
      </c>
      <c r="AP139" s="172">
        <v>1.63</v>
      </c>
      <c r="AQ139" s="170">
        <v>1.63</v>
      </c>
      <c r="AR139" s="170">
        <v>1.63</v>
      </c>
      <c r="AS139" s="170">
        <v>1.63</v>
      </c>
      <c r="AT139" s="170">
        <v>1.63</v>
      </c>
      <c r="AU139" s="170">
        <v>1.63</v>
      </c>
      <c r="AV139" s="170">
        <v>1.63</v>
      </c>
      <c r="AW139" s="173">
        <v>-4.0999999999999996</v>
      </c>
      <c r="AX139" s="173"/>
      <c r="AY139" s="174">
        <f t="shared" si="40"/>
        <v>-4.0999999999999996</v>
      </c>
      <c r="AZ139" s="173">
        <v>1.99</v>
      </c>
      <c r="BA139" s="173">
        <v>2.4300000000000002</v>
      </c>
      <c r="BB139" s="173">
        <v>2.21</v>
      </c>
      <c r="BC139" s="173"/>
      <c r="BD139" s="174">
        <f t="shared" si="41"/>
        <v>2.21</v>
      </c>
      <c r="BE139"/>
    </row>
    <row r="140" spans="1:67" ht="15.75" customHeight="1" x14ac:dyDescent="0.25">
      <c r="A140" s="196" t="s">
        <v>1960</v>
      </c>
      <c r="B140" s="196" t="s">
        <v>2080</v>
      </c>
      <c r="C140" s="189"/>
      <c r="D140" s="189"/>
      <c r="E140" s="195" t="s">
        <v>1961</v>
      </c>
      <c r="F140" s="166" t="str">
        <f t="shared" si="36"/>
        <v>png</v>
      </c>
      <c r="G140" s="166" t="str">
        <f t="shared" si="37"/>
        <v>svg</v>
      </c>
      <c r="H140" s="167" t="s">
        <v>1997</v>
      </c>
      <c r="I140" s="167" t="s">
        <v>2059</v>
      </c>
      <c r="J140" s="168" t="s">
        <v>2023</v>
      </c>
      <c r="K140" s="168" t="s">
        <v>2024</v>
      </c>
      <c r="L140" s="168" t="s">
        <v>2024</v>
      </c>
      <c r="M140" s="169">
        <f t="shared" si="34"/>
        <v>18</v>
      </c>
      <c r="N140" s="169">
        <f t="shared" si="34"/>
        <v>22</v>
      </c>
      <c r="O140" s="169">
        <f t="shared" si="38"/>
        <v>22</v>
      </c>
      <c r="P140" s="169">
        <f t="shared" si="42"/>
        <v>0</v>
      </c>
      <c r="Q140" s="169">
        <f t="shared" si="42"/>
        <v>0</v>
      </c>
      <c r="R140" s="169">
        <f t="shared" si="42"/>
        <v>0</v>
      </c>
      <c r="S140" s="169">
        <f t="shared" si="42"/>
        <v>1</v>
      </c>
      <c r="T140" s="169">
        <f t="shared" si="42"/>
        <v>0</v>
      </c>
      <c r="U140" s="169">
        <f t="shared" si="42"/>
        <v>5</v>
      </c>
      <c r="V140" s="169">
        <f t="shared" si="42"/>
        <v>0</v>
      </c>
      <c r="W140" s="169">
        <f t="shared" si="42"/>
        <v>8</v>
      </c>
      <c r="X140" s="169">
        <f t="shared" si="42"/>
        <v>0</v>
      </c>
      <c r="Y140" s="169">
        <f t="shared" si="42"/>
        <v>1</v>
      </c>
      <c r="Z140" s="170">
        <v>487.459</v>
      </c>
      <c r="AA140" s="171">
        <v>55</v>
      </c>
      <c r="AB140" s="171">
        <v>21</v>
      </c>
      <c r="AC140" s="171">
        <v>12</v>
      </c>
      <c r="AD140" s="170">
        <f t="shared" si="39"/>
        <v>0.36363636363636365</v>
      </c>
      <c r="AE140" s="171">
        <v>10</v>
      </c>
      <c r="AF140" s="171">
        <v>11</v>
      </c>
      <c r="AG140" s="200">
        <v>1</v>
      </c>
      <c r="AH140" s="171">
        <v>165.13</v>
      </c>
      <c r="AI140" s="171">
        <v>-1</v>
      </c>
      <c r="AJ140" s="170">
        <v>0.83</v>
      </c>
      <c r="AK140" s="170">
        <v>1.22</v>
      </c>
      <c r="AL140" s="170">
        <v>1.28</v>
      </c>
      <c r="AM140" s="170">
        <v>1.24</v>
      </c>
      <c r="AN140" s="170">
        <v>0.96</v>
      </c>
      <c r="AO140" s="170">
        <v>0.52</v>
      </c>
      <c r="AP140" s="172">
        <v>0.38</v>
      </c>
      <c r="AQ140" s="170">
        <v>0.35</v>
      </c>
      <c r="AR140" s="170">
        <v>0.35</v>
      </c>
      <c r="AS140" s="170">
        <v>0.35</v>
      </c>
      <c r="AT140" s="170">
        <v>0.35</v>
      </c>
      <c r="AU140" s="170">
        <v>0.35</v>
      </c>
      <c r="AV140" s="170">
        <v>0.35</v>
      </c>
      <c r="AW140" s="173">
        <v>-3.73</v>
      </c>
      <c r="AX140" s="173"/>
      <c r="AY140" s="174">
        <f t="shared" si="40"/>
        <v>-3.73</v>
      </c>
      <c r="AZ140" s="173">
        <v>1.97</v>
      </c>
      <c r="BA140" s="173">
        <v>1.18</v>
      </c>
      <c r="BB140" s="173">
        <v>1.58</v>
      </c>
      <c r="BC140" s="173"/>
      <c r="BD140" s="174">
        <f t="shared" si="41"/>
        <v>1.58</v>
      </c>
      <c r="BE140"/>
    </row>
    <row r="141" spans="1:67" ht="15.75" customHeight="1" x14ac:dyDescent="0.25">
      <c r="A141" s="196" t="s">
        <v>1799</v>
      </c>
      <c r="B141" s="196" t="s">
        <v>2084</v>
      </c>
      <c r="C141" s="189"/>
      <c r="D141" s="189"/>
      <c r="E141" s="133" t="s">
        <v>1901</v>
      </c>
      <c r="F141" s="166" t="str">
        <f t="shared" si="36"/>
        <v>png</v>
      </c>
      <c r="G141" s="166" t="str">
        <f t="shared" si="37"/>
        <v>svg</v>
      </c>
      <c r="H141" s="167" t="s">
        <v>1844</v>
      </c>
      <c r="I141" s="167" t="s">
        <v>1845</v>
      </c>
      <c r="J141" s="168" t="s">
        <v>1846</v>
      </c>
      <c r="K141" s="168" t="s">
        <v>1847</v>
      </c>
      <c r="L141" s="168" t="s">
        <v>1847</v>
      </c>
      <c r="M141" s="169">
        <f t="shared" si="34"/>
        <v>12</v>
      </c>
      <c r="N141" s="169">
        <f t="shared" si="34"/>
        <v>13</v>
      </c>
      <c r="O141" s="169">
        <f t="shared" si="38"/>
        <v>13</v>
      </c>
      <c r="P141" s="169">
        <f t="shared" si="42"/>
        <v>0</v>
      </c>
      <c r="Q141" s="169">
        <f t="shared" si="42"/>
        <v>0</v>
      </c>
      <c r="R141" s="169">
        <f t="shared" si="42"/>
        <v>1</v>
      </c>
      <c r="S141" s="169">
        <f t="shared" si="42"/>
        <v>3</v>
      </c>
      <c r="T141" s="169">
        <f t="shared" si="42"/>
        <v>0</v>
      </c>
      <c r="U141" s="169">
        <f t="shared" si="42"/>
        <v>3</v>
      </c>
      <c r="V141" s="169">
        <f t="shared" si="42"/>
        <v>0</v>
      </c>
      <c r="W141" s="169">
        <f t="shared" si="42"/>
        <v>4</v>
      </c>
      <c r="X141" s="169">
        <f t="shared" si="42"/>
        <v>0</v>
      </c>
      <c r="Y141" s="169">
        <f t="shared" si="42"/>
        <v>0</v>
      </c>
      <c r="Z141" s="170">
        <v>355.69799999999998</v>
      </c>
      <c r="AA141" s="171">
        <v>36</v>
      </c>
      <c r="AB141" s="171">
        <v>17</v>
      </c>
      <c r="AC141" s="171">
        <v>6</v>
      </c>
      <c r="AD141" s="170">
        <f t="shared" si="39"/>
        <v>0.2608695652173913</v>
      </c>
      <c r="AE141" s="171">
        <v>8</v>
      </c>
      <c r="AF141" s="171">
        <v>5</v>
      </c>
      <c r="AG141" s="200">
        <v>0</v>
      </c>
      <c r="AH141" s="171">
        <v>94.88</v>
      </c>
      <c r="AI141" s="171">
        <v>0</v>
      </c>
      <c r="AJ141" s="170">
        <v>4.38</v>
      </c>
      <c r="AK141" s="170">
        <v>4.38</v>
      </c>
      <c r="AL141" s="170">
        <v>4.38</v>
      </c>
      <c r="AM141" s="170">
        <v>4.38</v>
      </c>
      <c r="AN141" s="170">
        <v>4.38</v>
      </c>
      <c r="AO141" s="170">
        <v>4.38</v>
      </c>
      <c r="AP141" s="172">
        <v>4.38</v>
      </c>
      <c r="AQ141" s="170">
        <v>4.38</v>
      </c>
      <c r="AR141" s="170">
        <v>4.38</v>
      </c>
      <c r="AS141" s="170">
        <v>4.38</v>
      </c>
      <c r="AT141" s="170">
        <v>4.38</v>
      </c>
      <c r="AU141" s="170">
        <v>4.38</v>
      </c>
      <c r="AV141" s="170">
        <v>4.38</v>
      </c>
      <c r="AW141" s="173">
        <v>-5.91</v>
      </c>
      <c r="AX141" s="173"/>
      <c r="AY141" s="174">
        <f t="shared" si="40"/>
        <v>-5.91</v>
      </c>
      <c r="AZ141" s="173"/>
      <c r="BA141" s="173"/>
      <c r="BB141" s="173"/>
      <c r="BC141" s="173">
        <v>4.63</v>
      </c>
      <c r="BD141" s="174">
        <f t="shared" si="41"/>
        <v>4.63</v>
      </c>
      <c r="BE141"/>
    </row>
    <row r="142" spans="1:67" ht="15.75" customHeight="1" x14ac:dyDescent="0.25">
      <c r="A142" s="196" t="s">
        <v>181</v>
      </c>
      <c r="B142" s="196" t="s">
        <v>2084</v>
      </c>
      <c r="C142" s="189" t="s">
        <v>1946</v>
      </c>
      <c r="D142" s="189" t="s">
        <v>1946</v>
      </c>
      <c r="E142" s="133" t="s">
        <v>487</v>
      </c>
      <c r="F142" s="166" t="str">
        <f t="shared" si="36"/>
        <v>png</v>
      </c>
      <c r="G142" s="166" t="str">
        <f t="shared" si="37"/>
        <v>svg</v>
      </c>
      <c r="H142" s="167" t="s">
        <v>667</v>
      </c>
      <c r="I142" s="167" t="s">
        <v>937</v>
      </c>
      <c r="J142" s="168" t="s">
        <v>1213</v>
      </c>
      <c r="K142" s="168" t="s">
        <v>1566</v>
      </c>
      <c r="L142" s="168" t="s">
        <v>1566</v>
      </c>
      <c r="M142" s="169">
        <f t="shared" si="34"/>
        <v>14</v>
      </c>
      <c r="N142" s="169">
        <f t="shared" si="34"/>
        <v>13</v>
      </c>
      <c r="O142" s="169">
        <f t="shared" si="38"/>
        <v>13</v>
      </c>
      <c r="P142" s="169">
        <f t="shared" si="42"/>
        <v>0</v>
      </c>
      <c r="Q142" s="169">
        <f t="shared" si="42"/>
        <v>0</v>
      </c>
      <c r="R142" s="169">
        <f t="shared" si="42"/>
        <v>0</v>
      </c>
      <c r="S142" s="169">
        <f t="shared" si="42"/>
        <v>4</v>
      </c>
      <c r="T142" s="169">
        <f t="shared" si="42"/>
        <v>0</v>
      </c>
      <c r="U142" s="169">
        <f t="shared" si="42"/>
        <v>3</v>
      </c>
      <c r="V142" s="169">
        <f t="shared" si="42"/>
        <v>0</v>
      </c>
      <c r="W142" s="169">
        <f t="shared" si="42"/>
        <v>2</v>
      </c>
      <c r="X142" s="169">
        <f t="shared" si="42"/>
        <v>0</v>
      </c>
      <c r="Y142" s="169">
        <f t="shared" si="42"/>
        <v>1</v>
      </c>
      <c r="Z142" s="170">
        <v>363.33100000000002</v>
      </c>
      <c r="AA142" s="171">
        <v>37</v>
      </c>
      <c r="AB142" s="171">
        <v>13</v>
      </c>
      <c r="AC142" s="171">
        <v>11</v>
      </c>
      <c r="AD142" s="170">
        <f t="shared" si="39"/>
        <v>0.45833333333333331</v>
      </c>
      <c r="AE142" s="171">
        <v>6</v>
      </c>
      <c r="AF142" s="171">
        <v>4</v>
      </c>
      <c r="AG142" s="200">
        <v>0</v>
      </c>
      <c r="AH142" s="171">
        <v>55.32</v>
      </c>
      <c r="AI142" s="171">
        <v>0</v>
      </c>
      <c r="AJ142" s="170">
        <v>3.22</v>
      </c>
      <c r="AK142" s="170">
        <v>3.22</v>
      </c>
      <c r="AL142" s="170">
        <v>3.22</v>
      </c>
      <c r="AM142" s="170">
        <v>3.22</v>
      </c>
      <c r="AN142" s="170">
        <v>3.22</v>
      </c>
      <c r="AO142" s="170">
        <v>3.22</v>
      </c>
      <c r="AP142" s="172">
        <v>3.22</v>
      </c>
      <c r="AQ142" s="170">
        <v>3.22</v>
      </c>
      <c r="AR142" s="170">
        <v>3.22</v>
      </c>
      <c r="AS142" s="170">
        <v>3.22</v>
      </c>
      <c r="AT142" s="170">
        <v>3.19</v>
      </c>
      <c r="AU142" s="170">
        <v>3</v>
      </c>
      <c r="AV142" s="170">
        <v>2.34</v>
      </c>
      <c r="AW142" s="173">
        <v>-4.42</v>
      </c>
      <c r="AX142" s="173"/>
      <c r="AY142" s="174">
        <f t="shared" si="40"/>
        <v>-4.42</v>
      </c>
      <c r="AZ142" s="173"/>
      <c r="BA142" s="173"/>
      <c r="BB142" s="173"/>
      <c r="BC142" s="173">
        <v>3.2</v>
      </c>
      <c r="BD142" s="174">
        <f t="shared" si="41"/>
        <v>3.2</v>
      </c>
      <c r="BE142"/>
    </row>
    <row r="143" spans="1:67" ht="15.75" customHeight="1" x14ac:dyDescent="0.25">
      <c r="A143" s="20" t="s">
        <v>130</v>
      </c>
      <c r="B143" s="196" t="s">
        <v>1941</v>
      </c>
      <c r="C143" s="189"/>
      <c r="D143" s="189"/>
      <c r="E143" s="133" t="s">
        <v>488</v>
      </c>
      <c r="F143" s="166" t="str">
        <f t="shared" si="36"/>
        <v>png</v>
      </c>
      <c r="G143" s="166" t="str">
        <f t="shared" si="37"/>
        <v>svg</v>
      </c>
      <c r="H143" s="167" t="s">
        <v>668</v>
      </c>
      <c r="I143" s="167" t="s">
        <v>938</v>
      </c>
      <c r="J143" s="168" t="s">
        <v>1214</v>
      </c>
      <c r="K143" s="168" t="s">
        <v>1567</v>
      </c>
      <c r="L143" s="168" t="s">
        <v>1567</v>
      </c>
      <c r="M143" s="169">
        <f t="shared" si="34"/>
        <v>16</v>
      </c>
      <c r="N143" s="169">
        <f t="shared" si="34"/>
        <v>13</v>
      </c>
      <c r="O143" s="169">
        <f t="shared" si="38"/>
        <v>13</v>
      </c>
      <c r="P143" s="169">
        <f t="shared" si="42"/>
        <v>0</v>
      </c>
      <c r="Q143" s="169">
        <f t="shared" si="42"/>
        <v>0</v>
      </c>
      <c r="R143" s="169">
        <f t="shared" si="42"/>
        <v>1</v>
      </c>
      <c r="S143" s="169">
        <f t="shared" si="42"/>
        <v>4</v>
      </c>
      <c r="T143" s="169">
        <f t="shared" si="42"/>
        <v>0</v>
      </c>
      <c r="U143" s="169">
        <f t="shared" si="42"/>
        <v>2</v>
      </c>
      <c r="V143" s="169">
        <f t="shared" si="42"/>
        <v>0</v>
      </c>
      <c r="W143" s="169">
        <f t="shared" si="42"/>
        <v>4</v>
      </c>
      <c r="X143" s="169">
        <f t="shared" si="42"/>
        <v>0</v>
      </c>
      <c r="Y143" s="169">
        <f t="shared" si="42"/>
        <v>0</v>
      </c>
      <c r="Z143" s="170">
        <v>408.73200000000003</v>
      </c>
      <c r="AA143" s="171">
        <v>40</v>
      </c>
      <c r="AB143" s="171">
        <v>15</v>
      </c>
      <c r="AC143" s="171">
        <v>12</v>
      </c>
      <c r="AD143" s="170">
        <f t="shared" si="39"/>
        <v>0.44444444444444442</v>
      </c>
      <c r="AE143" s="171">
        <v>7</v>
      </c>
      <c r="AF143" s="171">
        <v>4</v>
      </c>
      <c r="AG143" s="200">
        <v>0</v>
      </c>
      <c r="AH143" s="171">
        <v>68.2</v>
      </c>
      <c r="AI143" s="171">
        <v>0</v>
      </c>
      <c r="AJ143" s="170">
        <v>3.05</v>
      </c>
      <c r="AK143" s="170">
        <v>3.05</v>
      </c>
      <c r="AL143" s="170">
        <v>3.05</v>
      </c>
      <c r="AM143" s="170">
        <v>3.05</v>
      </c>
      <c r="AN143" s="170">
        <v>3.05</v>
      </c>
      <c r="AO143" s="170">
        <v>3.05</v>
      </c>
      <c r="AP143" s="172">
        <v>3.05</v>
      </c>
      <c r="AQ143" s="170">
        <v>3.05</v>
      </c>
      <c r="AR143" s="170">
        <v>3.05</v>
      </c>
      <c r="AS143" s="170">
        <v>3.05</v>
      </c>
      <c r="AT143" s="170">
        <v>3.05</v>
      </c>
      <c r="AU143" s="170">
        <v>3.05</v>
      </c>
      <c r="AV143" s="170">
        <v>3.05</v>
      </c>
      <c r="AW143" s="173">
        <v>-5.51</v>
      </c>
      <c r="AX143" s="173"/>
      <c r="AY143" s="174">
        <f t="shared" si="40"/>
        <v>-5.51</v>
      </c>
      <c r="AZ143" s="173">
        <v>3.97</v>
      </c>
      <c r="BA143" s="173">
        <v>3.28</v>
      </c>
      <c r="BB143" s="173">
        <v>3.625</v>
      </c>
      <c r="BC143" s="173"/>
      <c r="BD143" s="174">
        <f t="shared" si="41"/>
        <v>3.625</v>
      </c>
      <c r="BE143"/>
    </row>
    <row r="144" spans="1:67" ht="15.75" customHeight="1" x14ac:dyDescent="0.25">
      <c r="A144" s="20" t="s">
        <v>52</v>
      </c>
      <c r="B144" s="196" t="s">
        <v>2080</v>
      </c>
      <c r="C144" s="189"/>
      <c r="D144" s="189"/>
      <c r="E144" s="133" t="s">
        <v>384</v>
      </c>
      <c r="F144" s="166" t="str">
        <f t="shared" si="36"/>
        <v>png</v>
      </c>
      <c r="G144" s="166" t="str">
        <f t="shared" si="37"/>
        <v>svg</v>
      </c>
      <c r="H144" s="167" t="s">
        <v>669</v>
      </c>
      <c r="I144" s="167" t="s">
        <v>939</v>
      </c>
      <c r="J144" s="168" t="s">
        <v>1215</v>
      </c>
      <c r="K144" s="168" t="s">
        <v>1568</v>
      </c>
      <c r="L144" s="168" t="s">
        <v>1568</v>
      </c>
      <c r="M144" s="169">
        <f t="shared" si="34"/>
        <v>12</v>
      </c>
      <c r="N144" s="169">
        <f t="shared" si="34"/>
        <v>9</v>
      </c>
      <c r="O144" s="169">
        <f t="shared" si="38"/>
        <v>9</v>
      </c>
      <c r="P144" s="169">
        <f t="shared" si="42"/>
        <v>0</v>
      </c>
      <c r="Q144" s="169">
        <f t="shared" si="42"/>
        <v>0</v>
      </c>
      <c r="R144" s="169">
        <f t="shared" si="42"/>
        <v>0</v>
      </c>
      <c r="S144" s="169">
        <f t="shared" si="42"/>
        <v>2</v>
      </c>
      <c r="T144" s="169">
        <f t="shared" si="42"/>
        <v>0</v>
      </c>
      <c r="U144" s="169">
        <f t="shared" si="42"/>
        <v>5</v>
      </c>
      <c r="V144" s="169">
        <f t="shared" si="42"/>
        <v>0</v>
      </c>
      <c r="W144" s="169">
        <f t="shared" si="42"/>
        <v>2</v>
      </c>
      <c r="X144" s="169">
        <f t="shared" si="42"/>
        <v>0</v>
      </c>
      <c r="Y144" s="169">
        <f t="shared" si="42"/>
        <v>1</v>
      </c>
      <c r="Z144" s="170">
        <v>325.29399999999998</v>
      </c>
      <c r="AA144" s="171">
        <v>31</v>
      </c>
      <c r="AB144" s="171">
        <v>7</v>
      </c>
      <c r="AC144" s="171">
        <v>15</v>
      </c>
      <c r="AD144" s="170">
        <f t="shared" si="39"/>
        <v>0.68181818181818177</v>
      </c>
      <c r="AE144" s="171">
        <v>2</v>
      </c>
      <c r="AF144" s="171">
        <v>5</v>
      </c>
      <c r="AG144" s="200">
        <v>1</v>
      </c>
      <c r="AH144" s="171">
        <v>89.25</v>
      </c>
      <c r="AI144" s="171">
        <v>0</v>
      </c>
      <c r="AJ144" s="170">
        <v>1.8</v>
      </c>
      <c r="AK144" s="170">
        <v>1.8</v>
      </c>
      <c r="AL144" s="170">
        <v>1.8</v>
      </c>
      <c r="AM144" s="170">
        <v>1.8</v>
      </c>
      <c r="AN144" s="170">
        <v>1.8</v>
      </c>
      <c r="AO144" s="170">
        <v>1.79</v>
      </c>
      <c r="AP144" s="172">
        <v>1.78</v>
      </c>
      <c r="AQ144" s="170">
        <v>1.67</v>
      </c>
      <c r="AR144" s="170">
        <v>1.26</v>
      </c>
      <c r="AS144" s="170">
        <v>0.93</v>
      </c>
      <c r="AT144" s="170">
        <v>0.86</v>
      </c>
      <c r="AU144" s="170">
        <v>0.85</v>
      </c>
      <c r="AV144" s="170">
        <v>0.85</v>
      </c>
      <c r="AW144" s="173">
        <v>-3.65</v>
      </c>
      <c r="AX144" s="173"/>
      <c r="AY144" s="174">
        <f t="shared" si="40"/>
        <v>-3.65</v>
      </c>
      <c r="AZ144" s="173">
        <v>2.39</v>
      </c>
      <c r="BA144" s="173">
        <v>1.55</v>
      </c>
      <c r="BB144" s="173">
        <v>1.9700000000000002</v>
      </c>
      <c r="BC144" s="173"/>
      <c r="BD144" s="174">
        <f t="shared" si="41"/>
        <v>1.9700000000000002</v>
      </c>
      <c r="BE144"/>
      <c r="BK144" s="11"/>
      <c r="BL144" s="11"/>
      <c r="BN144" s="11"/>
      <c r="BO144" s="11"/>
    </row>
    <row r="145" spans="1:57" ht="15.75" customHeight="1" x14ac:dyDescent="0.25">
      <c r="A145" s="20" t="s">
        <v>117</v>
      </c>
      <c r="B145" s="196" t="s">
        <v>1941</v>
      </c>
      <c r="C145" s="189" t="s">
        <v>1946</v>
      </c>
      <c r="D145" s="189" t="s">
        <v>1946</v>
      </c>
      <c r="E145" s="133" t="s">
        <v>302</v>
      </c>
      <c r="F145" s="166" t="str">
        <f t="shared" si="36"/>
        <v>png</v>
      </c>
      <c r="G145" s="166" t="str">
        <f t="shared" si="37"/>
        <v>svg</v>
      </c>
      <c r="H145" s="167" t="s">
        <v>670</v>
      </c>
      <c r="I145" s="167" t="s">
        <v>940</v>
      </c>
      <c r="J145" s="168" t="s">
        <v>1216</v>
      </c>
      <c r="K145" s="168" t="s">
        <v>1569</v>
      </c>
      <c r="L145" s="168" t="s">
        <v>1569</v>
      </c>
      <c r="M145" s="169">
        <f t="shared" si="34"/>
        <v>21</v>
      </c>
      <c r="N145" s="169">
        <f t="shared" si="34"/>
        <v>23</v>
      </c>
      <c r="O145" s="169">
        <f t="shared" si="38"/>
        <v>23</v>
      </c>
      <c r="P145" s="169">
        <f t="shared" si="42"/>
        <v>0</v>
      </c>
      <c r="Q145" s="169">
        <f t="shared" si="42"/>
        <v>0</v>
      </c>
      <c r="R145" s="169">
        <f t="shared" si="42"/>
        <v>1</v>
      </c>
      <c r="S145" s="169">
        <f t="shared" si="42"/>
        <v>1</v>
      </c>
      <c r="T145" s="169">
        <f t="shared" si="42"/>
        <v>0</v>
      </c>
      <c r="U145" s="169">
        <f t="shared" si="42"/>
        <v>1</v>
      </c>
      <c r="V145" s="169">
        <f t="shared" si="42"/>
        <v>0</v>
      </c>
      <c r="W145" s="169">
        <f t="shared" si="42"/>
        <v>5</v>
      </c>
      <c r="X145" s="169">
        <f t="shared" si="42"/>
        <v>0</v>
      </c>
      <c r="Y145" s="169">
        <f t="shared" si="42"/>
        <v>0</v>
      </c>
      <c r="Z145" s="170">
        <v>423.86200000000002</v>
      </c>
      <c r="AA145" s="171">
        <v>52</v>
      </c>
      <c r="AB145" s="171">
        <v>23</v>
      </c>
      <c r="AC145" s="171">
        <v>6</v>
      </c>
      <c r="AD145" s="170">
        <f t="shared" si="39"/>
        <v>0.20689655172413793</v>
      </c>
      <c r="AE145" s="171">
        <v>9</v>
      </c>
      <c r="AF145" s="171">
        <v>4</v>
      </c>
      <c r="AG145" s="200">
        <v>0</v>
      </c>
      <c r="AH145" s="171">
        <v>72.91</v>
      </c>
      <c r="AI145" s="171">
        <v>0</v>
      </c>
      <c r="AJ145" s="170">
        <v>4.3</v>
      </c>
      <c r="AK145" s="170">
        <v>4.43</v>
      </c>
      <c r="AL145" s="170">
        <v>4.4400000000000004</v>
      </c>
      <c r="AM145" s="170">
        <v>4.4400000000000004</v>
      </c>
      <c r="AN145" s="170">
        <v>4.4400000000000004</v>
      </c>
      <c r="AO145" s="170">
        <v>4.4400000000000004</v>
      </c>
      <c r="AP145" s="172">
        <v>4.4400000000000004</v>
      </c>
      <c r="AQ145" s="170">
        <v>4.4400000000000004</v>
      </c>
      <c r="AR145" s="170">
        <v>4.4400000000000004</v>
      </c>
      <c r="AS145" s="170">
        <v>4.4400000000000004</v>
      </c>
      <c r="AT145" s="170">
        <v>4.4400000000000004</v>
      </c>
      <c r="AU145" s="170">
        <v>4.4400000000000004</v>
      </c>
      <c r="AV145" s="170">
        <v>4.4400000000000004</v>
      </c>
      <c r="AW145" s="173">
        <v>-5.0999999999999996</v>
      </c>
      <c r="AX145" s="173"/>
      <c r="AY145" s="174">
        <f t="shared" si="40"/>
        <v>-5.0999999999999996</v>
      </c>
      <c r="AZ145" s="173"/>
      <c r="BA145" s="173"/>
      <c r="BB145" s="173"/>
      <c r="BC145" s="173">
        <v>4.99</v>
      </c>
      <c r="BD145" s="174">
        <f t="shared" si="41"/>
        <v>4.99</v>
      </c>
      <c r="BE145"/>
    </row>
    <row r="146" spans="1:57" ht="15.75" customHeight="1" x14ac:dyDescent="0.25">
      <c r="A146" s="20" t="s">
        <v>116</v>
      </c>
      <c r="B146" s="196" t="s">
        <v>1941</v>
      </c>
      <c r="C146" s="189" t="s">
        <v>1946</v>
      </c>
      <c r="D146" s="189"/>
      <c r="E146" s="133" t="s">
        <v>385</v>
      </c>
      <c r="F146" s="166" t="str">
        <f t="shared" si="36"/>
        <v>png</v>
      </c>
      <c r="G146" s="166" t="str">
        <f t="shared" si="37"/>
        <v>svg</v>
      </c>
      <c r="H146" s="167" t="s">
        <v>671</v>
      </c>
      <c r="I146" s="167" t="s">
        <v>941</v>
      </c>
      <c r="J146" s="168" t="s">
        <v>1217</v>
      </c>
      <c r="K146" s="168" t="s">
        <v>1570</v>
      </c>
      <c r="L146" s="168" t="s">
        <v>1570</v>
      </c>
      <c r="M146" s="169">
        <f t="shared" ref="M146:N165" si="43">IFERROR(VALUE(MID($K146,SEARCH(M$2&amp;"0",$K146,1)+LEN(M$2),3)),0)</f>
        <v>19</v>
      </c>
      <c r="N146" s="169">
        <f t="shared" si="43"/>
        <v>15</v>
      </c>
      <c r="O146" s="169">
        <f t="shared" si="38"/>
        <v>15</v>
      </c>
      <c r="P146" s="169">
        <f t="shared" ref="P146:Y155" si="44">IFERROR(VALUE(MID($K146,SEARCH(P$2&amp;"0",$K146,1)+LEN(P$2),3)),0)</f>
        <v>0</v>
      </c>
      <c r="Q146" s="169">
        <f t="shared" si="44"/>
        <v>0</v>
      </c>
      <c r="R146" s="169">
        <f t="shared" si="44"/>
        <v>0</v>
      </c>
      <c r="S146" s="169">
        <f t="shared" si="44"/>
        <v>1</v>
      </c>
      <c r="T146" s="169">
        <f t="shared" si="44"/>
        <v>0</v>
      </c>
      <c r="U146" s="169">
        <f t="shared" si="44"/>
        <v>2</v>
      </c>
      <c r="V146" s="169">
        <f t="shared" si="44"/>
        <v>0</v>
      </c>
      <c r="W146" s="169">
        <f t="shared" si="44"/>
        <v>4</v>
      </c>
      <c r="X146" s="169">
        <f t="shared" si="44"/>
        <v>0</v>
      </c>
      <c r="Y146" s="169">
        <f t="shared" si="44"/>
        <v>0</v>
      </c>
      <c r="Z146" s="170">
        <v>354.33179999999999</v>
      </c>
      <c r="AA146" s="171">
        <v>41</v>
      </c>
      <c r="AB146" s="171">
        <v>20</v>
      </c>
      <c r="AC146" s="171">
        <v>6</v>
      </c>
      <c r="AD146" s="170">
        <f t="shared" si="39"/>
        <v>0.23076923076923078</v>
      </c>
      <c r="AE146" s="171">
        <v>2</v>
      </c>
      <c r="AF146" s="171">
        <v>4</v>
      </c>
      <c r="AG146" s="200">
        <v>0</v>
      </c>
      <c r="AH146" s="171">
        <v>66.92</v>
      </c>
      <c r="AI146" s="171">
        <v>0</v>
      </c>
      <c r="AJ146" s="170">
        <v>1.32</v>
      </c>
      <c r="AK146" s="170">
        <v>1.46</v>
      </c>
      <c r="AL146" s="170">
        <v>1.48</v>
      </c>
      <c r="AM146" s="170">
        <v>1.48</v>
      </c>
      <c r="AN146" s="170">
        <v>1.48</v>
      </c>
      <c r="AO146" s="170">
        <v>1.48</v>
      </c>
      <c r="AP146" s="172">
        <v>1.48</v>
      </c>
      <c r="AQ146" s="170">
        <v>1.48</v>
      </c>
      <c r="AR146" s="170">
        <v>1.48</v>
      </c>
      <c r="AS146" s="170">
        <v>1.48</v>
      </c>
      <c r="AT146" s="170">
        <v>1.48</v>
      </c>
      <c r="AU146" s="170">
        <v>1.48</v>
      </c>
      <c r="AV146" s="170">
        <v>1.48</v>
      </c>
      <c r="AW146" s="173">
        <v>-3.95</v>
      </c>
      <c r="AX146" s="173"/>
      <c r="AY146" s="174">
        <f t="shared" si="40"/>
        <v>-3.95</v>
      </c>
      <c r="AZ146" s="173">
        <v>1.49</v>
      </c>
      <c r="BA146" s="173">
        <v>1.79</v>
      </c>
      <c r="BB146" s="173">
        <v>1.6400000000000001</v>
      </c>
      <c r="BC146" s="173"/>
      <c r="BD146" s="174">
        <f t="shared" si="41"/>
        <v>1.6400000000000001</v>
      </c>
      <c r="BE146"/>
    </row>
    <row r="147" spans="1:57" ht="15.75" customHeight="1" x14ac:dyDescent="0.25">
      <c r="A147" s="20" t="s">
        <v>245</v>
      </c>
      <c r="B147" s="196" t="s">
        <v>1942</v>
      </c>
      <c r="C147" s="189"/>
      <c r="D147" s="189"/>
      <c r="E147" s="133" t="s">
        <v>288</v>
      </c>
      <c r="F147" s="166" t="str">
        <f t="shared" si="36"/>
        <v>png</v>
      </c>
      <c r="G147" s="166" t="str">
        <f t="shared" si="37"/>
        <v>svg</v>
      </c>
      <c r="H147" s="167" t="s">
        <v>672</v>
      </c>
      <c r="I147" s="167" t="s">
        <v>942</v>
      </c>
      <c r="J147" s="168" t="s">
        <v>1218</v>
      </c>
      <c r="K147" s="168" t="s">
        <v>1571</v>
      </c>
      <c r="L147" s="168" t="s">
        <v>1571</v>
      </c>
      <c r="M147" s="169">
        <f t="shared" si="43"/>
        <v>10</v>
      </c>
      <c r="N147" s="169">
        <f t="shared" si="43"/>
        <v>11</v>
      </c>
      <c r="O147" s="169">
        <f t="shared" si="38"/>
        <v>11</v>
      </c>
      <c r="P147" s="169">
        <f t="shared" si="44"/>
        <v>0</v>
      </c>
      <c r="Q147" s="169">
        <f t="shared" si="44"/>
        <v>0</v>
      </c>
      <c r="R147" s="169">
        <f t="shared" si="44"/>
        <v>0</v>
      </c>
      <c r="S147" s="169">
        <f t="shared" si="44"/>
        <v>3</v>
      </c>
      <c r="T147" s="169">
        <f t="shared" si="44"/>
        <v>0</v>
      </c>
      <c r="U147" s="169">
        <f t="shared" si="44"/>
        <v>2</v>
      </c>
      <c r="V147" s="169">
        <f t="shared" si="44"/>
        <v>0</v>
      </c>
      <c r="W147" s="169">
        <f t="shared" si="44"/>
        <v>1</v>
      </c>
      <c r="X147" s="169">
        <f t="shared" si="44"/>
        <v>0</v>
      </c>
      <c r="Y147" s="169">
        <f t="shared" si="44"/>
        <v>0</v>
      </c>
      <c r="Z147" s="170">
        <v>232.20230000000001</v>
      </c>
      <c r="AA147" s="171">
        <v>27</v>
      </c>
      <c r="AB147" s="171">
        <v>10</v>
      </c>
      <c r="AC147" s="171">
        <v>6</v>
      </c>
      <c r="AD147" s="170">
        <f t="shared" si="39"/>
        <v>0.375</v>
      </c>
      <c r="AE147" s="171">
        <v>2</v>
      </c>
      <c r="AF147" s="171">
        <v>1</v>
      </c>
      <c r="AG147" s="200">
        <v>1</v>
      </c>
      <c r="AH147" s="171">
        <v>32.340000000000003</v>
      </c>
      <c r="AI147" s="171">
        <v>0</v>
      </c>
      <c r="AJ147" s="170">
        <v>2.2000000000000002</v>
      </c>
      <c r="AK147" s="170">
        <v>2.2000000000000002</v>
      </c>
      <c r="AL147" s="170">
        <v>2.2000000000000002</v>
      </c>
      <c r="AM147" s="170">
        <v>2.2000000000000002</v>
      </c>
      <c r="AN147" s="170">
        <v>2.2000000000000002</v>
      </c>
      <c r="AO147" s="170">
        <v>2.2000000000000002</v>
      </c>
      <c r="AP147" s="172">
        <v>2.2000000000000002</v>
      </c>
      <c r="AQ147" s="170">
        <v>2.2000000000000002</v>
      </c>
      <c r="AR147" s="170">
        <v>2.2000000000000002</v>
      </c>
      <c r="AS147" s="170">
        <v>2.2000000000000002</v>
      </c>
      <c r="AT147" s="170">
        <v>2.2000000000000002</v>
      </c>
      <c r="AU147" s="170">
        <v>2.14</v>
      </c>
      <c r="AV147" s="170">
        <v>1.83</v>
      </c>
      <c r="AW147" s="173"/>
      <c r="AX147" s="173">
        <v>-3.43</v>
      </c>
      <c r="AY147" s="174">
        <f t="shared" si="40"/>
        <v>-3.43</v>
      </c>
      <c r="AZ147" s="173"/>
      <c r="BA147" s="173"/>
      <c r="BB147" s="173"/>
      <c r="BC147" s="173">
        <v>2.42</v>
      </c>
      <c r="BD147" s="174">
        <f t="shared" si="41"/>
        <v>2.42</v>
      </c>
      <c r="BE147"/>
    </row>
    <row r="148" spans="1:57" ht="15.75" customHeight="1" x14ac:dyDescent="0.25">
      <c r="A148" s="196" t="s">
        <v>108</v>
      </c>
      <c r="B148" s="196" t="s">
        <v>1941</v>
      </c>
      <c r="C148" s="189"/>
      <c r="D148" s="189" t="s">
        <v>1946</v>
      </c>
      <c r="E148" s="133" t="s">
        <v>386</v>
      </c>
      <c r="F148" s="166" t="str">
        <f t="shared" si="36"/>
        <v>png</v>
      </c>
      <c r="G148" s="166" t="str">
        <f t="shared" si="37"/>
        <v>svg</v>
      </c>
      <c r="H148" s="167" t="s">
        <v>673</v>
      </c>
      <c r="I148" s="167" t="s">
        <v>943</v>
      </c>
      <c r="J148" s="168" t="s">
        <v>1219</v>
      </c>
      <c r="K148" s="168" t="s">
        <v>1572</v>
      </c>
      <c r="L148" s="168" t="s">
        <v>1572</v>
      </c>
      <c r="M148" s="169">
        <f t="shared" si="43"/>
        <v>18</v>
      </c>
      <c r="N148" s="169">
        <f t="shared" si="43"/>
        <v>13</v>
      </c>
      <c r="O148" s="169">
        <f t="shared" si="38"/>
        <v>13</v>
      </c>
      <c r="P148" s="169">
        <f t="shared" si="44"/>
        <v>0</v>
      </c>
      <c r="Q148" s="169">
        <f t="shared" si="44"/>
        <v>0</v>
      </c>
      <c r="R148" s="169">
        <f t="shared" si="44"/>
        <v>1</v>
      </c>
      <c r="S148" s="169">
        <f t="shared" si="44"/>
        <v>3</v>
      </c>
      <c r="T148" s="169">
        <f t="shared" si="44"/>
        <v>0</v>
      </c>
      <c r="U148" s="169">
        <f t="shared" si="44"/>
        <v>1</v>
      </c>
      <c r="V148" s="169">
        <f t="shared" si="44"/>
        <v>0</v>
      </c>
      <c r="W148" s="169">
        <f t="shared" si="44"/>
        <v>7</v>
      </c>
      <c r="X148" s="169">
        <f t="shared" si="44"/>
        <v>0</v>
      </c>
      <c r="Y148" s="169">
        <f t="shared" si="44"/>
        <v>0</v>
      </c>
      <c r="Z148" s="170">
        <v>447.74700000000001</v>
      </c>
      <c r="AA148" s="171">
        <v>43</v>
      </c>
      <c r="AB148" s="171">
        <v>18</v>
      </c>
      <c r="AC148" s="171">
        <v>12</v>
      </c>
      <c r="AD148" s="170">
        <f t="shared" si="39"/>
        <v>0.4</v>
      </c>
      <c r="AE148" s="171">
        <v>10</v>
      </c>
      <c r="AF148" s="171">
        <v>4</v>
      </c>
      <c r="AG148" s="200">
        <v>0</v>
      </c>
      <c r="AH148" s="171">
        <v>107.65</v>
      </c>
      <c r="AI148" s="171">
        <v>0</v>
      </c>
      <c r="AJ148" s="170">
        <v>4.88</v>
      </c>
      <c r="AK148" s="170">
        <v>4.88</v>
      </c>
      <c r="AL148" s="170">
        <v>4.88</v>
      </c>
      <c r="AM148" s="170">
        <v>4.88</v>
      </c>
      <c r="AN148" s="170">
        <v>4.88</v>
      </c>
      <c r="AO148" s="170">
        <v>4.88</v>
      </c>
      <c r="AP148" s="172">
        <v>4.88</v>
      </c>
      <c r="AQ148" s="170">
        <v>4.88</v>
      </c>
      <c r="AR148" s="170">
        <v>4.88</v>
      </c>
      <c r="AS148" s="170">
        <v>4.88</v>
      </c>
      <c r="AT148" s="170">
        <v>4.88</v>
      </c>
      <c r="AU148" s="170">
        <v>4.88</v>
      </c>
      <c r="AV148" s="170">
        <v>4.88</v>
      </c>
      <c r="AW148" s="173">
        <v>-5.94</v>
      </c>
      <c r="AX148" s="173"/>
      <c r="AY148" s="174">
        <f t="shared" si="40"/>
        <v>-5.94</v>
      </c>
      <c r="AZ148" s="173"/>
      <c r="BA148" s="173"/>
      <c r="BB148" s="173"/>
      <c r="BC148" s="173">
        <v>3.65</v>
      </c>
      <c r="BD148" s="174">
        <f t="shared" si="41"/>
        <v>3.65</v>
      </c>
      <c r="BE148"/>
    </row>
    <row r="149" spans="1:57" ht="15.75" customHeight="1" x14ac:dyDescent="0.25">
      <c r="A149" s="196" t="s">
        <v>190</v>
      </c>
      <c r="B149" s="196" t="s">
        <v>2085</v>
      </c>
      <c r="C149" s="189" t="s">
        <v>1946</v>
      </c>
      <c r="D149" s="189" t="s">
        <v>1946</v>
      </c>
      <c r="E149" s="133" t="s">
        <v>332</v>
      </c>
      <c r="F149" s="166" t="str">
        <f t="shared" si="36"/>
        <v>png</v>
      </c>
      <c r="G149" s="166" t="str">
        <f t="shared" si="37"/>
        <v>svg</v>
      </c>
      <c r="H149" s="167" t="s">
        <v>674</v>
      </c>
      <c r="I149" s="167" t="s">
        <v>944</v>
      </c>
      <c r="J149" s="168" t="s">
        <v>1220</v>
      </c>
      <c r="K149" s="168" t="s">
        <v>1573</v>
      </c>
      <c r="L149" s="168" t="s">
        <v>1573</v>
      </c>
      <c r="M149" s="169">
        <f t="shared" si="43"/>
        <v>19</v>
      </c>
      <c r="N149" s="169">
        <f t="shared" si="43"/>
        <v>14</v>
      </c>
      <c r="O149" s="169">
        <f t="shared" si="38"/>
        <v>14</v>
      </c>
      <c r="P149" s="169">
        <f t="shared" si="44"/>
        <v>0</v>
      </c>
      <c r="Q149" s="169">
        <f t="shared" si="44"/>
        <v>0</v>
      </c>
      <c r="R149" s="169">
        <f t="shared" si="44"/>
        <v>1</v>
      </c>
      <c r="S149" s="169">
        <f t="shared" si="44"/>
        <v>5</v>
      </c>
      <c r="T149" s="169">
        <f t="shared" si="44"/>
        <v>0</v>
      </c>
      <c r="U149" s="169">
        <f t="shared" si="44"/>
        <v>4</v>
      </c>
      <c r="V149" s="169">
        <f t="shared" si="44"/>
        <v>0</v>
      </c>
      <c r="W149" s="169">
        <f t="shared" si="44"/>
        <v>2</v>
      </c>
      <c r="X149" s="169">
        <f t="shared" si="44"/>
        <v>0</v>
      </c>
      <c r="Y149" s="169">
        <f t="shared" si="44"/>
        <v>0</v>
      </c>
      <c r="Z149" s="170">
        <v>460.78500000000003</v>
      </c>
      <c r="AA149" s="171">
        <v>45</v>
      </c>
      <c r="AB149" s="171">
        <v>14</v>
      </c>
      <c r="AC149" s="171">
        <v>17</v>
      </c>
      <c r="AD149" s="170">
        <f t="shared" si="39"/>
        <v>0.54838709677419351</v>
      </c>
      <c r="AE149" s="171">
        <v>8</v>
      </c>
      <c r="AF149" s="171">
        <v>4</v>
      </c>
      <c r="AG149" s="200">
        <v>2</v>
      </c>
      <c r="AH149" s="171">
        <v>83.03</v>
      </c>
      <c r="AI149" s="171">
        <v>0</v>
      </c>
      <c r="AJ149" s="170">
        <v>4.9400000000000004</v>
      </c>
      <c r="AK149" s="170">
        <v>4.9400000000000004</v>
      </c>
      <c r="AL149" s="170">
        <v>4.9400000000000004</v>
      </c>
      <c r="AM149" s="170">
        <v>4.9400000000000004</v>
      </c>
      <c r="AN149" s="170">
        <v>4.9400000000000004</v>
      </c>
      <c r="AO149" s="170">
        <v>4.9400000000000004</v>
      </c>
      <c r="AP149" s="172">
        <v>4.9400000000000004</v>
      </c>
      <c r="AQ149" s="170">
        <v>4.9400000000000004</v>
      </c>
      <c r="AR149" s="170">
        <v>4.9400000000000004</v>
      </c>
      <c r="AS149" s="170">
        <v>4.9400000000000004</v>
      </c>
      <c r="AT149" s="170">
        <v>4.91</v>
      </c>
      <c r="AU149" s="170">
        <v>4.75</v>
      </c>
      <c r="AV149" s="170">
        <v>4.54</v>
      </c>
      <c r="AW149" s="173">
        <v>-5.5</v>
      </c>
      <c r="AX149" s="173"/>
      <c r="AY149" s="174">
        <f t="shared" si="40"/>
        <v>-5.5</v>
      </c>
      <c r="AZ149" s="173">
        <v>3.95</v>
      </c>
      <c r="BA149" s="173">
        <v>4.5999999999999996</v>
      </c>
      <c r="BB149" s="173">
        <v>4.2750000000000004</v>
      </c>
      <c r="BC149" s="173"/>
      <c r="BD149" s="174">
        <f t="shared" si="41"/>
        <v>4.2750000000000004</v>
      </c>
      <c r="BE149"/>
    </row>
    <row r="150" spans="1:57" ht="15.75" customHeight="1" x14ac:dyDescent="0.25">
      <c r="A150" s="196" t="s">
        <v>1756</v>
      </c>
      <c r="B150" s="196" t="s">
        <v>1941</v>
      </c>
      <c r="C150" s="189"/>
      <c r="D150" s="189"/>
      <c r="E150" s="133" t="s">
        <v>387</v>
      </c>
      <c r="F150" s="166" t="str">
        <f t="shared" si="36"/>
        <v>png</v>
      </c>
      <c r="G150" s="166" t="str">
        <f t="shared" si="37"/>
        <v>svg</v>
      </c>
      <c r="H150" s="167" t="s">
        <v>675</v>
      </c>
      <c r="I150" s="167" t="s">
        <v>945</v>
      </c>
      <c r="J150" s="168" t="s">
        <v>1221</v>
      </c>
      <c r="K150" s="168" t="s">
        <v>1574</v>
      </c>
      <c r="L150" s="168" t="s">
        <v>1574</v>
      </c>
      <c r="M150" s="169">
        <f t="shared" si="43"/>
        <v>16</v>
      </c>
      <c r="N150" s="169">
        <f t="shared" si="43"/>
        <v>14</v>
      </c>
      <c r="O150" s="169">
        <f t="shared" si="38"/>
        <v>14</v>
      </c>
      <c r="P150" s="169">
        <f t="shared" si="44"/>
        <v>0</v>
      </c>
      <c r="Q150" s="169">
        <f t="shared" si="44"/>
        <v>0</v>
      </c>
      <c r="R150" s="169">
        <f t="shared" si="44"/>
        <v>1</v>
      </c>
      <c r="S150" s="169">
        <f t="shared" si="44"/>
        <v>3</v>
      </c>
      <c r="T150" s="169">
        <f t="shared" si="44"/>
        <v>0</v>
      </c>
      <c r="U150" s="169">
        <f t="shared" si="44"/>
        <v>2</v>
      </c>
      <c r="V150" s="169">
        <f t="shared" si="44"/>
        <v>0</v>
      </c>
      <c r="W150" s="169">
        <f t="shared" si="44"/>
        <v>4</v>
      </c>
      <c r="X150" s="169">
        <f t="shared" si="44"/>
        <v>0</v>
      </c>
      <c r="Y150" s="169">
        <f t="shared" si="44"/>
        <v>0</v>
      </c>
      <c r="Z150" s="170">
        <v>390.74200000000002</v>
      </c>
      <c r="AA150" s="171">
        <v>40</v>
      </c>
      <c r="AB150" s="171">
        <v>14</v>
      </c>
      <c r="AC150" s="171">
        <v>12</v>
      </c>
      <c r="AD150" s="170">
        <f t="shared" si="39"/>
        <v>0.46153846153846156</v>
      </c>
      <c r="AE150" s="171">
        <v>5</v>
      </c>
      <c r="AF150" s="171">
        <v>3</v>
      </c>
      <c r="AG150" s="200">
        <v>0</v>
      </c>
      <c r="AH150" s="171">
        <v>66.92</v>
      </c>
      <c r="AI150" s="171">
        <v>0</v>
      </c>
      <c r="AJ150" s="170">
        <v>3.42</v>
      </c>
      <c r="AK150" s="170">
        <v>3.43</v>
      </c>
      <c r="AL150" s="170">
        <v>3.43</v>
      </c>
      <c r="AM150" s="170">
        <v>3.43</v>
      </c>
      <c r="AN150" s="170">
        <v>3.43</v>
      </c>
      <c r="AO150" s="170">
        <v>3.43</v>
      </c>
      <c r="AP150" s="172">
        <v>3.43</v>
      </c>
      <c r="AQ150" s="170">
        <v>3.43</v>
      </c>
      <c r="AR150" s="170">
        <v>3.43</v>
      </c>
      <c r="AS150" s="170">
        <v>3.43</v>
      </c>
      <c r="AT150" s="170">
        <v>3.43</v>
      </c>
      <c r="AU150" s="170">
        <v>3.43</v>
      </c>
      <c r="AV150" s="170">
        <v>3.43</v>
      </c>
      <c r="AW150" s="173">
        <v>-5.85</v>
      </c>
      <c r="AX150" s="173"/>
      <c r="AY150" s="174">
        <f t="shared" si="40"/>
        <v>-5.85</v>
      </c>
      <c r="AZ150" s="173">
        <v>3.74</v>
      </c>
      <c r="BA150" s="173">
        <v>3.12</v>
      </c>
      <c r="BB150" s="173">
        <v>3.43</v>
      </c>
      <c r="BC150" s="173"/>
      <c r="BD150" s="174">
        <f t="shared" si="41"/>
        <v>3.43</v>
      </c>
      <c r="BE150"/>
    </row>
    <row r="151" spans="1:57" ht="15.75" x14ac:dyDescent="0.25">
      <c r="A151" s="20" t="s">
        <v>211</v>
      </c>
      <c r="B151" s="196" t="s">
        <v>2077</v>
      </c>
      <c r="C151" s="189"/>
      <c r="D151" s="189"/>
      <c r="E151" s="133" t="s">
        <v>489</v>
      </c>
      <c r="F151" s="166" t="str">
        <f t="shared" si="36"/>
        <v>png</v>
      </c>
      <c r="G151" s="166" t="str">
        <f t="shared" si="37"/>
        <v>svg</v>
      </c>
      <c r="H151" s="167" t="s">
        <v>1914</v>
      </c>
      <c r="I151" s="167" t="s">
        <v>1915</v>
      </c>
      <c r="J151" s="168" t="s">
        <v>1916</v>
      </c>
      <c r="K151" s="168" t="s">
        <v>1917</v>
      </c>
      <c r="L151" s="168" t="s">
        <v>1917</v>
      </c>
      <c r="M151" s="169">
        <f t="shared" si="43"/>
        <v>3</v>
      </c>
      <c r="N151" s="169">
        <f t="shared" si="43"/>
        <v>1</v>
      </c>
      <c r="O151" s="169">
        <f t="shared" si="38"/>
        <v>1</v>
      </c>
      <c r="P151" s="169">
        <f t="shared" si="44"/>
        <v>0</v>
      </c>
      <c r="Q151" s="169">
        <f t="shared" si="44"/>
        <v>0</v>
      </c>
      <c r="R151" s="169">
        <f t="shared" si="44"/>
        <v>0</v>
      </c>
      <c r="S151" s="169">
        <f t="shared" si="44"/>
        <v>4</v>
      </c>
      <c r="T151" s="169">
        <f t="shared" si="44"/>
        <v>0</v>
      </c>
      <c r="U151" s="169">
        <f t="shared" si="44"/>
        <v>0</v>
      </c>
      <c r="V151" s="169">
        <f t="shared" si="44"/>
        <v>0</v>
      </c>
      <c r="W151" s="169">
        <f t="shared" si="44"/>
        <v>2</v>
      </c>
      <c r="X151" s="169">
        <f t="shared" si="44"/>
        <v>0</v>
      </c>
      <c r="Y151" s="169">
        <f t="shared" si="44"/>
        <v>0</v>
      </c>
      <c r="Z151" s="170">
        <v>145.03299999999999</v>
      </c>
      <c r="AA151" s="171">
        <v>10</v>
      </c>
      <c r="AB151" s="171">
        <v>9</v>
      </c>
      <c r="AC151" s="171">
        <v>0</v>
      </c>
      <c r="AD151" s="170">
        <f t="shared" si="39"/>
        <v>0</v>
      </c>
      <c r="AE151" s="171">
        <v>2</v>
      </c>
      <c r="AF151" s="171">
        <v>2</v>
      </c>
      <c r="AG151" s="200">
        <v>0</v>
      </c>
      <c r="AH151" s="171">
        <v>40.130000000000003</v>
      </c>
      <c r="AI151" s="171">
        <v>-1</v>
      </c>
      <c r="AJ151" s="170">
        <v>0.97</v>
      </c>
      <c r="AK151" s="170">
        <v>0.42</v>
      </c>
      <c r="AL151" s="170">
        <v>-0.49</v>
      </c>
      <c r="AM151" s="170">
        <v>-1.44</v>
      </c>
      <c r="AN151" s="170">
        <v>-2.41</v>
      </c>
      <c r="AO151" s="170">
        <v>-2.41</v>
      </c>
      <c r="AP151" s="172">
        <v>-2.41</v>
      </c>
      <c r="AQ151" s="170">
        <v>-2.41</v>
      </c>
      <c r="AR151" s="170">
        <v>-2.41</v>
      </c>
      <c r="AS151" s="170">
        <v>-2.41</v>
      </c>
      <c r="AT151" s="170">
        <v>-2.41</v>
      </c>
      <c r="AU151" s="170">
        <v>-2.41</v>
      </c>
      <c r="AV151" s="170">
        <v>-2.41</v>
      </c>
      <c r="AW151" s="173">
        <v>-1.64</v>
      </c>
      <c r="AX151" s="173"/>
      <c r="AY151" s="174">
        <f t="shared" si="40"/>
        <v>-1.64</v>
      </c>
      <c r="AZ151" s="173">
        <v>1.73</v>
      </c>
      <c r="BA151" s="173">
        <v>1.32</v>
      </c>
      <c r="BB151" s="173">
        <v>1.5249999999999999</v>
      </c>
      <c r="BC151" s="173"/>
      <c r="BD151" s="174">
        <f t="shared" si="41"/>
        <v>1.5249999999999999</v>
      </c>
      <c r="BE151"/>
    </row>
    <row r="152" spans="1:57" ht="15.75" customHeight="1" x14ac:dyDescent="0.25">
      <c r="A152" s="20" t="s">
        <v>1757</v>
      </c>
      <c r="B152" s="196" t="s">
        <v>2080</v>
      </c>
      <c r="C152" s="189"/>
      <c r="D152" s="189" t="s">
        <v>1946</v>
      </c>
      <c r="E152" s="133" t="s">
        <v>388</v>
      </c>
      <c r="F152" s="166" t="str">
        <f t="shared" si="36"/>
        <v>png</v>
      </c>
      <c r="G152" s="166" t="str">
        <f t="shared" si="37"/>
        <v>svg</v>
      </c>
      <c r="H152" s="167" t="s">
        <v>676</v>
      </c>
      <c r="I152" s="167" t="s">
        <v>946</v>
      </c>
      <c r="J152" s="168" t="s">
        <v>1222</v>
      </c>
      <c r="K152" s="168" t="s">
        <v>1575</v>
      </c>
      <c r="L152" s="168" t="s">
        <v>1575</v>
      </c>
      <c r="M152" s="169">
        <f t="shared" si="43"/>
        <v>15</v>
      </c>
      <c r="N152" s="169">
        <f t="shared" si="43"/>
        <v>14</v>
      </c>
      <c r="O152" s="169">
        <f t="shared" si="38"/>
        <v>14</v>
      </c>
      <c r="P152" s="169">
        <f t="shared" si="44"/>
        <v>0</v>
      </c>
      <c r="Q152" s="169">
        <f t="shared" si="44"/>
        <v>0</v>
      </c>
      <c r="R152" s="169">
        <f t="shared" si="44"/>
        <v>0</v>
      </c>
      <c r="S152" s="169">
        <f t="shared" si="44"/>
        <v>3</v>
      </c>
      <c r="T152" s="169">
        <f t="shared" si="44"/>
        <v>0</v>
      </c>
      <c r="U152" s="169">
        <f t="shared" si="44"/>
        <v>5</v>
      </c>
      <c r="V152" s="169">
        <f t="shared" si="44"/>
        <v>0</v>
      </c>
      <c r="W152" s="169">
        <f t="shared" si="44"/>
        <v>7</v>
      </c>
      <c r="X152" s="169">
        <f t="shared" si="44"/>
        <v>0</v>
      </c>
      <c r="Y152" s="169">
        <f t="shared" si="44"/>
        <v>1</v>
      </c>
      <c r="Z152" s="170">
        <v>465.36099999999999</v>
      </c>
      <c r="AA152" s="171">
        <v>45</v>
      </c>
      <c r="AB152" s="171">
        <v>19</v>
      </c>
      <c r="AC152" s="171">
        <v>12</v>
      </c>
      <c r="AD152" s="170">
        <f t="shared" si="39"/>
        <v>0.38709677419354838</v>
      </c>
      <c r="AE152" s="171">
        <v>7</v>
      </c>
      <c r="AF152" s="171">
        <v>10</v>
      </c>
      <c r="AG152" s="200">
        <v>1</v>
      </c>
      <c r="AH152" s="171">
        <v>155.9</v>
      </c>
      <c r="AI152" s="171">
        <v>-1</v>
      </c>
      <c r="AJ152" s="170">
        <v>2.29</v>
      </c>
      <c r="AK152" s="170">
        <v>2.67</v>
      </c>
      <c r="AL152" s="170">
        <v>2.73</v>
      </c>
      <c r="AM152" s="170">
        <v>2.66</v>
      </c>
      <c r="AN152" s="170">
        <v>2.2999999999999998</v>
      </c>
      <c r="AO152" s="170">
        <v>1.91</v>
      </c>
      <c r="AP152" s="172">
        <v>1.82</v>
      </c>
      <c r="AQ152" s="170">
        <v>1.81</v>
      </c>
      <c r="AR152" s="170">
        <v>1.81</v>
      </c>
      <c r="AS152" s="170">
        <v>1.81</v>
      </c>
      <c r="AT152" s="170">
        <v>1.81</v>
      </c>
      <c r="AU152" s="170">
        <v>1.8</v>
      </c>
      <c r="AV152" s="170">
        <v>1.8</v>
      </c>
      <c r="AW152" s="173">
        <v>-4.18</v>
      </c>
      <c r="AX152" s="173"/>
      <c r="AY152" s="174">
        <f t="shared" si="40"/>
        <v>-4.18</v>
      </c>
      <c r="AZ152" s="173">
        <v>2.11</v>
      </c>
      <c r="BA152" s="173">
        <v>1.87</v>
      </c>
      <c r="BB152" s="173">
        <v>1.99</v>
      </c>
      <c r="BC152" s="173"/>
      <c r="BD152" s="174">
        <f t="shared" si="41"/>
        <v>1.99</v>
      </c>
      <c r="BE152"/>
    </row>
    <row r="153" spans="1:57" ht="15.75" customHeight="1" x14ac:dyDescent="0.25">
      <c r="A153" s="187" t="s">
        <v>135</v>
      </c>
      <c r="B153" s="196" t="s">
        <v>2089</v>
      </c>
      <c r="C153" s="189"/>
      <c r="D153" s="189"/>
      <c r="E153" s="133" t="s">
        <v>308</v>
      </c>
      <c r="F153" s="166" t="str">
        <f t="shared" si="36"/>
        <v>png</v>
      </c>
      <c r="G153" s="166" t="str">
        <f t="shared" si="37"/>
        <v>svg</v>
      </c>
      <c r="H153" s="167" t="s">
        <v>677</v>
      </c>
      <c r="I153" s="167" t="s">
        <v>947</v>
      </c>
      <c r="J153" s="168" t="s">
        <v>1223</v>
      </c>
      <c r="K153" s="168" t="s">
        <v>1576</v>
      </c>
      <c r="L153" s="168" t="s">
        <v>1576</v>
      </c>
      <c r="M153" s="169">
        <f t="shared" si="43"/>
        <v>19</v>
      </c>
      <c r="N153" s="169">
        <f t="shared" si="43"/>
        <v>14</v>
      </c>
      <c r="O153" s="169">
        <f t="shared" si="38"/>
        <v>14</v>
      </c>
      <c r="P153" s="169">
        <f t="shared" si="44"/>
        <v>0</v>
      </c>
      <c r="Q153" s="169">
        <f t="shared" si="44"/>
        <v>0</v>
      </c>
      <c r="R153" s="169">
        <f t="shared" si="44"/>
        <v>0</v>
      </c>
      <c r="S153" s="169">
        <f t="shared" si="44"/>
        <v>3</v>
      </c>
      <c r="T153" s="169">
        <f t="shared" si="44"/>
        <v>0</v>
      </c>
      <c r="U153" s="169">
        <f t="shared" si="44"/>
        <v>1</v>
      </c>
      <c r="V153" s="169">
        <f t="shared" si="44"/>
        <v>0</v>
      </c>
      <c r="W153" s="169">
        <f t="shared" si="44"/>
        <v>1</v>
      </c>
      <c r="X153" s="169">
        <f t="shared" si="44"/>
        <v>0</v>
      </c>
      <c r="Y153" s="169">
        <f t="shared" si="44"/>
        <v>0</v>
      </c>
      <c r="Z153" s="170">
        <v>329.31580000000002</v>
      </c>
      <c r="AA153" s="171">
        <v>38</v>
      </c>
      <c r="AB153" s="171">
        <v>6</v>
      </c>
      <c r="AC153" s="171">
        <v>18</v>
      </c>
      <c r="AD153" s="170">
        <f t="shared" si="39"/>
        <v>0.75</v>
      </c>
      <c r="AE153" s="171">
        <v>3</v>
      </c>
      <c r="AF153" s="171">
        <v>2</v>
      </c>
      <c r="AG153" s="200">
        <v>0</v>
      </c>
      <c r="AH153" s="171">
        <v>20.309999999999999</v>
      </c>
      <c r="AI153" s="171">
        <v>0</v>
      </c>
      <c r="AJ153" s="170">
        <v>4.87</v>
      </c>
      <c r="AK153" s="170">
        <v>4.87</v>
      </c>
      <c r="AL153" s="170">
        <v>4.87</v>
      </c>
      <c r="AM153" s="170">
        <v>4.87</v>
      </c>
      <c r="AN153" s="170">
        <v>4.87</v>
      </c>
      <c r="AO153" s="170">
        <v>4.87</v>
      </c>
      <c r="AP153" s="172">
        <v>4.87</v>
      </c>
      <c r="AQ153" s="170">
        <v>4.87</v>
      </c>
      <c r="AR153" s="170">
        <v>4.87</v>
      </c>
      <c r="AS153" s="170">
        <v>4.87</v>
      </c>
      <c r="AT153" s="170">
        <v>4.87</v>
      </c>
      <c r="AU153" s="170">
        <v>4.87</v>
      </c>
      <c r="AV153" s="170">
        <v>4.87</v>
      </c>
      <c r="AW153" s="173"/>
      <c r="AX153" s="173">
        <v>-4.4400000000000004</v>
      </c>
      <c r="AY153" s="174">
        <f t="shared" si="40"/>
        <v>-4.4400000000000004</v>
      </c>
      <c r="AZ153" s="173"/>
      <c r="BA153" s="173"/>
      <c r="BB153" s="173"/>
      <c r="BC153" s="173">
        <v>3.16</v>
      </c>
      <c r="BD153" s="174">
        <f t="shared" si="41"/>
        <v>3.16</v>
      </c>
      <c r="BE153"/>
    </row>
    <row r="154" spans="1:57" ht="15.75" customHeight="1" x14ac:dyDescent="0.25">
      <c r="A154" s="20" t="s">
        <v>136</v>
      </c>
      <c r="B154" s="196" t="s">
        <v>2089</v>
      </c>
      <c r="C154" s="189" t="s">
        <v>1946</v>
      </c>
      <c r="D154" s="189"/>
      <c r="E154" s="133" t="s">
        <v>490</v>
      </c>
      <c r="F154" s="166" t="str">
        <f t="shared" si="36"/>
        <v>png</v>
      </c>
      <c r="G154" s="166" t="str">
        <f t="shared" si="37"/>
        <v>svg</v>
      </c>
      <c r="H154" s="167" t="s">
        <v>678</v>
      </c>
      <c r="I154" s="167" t="s">
        <v>948</v>
      </c>
      <c r="J154" s="168" t="s">
        <v>1224</v>
      </c>
      <c r="K154" s="168" t="s">
        <v>1577</v>
      </c>
      <c r="L154" s="168" t="s">
        <v>1577</v>
      </c>
      <c r="M154" s="169">
        <f t="shared" si="43"/>
        <v>12</v>
      </c>
      <c r="N154" s="169">
        <f t="shared" si="43"/>
        <v>10</v>
      </c>
      <c r="O154" s="169">
        <f t="shared" si="38"/>
        <v>10</v>
      </c>
      <c r="P154" s="169">
        <f t="shared" si="44"/>
        <v>0</v>
      </c>
      <c r="Q154" s="169">
        <f t="shared" si="44"/>
        <v>0</v>
      </c>
      <c r="R154" s="169">
        <f t="shared" si="44"/>
        <v>2</v>
      </c>
      <c r="S154" s="169">
        <f t="shared" si="44"/>
        <v>3</v>
      </c>
      <c r="T154" s="169">
        <f t="shared" si="44"/>
        <v>0</v>
      </c>
      <c r="U154" s="169">
        <f t="shared" si="44"/>
        <v>1</v>
      </c>
      <c r="V154" s="169">
        <f t="shared" si="44"/>
        <v>0</v>
      </c>
      <c r="W154" s="169">
        <f t="shared" si="44"/>
        <v>1</v>
      </c>
      <c r="X154" s="169">
        <f t="shared" si="44"/>
        <v>0</v>
      </c>
      <c r="Y154" s="169">
        <f t="shared" si="44"/>
        <v>0</v>
      </c>
      <c r="Z154" s="170">
        <v>312.11500000000001</v>
      </c>
      <c r="AA154" s="171">
        <v>29</v>
      </c>
      <c r="AB154" s="171">
        <v>13</v>
      </c>
      <c r="AC154" s="171">
        <v>6</v>
      </c>
      <c r="AD154" s="170">
        <f t="shared" si="39"/>
        <v>0.31578947368421051</v>
      </c>
      <c r="AE154" s="171">
        <v>3</v>
      </c>
      <c r="AF154" s="171">
        <v>1</v>
      </c>
      <c r="AG154" s="200">
        <v>0</v>
      </c>
      <c r="AH154" s="171">
        <v>20.309999999999999</v>
      </c>
      <c r="AI154" s="171">
        <v>0</v>
      </c>
      <c r="AJ154" s="170">
        <v>3.25</v>
      </c>
      <c r="AK154" s="170">
        <v>3.25</v>
      </c>
      <c r="AL154" s="170">
        <v>3.25</v>
      </c>
      <c r="AM154" s="170">
        <v>3.25</v>
      </c>
      <c r="AN154" s="170">
        <v>3.25</v>
      </c>
      <c r="AO154" s="170">
        <v>3.25</v>
      </c>
      <c r="AP154" s="172">
        <v>3.25</v>
      </c>
      <c r="AQ154" s="170">
        <v>3.25</v>
      </c>
      <c r="AR154" s="170">
        <v>3.25</v>
      </c>
      <c r="AS154" s="170">
        <v>3.25</v>
      </c>
      <c r="AT154" s="170">
        <v>3.25</v>
      </c>
      <c r="AU154" s="170">
        <v>3.25</v>
      </c>
      <c r="AV154" s="170">
        <v>3.25</v>
      </c>
      <c r="AW154" s="173">
        <v>-4.04</v>
      </c>
      <c r="AX154" s="173"/>
      <c r="AY154" s="174">
        <f t="shared" si="40"/>
        <v>-4.04</v>
      </c>
      <c r="AZ154" s="173"/>
      <c r="BA154" s="173"/>
      <c r="BB154" s="173"/>
      <c r="BC154" s="173">
        <v>3.36</v>
      </c>
      <c r="BD154" s="174">
        <f t="shared" si="41"/>
        <v>3.36</v>
      </c>
      <c r="BE154"/>
    </row>
    <row r="155" spans="1:57" ht="15.75" customHeight="1" x14ac:dyDescent="0.25">
      <c r="A155" s="196" t="s">
        <v>221</v>
      </c>
      <c r="B155" s="20" t="s">
        <v>1940</v>
      </c>
      <c r="C155" s="189"/>
      <c r="D155" s="189" t="s">
        <v>1946</v>
      </c>
      <c r="E155" s="133" t="s">
        <v>389</v>
      </c>
      <c r="F155" s="166" t="str">
        <f t="shared" si="36"/>
        <v>png</v>
      </c>
      <c r="G155" s="166" t="str">
        <f t="shared" si="37"/>
        <v>svg</v>
      </c>
      <c r="H155" s="167" t="s">
        <v>679</v>
      </c>
      <c r="I155" s="167" t="s">
        <v>949</v>
      </c>
      <c r="J155" s="168" t="s">
        <v>1225</v>
      </c>
      <c r="K155" s="168" t="s">
        <v>1578</v>
      </c>
      <c r="L155" s="168" t="s">
        <v>1578</v>
      </c>
      <c r="M155" s="169">
        <f t="shared" si="43"/>
        <v>7</v>
      </c>
      <c r="N155" s="169">
        <f t="shared" si="43"/>
        <v>5</v>
      </c>
      <c r="O155" s="169">
        <f t="shared" si="38"/>
        <v>5</v>
      </c>
      <c r="P155" s="169">
        <f t="shared" si="44"/>
        <v>0</v>
      </c>
      <c r="Q155" s="169">
        <f t="shared" si="44"/>
        <v>0</v>
      </c>
      <c r="R155" s="169">
        <f t="shared" si="44"/>
        <v>2</v>
      </c>
      <c r="S155" s="169">
        <f t="shared" si="44"/>
        <v>1</v>
      </c>
      <c r="T155" s="169">
        <f t="shared" si="44"/>
        <v>0</v>
      </c>
      <c r="U155" s="169">
        <f t="shared" si="44"/>
        <v>2</v>
      </c>
      <c r="V155" s="169">
        <f t="shared" si="44"/>
        <v>0</v>
      </c>
      <c r="W155" s="169">
        <f t="shared" si="44"/>
        <v>3</v>
      </c>
      <c r="X155" s="169">
        <f t="shared" si="44"/>
        <v>0</v>
      </c>
      <c r="Y155" s="169">
        <f t="shared" si="44"/>
        <v>0</v>
      </c>
      <c r="Z155" s="170">
        <v>255.03100000000001</v>
      </c>
      <c r="AA155" s="171">
        <v>20</v>
      </c>
      <c r="AB155" s="171">
        <v>9</v>
      </c>
      <c r="AC155" s="171">
        <v>6</v>
      </c>
      <c r="AD155" s="170">
        <f t="shared" si="39"/>
        <v>0.4</v>
      </c>
      <c r="AE155" s="171">
        <v>3</v>
      </c>
      <c r="AF155" s="171">
        <v>5</v>
      </c>
      <c r="AG155" s="200">
        <v>2</v>
      </c>
      <c r="AH155" s="171">
        <v>88.27</v>
      </c>
      <c r="AI155" s="171">
        <v>-1</v>
      </c>
      <c r="AJ155" s="170">
        <v>1.55</v>
      </c>
      <c r="AK155" s="170">
        <v>1.29</v>
      </c>
      <c r="AL155" s="170">
        <v>0.56000000000000005</v>
      </c>
      <c r="AM155" s="170">
        <v>-0.39</v>
      </c>
      <c r="AN155" s="170">
        <v>-1.29</v>
      </c>
      <c r="AO155" s="170">
        <v>-1.94</v>
      </c>
      <c r="AP155" s="172">
        <v>-1.94</v>
      </c>
      <c r="AQ155" s="170">
        <v>-1.94</v>
      </c>
      <c r="AR155" s="170">
        <v>-1.94</v>
      </c>
      <c r="AS155" s="170">
        <v>-1.94</v>
      </c>
      <c r="AT155" s="170">
        <v>-1.94</v>
      </c>
      <c r="AU155" s="170">
        <v>-1.94</v>
      </c>
      <c r="AV155" s="170">
        <v>-1.94</v>
      </c>
      <c r="AW155" s="173">
        <v>-2.4700000000000002</v>
      </c>
      <c r="AX155" s="173"/>
      <c r="AY155" s="174">
        <f t="shared" si="40"/>
        <v>-2.4700000000000002</v>
      </c>
      <c r="AZ155" s="173">
        <v>0.79</v>
      </c>
      <c r="BA155" s="173">
        <v>1.76</v>
      </c>
      <c r="BB155" s="173">
        <v>1.2749999999999999</v>
      </c>
      <c r="BC155" s="173"/>
      <c r="BD155" s="174">
        <f t="shared" si="41"/>
        <v>1.2749999999999999</v>
      </c>
      <c r="BE155"/>
    </row>
    <row r="156" spans="1:57" ht="15.75" customHeight="1" x14ac:dyDescent="0.25">
      <c r="A156" s="20" t="s">
        <v>137</v>
      </c>
      <c r="B156" s="196" t="s">
        <v>2089</v>
      </c>
      <c r="C156" s="189" t="s">
        <v>1946</v>
      </c>
      <c r="D156" s="189" t="s">
        <v>1946</v>
      </c>
      <c r="E156" s="133" t="s">
        <v>491</v>
      </c>
      <c r="F156" s="166" t="str">
        <f t="shared" si="36"/>
        <v>png</v>
      </c>
      <c r="G156" s="166" t="str">
        <f t="shared" si="37"/>
        <v>svg</v>
      </c>
      <c r="H156" s="167" t="s">
        <v>680</v>
      </c>
      <c r="I156" s="167" t="s">
        <v>950</v>
      </c>
      <c r="J156" s="168" t="s">
        <v>1226</v>
      </c>
      <c r="K156" s="168" t="s">
        <v>1579</v>
      </c>
      <c r="L156" s="168" t="s">
        <v>1579</v>
      </c>
      <c r="M156" s="169">
        <f t="shared" si="43"/>
        <v>18</v>
      </c>
      <c r="N156" s="169">
        <f t="shared" si="43"/>
        <v>14</v>
      </c>
      <c r="O156" s="169">
        <f t="shared" si="38"/>
        <v>14</v>
      </c>
      <c r="P156" s="169">
        <f t="shared" ref="P156:Y165" si="45">IFERROR(VALUE(MID($K156,SEARCH(P$2&amp;"0",$K156,1)+LEN(P$2),3)),0)</f>
        <v>0</v>
      </c>
      <c r="Q156" s="169">
        <f t="shared" si="45"/>
        <v>0</v>
      </c>
      <c r="R156" s="169">
        <f t="shared" si="45"/>
        <v>0</v>
      </c>
      <c r="S156" s="169">
        <f t="shared" si="45"/>
        <v>3</v>
      </c>
      <c r="T156" s="169">
        <f t="shared" si="45"/>
        <v>0</v>
      </c>
      <c r="U156" s="169">
        <f t="shared" si="45"/>
        <v>1</v>
      </c>
      <c r="V156" s="169">
        <f t="shared" si="45"/>
        <v>0</v>
      </c>
      <c r="W156" s="169">
        <f t="shared" si="45"/>
        <v>2</v>
      </c>
      <c r="X156" s="169">
        <f t="shared" si="45"/>
        <v>0</v>
      </c>
      <c r="Y156" s="169">
        <f t="shared" si="45"/>
        <v>0</v>
      </c>
      <c r="Z156" s="170">
        <v>333.30450000000002</v>
      </c>
      <c r="AA156" s="171">
        <v>38</v>
      </c>
      <c r="AB156" s="171">
        <v>12</v>
      </c>
      <c r="AC156" s="171">
        <v>12</v>
      </c>
      <c r="AD156" s="170">
        <f t="shared" si="39"/>
        <v>0.5</v>
      </c>
      <c r="AE156" s="171">
        <v>4</v>
      </c>
      <c r="AF156" s="171">
        <v>3</v>
      </c>
      <c r="AG156" s="200">
        <v>1</v>
      </c>
      <c r="AH156" s="171">
        <v>38.33</v>
      </c>
      <c r="AI156" s="171">
        <v>0</v>
      </c>
      <c r="AJ156" s="170">
        <v>4.6399999999999997</v>
      </c>
      <c r="AK156" s="170">
        <v>4.6399999999999997</v>
      </c>
      <c r="AL156" s="170">
        <v>4.6399999999999997</v>
      </c>
      <c r="AM156" s="170">
        <v>4.6399999999999997</v>
      </c>
      <c r="AN156" s="170">
        <v>4.6399999999999997</v>
      </c>
      <c r="AO156" s="170">
        <v>4.6399999999999997</v>
      </c>
      <c r="AP156" s="172">
        <v>4.6399999999999997</v>
      </c>
      <c r="AQ156" s="170">
        <v>4.6399999999999997</v>
      </c>
      <c r="AR156" s="170">
        <v>4.6399999999999997</v>
      </c>
      <c r="AS156" s="170">
        <v>4.6399999999999997</v>
      </c>
      <c r="AT156" s="170">
        <v>4.6399999999999997</v>
      </c>
      <c r="AU156" s="170">
        <v>4.6399999999999997</v>
      </c>
      <c r="AV156" s="170">
        <v>4.57</v>
      </c>
      <c r="AW156" s="173">
        <v>-4.76</v>
      </c>
      <c r="AX156" s="173"/>
      <c r="AY156" s="174">
        <f t="shared" si="40"/>
        <v>-4.76</v>
      </c>
      <c r="AZ156" s="173">
        <v>3.7</v>
      </c>
      <c r="BA156" s="173">
        <v>4.46</v>
      </c>
      <c r="BB156" s="173">
        <v>4.08</v>
      </c>
      <c r="BC156" s="173"/>
      <c r="BD156" s="174">
        <f t="shared" si="41"/>
        <v>4.08</v>
      </c>
      <c r="BE156"/>
    </row>
    <row r="157" spans="1:57" ht="15.75" customHeight="1" x14ac:dyDescent="0.25">
      <c r="A157" s="20" t="s">
        <v>118</v>
      </c>
      <c r="B157" s="196" t="s">
        <v>1941</v>
      </c>
      <c r="C157" s="189"/>
      <c r="D157" s="189" t="s">
        <v>1946</v>
      </c>
      <c r="E157" s="133" t="s">
        <v>390</v>
      </c>
      <c r="F157" s="166" t="str">
        <f t="shared" si="36"/>
        <v>png</v>
      </c>
      <c r="G157" s="166" t="str">
        <f t="shared" si="37"/>
        <v>svg</v>
      </c>
      <c r="H157" s="167" t="s">
        <v>681</v>
      </c>
      <c r="I157" s="167" t="s">
        <v>951</v>
      </c>
      <c r="J157" s="168" t="s">
        <v>1227</v>
      </c>
      <c r="K157" s="168" t="s">
        <v>1580</v>
      </c>
      <c r="L157" s="168" t="s">
        <v>1580</v>
      </c>
      <c r="M157" s="169">
        <f t="shared" si="43"/>
        <v>15</v>
      </c>
      <c r="N157" s="169">
        <f t="shared" si="43"/>
        <v>15</v>
      </c>
      <c r="O157" s="169">
        <f t="shared" si="38"/>
        <v>15</v>
      </c>
      <c r="P157" s="169">
        <f t="shared" si="45"/>
        <v>0</v>
      </c>
      <c r="Q157" s="169">
        <f t="shared" si="45"/>
        <v>0</v>
      </c>
      <c r="R157" s="169">
        <f t="shared" si="45"/>
        <v>1</v>
      </c>
      <c r="S157" s="169">
        <f t="shared" si="45"/>
        <v>1</v>
      </c>
      <c r="T157" s="169">
        <f t="shared" si="45"/>
        <v>0</v>
      </c>
      <c r="U157" s="169">
        <f t="shared" si="45"/>
        <v>3</v>
      </c>
      <c r="V157" s="169">
        <f t="shared" si="45"/>
        <v>0</v>
      </c>
      <c r="W157" s="169">
        <f t="shared" si="45"/>
        <v>3</v>
      </c>
      <c r="X157" s="169">
        <f t="shared" si="45"/>
        <v>0</v>
      </c>
      <c r="Y157" s="169">
        <f t="shared" si="45"/>
        <v>2</v>
      </c>
      <c r="Z157" s="170">
        <v>403.87900000000002</v>
      </c>
      <c r="AA157" s="171">
        <v>40</v>
      </c>
      <c r="AB157" s="171">
        <v>14</v>
      </c>
      <c r="AC157" s="171">
        <v>11</v>
      </c>
      <c r="AD157" s="170">
        <f t="shared" si="39"/>
        <v>0.44</v>
      </c>
      <c r="AE157" s="171">
        <v>5</v>
      </c>
      <c r="AF157" s="171">
        <v>4</v>
      </c>
      <c r="AG157" s="200">
        <v>0</v>
      </c>
      <c r="AH157" s="171">
        <v>62.21</v>
      </c>
      <c r="AI157" s="171">
        <v>0</v>
      </c>
      <c r="AJ157" s="170">
        <v>3.43</v>
      </c>
      <c r="AK157" s="170">
        <v>3.5</v>
      </c>
      <c r="AL157" s="170">
        <v>3.51</v>
      </c>
      <c r="AM157" s="170">
        <v>3.51</v>
      </c>
      <c r="AN157" s="170">
        <v>3.51</v>
      </c>
      <c r="AO157" s="170">
        <v>3.51</v>
      </c>
      <c r="AP157" s="172">
        <v>3.51</v>
      </c>
      <c r="AQ157" s="170">
        <v>3.51</v>
      </c>
      <c r="AR157" s="170">
        <v>3.51</v>
      </c>
      <c r="AS157" s="170">
        <v>3.51</v>
      </c>
      <c r="AT157" s="170">
        <v>3.51</v>
      </c>
      <c r="AU157" s="170">
        <v>3.51</v>
      </c>
      <c r="AV157" s="170">
        <v>3.51</v>
      </c>
      <c r="AW157" s="173">
        <v>-4.1500000000000004</v>
      </c>
      <c r="AX157" s="173"/>
      <c r="AY157" s="174">
        <f t="shared" si="40"/>
        <v>-4.1500000000000004</v>
      </c>
      <c r="AZ157" s="173"/>
      <c r="BA157" s="173"/>
      <c r="BB157" s="173"/>
      <c r="BC157" s="173">
        <v>3.77</v>
      </c>
      <c r="BD157" s="174">
        <f t="shared" si="41"/>
        <v>3.77</v>
      </c>
      <c r="BE157"/>
    </row>
    <row r="158" spans="1:57" ht="15.75" customHeight="1" x14ac:dyDescent="0.25">
      <c r="A158" s="196" t="s">
        <v>109</v>
      </c>
      <c r="B158" s="196" t="s">
        <v>1941</v>
      </c>
      <c r="C158" s="189"/>
      <c r="D158" s="189" t="s">
        <v>1946</v>
      </c>
      <c r="E158" s="133" t="s">
        <v>492</v>
      </c>
      <c r="F158" s="166" t="str">
        <f t="shared" si="36"/>
        <v>png</v>
      </c>
      <c r="G158" s="166" t="str">
        <f t="shared" si="37"/>
        <v>svg</v>
      </c>
      <c r="H158" s="167" t="s">
        <v>682</v>
      </c>
      <c r="I158" s="167" t="s">
        <v>952</v>
      </c>
      <c r="J158" s="168" t="s">
        <v>1228</v>
      </c>
      <c r="K158" s="168" t="s">
        <v>1581</v>
      </c>
      <c r="L158" s="168" t="s">
        <v>1931</v>
      </c>
      <c r="M158" s="169">
        <f t="shared" si="43"/>
        <v>15</v>
      </c>
      <c r="N158" s="169">
        <f t="shared" si="43"/>
        <v>9</v>
      </c>
      <c r="O158" s="169">
        <f t="shared" si="38"/>
        <v>9</v>
      </c>
      <c r="P158" s="169">
        <f t="shared" si="45"/>
        <v>0</v>
      </c>
      <c r="Q158" s="169">
        <f t="shared" si="45"/>
        <v>0</v>
      </c>
      <c r="R158" s="169">
        <f t="shared" si="45"/>
        <v>1</v>
      </c>
      <c r="S158" s="169">
        <f t="shared" si="45"/>
        <v>3</v>
      </c>
      <c r="T158" s="169">
        <f t="shared" si="45"/>
        <v>0</v>
      </c>
      <c r="U158" s="169">
        <f t="shared" si="45"/>
        <v>2</v>
      </c>
      <c r="V158" s="169">
        <f t="shared" si="45"/>
        <v>1</v>
      </c>
      <c r="W158" s="169">
        <f t="shared" si="45"/>
        <v>6</v>
      </c>
      <c r="X158" s="169">
        <f t="shared" si="45"/>
        <v>0</v>
      </c>
      <c r="Y158" s="169">
        <f t="shared" si="45"/>
        <v>1</v>
      </c>
      <c r="Z158" s="170">
        <v>437.75599999999997</v>
      </c>
      <c r="AA158" s="171">
        <v>37</v>
      </c>
      <c r="AB158" s="171">
        <v>16</v>
      </c>
      <c r="AC158" s="171">
        <v>12</v>
      </c>
      <c r="AD158" s="170">
        <f t="shared" si="39"/>
        <v>0.42857142857142855</v>
      </c>
      <c r="AE158" s="171">
        <v>5</v>
      </c>
      <c r="AF158" s="171">
        <v>6</v>
      </c>
      <c r="AG158" s="200">
        <v>0</v>
      </c>
      <c r="AH158" s="171">
        <v>115.49</v>
      </c>
      <c r="AI158" s="171">
        <v>-1</v>
      </c>
      <c r="AJ158" s="170">
        <v>3.23</v>
      </c>
      <c r="AK158" s="170">
        <v>3.22</v>
      </c>
      <c r="AL158" s="170">
        <v>3.14</v>
      </c>
      <c r="AM158" s="170">
        <v>2.79</v>
      </c>
      <c r="AN158" s="170">
        <v>2.4</v>
      </c>
      <c r="AO158" s="170">
        <v>2.2999999999999998</v>
      </c>
      <c r="AP158" s="172">
        <v>2.29</v>
      </c>
      <c r="AQ158" s="170">
        <v>2.29</v>
      </c>
      <c r="AR158" s="170">
        <v>2.29</v>
      </c>
      <c r="AS158" s="170">
        <v>2.29</v>
      </c>
      <c r="AT158" s="170">
        <v>2.29</v>
      </c>
      <c r="AU158" s="170">
        <v>2.29</v>
      </c>
      <c r="AV158" s="170">
        <v>2.29</v>
      </c>
      <c r="AW158" s="173">
        <v>-5.91</v>
      </c>
      <c r="AX158" s="173"/>
      <c r="AY158" s="174">
        <f t="shared" si="40"/>
        <v>-5.91</v>
      </c>
      <c r="AZ158" s="173">
        <v>3.35</v>
      </c>
      <c r="BA158" s="173">
        <v>2.36</v>
      </c>
      <c r="BB158" s="173">
        <v>2.855</v>
      </c>
      <c r="BC158" s="173"/>
      <c r="BD158" s="174">
        <f t="shared" si="41"/>
        <v>2.855</v>
      </c>
      <c r="BE158"/>
    </row>
    <row r="159" spans="1:57" ht="15.75" customHeight="1" x14ac:dyDescent="0.25">
      <c r="A159" s="20" t="s">
        <v>23</v>
      </c>
      <c r="B159" s="196" t="s">
        <v>2080</v>
      </c>
      <c r="C159" s="189"/>
      <c r="D159" s="189" t="s">
        <v>1946</v>
      </c>
      <c r="E159" s="133" t="s">
        <v>493</v>
      </c>
      <c r="F159" s="166" t="str">
        <f t="shared" si="36"/>
        <v>png</v>
      </c>
      <c r="G159" s="166" t="str">
        <f t="shared" si="37"/>
        <v>svg</v>
      </c>
      <c r="H159" s="167" t="s">
        <v>683</v>
      </c>
      <c r="I159" s="167" t="s">
        <v>953</v>
      </c>
      <c r="J159" s="168" t="s">
        <v>1229</v>
      </c>
      <c r="K159" s="168" t="s">
        <v>1582</v>
      </c>
      <c r="L159" s="168" t="s">
        <v>1582</v>
      </c>
      <c r="M159" s="169">
        <f t="shared" si="43"/>
        <v>17</v>
      </c>
      <c r="N159" s="169">
        <f t="shared" si="43"/>
        <v>20</v>
      </c>
      <c r="O159" s="169">
        <f t="shared" si="38"/>
        <v>20</v>
      </c>
      <c r="P159" s="169">
        <f t="shared" si="45"/>
        <v>0</v>
      </c>
      <c r="Q159" s="169">
        <f t="shared" si="45"/>
        <v>0</v>
      </c>
      <c r="R159" s="169">
        <f t="shared" si="45"/>
        <v>0</v>
      </c>
      <c r="S159" s="169">
        <f t="shared" si="45"/>
        <v>0</v>
      </c>
      <c r="T159" s="169">
        <f t="shared" si="45"/>
        <v>0</v>
      </c>
      <c r="U159" s="169">
        <f t="shared" si="45"/>
        <v>6</v>
      </c>
      <c r="V159" s="169">
        <f t="shared" si="45"/>
        <v>0</v>
      </c>
      <c r="W159" s="169">
        <f t="shared" si="45"/>
        <v>7</v>
      </c>
      <c r="X159" s="169">
        <f t="shared" si="45"/>
        <v>0</v>
      </c>
      <c r="Y159" s="169">
        <f t="shared" si="45"/>
        <v>1</v>
      </c>
      <c r="Z159" s="170">
        <v>452.44200000000001</v>
      </c>
      <c r="AA159" s="171">
        <v>51</v>
      </c>
      <c r="AB159" s="171">
        <v>19</v>
      </c>
      <c r="AC159" s="171">
        <v>12</v>
      </c>
      <c r="AD159" s="170">
        <f t="shared" si="39"/>
        <v>0.38709677419354838</v>
      </c>
      <c r="AE159" s="171">
        <v>6</v>
      </c>
      <c r="AF159" s="171">
        <v>10</v>
      </c>
      <c r="AG159" s="200">
        <v>2</v>
      </c>
      <c r="AH159" s="171">
        <v>166.12</v>
      </c>
      <c r="AI159" s="171">
        <v>-1</v>
      </c>
      <c r="AJ159" s="170">
        <v>0.13</v>
      </c>
      <c r="AK159" s="170">
        <v>0.48</v>
      </c>
      <c r="AL159" s="170">
        <v>0.33</v>
      </c>
      <c r="AM159" s="170">
        <v>-0.11</v>
      </c>
      <c r="AN159" s="170">
        <v>-0.32</v>
      </c>
      <c r="AO159" s="170">
        <v>-0.35</v>
      </c>
      <c r="AP159" s="172">
        <v>-0.35</v>
      </c>
      <c r="AQ159" s="170">
        <v>-0.35</v>
      </c>
      <c r="AR159" s="170">
        <v>-0.35</v>
      </c>
      <c r="AS159" s="170">
        <v>-0.35</v>
      </c>
      <c r="AT159" s="170">
        <v>-0.38</v>
      </c>
      <c r="AU159" s="170">
        <v>-0.54</v>
      </c>
      <c r="AV159" s="170">
        <v>-1.08</v>
      </c>
      <c r="AW159" s="173">
        <v>-4.4000000000000004</v>
      </c>
      <c r="AX159" s="173"/>
      <c r="AY159" s="174">
        <f t="shared" si="40"/>
        <v>-4.4000000000000004</v>
      </c>
      <c r="AZ159" s="173">
        <v>0.48</v>
      </c>
      <c r="BA159" s="173">
        <v>1.03</v>
      </c>
      <c r="BB159" s="173">
        <v>0.755</v>
      </c>
      <c r="BC159" s="173"/>
      <c r="BD159" s="174">
        <f t="shared" si="41"/>
        <v>0.755</v>
      </c>
      <c r="BE159"/>
    </row>
    <row r="160" spans="1:57" ht="15.75" customHeight="1" x14ac:dyDescent="0.25">
      <c r="A160" s="20" t="s">
        <v>237</v>
      </c>
      <c r="B160" s="196" t="s">
        <v>2077</v>
      </c>
      <c r="C160" s="189"/>
      <c r="D160" s="189"/>
      <c r="E160" s="133" t="s">
        <v>391</v>
      </c>
      <c r="F160" s="166" t="str">
        <f t="shared" si="36"/>
        <v>png</v>
      </c>
      <c r="G160" s="166" t="str">
        <f t="shared" si="37"/>
        <v>svg</v>
      </c>
      <c r="H160" s="167" t="s">
        <v>684</v>
      </c>
      <c r="I160" s="167" t="s">
        <v>954</v>
      </c>
      <c r="J160" s="168" t="s">
        <v>1230</v>
      </c>
      <c r="K160" s="168" t="s">
        <v>1583</v>
      </c>
      <c r="L160" s="168" t="s">
        <v>1932</v>
      </c>
      <c r="M160" s="169">
        <f t="shared" si="43"/>
        <v>3</v>
      </c>
      <c r="N160" s="169">
        <f t="shared" si="43"/>
        <v>11</v>
      </c>
      <c r="O160" s="169">
        <f t="shared" si="38"/>
        <v>7</v>
      </c>
      <c r="P160" s="169">
        <f t="shared" si="45"/>
        <v>0</v>
      </c>
      <c r="Q160" s="169">
        <f t="shared" si="45"/>
        <v>0</v>
      </c>
      <c r="R160" s="169">
        <f t="shared" si="45"/>
        <v>0</v>
      </c>
      <c r="S160" s="169">
        <f t="shared" si="45"/>
        <v>0</v>
      </c>
      <c r="T160" s="169">
        <f t="shared" si="45"/>
        <v>0</v>
      </c>
      <c r="U160" s="169">
        <f t="shared" si="45"/>
        <v>2</v>
      </c>
      <c r="V160" s="169">
        <f t="shared" si="45"/>
        <v>0</v>
      </c>
      <c r="W160" s="169">
        <f t="shared" si="45"/>
        <v>4</v>
      </c>
      <c r="X160" s="169">
        <f t="shared" si="45"/>
        <v>1</v>
      </c>
      <c r="Y160" s="169">
        <f t="shared" si="45"/>
        <v>0</v>
      </c>
      <c r="Z160" s="170">
        <v>152.06630000000001</v>
      </c>
      <c r="AA160" s="171">
        <v>16</v>
      </c>
      <c r="AB160" s="171">
        <v>9</v>
      </c>
      <c r="AC160" s="171">
        <v>0</v>
      </c>
      <c r="AD160" s="170">
        <f t="shared" si="39"/>
        <v>0</v>
      </c>
      <c r="AE160" s="171">
        <v>3</v>
      </c>
      <c r="AF160" s="171">
        <v>3</v>
      </c>
      <c r="AG160" s="200">
        <v>2</v>
      </c>
      <c r="AH160" s="171">
        <v>92.45</v>
      </c>
      <c r="AI160" s="171">
        <v>-1</v>
      </c>
      <c r="AJ160" s="170">
        <v>-1.1100000000000001</v>
      </c>
      <c r="AK160" s="170">
        <v>-1.88</v>
      </c>
      <c r="AL160" s="170">
        <v>-2.65</v>
      </c>
      <c r="AM160" s="170">
        <v>-3.03</v>
      </c>
      <c r="AN160" s="170">
        <v>-3.03</v>
      </c>
      <c r="AO160" s="170">
        <v>-3.03</v>
      </c>
      <c r="AP160" s="172">
        <v>-3.03</v>
      </c>
      <c r="AQ160" s="170">
        <v>-3.03</v>
      </c>
      <c r="AR160" s="170">
        <v>-3.03</v>
      </c>
      <c r="AS160" s="170">
        <v>-3.03</v>
      </c>
      <c r="AT160" s="170">
        <v>-3.03</v>
      </c>
      <c r="AU160" s="170">
        <v>-3.03</v>
      </c>
      <c r="AV160" s="170">
        <v>-3.04</v>
      </c>
      <c r="AW160" s="173">
        <v>-0.63</v>
      </c>
      <c r="AX160" s="173"/>
      <c r="AY160" s="174">
        <f t="shared" si="40"/>
        <v>-0.63</v>
      </c>
      <c r="AZ160" s="173">
        <v>-0.65</v>
      </c>
      <c r="BA160" s="173">
        <v>-4.5</v>
      </c>
      <c r="BB160" s="173">
        <v>-2.5750000000000002</v>
      </c>
      <c r="BC160" s="173"/>
      <c r="BD160" s="174">
        <f t="shared" si="41"/>
        <v>-2.5750000000000002</v>
      </c>
      <c r="BE160"/>
    </row>
    <row r="161" spans="1:59" ht="15.75" customHeight="1" x14ac:dyDescent="0.25">
      <c r="A161" s="196" t="s">
        <v>1758</v>
      </c>
      <c r="B161" s="186" t="s">
        <v>2083</v>
      </c>
      <c r="C161" s="189" t="s">
        <v>1946</v>
      </c>
      <c r="D161" s="189" t="s">
        <v>1946</v>
      </c>
      <c r="E161" s="133" t="s">
        <v>392</v>
      </c>
      <c r="F161" s="166" t="str">
        <f t="shared" si="36"/>
        <v>png</v>
      </c>
      <c r="G161" s="166" t="str">
        <f t="shared" si="37"/>
        <v>svg</v>
      </c>
      <c r="H161" s="167" t="s">
        <v>1429</v>
      </c>
      <c r="I161" s="167" t="s">
        <v>1430</v>
      </c>
      <c r="J161" s="168" t="s">
        <v>1431</v>
      </c>
      <c r="K161" s="168" t="s">
        <v>1584</v>
      </c>
      <c r="L161" s="168" t="s">
        <v>1933</v>
      </c>
      <c r="M161" s="169">
        <f t="shared" si="43"/>
        <v>5</v>
      </c>
      <c r="N161" s="169">
        <f t="shared" si="43"/>
        <v>15</v>
      </c>
      <c r="O161" s="169">
        <f t="shared" si="38"/>
        <v>11</v>
      </c>
      <c r="P161" s="169">
        <f t="shared" si="45"/>
        <v>0</v>
      </c>
      <c r="Q161" s="169">
        <f t="shared" si="45"/>
        <v>0</v>
      </c>
      <c r="R161" s="169">
        <f t="shared" si="45"/>
        <v>0</v>
      </c>
      <c r="S161" s="169">
        <f t="shared" si="45"/>
        <v>0</v>
      </c>
      <c r="T161" s="169">
        <f t="shared" si="45"/>
        <v>0</v>
      </c>
      <c r="U161" s="169">
        <f t="shared" si="45"/>
        <v>2</v>
      </c>
      <c r="V161" s="169">
        <f t="shared" si="45"/>
        <v>0</v>
      </c>
      <c r="W161" s="169">
        <f t="shared" si="45"/>
        <v>4</v>
      </c>
      <c r="X161" s="169">
        <f t="shared" si="45"/>
        <v>1</v>
      </c>
      <c r="Y161" s="169">
        <f t="shared" si="45"/>
        <v>0</v>
      </c>
      <c r="Z161" s="170">
        <v>180.11949999999999</v>
      </c>
      <c r="AA161" s="171">
        <v>22</v>
      </c>
      <c r="AB161" s="171">
        <v>11</v>
      </c>
      <c r="AC161" s="171">
        <v>0</v>
      </c>
      <c r="AD161" s="170">
        <f t="shared" si="39"/>
        <v>0</v>
      </c>
      <c r="AE161" s="171">
        <v>4</v>
      </c>
      <c r="AF161" s="171">
        <v>4</v>
      </c>
      <c r="AG161" s="200">
        <v>3</v>
      </c>
      <c r="AH161" s="171">
        <v>107.9</v>
      </c>
      <c r="AI161" s="171">
        <v>-1</v>
      </c>
      <c r="AJ161" s="170">
        <v>-4.09</v>
      </c>
      <c r="AK161" s="170">
        <v>-3.75</v>
      </c>
      <c r="AL161" s="170">
        <v>-4.26</v>
      </c>
      <c r="AM161" s="170">
        <v>-5.18</v>
      </c>
      <c r="AN161" s="170">
        <v>-6.13</v>
      </c>
      <c r="AO161" s="170">
        <v>-7.16</v>
      </c>
      <c r="AP161" s="172">
        <v>-7.16</v>
      </c>
      <c r="AQ161" s="170">
        <v>-7.19</v>
      </c>
      <c r="AR161" s="170">
        <v>-7.36</v>
      </c>
      <c r="AS161" s="170">
        <v>-7.78</v>
      </c>
      <c r="AT161" s="170">
        <v>-7.98</v>
      </c>
      <c r="AU161" s="170">
        <v>-8.01</v>
      </c>
      <c r="AV161" s="170">
        <v>-8.02</v>
      </c>
      <c r="AW161" s="173">
        <v>-0.59</v>
      </c>
      <c r="AX161" s="173"/>
      <c r="AY161" s="174">
        <f t="shared" si="40"/>
        <v>-0.59</v>
      </c>
      <c r="AZ161" s="173">
        <v>-2.48</v>
      </c>
      <c r="BA161" s="173">
        <v>-5.04</v>
      </c>
      <c r="BB161" s="173">
        <v>-3.76</v>
      </c>
      <c r="BC161" s="173"/>
      <c r="BD161" s="174">
        <f t="shared" si="41"/>
        <v>-3.76</v>
      </c>
      <c r="BE161"/>
    </row>
    <row r="162" spans="1:59" ht="15.75" customHeight="1" x14ac:dyDescent="0.25">
      <c r="A162" s="20" t="s">
        <v>149</v>
      </c>
      <c r="B162" s="196" t="s">
        <v>2082</v>
      </c>
      <c r="C162" s="189"/>
      <c r="D162" s="189"/>
      <c r="E162" s="133" t="s">
        <v>393</v>
      </c>
      <c r="F162" s="166" t="str">
        <f t="shared" si="36"/>
        <v>png</v>
      </c>
      <c r="G162" s="166" t="str">
        <f t="shared" si="37"/>
        <v>svg</v>
      </c>
      <c r="H162" s="167" t="s">
        <v>685</v>
      </c>
      <c r="I162" s="167" t="s">
        <v>955</v>
      </c>
      <c r="J162" s="168" t="s">
        <v>1231</v>
      </c>
      <c r="K162" s="168" t="s">
        <v>1585</v>
      </c>
      <c r="L162" s="168" t="s">
        <v>1585</v>
      </c>
      <c r="M162" s="169">
        <f t="shared" si="43"/>
        <v>3</v>
      </c>
      <c r="N162" s="169">
        <f t="shared" si="43"/>
        <v>8</v>
      </c>
      <c r="O162" s="169">
        <f t="shared" si="38"/>
        <v>8</v>
      </c>
      <c r="P162" s="169">
        <f t="shared" si="45"/>
        <v>0</v>
      </c>
      <c r="Q162" s="169">
        <f t="shared" si="45"/>
        <v>0</v>
      </c>
      <c r="R162" s="169">
        <f t="shared" si="45"/>
        <v>0</v>
      </c>
      <c r="S162" s="169">
        <f t="shared" si="45"/>
        <v>0</v>
      </c>
      <c r="T162" s="169">
        <f t="shared" si="45"/>
        <v>0</v>
      </c>
      <c r="U162" s="169">
        <f t="shared" si="45"/>
        <v>1</v>
      </c>
      <c r="V162" s="169">
        <f t="shared" si="45"/>
        <v>0</v>
      </c>
      <c r="W162" s="169">
        <f t="shared" si="45"/>
        <v>5</v>
      </c>
      <c r="X162" s="169">
        <f t="shared" si="45"/>
        <v>1</v>
      </c>
      <c r="Y162" s="169">
        <f t="shared" si="45"/>
        <v>0</v>
      </c>
      <c r="Z162" s="170">
        <v>169.07310000000001</v>
      </c>
      <c r="AA162" s="171">
        <v>18</v>
      </c>
      <c r="AB162" s="171">
        <v>10</v>
      </c>
      <c r="AC162" s="171">
        <v>0</v>
      </c>
      <c r="AD162" s="170">
        <f t="shared" si="39"/>
        <v>0</v>
      </c>
      <c r="AE162" s="171">
        <v>4</v>
      </c>
      <c r="AF162" s="171">
        <v>5</v>
      </c>
      <c r="AG162" s="200">
        <v>3</v>
      </c>
      <c r="AH162" s="171">
        <v>117.1</v>
      </c>
      <c r="AI162" s="171">
        <v>-1</v>
      </c>
      <c r="AJ162" s="170">
        <v>-3.1</v>
      </c>
      <c r="AK162" s="170">
        <v>-3.19</v>
      </c>
      <c r="AL162" s="170">
        <v>-3.67</v>
      </c>
      <c r="AM162" s="170">
        <v>-4.55</v>
      </c>
      <c r="AN162" s="170">
        <v>-5.5</v>
      </c>
      <c r="AO162" s="170">
        <v>-6.55</v>
      </c>
      <c r="AP162" s="172">
        <v>-7.6</v>
      </c>
      <c r="AQ162" s="170">
        <v>-8.09</v>
      </c>
      <c r="AR162" s="170">
        <v>-8.86</v>
      </c>
      <c r="AS162" s="170">
        <v>-9.6199999999999992</v>
      </c>
      <c r="AT162" s="170">
        <v>-10.01</v>
      </c>
      <c r="AU162" s="170">
        <v>-10.01</v>
      </c>
      <c r="AV162" s="170">
        <v>-10.01</v>
      </c>
      <c r="AW162" s="173">
        <v>-1</v>
      </c>
      <c r="AX162" s="173"/>
      <c r="AY162" s="174">
        <f t="shared" si="40"/>
        <v>-1</v>
      </c>
      <c r="AZ162" s="173"/>
      <c r="BA162" s="173"/>
      <c r="BB162" s="173"/>
      <c r="BC162" s="173">
        <v>-4</v>
      </c>
      <c r="BD162" s="174">
        <f t="shared" si="41"/>
        <v>-4</v>
      </c>
      <c r="BE162"/>
    </row>
    <row r="163" spans="1:59" ht="15.75" customHeight="1" x14ac:dyDescent="0.25">
      <c r="A163" s="20" t="s">
        <v>110</v>
      </c>
      <c r="B163" s="196" t="s">
        <v>1941</v>
      </c>
      <c r="C163" s="189"/>
      <c r="D163" s="189"/>
      <c r="E163" s="133" t="s">
        <v>494</v>
      </c>
      <c r="F163" s="166" t="str">
        <f t="shared" si="36"/>
        <v>png</v>
      </c>
      <c r="G163" s="166" t="str">
        <f t="shared" si="37"/>
        <v>svg</v>
      </c>
      <c r="H163" s="167" t="s">
        <v>686</v>
      </c>
      <c r="I163" s="167" t="s">
        <v>956</v>
      </c>
      <c r="J163" s="168" t="s">
        <v>1232</v>
      </c>
      <c r="K163" s="168" t="s">
        <v>1586</v>
      </c>
      <c r="L163" s="168" t="s">
        <v>1586</v>
      </c>
      <c r="M163" s="169">
        <f t="shared" si="43"/>
        <v>16</v>
      </c>
      <c r="N163" s="169">
        <f t="shared" si="43"/>
        <v>11</v>
      </c>
      <c r="O163" s="169">
        <f t="shared" si="38"/>
        <v>11</v>
      </c>
      <c r="P163" s="169">
        <f t="shared" si="45"/>
        <v>0</v>
      </c>
      <c r="Q163" s="169">
        <f t="shared" si="45"/>
        <v>0</v>
      </c>
      <c r="R163" s="169">
        <f t="shared" si="45"/>
        <v>1</v>
      </c>
      <c r="S163" s="169">
        <f t="shared" si="45"/>
        <v>4</v>
      </c>
      <c r="T163" s="169">
        <f t="shared" si="45"/>
        <v>0</v>
      </c>
      <c r="U163" s="169">
        <f t="shared" si="45"/>
        <v>2</v>
      </c>
      <c r="V163" s="169">
        <f t="shared" si="45"/>
        <v>0</v>
      </c>
      <c r="W163" s="169">
        <f t="shared" si="45"/>
        <v>6</v>
      </c>
      <c r="X163" s="169">
        <f t="shared" si="45"/>
        <v>0</v>
      </c>
      <c r="Y163" s="169">
        <f t="shared" si="45"/>
        <v>1</v>
      </c>
      <c r="Z163" s="170">
        <v>470.78</v>
      </c>
      <c r="AA163" s="171">
        <v>41</v>
      </c>
      <c r="AB163" s="171">
        <v>18</v>
      </c>
      <c r="AC163" s="171">
        <v>12</v>
      </c>
      <c r="AD163" s="170">
        <f t="shared" si="39"/>
        <v>0.4</v>
      </c>
      <c r="AE163" s="171">
        <v>6</v>
      </c>
      <c r="AF163" s="171">
        <v>6</v>
      </c>
      <c r="AG163" s="200">
        <v>0</v>
      </c>
      <c r="AH163" s="171">
        <v>115.49</v>
      </c>
      <c r="AI163" s="171">
        <v>-1</v>
      </c>
      <c r="AJ163" s="170">
        <v>3.88</v>
      </c>
      <c r="AK163" s="170">
        <v>3.87</v>
      </c>
      <c r="AL163" s="170">
        <v>3.79</v>
      </c>
      <c r="AM163" s="170">
        <v>3.43</v>
      </c>
      <c r="AN163" s="170">
        <v>3.04</v>
      </c>
      <c r="AO163" s="170">
        <v>2.95</v>
      </c>
      <c r="AP163" s="172">
        <v>2.94</v>
      </c>
      <c r="AQ163" s="170">
        <v>2.94</v>
      </c>
      <c r="AR163" s="170">
        <v>2.94</v>
      </c>
      <c r="AS163" s="170">
        <v>2.94</v>
      </c>
      <c r="AT163" s="170">
        <v>2.94</v>
      </c>
      <c r="AU163" s="170">
        <v>2.94</v>
      </c>
      <c r="AV163" s="170">
        <v>2.94</v>
      </c>
      <c r="AW163" s="173">
        <v>-5.73</v>
      </c>
      <c r="AX163" s="173"/>
      <c r="AY163" s="174">
        <f t="shared" si="40"/>
        <v>-5.73</v>
      </c>
      <c r="AZ163" s="173">
        <v>3.47</v>
      </c>
      <c r="BA163" s="173">
        <v>4.1100000000000003</v>
      </c>
      <c r="BB163" s="173">
        <v>3.79</v>
      </c>
      <c r="BC163" s="173"/>
      <c r="BD163" s="174">
        <f t="shared" si="41"/>
        <v>3.79</v>
      </c>
      <c r="BE163"/>
    </row>
    <row r="164" spans="1:59" ht="15.75" customHeight="1" x14ac:dyDescent="0.25">
      <c r="A164" s="20" t="s">
        <v>24</v>
      </c>
      <c r="B164" s="196" t="s">
        <v>2080</v>
      </c>
      <c r="C164" s="189"/>
      <c r="D164" s="189" t="s">
        <v>1946</v>
      </c>
      <c r="E164" s="133" t="s">
        <v>394</v>
      </c>
      <c r="F164" s="166" t="str">
        <f t="shared" si="36"/>
        <v>png</v>
      </c>
      <c r="G164" s="166" t="str">
        <f t="shared" si="37"/>
        <v>svg</v>
      </c>
      <c r="H164" s="167" t="s">
        <v>687</v>
      </c>
      <c r="I164" s="167" t="s">
        <v>957</v>
      </c>
      <c r="J164" s="168" t="s">
        <v>1233</v>
      </c>
      <c r="K164" s="168" t="s">
        <v>1587</v>
      </c>
      <c r="L164" s="168" t="s">
        <v>1587</v>
      </c>
      <c r="M164" s="169">
        <f t="shared" si="43"/>
        <v>13</v>
      </c>
      <c r="N164" s="169">
        <f t="shared" si="43"/>
        <v>15</v>
      </c>
      <c r="O164" s="169">
        <f t="shared" si="38"/>
        <v>15</v>
      </c>
      <c r="P164" s="169">
        <f t="shared" si="45"/>
        <v>0</v>
      </c>
      <c r="Q164" s="169">
        <f t="shared" si="45"/>
        <v>0</v>
      </c>
      <c r="R164" s="169">
        <f t="shared" si="45"/>
        <v>1</v>
      </c>
      <c r="S164" s="169">
        <f t="shared" si="45"/>
        <v>0</v>
      </c>
      <c r="T164" s="169">
        <f t="shared" si="45"/>
        <v>0</v>
      </c>
      <c r="U164" s="169">
        <f t="shared" si="45"/>
        <v>6</v>
      </c>
      <c r="V164" s="169">
        <f t="shared" si="45"/>
        <v>0</v>
      </c>
      <c r="W164" s="169">
        <f t="shared" si="45"/>
        <v>7</v>
      </c>
      <c r="X164" s="169">
        <f t="shared" si="45"/>
        <v>0</v>
      </c>
      <c r="Y164" s="169">
        <f t="shared" si="45"/>
        <v>1</v>
      </c>
      <c r="Z164" s="170">
        <v>434.81200000000001</v>
      </c>
      <c r="AA164" s="171">
        <v>43</v>
      </c>
      <c r="AB164" s="171">
        <v>17</v>
      </c>
      <c r="AC164" s="171">
        <v>11</v>
      </c>
      <c r="AD164" s="170">
        <f t="shared" si="39"/>
        <v>0.39285714285714285</v>
      </c>
      <c r="AE164" s="171">
        <v>6</v>
      </c>
      <c r="AF164" s="171">
        <v>10</v>
      </c>
      <c r="AG164" s="200">
        <v>1</v>
      </c>
      <c r="AH164" s="171">
        <v>160.83000000000001</v>
      </c>
      <c r="AI164" s="171">
        <v>-1</v>
      </c>
      <c r="AJ164" s="170">
        <v>0.99</v>
      </c>
      <c r="AK164" s="170">
        <v>1.37</v>
      </c>
      <c r="AL164" s="170">
        <v>1.43</v>
      </c>
      <c r="AM164" s="170">
        <v>1.37</v>
      </c>
      <c r="AN164" s="170">
        <v>1.03</v>
      </c>
      <c r="AO164" s="170">
        <v>0.63</v>
      </c>
      <c r="AP164" s="172">
        <v>0.52</v>
      </c>
      <c r="AQ164" s="170">
        <v>0.51</v>
      </c>
      <c r="AR164" s="170">
        <v>0.51</v>
      </c>
      <c r="AS164" s="170">
        <v>0.51</v>
      </c>
      <c r="AT164" s="170">
        <v>0.51</v>
      </c>
      <c r="AU164" s="170">
        <v>0.51</v>
      </c>
      <c r="AV164" s="170">
        <v>0.5</v>
      </c>
      <c r="AW164" s="173">
        <v>-3.3</v>
      </c>
      <c r="AX164" s="173"/>
      <c r="AY164" s="174">
        <f t="shared" si="40"/>
        <v>-3.3</v>
      </c>
      <c r="AZ164" s="173">
        <v>1.74</v>
      </c>
      <c r="BA164" s="173">
        <v>1.29</v>
      </c>
      <c r="BB164" s="173">
        <v>1.5150000000000001</v>
      </c>
      <c r="BC164" s="173"/>
      <c r="BD164" s="174">
        <f t="shared" si="41"/>
        <v>1.5150000000000001</v>
      </c>
      <c r="BE164"/>
    </row>
    <row r="165" spans="1:59" ht="15.75" customHeight="1" x14ac:dyDescent="0.25">
      <c r="A165" s="196" t="s">
        <v>1759</v>
      </c>
      <c r="B165" s="196" t="s">
        <v>2078</v>
      </c>
      <c r="C165" s="189"/>
      <c r="D165" s="189" t="s">
        <v>1946</v>
      </c>
      <c r="E165" s="133" t="s">
        <v>395</v>
      </c>
      <c r="F165" s="166" t="str">
        <f t="shared" si="36"/>
        <v>png</v>
      </c>
      <c r="G165" s="166" t="str">
        <f t="shared" si="37"/>
        <v>svg</v>
      </c>
      <c r="H165" s="167" t="s">
        <v>688</v>
      </c>
      <c r="I165" s="167" t="s">
        <v>958</v>
      </c>
      <c r="J165" s="168" t="s">
        <v>1234</v>
      </c>
      <c r="K165" s="168" t="s">
        <v>1588</v>
      </c>
      <c r="L165" s="168" t="s">
        <v>1588</v>
      </c>
      <c r="M165" s="169">
        <f t="shared" si="43"/>
        <v>16</v>
      </c>
      <c r="N165" s="169">
        <f t="shared" si="43"/>
        <v>13</v>
      </c>
      <c r="O165" s="169">
        <f t="shared" si="38"/>
        <v>13</v>
      </c>
      <c r="P165" s="169">
        <f t="shared" si="45"/>
        <v>0</v>
      </c>
      <c r="Q165" s="169">
        <f t="shared" si="45"/>
        <v>0</v>
      </c>
      <c r="R165" s="169">
        <f t="shared" si="45"/>
        <v>1</v>
      </c>
      <c r="S165" s="169">
        <f t="shared" si="45"/>
        <v>3</v>
      </c>
      <c r="T165" s="169">
        <f t="shared" si="45"/>
        <v>0</v>
      </c>
      <c r="U165" s="169">
        <f t="shared" si="45"/>
        <v>1</v>
      </c>
      <c r="V165" s="169">
        <f t="shared" si="45"/>
        <v>0</v>
      </c>
      <c r="W165" s="169">
        <f t="shared" si="45"/>
        <v>4</v>
      </c>
      <c r="X165" s="169">
        <f t="shared" si="45"/>
        <v>0</v>
      </c>
      <c r="Y165" s="169">
        <f t="shared" si="45"/>
        <v>0</v>
      </c>
      <c r="Z165" s="170">
        <v>375.72699999999998</v>
      </c>
      <c r="AA165" s="171">
        <v>38</v>
      </c>
      <c r="AB165" s="171">
        <v>13</v>
      </c>
      <c r="AC165" s="171">
        <v>12</v>
      </c>
      <c r="AD165" s="170">
        <f t="shared" si="39"/>
        <v>0.48</v>
      </c>
      <c r="AE165" s="171">
        <v>7</v>
      </c>
      <c r="AF165" s="171">
        <v>3</v>
      </c>
      <c r="AG165" s="200">
        <v>0</v>
      </c>
      <c r="AH165" s="171">
        <v>57.65</v>
      </c>
      <c r="AI165" s="171">
        <v>0</v>
      </c>
      <c r="AJ165" s="170">
        <v>4.3600000000000003</v>
      </c>
      <c r="AK165" s="170">
        <v>4.37</v>
      </c>
      <c r="AL165" s="170">
        <v>4.37</v>
      </c>
      <c r="AM165" s="170">
        <v>4.37</v>
      </c>
      <c r="AN165" s="170">
        <v>4.37</v>
      </c>
      <c r="AO165" s="170">
        <v>4.37</v>
      </c>
      <c r="AP165" s="172">
        <v>4.37</v>
      </c>
      <c r="AQ165" s="170">
        <v>4.37</v>
      </c>
      <c r="AR165" s="170">
        <v>4.37</v>
      </c>
      <c r="AS165" s="170">
        <v>4.37</v>
      </c>
      <c r="AT165" s="170">
        <v>4.37</v>
      </c>
      <c r="AU165" s="170">
        <v>4.37</v>
      </c>
      <c r="AV165" s="170">
        <v>4.37</v>
      </c>
      <c r="AW165" s="173">
        <v>-4.72</v>
      </c>
      <c r="AX165" s="173"/>
      <c r="AY165" s="174">
        <f t="shared" si="40"/>
        <v>-4.72</v>
      </c>
      <c r="AZ165" s="173"/>
      <c r="BA165" s="173"/>
      <c r="BB165" s="173"/>
      <c r="BC165" s="173">
        <v>4.07</v>
      </c>
      <c r="BD165" s="174">
        <f t="shared" si="41"/>
        <v>4.07</v>
      </c>
      <c r="BE165"/>
    </row>
    <row r="166" spans="1:59" ht="15.75" customHeight="1" x14ac:dyDescent="0.25">
      <c r="A166" s="196" t="s">
        <v>71</v>
      </c>
      <c r="B166" s="196" t="s">
        <v>1942</v>
      </c>
      <c r="C166" s="189"/>
      <c r="D166" s="189" t="s">
        <v>1946</v>
      </c>
      <c r="E166" s="133" t="s">
        <v>277</v>
      </c>
      <c r="F166" s="166" t="str">
        <f t="shared" si="36"/>
        <v>png</v>
      </c>
      <c r="G166" s="166" t="str">
        <f t="shared" si="37"/>
        <v>svg</v>
      </c>
      <c r="H166" s="167" t="s">
        <v>689</v>
      </c>
      <c r="I166" s="167" t="s">
        <v>959</v>
      </c>
      <c r="J166" s="168" t="s">
        <v>1235</v>
      </c>
      <c r="K166" s="168" t="s">
        <v>1589</v>
      </c>
      <c r="L166" s="168" t="s">
        <v>1589</v>
      </c>
      <c r="M166" s="169">
        <f t="shared" ref="M166:N185" si="46">IFERROR(VALUE(MID($K166,SEARCH(M$2&amp;"0",$K166,1)+LEN(M$2),3)),0)</f>
        <v>12</v>
      </c>
      <c r="N166" s="169">
        <f t="shared" si="46"/>
        <v>20</v>
      </c>
      <c r="O166" s="169">
        <f t="shared" si="38"/>
        <v>20</v>
      </c>
      <c r="P166" s="169">
        <f t="shared" ref="P166:Y175" si="47">IFERROR(VALUE(MID($K166,SEARCH(P$2&amp;"0",$K166,1)+LEN(P$2),3)),0)</f>
        <v>0</v>
      </c>
      <c r="Q166" s="169">
        <f t="shared" si="47"/>
        <v>0</v>
      </c>
      <c r="R166" s="169">
        <f t="shared" si="47"/>
        <v>0</v>
      </c>
      <c r="S166" s="169">
        <f t="shared" si="47"/>
        <v>0</v>
      </c>
      <c r="T166" s="169">
        <f t="shared" si="47"/>
        <v>0</v>
      </c>
      <c r="U166" s="169">
        <f t="shared" si="47"/>
        <v>4</v>
      </c>
      <c r="V166" s="169">
        <f t="shared" si="47"/>
        <v>0</v>
      </c>
      <c r="W166" s="169">
        <f t="shared" si="47"/>
        <v>2</v>
      </c>
      <c r="X166" s="169">
        <f t="shared" si="47"/>
        <v>0</v>
      </c>
      <c r="Y166" s="169">
        <f t="shared" si="47"/>
        <v>0</v>
      </c>
      <c r="Z166" s="170">
        <v>252.31280000000001</v>
      </c>
      <c r="AA166" s="171">
        <v>38</v>
      </c>
      <c r="AB166" s="171">
        <v>12</v>
      </c>
      <c r="AC166" s="171">
        <v>6</v>
      </c>
      <c r="AD166" s="170">
        <f t="shared" si="39"/>
        <v>0.33333333333333331</v>
      </c>
      <c r="AE166" s="171">
        <v>2</v>
      </c>
      <c r="AF166" s="171">
        <v>4</v>
      </c>
      <c r="AG166" s="200">
        <v>0</v>
      </c>
      <c r="AH166" s="171">
        <v>56.22</v>
      </c>
      <c r="AI166" s="171">
        <v>0</v>
      </c>
      <c r="AJ166" s="170">
        <v>1.37</v>
      </c>
      <c r="AK166" s="170">
        <v>1.37</v>
      </c>
      <c r="AL166" s="170">
        <v>1.37</v>
      </c>
      <c r="AM166" s="170">
        <v>1.37</v>
      </c>
      <c r="AN166" s="170">
        <v>1.37</v>
      </c>
      <c r="AO166" s="170">
        <v>1.37</v>
      </c>
      <c r="AP166" s="172">
        <v>1.37</v>
      </c>
      <c r="AQ166" s="170">
        <v>1.37</v>
      </c>
      <c r="AR166" s="170">
        <v>1.37</v>
      </c>
      <c r="AS166" s="170">
        <v>1.37</v>
      </c>
      <c r="AT166" s="170">
        <v>1.37</v>
      </c>
      <c r="AU166" s="170">
        <v>1.37</v>
      </c>
      <c r="AV166" s="170">
        <v>1.37</v>
      </c>
      <c r="AW166" s="173">
        <v>-1.52</v>
      </c>
      <c r="AX166" s="173"/>
      <c r="AY166" s="174">
        <f t="shared" si="40"/>
        <v>-1.52</v>
      </c>
      <c r="AZ166" s="173"/>
      <c r="BA166" s="173"/>
      <c r="BB166" s="173"/>
      <c r="BC166" s="173">
        <v>1.85</v>
      </c>
      <c r="BD166" s="174">
        <f t="shared" si="41"/>
        <v>1.85</v>
      </c>
      <c r="BE166"/>
    </row>
    <row r="167" spans="1:59" ht="15.75" customHeight="1" x14ac:dyDescent="0.25">
      <c r="A167" s="196" t="s">
        <v>44</v>
      </c>
      <c r="B167" s="196" t="s">
        <v>2080</v>
      </c>
      <c r="C167" s="189"/>
      <c r="D167" s="189" t="s">
        <v>1946</v>
      </c>
      <c r="E167" s="133" t="s">
        <v>396</v>
      </c>
      <c r="F167" s="166" t="str">
        <f t="shared" si="36"/>
        <v>png</v>
      </c>
      <c r="G167" s="166" t="str">
        <f t="shared" si="37"/>
        <v>svg</v>
      </c>
      <c r="H167" s="167" t="s">
        <v>690</v>
      </c>
      <c r="I167" s="167" t="s">
        <v>960</v>
      </c>
      <c r="J167" s="168" t="s">
        <v>1236</v>
      </c>
      <c r="K167" s="168" t="s">
        <v>1590</v>
      </c>
      <c r="L167" s="168" t="s">
        <v>1590</v>
      </c>
      <c r="M167" s="169">
        <f t="shared" si="46"/>
        <v>16</v>
      </c>
      <c r="N167" s="169">
        <f t="shared" si="46"/>
        <v>20</v>
      </c>
      <c r="O167" s="169">
        <f t="shared" si="38"/>
        <v>20</v>
      </c>
      <c r="P167" s="169">
        <f t="shared" si="47"/>
        <v>0</v>
      </c>
      <c r="Q167" s="169">
        <f t="shared" si="47"/>
        <v>0</v>
      </c>
      <c r="R167" s="169">
        <f t="shared" si="47"/>
        <v>0</v>
      </c>
      <c r="S167" s="169">
        <f t="shared" si="47"/>
        <v>0</v>
      </c>
      <c r="T167" s="169">
        <f t="shared" si="47"/>
        <v>0</v>
      </c>
      <c r="U167" s="169">
        <f t="shared" si="47"/>
        <v>2</v>
      </c>
      <c r="V167" s="169">
        <f t="shared" si="47"/>
        <v>0</v>
      </c>
      <c r="W167" s="169">
        <f t="shared" si="47"/>
        <v>3</v>
      </c>
      <c r="X167" s="169">
        <f t="shared" si="47"/>
        <v>0</v>
      </c>
      <c r="Y167" s="169">
        <f t="shared" si="47"/>
        <v>0</v>
      </c>
      <c r="Z167" s="170">
        <v>288.34160000000003</v>
      </c>
      <c r="AA167" s="171">
        <v>41</v>
      </c>
      <c r="AB167" s="171">
        <v>15</v>
      </c>
      <c r="AC167" s="171">
        <v>6</v>
      </c>
      <c r="AD167" s="170">
        <f t="shared" si="39"/>
        <v>0.2857142857142857</v>
      </c>
      <c r="AE167" s="171">
        <v>4</v>
      </c>
      <c r="AF167" s="171">
        <v>3</v>
      </c>
      <c r="AG167" s="200">
        <v>1</v>
      </c>
      <c r="AH167" s="171">
        <v>67.760000000000005</v>
      </c>
      <c r="AI167" s="171">
        <v>0</v>
      </c>
      <c r="AJ167" s="170">
        <v>1.53</v>
      </c>
      <c r="AK167" s="170">
        <v>2.4300000000000002</v>
      </c>
      <c r="AL167" s="170">
        <v>3</v>
      </c>
      <c r="AM167" s="170">
        <v>3.14</v>
      </c>
      <c r="AN167" s="170">
        <v>3.15</v>
      </c>
      <c r="AO167" s="170">
        <v>3.16</v>
      </c>
      <c r="AP167" s="172">
        <v>3.16</v>
      </c>
      <c r="AQ167" s="170">
        <v>3.16</v>
      </c>
      <c r="AR167" s="170">
        <v>3.16</v>
      </c>
      <c r="AS167" s="170">
        <v>3.16</v>
      </c>
      <c r="AT167" s="170">
        <v>3.15</v>
      </c>
      <c r="AU167" s="170">
        <v>3.06</v>
      </c>
      <c r="AV167" s="170">
        <v>2.7</v>
      </c>
      <c r="AW167" s="173">
        <v>-3.67</v>
      </c>
      <c r="AX167" s="173"/>
      <c r="AY167" s="174">
        <f t="shared" si="40"/>
        <v>-3.67</v>
      </c>
      <c r="AZ167" s="173">
        <v>2.88</v>
      </c>
      <c r="BA167" s="173">
        <v>2.63</v>
      </c>
      <c r="BB167" s="173">
        <v>2.7549999999999999</v>
      </c>
      <c r="BC167" s="173"/>
      <c r="BD167" s="174">
        <f t="shared" si="41"/>
        <v>2.7549999999999999</v>
      </c>
      <c r="BE167"/>
      <c r="BG167" s="10"/>
    </row>
    <row r="168" spans="1:59" ht="15.75" customHeight="1" x14ac:dyDescent="0.25">
      <c r="A168" s="20" t="s">
        <v>45</v>
      </c>
      <c r="B168" s="196" t="s">
        <v>2080</v>
      </c>
      <c r="C168" s="189" t="s">
        <v>1946</v>
      </c>
      <c r="D168" s="189" t="s">
        <v>1946</v>
      </c>
      <c r="E168" s="133" t="s">
        <v>398</v>
      </c>
      <c r="F168" s="166" t="str">
        <f t="shared" si="36"/>
        <v>png</v>
      </c>
      <c r="G168" s="166" t="str">
        <f t="shared" si="37"/>
        <v>svg</v>
      </c>
      <c r="H168" s="167" t="s">
        <v>691</v>
      </c>
      <c r="I168" s="167" t="s">
        <v>961</v>
      </c>
      <c r="J168" s="168" t="s">
        <v>1237</v>
      </c>
      <c r="K168" s="168" t="s">
        <v>1591</v>
      </c>
      <c r="L168" s="168" t="s">
        <v>1591</v>
      </c>
      <c r="M168" s="169">
        <f t="shared" si="46"/>
        <v>15</v>
      </c>
      <c r="N168" s="169">
        <f t="shared" si="46"/>
        <v>19</v>
      </c>
      <c r="O168" s="169">
        <f t="shared" si="38"/>
        <v>19</v>
      </c>
      <c r="P168" s="169">
        <f t="shared" si="47"/>
        <v>0</v>
      </c>
      <c r="Q168" s="169">
        <f t="shared" si="47"/>
        <v>0</v>
      </c>
      <c r="R168" s="169">
        <f t="shared" si="47"/>
        <v>0</v>
      </c>
      <c r="S168" s="169">
        <f t="shared" si="47"/>
        <v>0</v>
      </c>
      <c r="T168" s="169">
        <f t="shared" si="47"/>
        <v>0</v>
      </c>
      <c r="U168" s="169">
        <f t="shared" si="47"/>
        <v>3</v>
      </c>
      <c r="V168" s="169">
        <f t="shared" si="47"/>
        <v>0</v>
      </c>
      <c r="W168" s="169">
        <f t="shared" si="47"/>
        <v>4</v>
      </c>
      <c r="X168" s="169">
        <f t="shared" si="47"/>
        <v>0</v>
      </c>
      <c r="Y168" s="169">
        <f t="shared" si="47"/>
        <v>0</v>
      </c>
      <c r="Z168" s="170">
        <v>305.32909999999998</v>
      </c>
      <c r="AA168" s="171">
        <v>41</v>
      </c>
      <c r="AB168" s="171">
        <v>16</v>
      </c>
      <c r="AC168" s="171">
        <v>6</v>
      </c>
      <c r="AD168" s="170">
        <f t="shared" si="39"/>
        <v>0.27272727272727271</v>
      </c>
      <c r="AE168" s="171">
        <v>5</v>
      </c>
      <c r="AF168" s="171">
        <v>6</v>
      </c>
      <c r="AG168" s="200">
        <v>1</v>
      </c>
      <c r="AH168" s="171">
        <v>103.71</v>
      </c>
      <c r="AI168" s="171">
        <v>-1</v>
      </c>
      <c r="AJ168" s="170">
        <v>0.98</v>
      </c>
      <c r="AK168" s="170">
        <v>1.26</v>
      </c>
      <c r="AL168" s="170">
        <v>1.1299999999999999</v>
      </c>
      <c r="AM168" s="170">
        <v>0.5</v>
      </c>
      <c r="AN168" s="170">
        <v>-0.43</v>
      </c>
      <c r="AO168" s="170">
        <v>-1.36</v>
      </c>
      <c r="AP168" s="172">
        <v>-2.19</v>
      </c>
      <c r="AQ168" s="170">
        <v>-2.19</v>
      </c>
      <c r="AR168" s="170">
        <v>-2.19</v>
      </c>
      <c r="AS168" s="170">
        <v>-2.19</v>
      </c>
      <c r="AT168" s="170">
        <v>-2.21</v>
      </c>
      <c r="AU168" s="170">
        <v>-2.34</v>
      </c>
      <c r="AV168" s="170">
        <v>-2.77</v>
      </c>
      <c r="AW168" s="173">
        <v>-3.14</v>
      </c>
      <c r="AX168" s="173"/>
      <c r="AY168" s="174">
        <f t="shared" si="40"/>
        <v>-3.14</v>
      </c>
      <c r="AZ168" s="173"/>
      <c r="BA168" s="173"/>
      <c r="BB168" s="173"/>
      <c r="BC168" s="173">
        <v>0.73</v>
      </c>
      <c r="BD168" s="174">
        <f t="shared" si="41"/>
        <v>0.73</v>
      </c>
      <c r="BE168"/>
    </row>
    <row r="169" spans="1:59" ht="15.75" customHeight="1" x14ac:dyDescent="0.25">
      <c r="A169" s="196" t="s">
        <v>43</v>
      </c>
      <c r="B169" s="196" t="s">
        <v>2080</v>
      </c>
      <c r="C169" s="189" t="s">
        <v>1946</v>
      </c>
      <c r="D169" s="189" t="s">
        <v>1946</v>
      </c>
      <c r="E169" s="133" t="s">
        <v>397</v>
      </c>
      <c r="F169" s="166" t="str">
        <f t="shared" si="36"/>
        <v>png</v>
      </c>
      <c r="G169" s="166" t="str">
        <f t="shared" si="37"/>
        <v>svg</v>
      </c>
      <c r="H169" s="167" t="s">
        <v>692</v>
      </c>
      <c r="I169" s="167" t="s">
        <v>962</v>
      </c>
      <c r="J169" s="168" t="s">
        <v>1238</v>
      </c>
      <c r="K169" s="168" t="s">
        <v>1592</v>
      </c>
      <c r="L169" s="168" t="s">
        <v>1592</v>
      </c>
      <c r="M169" s="169">
        <f t="shared" si="46"/>
        <v>14</v>
      </c>
      <c r="N169" s="169">
        <f t="shared" si="46"/>
        <v>17</v>
      </c>
      <c r="O169" s="169">
        <f t="shared" si="38"/>
        <v>17</v>
      </c>
      <c r="P169" s="169">
        <f t="shared" si="47"/>
        <v>0</v>
      </c>
      <c r="Q169" s="169">
        <f t="shared" si="47"/>
        <v>0</v>
      </c>
      <c r="R169" s="169">
        <f t="shared" si="47"/>
        <v>0</v>
      </c>
      <c r="S169" s="169">
        <f t="shared" si="47"/>
        <v>0</v>
      </c>
      <c r="T169" s="169">
        <f t="shared" si="47"/>
        <v>0</v>
      </c>
      <c r="U169" s="169">
        <f t="shared" si="47"/>
        <v>3</v>
      </c>
      <c r="V169" s="169">
        <f t="shared" si="47"/>
        <v>0</v>
      </c>
      <c r="W169" s="169">
        <f t="shared" si="47"/>
        <v>3</v>
      </c>
      <c r="X169" s="169">
        <f t="shared" si="47"/>
        <v>0</v>
      </c>
      <c r="Y169" s="169">
        <f t="shared" si="47"/>
        <v>0</v>
      </c>
      <c r="Z169" s="170">
        <v>275.30309999999997</v>
      </c>
      <c r="AA169" s="171">
        <v>37</v>
      </c>
      <c r="AB169" s="171">
        <v>14</v>
      </c>
      <c r="AC169" s="171">
        <v>6</v>
      </c>
      <c r="AD169" s="170">
        <f t="shared" si="39"/>
        <v>0.3</v>
      </c>
      <c r="AE169" s="171">
        <v>3</v>
      </c>
      <c r="AF169" s="171">
        <v>5</v>
      </c>
      <c r="AG169" s="200">
        <v>1</v>
      </c>
      <c r="AH169" s="171">
        <v>94.48</v>
      </c>
      <c r="AI169" s="171">
        <v>-1</v>
      </c>
      <c r="AJ169" s="170">
        <v>1.31</v>
      </c>
      <c r="AK169" s="170">
        <v>1.8</v>
      </c>
      <c r="AL169" s="170">
        <v>1.75</v>
      </c>
      <c r="AM169" s="170">
        <v>1.1399999999999999</v>
      </c>
      <c r="AN169" s="170">
        <v>0.22</v>
      </c>
      <c r="AO169" s="170">
        <v>-0.71</v>
      </c>
      <c r="AP169" s="172">
        <v>-1.55</v>
      </c>
      <c r="AQ169" s="170">
        <v>-1.55</v>
      </c>
      <c r="AR169" s="170">
        <v>-1.55</v>
      </c>
      <c r="AS169" s="170">
        <v>-1.55</v>
      </c>
      <c r="AT169" s="170">
        <v>-1.57</v>
      </c>
      <c r="AU169" s="170">
        <v>-1.7</v>
      </c>
      <c r="AV169" s="170">
        <v>-2.13</v>
      </c>
      <c r="AW169" s="173">
        <v>-3</v>
      </c>
      <c r="AX169" s="173"/>
      <c r="AY169" s="174">
        <f t="shared" si="40"/>
        <v>-3</v>
      </c>
      <c r="AZ169" s="173"/>
      <c r="BA169" s="173"/>
      <c r="BB169" s="173"/>
      <c r="BC169" s="173">
        <v>2.4700000000000002</v>
      </c>
      <c r="BD169" s="174">
        <f t="shared" si="41"/>
        <v>2.4700000000000002</v>
      </c>
      <c r="BE169"/>
    </row>
    <row r="170" spans="1:59" ht="15.75" customHeight="1" x14ac:dyDescent="0.25">
      <c r="A170" s="20" t="s">
        <v>46</v>
      </c>
      <c r="B170" s="196" t="s">
        <v>2080</v>
      </c>
      <c r="C170" s="189" t="s">
        <v>1946</v>
      </c>
      <c r="D170" s="189" t="s">
        <v>1946</v>
      </c>
      <c r="E170" s="133" t="s">
        <v>399</v>
      </c>
      <c r="F170" s="166" t="str">
        <f t="shared" si="36"/>
        <v>png</v>
      </c>
      <c r="G170" s="166" t="str">
        <f t="shared" si="37"/>
        <v>svg</v>
      </c>
      <c r="H170" s="167" t="s">
        <v>693</v>
      </c>
      <c r="I170" s="167" t="s">
        <v>963</v>
      </c>
      <c r="J170" s="168" t="s">
        <v>1239</v>
      </c>
      <c r="K170" s="168" t="s">
        <v>1593</v>
      </c>
      <c r="L170" s="168" t="s">
        <v>1593</v>
      </c>
      <c r="M170" s="169">
        <f t="shared" si="46"/>
        <v>13</v>
      </c>
      <c r="N170" s="169">
        <f t="shared" si="46"/>
        <v>15</v>
      </c>
      <c r="O170" s="169">
        <f t="shared" si="38"/>
        <v>15</v>
      </c>
      <c r="P170" s="169">
        <f t="shared" si="47"/>
        <v>0</v>
      </c>
      <c r="Q170" s="169">
        <f t="shared" si="47"/>
        <v>0</v>
      </c>
      <c r="R170" s="169">
        <f t="shared" si="47"/>
        <v>0</v>
      </c>
      <c r="S170" s="169">
        <f t="shared" si="47"/>
        <v>0</v>
      </c>
      <c r="T170" s="169">
        <f t="shared" si="47"/>
        <v>0</v>
      </c>
      <c r="U170" s="169">
        <f t="shared" si="47"/>
        <v>3</v>
      </c>
      <c r="V170" s="169">
        <f t="shared" si="47"/>
        <v>0</v>
      </c>
      <c r="W170" s="169">
        <f t="shared" si="47"/>
        <v>3</v>
      </c>
      <c r="X170" s="169">
        <f t="shared" si="47"/>
        <v>0</v>
      </c>
      <c r="Y170" s="169">
        <f t="shared" si="47"/>
        <v>0</v>
      </c>
      <c r="Z170" s="170">
        <v>261.2765</v>
      </c>
      <c r="AA170" s="171">
        <v>34</v>
      </c>
      <c r="AB170" s="171">
        <v>13</v>
      </c>
      <c r="AC170" s="171">
        <v>6</v>
      </c>
      <c r="AD170" s="170">
        <f t="shared" si="39"/>
        <v>0.31578947368421051</v>
      </c>
      <c r="AE170" s="171">
        <v>3</v>
      </c>
      <c r="AF170" s="171">
        <v>5</v>
      </c>
      <c r="AG170" s="200">
        <v>1</v>
      </c>
      <c r="AH170" s="171">
        <v>94.48</v>
      </c>
      <c r="AI170" s="171">
        <v>-1</v>
      </c>
      <c r="AJ170" s="170">
        <v>1.02</v>
      </c>
      <c r="AK170" s="170">
        <v>1.36</v>
      </c>
      <c r="AL170" s="170">
        <v>1.25</v>
      </c>
      <c r="AM170" s="170">
        <v>0.63</v>
      </c>
      <c r="AN170" s="170">
        <v>-0.3</v>
      </c>
      <c r="AO170" s="170">
        <v>-1.23</v>
      </c>
      <c r="AP170" s="172">
        <v>-2.06</v>
      </c>
      <c r="AQ170" s="170">
        <v>-2.06</v>
      </c>
      <c r="AR170" s="170">
        <v>-2.06</v>
      </c>
      <c r="AS170" s="170">
        <v>-2.0699999999999998</v>
      </c>
      <c r="AT170" s="170">
        <v>-2.08</v>
      </c>
      <c r="AU170" s="170">
        <v>-2.2200000000000002</v>
      </c>
      <c r="AV170" s="170">
        <v>-2.65</v>
      </c>
      <c r="AW170" s="173">
        <v>-2.78</v>
      </c>
      <c r="AX170" s="173"/>
      <c r="AY170" s="174">
        <f t="shared" si="40"/>
        <v>-2.78</v>
      </c>
      <c r="AZ170" s="173"/>
      <c r="BA170" s="173"/>
      <c r="BB170" s="173"/>
      <c r="BC170" s="173">
        <v>0.22</v>
      </c>
      <c r="BD170" s="174">
        <f t="shared" si="41"/>
        <v>0.22</v>
      </c>
      <c r="BE170"/>
    </row>
    <row r="171" spans="1:59" ht="15.75" customHeight="1" x14ac:dyDescent="0.25">
      <c r="A171" s="20" t="s">
        <v>47</v>
      </c>
      <c r="B171" s="196" t="s">
        <v>2080</v>
      </c>
      <c r="C171" s="189" t="s">
        <v>1946</v>
      </c>
      <c r="D171" s="189" t="s">
        <v>1946</v>
      </c>
      <c r="E171" s="133" t="s">
        <v>400</v>
      </c>
      <c r="F171" s="166" t="str">
        <f t="shared" si="36"/>
        <v>png</v>
      </c>
      <c r="G171" s="166" t="str">
        <f t="shared" si="37"/>
        <v>svg</v>
      </c>
      <c r="H171" s="167" t="s">
        <v>694</v>
      </c>
      <c r="I171" s="167" t="s">
        <v>964</v>
      </c>
      <c r="J171" s="168" t="s">
        <v>1240</v>
      </c>
      <c r="K171" s="168" t="s">
        <v>1594</v>
      </c>
      <c r="L171" s="168" t="s">
        <v>1594</v>
      </c>
      <c r="M171" s="169">
        <f t="shared" si="46"/>
        <v>17</v>
      </c>
      <c r="N171" s="169">
        <f t="shared" si="46"/>
        <v>17</v>
      </c>
      <c r="O171" s="169">
        <f t="shared" si="38"/>
        <v>17</v>
      </c>
      <c r="P171" s="169">
        <f t="shared" si="47"/>
        <v>0</v>
      </c>
      <c r="Q171" s="169">
        <f t="shared" si="47"/>
        <v>0</v>
      </c>
      <c r="R171" s="169">
        <f t="shared" si="47"/>
        <v>0</v>
      </c>
      <c r="S171" s="169">
        <f t="shared" si="47"/>
        <v>0</v>
      </c>
      <c r="T171" s="169">
        <f t="shared" si="47"/>
        <v>0</v>
      </c>
      <c r="U171" s="169">
        <f t="shared" si="47"/>
        <v>3</v>
      </c>
      <c r="V171" s="169">
        <f t="shared" si="47"/>
        <v>0</v>
      </c>
      <c r="W171" s="169">
        <f t="shared" si="47"/>
        <v>3</v>
      </c>
      <c r="X171" s="169">
        <f t="shared" si="47"/>
        <v>0</v>
      </c>
      <c r="Y171" s="169">
        <f t="shared" si="47"/>
        <v>0</v>
      </c>
      <c r="Z171" s="170">
        <v>311.33519999999999</v>
      </c>
      <c r="AA171" s="171">
        <v>40</v>
      </c>
      <c r="AB171" s="171">
        <v>13</v>
      </c>
      <c r="AC171" s="171">
        <v>10</v>
      </c>
      <c r="AD171" s="170">
        <f t="shared" si="39"/>
        <v>0.43478260869565216</v>
      </c>
      <c r="AE171" s="171">
        <v>3</v>
      </c>
      <c r="AF171" s="171">
        <v>5</v>
      </c>
      <c r="AG171" s="200">
        <v>1</v>
      </c>
      <c r="AH171" s="171">
        <v>94.48</v>
      </c>
      <c r="AI171" s="171">
        <v>-1</v>
      </c>
      <c r="AJ171" s="170">
        <v>2.31</v>
      </c>
      <c r="AK171" s="170">
        <v>2.72</v>
      </c>
      <c r="AL171" s="170">
        <v>2.64</v>
      </c>
      <c r="AM171" s="170">
        <v>2.0299999999999998</v>
      </c>
      <c r="AN171" s="170">
        <v>1.1000000000000001</v>
      </c>
      <c r="AO171" s="170">
        <v>0.16</v>
      </c>
      <c r="AP171" s="172">
        <v>-0.69</v>
      </c>
      <c r="AQ171" s="170">
        <v>-0.69</v>
      </c>
      <c r="AR171" s="170">
        <v>-0.69</v>
      </c>
      <c r="AS171" s="170">
        <v>-0.69</v>
      </c>
      <c r="AT171" s="170">
        <v>-0.71</v>
      </c>
      <c r="AU171" s="170">
        <v>-0.84</v>
      </c>
      <c r="AV171" s="170">
        <v>-1.27</v>
      </c>
      <c r="AW171" s="173">
        <v>-3.71</v>
      </c>
      <c r="AX171" s="173"/>
      <c r="AY171" s="174">
        <f t="shared" si="40"/>
        <v>-3.71</v>
      </c>
      <c r="AZ171" s="173"/>
      <c r="BA171" s="173"/>
      <c r="BB171" s="173"/>
      <c r="BC171" s="173">
        <v>1.86</v>
      </c>
      <c r="BD171" s="174">
        <f t="shared" si="41"/>
        <v>1.86</v>
      </c>
      <c r="BE171"/>
    </row>
    <row r="172" spans="1:59" ht="15.75" customHeight="1" x14ac:dyDescent="0.25">
      <c r="A172" s="20" t="s">
        <v>48</v>
      </c>
      <c r="B172" s="196" t="s">
        <v>2080</v>
      </c>
      <c r="C172" s="189" t="s">
        <v>1946</v>
      </c>
      <c r="D172" s="189" t="s">
        <v>1946</v>
      </c>
      <c r="E172" s="133" t="s">
        <v>401</v>
      </c>
      <c r="F172" s="166" t="str">
        <f t="shared" si="36"/>
        <v>png</v>
      </c>
      <c r="G172" s="166" t="str">
        <f t="shared" si="37"/>
        <v>svg</v>
      </c>
      <c r="H172" s="167" t="s">
        <v>695</v>
      </c>
      <c r="I172" s="167" t="s">
        <v>965</v>
      </c>
      <c r="J172" s="168" t="s">
        <v>1241</v>
      </c>
      <c r="K172" s="168" t="s">
        <v>1595</v>
      </c>
      <c r="L172" s="168" t="s">
        <v>1595</v>
      </c>
      <c r="M172" s="169">
        <f t="shared" si="46"/>
        <v>15</v>
      </c>
      <c r="N172" s="169">
        <f t="shared" si="46"/>
        <v>19</v>
      </c>
      <c r="O172" s="169">
        <f t="shared" si="38"/>
        <v>19</v>
      </c>
      <c r="P172" s="169">
        <f t="shared" si="47"/>
        <v>0</v>
      </c>
      <c r="Q172" s="169">
        <f t="shared" si="47"/>
        <v>0</v>
      </c>
      <c r="R172" s="169">
        <f t="shared" si="47"/>
        <v>0</v>
      </c>
      <c r="S172" s="169">
        <f t="shared" si="47"/>
        <v>0</v>
      </c>
      <c r="T172" s="169">
        <f t="shared" si="47"/>
        <v>0</v>
      </c>
      <c r="U172" s="169">
        <f t="shared" si="47"/>
        <v>3</v>
      </c>
      <c r="V172" s="169">
        <f t="shared" si="47"/>
        <v>0</v>
      </c>
      <c r="W172" s="169">
        <f t="shared" si="47"/>
        <v>3</v>
      </c>
      <c r="X172" s="169">
        <f t="shared" si="47"/>
        <v>0</v>
      </c>
      <c r="Y172" s="169">
        <f t="shared" si="47"/>
        <v>0</v>
      </c>
      <c r="Z172" s="170">
        <v>289.3297</v>
      </c>
      <c r="AA172" s="171">
        <v>40</v>
      </c>
      <c r="AB172" s="171">
        <v>15</v>
      </c>
      <c r="AC172" s="171">
        <v>6</v>
      </c>
      <c r="AD172" s="170">
        <f t="shared" si="39"/>
        <v>0.2857142857142857</v>
      </c>
      <c r="AE172" s="171">
        <v>4</v>
      </c>
      <c r="AF172" s="171">
        <v>5</v>
      </c>
      <c r="AG172" s="200">
        <v>1</v>
      </c>
      <c r="AH172" s="171">
        <v>94.48</v>
      </c>
      <c r="AI172" s="171">
        <v>-1</v>
      </c>
      <c r="AJ172" s="170">
        <v>1.76</v>
      </c>
      <c r="AK172" s="170">
        <v>2.2400000000000002</v>
      </c>
      <c r="AL172" s="170">
        <v>2.19</v>
      </c>
      <c r="AM172" s="170">
        <v>1.59</v>
      </c>
      <c r="AN172" s="170">
        <v>0.66</v>
      </c>
      <c r="AO172" s="170">
        <v>-0.27</v>
      </c>
      <c r="AP172" s="172">
        <v>-1.1100000000000001</v>
      </c>
      <c r="AQ172" s="170">
        <v>-1.1100000000000001</v>
      </c>
      <c r="AR172" s="170">
        <v>-1.1100000000000001</v>
      </c>
      <c r="AS172" s="170">
        <v>-1.1100000000000001</v>
      </c>
      <c r="AT172" s="170">
        <v>-1.1200000000000001</v>
      </c>
      <c r="AU172" s="170">
        <v>-1.26</v>
      </c>
      <c r="AV172" s="170">
        <v>-1.69</v>
      </c>
      <c r="AW172" s="173">
        <v>-3.14</v>
      </c>
      <c r="AX172" s="173"/>
      <c r="AY172" s="174">
        <f t="shared" si="40"/>
        <v>-3.14</v>
      </c>
      <c r="AZ172" s="173">
        <v>1.85</v>
      </c>
      <c r="BA172" s="173">
        <v>2</v>
      </c>
      <c r="BB172" s="173">
        <v>1.925</v>
      </c>
      <c r="BC172" s="173"/>
      <c r="BD172" s="174">
        <f t="shared" si="41"/>
        <v>1.925</v>
      </c>
      <c r="BE172"/>
    </row>
    <row r="173" spans="1:59" ht="15.75" customHeight="1" x14ac:dyDescent="0.25">
      <c r="A173" s="196" t="s">
        <v>25</v>
      </c>
      <c r="B173" s="196" t="s">
        <v>2080</v>
      </c>
      <c r="C173" s="189"/>
      <c r="D173" s="189"/>
      <c r="E173" s="133" t="s">
        <v>402</v>
      </c>
      <c r="F173" s="166" t="str">
        <f t="shared" si="36"/>
        <v>png</v>
      </c>
      <c r="G173" s="166" t="str">
        <f t="shared" si="37"/>
        <v>svg</v>
      </c>
      <c r="H173" s="167" t="s">
        <v>696</v>
      </c>
      <c r="I173" s="167" t="s">
        <v>966</v>
      </c>
      <c r="J173" s="168" t="s">
        <v>1242</v>
      </c>
      <c r="K173" s="168" t="s">
        <v>1596</v>
      </c>
      <c r="L173" s="168" t="s">
        <v>1596</v>
      </c>
      <c r="M173" s="169">
        <f t="shared" si="46"/>
        <v>14</v>
      </c>
      <c r="N173" s="169">
        <f t="shared" si="46"/>
        <v>13</v>
      </c>
      <c r="O173" s="169">
        <f t="shared" si="38"/>
        <v>13</v>
      </c>
      <c r="P173" s="169">
        <f t="shared" si="47"/>
        <v>0</v>
      </c>
      <c r="Q173" s="169">
        <f t="shared" si="47"/>
        <v>0</v>
      </c>
      <c r="R173" s="169">
        <f t="shared" si="47"/>
        <v>1</v>
      </c>
      <c r="S173" s="169">
        <f t="shared" si="47"/>
        <v>0</v>
      </c>
      <c r="T173" s="169">
        <f t="shared" si="47"/>
        <v>0</v>
      </c>
      <c r="U173" s="169">
        <f t="shared" si="47"/>
        <v>6</v>
      </c>
      <c r="V173" s="169">
        <f t="shared" si="47"/>
        <v>0</v>
      </c>
      <c r="W173" s="169">
        <f t="shared" si="47"/>
        <v>5</v>
      </c>
      <c r="X173" s="169">
        <f t="shared" si="47"/>
        <v>0</v>
      </c>
      <c r="Y173" s="169">
        <f t="shared" si="47"/>
        <v>1</v>
      </c>
      <c r="Z173" s="170">
        <v>412.80799999999999</v>
      </c>
      <c r="AA173" s="171">
        <v>40</v>
      </c>
      <c r="AB173" s="171">
        <v>12</v>
      </c>
      <c r="AC173" s="171">
        <v>15</v>
      </c>
      <c r="AD173" s="170">
        <f t="shared" si="39"/>
        <v>0.55555555555555558</v>
      </c>
      <c r="AE173" s="171">
        <v>4</v>
      </c>
      <c r="AF173" s="171">
        <v>9</v>
      </c>
      <c r="AG173" s="200">
        <v>1</v>
      </c>
      <c r="AH173" s="171">
        <v>134.01</v>
      </c>
      <c r="AI173" s="171">
        <v>-1</v>
      </c>
      <c r="AJ173" s="170">
        <v>1.1100000000000001</v>
      </c>
      <c r="AK173" s="170">
        <v>1.7</v>
      </c>
      <c r="AL173" s="170">
        <v>1.78</v>
      </c>
      <c r="AM173" s="170">
        <v>1.72</v>
      </c>
      <c r="AN173" s="170">
        <v>1.38</v>
      </c>
      <c r="AO173" s="170">
        <v>0.98</v>
      </c>
      <c r="AP173" s="172">
        <v>0.88</v>
      </c>
      <c r="AQ173" s="170">
        <v>0.86</v>
      </c>
      <c r="AR173" s="170">
        <v>0.86</v>
      </c>
      <c r="AS173" s="170">
        <v>0.86</v>
      </c>
      <c r="AT173" s="170">
        <v>0.86</v>
      </c>
      <c r="AU173" s="170">
        <v>0.86</v>
      </c>
      <c r="AV173" s="170">
        <v>0.85</v>
      </c>
      <c r="AW173" s="173">
        <v>-4.2699999999999996</v>
      </c>
      <c r="AX173" s="173"/>
      <c r="AY173" s="174">
        <f t="shared" si="40"/>
        <v>-4.2699999999999996</v>
      </c>
      <c r="AZ173" s="173">
        <v>1.51</v>
      </c>
      <c r="BA173" s="173">
        <v>2.96</v>
      </c>
      <c r="BB173" s="173">
        <v>2.2349999999999999</v>
      </c>
      <c r="BC173" s="173"/>
      <c r="BD173" s="174">
        <f t="shared" si="41"/>
        <v>2.2349999999999999</v>
      </c>
      <c r="BE173"/>
    </row>
    <row r="174" spans="1:59" ht="15.75" customHeight="1" x14ac:dyDescent="0.25">
      <c r="A174" s="20" t="s">
        <v>238</v>
      </c>
      <c r="B174" s="196" t="s">
        <v>2084</v>
      </c>
      <c r="C174" s="189" t="s">
        <v>1946</v>
      </c>
      <c r="D174" s="189" t="s">
        <v>1946</v>
      </c>
      <c r="E174" s="133" t="s">
        <v>495</v>
      </c>
      <c r="F174" s="166" t="str">
        <f t="shared" si="36"/>
        <v>png</v>
      </c>
      <c r="G174" s="166" t="str">
        <f t="shared" si="37"/>
        <v>svg</v>
      </c>
      <c r="H174" s="167" t="s">
        <v>697</v>
      </c>
      <c r="I174" s="167" t="s">
        <v>967</v>
      </c>
      <c r="J174" s="168" t="s">
        <v>1243</v>
      </c>
      <c r="K174" s="168" t="s">
        <v>1597</v>
      </c>
      <c r="L174" s="168" t="s">
        <v>1597</v>
      </c>
      <c r="M174" s="169">
        <f t="shared" si="46"/>
        <v>20</v>
      </c>
      <c r="N174" s="169">
        <f t="shared" si="46"/>
        <v>17</v>
      </c>
      <c r="O174" s="169">
        <f t="shared" si="38"/>
        <v>17</v>
      </c>
      <c r="P174" s="169">
        <f t="shared" si="47"/>
        <v>0</v>
      </c>
      <c r="Q174" s="169">
        <f t="shared" si="47"/>
        <v>0</v>
      </c>
      <c r="R174" s="169">
        <f t="shared" si="47"/>
        <v>1</v>
      </c>
      <c r="S174" s="169">
        <f t="shared" si="47"/>
        <v>0</v>
      </c>
      <c r="T174" s="169">
        <f t="shared" si="47"/>
        <v>0</v>
      </c>
      <c r="U174" s="169">
        <f t="shared" si="47"/>
        <v>0</v>
      </c>
      <c r="V174" s="169">
        <f t="shared" si="47"/>
        <v>0</v>
      </c>
      <c r="W174" s="169">
        <f t="shared" si="47"/>
        <v>3</v>
      </c>
      <c r="X174" s="169">
        <f t="shared" si="47"/>
        <v>0</v>
      </c>
      <c r="Y174" s="169">
        <f t="shared" si="47"/>
        <v>0</v>
      </c>
      <c r="Z174" s="170">
        <v>340.8</v>
      </c>
      <c r="AA174" s="171">
        <v>41</v>
      </c>
      <c r="AB174" s="171">
        <v>12</v>
      </c>
      <c r="AC174" s="171">
        <v>12</v>
      </c>
      <c r="AD174" s="170">
        <f t="shared" si="39"/>
        <v>0.5</v>
      </c>
      <c r="AE174" s="171">
        <v>4</v>
      </c>
      <c r="AF174" s="171">
        <v>3</v>
      </c>
      <c r="AG174" s="200">
        <v>0</v>
      </c>
      <c r="AH174" s="171">
        <v>46.67</v>
      </c>
      <c r="AI174" s="171">
        <v>0</v>
      </c>
      <c r="AJ174" s="170">
        <v>4.54</v>
      </c>
      <c r="AK174" s="170">
        <v>4.54</v>
      </c>
      <c r="AL174" s="170">
        <v>4.54</v>
      </c>
      <c r="AM174" s="170">
        <v>4.54</v>
      </c>
      <c r="AN174" s="170">
        <v>4.54</v>
      </c>
      <c r="AO174" s="170">
        <v>4.54</v>
      </c>
      <c r="AP174" s="172">
        <v>4.54</v>
      </c>
      <c r="AQ174" s="170">
        <v>4.54</v>
      </c>
      <c r="AR174" s="170">
        <v>4.54</v>
      </c>
      <c r="AS174" s="170">
        <v>4.54</v>
      </c>
      <c r="AT174" s="170">
        <v>4.54</v>
      </c>
      <c r="AU174" s="170">
        <v>4.54</v>
      </c>
      <c r="AV174" s="170">
        <v>4.54</v>
      </c>
      <c r="AW174" s="173">
        <v>-5.38</v>
      </c>
      <c r="AX174" s="173"/>
      <c r="AY174" s="174">
        <f t="shared" si="40"/>
        <v>-5.38</v>
      </c>
      <c r="AZ174" s="173">
        <v>4.1100000000000003</v>
      </c>
      <c r="BA174" s="173">
        <v>4.09</v>
      </c>
      <c r="BB174" s="173">
        <v>4.0999999999999996</v>
      </c>
      <c r="BC174" s="173"/>
      <c r="BD174" s="174">
        <f t="shared" si="41"/>
        <v>4.0999999999999996</v>
      </c>
      <c r="BE174"/>
    </row>
    <row r="175" spans="1:59" ht="15.75" customHeight="1" x14ac:dyDescent="0.25">
      <c r="A175" s="196" t="s">
        <v>1962</v>
      </c>
      <c r="B175" s="196" t="s">
        <v>2085</v>
      </c>
      <c r="C175" s="189" t="s">
        <v>1946</v>
      </c>
      <c r="D175" s="189"/>
      <c r="E175" s="195" t="s">
        <v>1963</v>
      </c>
      <c r="F175" s="166" t="str">
        <f t="shared" si="36"/>
        <v>png</v>
      </c>
      <c r="G175" s="166" t="str">
        <f t="shared" si="37"/>
        <v>svg</v>
      </c>
      <c r="H175" s="167" t="s">
        <v>1998</v>
      </c>
      <c r="I175" s="167" t="s">
        <v>2060</v>
      </c>
      <c r="J175" s="168" t="s">
        <v>2025</v>
      </c>
      <c r="K175" s="168" t="s">
        <v>2026</v>
      </c>
      <c r="L175" s="168" t="s">
        <v>2026</v>
      </c>
      <c r="M175" s="169">
        <f t="shared" si="46"/>
        <v>16</v>
      </c>
      <c r="N175" s="169">
        <f t="shared" si="46"/>
        <v>20</v>
      </c>
      <c r="O175" s="169">
        <f t="shared" si="38"/>
        <v>20</v>
      </c>
      <c r="P175" s="169">
        <f t="shared" si="47"/>
        <v>0</v>
      </c>
      <c r="Q175" s="169">
        <f t="shared" si="47"/>
        <v>0</v>
      </c>
      <c r="R175" s="169">
        <f t="shared" si="47"/>
        <v>0</v>
      </c>
      <c r="S175" s="169">
        <f t="shared" si="47"/>
        <v>1</v>
      </c>
      <c r="T175" s="169">
        <f t="shared" si="47"/>
        <v>0</v>
      </c>
      <c r="U175" s="169">
        <f t="shared" si="47"/>
        <v>5</v>
      </c>
      <c r="V175" s="169">
        <f t="shared" si="47"/>
        <v>0</v>
      </c>
      <c r="W175" s="169">
        <f t="shared" si="47"/>
        <v>0</v>
      </c>
      <c r="X175" s="169">
        <f t="shared" si="47"/>
        <v>0</v>
      </c>
      <c r="Y175" s="169">
        <f t="shared" si="47"/>
        <v>0</v>
      </c>
      <c r="Z175" s="170">
        <v>301.36189999999999</v>
      </c>
      <c r="AA175" s="171">
        <v>42</v>
      </c>
      <c r="AB175" s="171">
        <v>10</v>
      </c>
      <c r="AC175" s="171">
        <v>12</v>
      </c>
      <c r="AD175" s="170">
        <f t="shared" si="39"/>
        <v>0.54545454545454541</v>
      </c>
      <c r="AE175" s="171">
        <v>3</v>
      </c>
      <c r="AF175" s="171">
        <v>5</v>
      </c>
      <c r="AG175" s="200">
        <v>3</v>
      </c>
      <c r="AH175" s="171">
        <v>76.72</v>
      </c>
      <c r="AI175" s="171">
        <v>0</v>
      </c>
      <c r="AJ175" s="170">
        <v>2.02</v>
      </c>
      <c r="AK175" s="170">
        <v>2.63</v>
      </c>
      <c r="AL175" s="170">
        <v>3.46</v>
      </c>
      <c r="AM175" s="170">
        <v>3.94</v>
      </c>
      <c r="AN175" s="170">
        <v>4.04</v>
      </c>
      <c r="AO175" s="170">
        <v>4.0599999999999996</v>
      </c>
      <c r="AP175" s="172">
        <v>4.0599999999999996</v>
      </c>
      <c r="AQ175" s="170">
        <v>4.0599999999999996</v>
      </c>
      <c r="AR175" s="170">
        <v>4.0599999999999996</v>
      </c>
      <c r="AS175" s="170">
        <v>4.0599999999999996</v>
      </c>
      <c r="AT175" s="170">
        <v>4.05</v>
      </c>
      <c r="AU175" s="170">
        <v>4.0199999999999996</v>
      </c>
      <c r="AV175" s="170">
        <v>3.8</v>
      </c>
      <c r="AW175" s="173">
        <v>-3.73</v>
      </c>
      <c r="AX175" s="173"/>
      <c r="AY175" s="174">
        <f t="shared" si="40"/>
        <v>-3.73</v>
      </c>
      <c r="AZ175" s="173">
        <v>3.23</v>
      </c>
      <c r="BA175" s="173">
        <v>3.25</v>
      </c>
      <c r="BB175" s="173">
        <v>3.24</v>
      </c>
      <c r="BC175" s="173"/>
      <c r="BD175" s="174">
        <f t="shared" si="41"/>
        <v>3.24</v>
      </c>
      <c r="BE175"/>
    </row>
    <row r="176" spans="1:59" ht="15.75" customHeight="1" x14ac:dyDescent="0.25">
      <c r="A176" s="196" t="s">
        <v>26</v>
      </c>
      <c r="B176" s="196" t="s">
        <v>2080</v>
      </c>
      <c r="C176" s="189"/>
      <c r="D176" s="189" t="s">
        <v>1946</v>
      </c>
      <c r="E176" s="133" t="s">
        <v>496</v>
      </c>
      <c r="F176" s="166" t="str">
        <f t="shared" si="36"/>
        <v>png</v>
      </c>
      <c r="G176" s="166" t="str">
        <f t="shared" si="37"/>
        <v>svg</v>
      </c>
      <c r="H176" s="167" t="s">
        <v>698</v>
      </c>
      <c r="I176" s="167" t="s">
        <v>968</v>
      </c>
      <c r="J176" s="168" t="s">
        <v>1244</v>
      </c>
      <c r="K176" s="168" t="s">
        <v>1598</v>
      </c>
      <c r="L176" s="168" t="s">
        <v>1598</v>
      </c>
      <c r="M176" s="169">
        <f t="shared" si="46"/>
        <v>14</v>
      </c>
      <c r="N176" s="169">
        <f t="shared" si="46"/>
        <v>14</v>
      </c>
      <c r="O176" s="169">
        <f t="shared" si="38"/>
        <v>14</v>
      </c>
      <c r="P176" s="169">
        <f t="shared" ref="P176:Y185" si="48">IFERROR(VALUE(MID($K176,SEARCH(P$2&amp;"0",$K176,1)+LEN(P$2),3)),0)</f>
        <v>0</v>
      </c>
      <c r="Q176" s="169">
        <f t="shared" si="48"/>
        <v>0</v>
      </c>
      <c r="R176" s="169">
        <f t="shared" si="48"/>
        <v>0</v>
      </c>
      <c r="S176" s="169">
        <f t="shared" si="48"/>
        <v>0</v>
      </c>
      <c r="T176" s="169">
        <f t="shared" si="48"/>
        <v>1</v>
      </c>
      <c r="U176" s="169">
        <f t="shared" si="48"/>
        <v>5</v>
      </c>
      <c r="V176" s="169">
        <f t="shared" si="48"/>
        <v>0</v>
      </c>
      <c r="W176" s="169">
        <f t="shared" si="48"/>
        <v>6</v>
      </c>
      <c r="X176" s="169">
        <f t="shared" si="48"/>
        <v>0</v>
      </c>
      <c r="Y176" s="169">
        <f t="shared" si="48"/>
        <v>1</v>
      </c>
      <c r="Z176" s="170">
        <v>507.26</v>
      </c>
      <c r="AA176" s="171">
        <v>41</v>
      </c>
      <c r="AB176" s="171">
        <v>15</v>
      </c>
      <c r="AC176" s="171">
        <v>12</v>
      </c>
      <c r="AD176" s="170">
        <f t="shared" si="39"/>
        <v>0.44444444444444442</v>
      </c>
      <c r="AE176" s="171">
        <v>5</v>
      </c>
      <c r="AF176" s="171">
        <v>9</v>
      </c>
      <c r="AG176" s="200">
        <v>1</v>
      </c>
      <c r="AH176" s="171">
        <v>146.66999999999999</v>
      </c>
      <c r="AI176" s="171">
        <v>-1</v>
      </c>
      <c r="AJ176" s="170">
        <v>2.96</v>
      </c>
      <c r="AK176" s="170">
        <v>2.96</v>
      </c>
      <c r="AL176" s="170">
        <v>2.76</v>
      </c>
      <c r="AM176" s="170">
        <v>2.25</v>
      </c>
      <c r="AN176" s="170">
        <v>1.98</v>
      </c>
      <c r="AO176" s="170">
        <v>1.94</v>
      </c>
      <c r="AP176" s="172">
        <v>1.93</v>
      </c>
      <c r="AQ176" s="170">
        <v>1.93</v>
      </c>
      <c r="AR176" s="170">
        <v>1.93</v>
      </c>
      <c r="AS176" s="170">
        <v>1.93</v>
      </c>
      <c r="AT176" s="170">
        <v>1.93</v>
      </c>
      <c r="AU176" s="170">
        <v>1.93</v>
      </c>
      <c r="AV176" s="170">
        <v>1.93</v>
      </c>
      <c r="AW176" s="173">
        <v>-3.12</v>
      </c>
      <c r="AX176" s="173"/>
      <c r="AY176" s="174">
        <f t="shared" si="40"/>
        <v>-3.12</v>
      </c>
      <c r="AZ176" s="173">
        <v>1.66</v>
      </c>
      <c r="BA176" s="173">
        <v>2.2000000000000002</v>
      </c>
      <c r="BB176" s="173">
        <v>1.9300000000000002</v>
      </c>
      <c r="BC176" s="173"/>
      <c r="BD176" s="174">
        <f t="shared" si="41"/>
        <v>1.9300000000000002</v>
      </c>
      <c r="BE176"/>
    </row>
    <row r="177" spans="1:57" ht="15.75" customHeight="1" x14ac:dyDescent="0.25">
      <c r="A177" s="196" t="s">
        <v>1964</v>
      </c>
      <c r="B177" s="196" t="s">
        <v>2077</v>
      </c>
      <c r="C177" s="189"/>
      <c r="D177" s="189"/>
      <c r="E177" s="195" t="s">
        <v>1965</v>
      </c>
      <c r="F177" s="166" t="str">
        <f t="shared" si="36"/>
        <v>png</v>
      </c>
      <c r="G177" s="166" t="str">
        <f t="shared" si="37"/>
        <v>svg</v>
      </c>
      <c r="H177" s="167" t="s">
        <v>1999</v>
      </c>
      <c r="I177" s="167" t="s">
        <v>2061</v>
      </c>
      <c r="J177" s="168" t="s">
        <v>2027</v>
      </c>
      <c r="K177" s="168" t="s">
        <v>2028</v>
      </c>
      <c r="L177" s="168" t="s">
        <v>2028</v>
      </c>
      <c r="M177" s="169">
        <f t="shared" si="46"/>
        <v>12</v>
      </c>
      <c r="N177" s="169">
        <f t="shared" si="46"/>
        <v>12</v>
      </c>
      <c r="O177" s="169">
        <f t="shared" si="38"/>
        <v>12</v>
      </c>
      <c r="P177" s="169">
        <f t="shared" si="48"/>
        <v>0</v>
      </c>
      <c r="Q177" s="169">
        <f t="shared" si="48"/>
        <v>0</v>
      </c>
      <c r="R177" s="169">
        <f t="shared" si="48"/>
        <v>0</v>
      </c>
      <c r="S177" s="169">
        <f t="shared" si="48"/>
        <v>0</v>
      </c>
      <c r="T177" s="169">
        <f t="shared" si="48"/>
        <v>1</v>
      </c>
      <c r="U177" s="169">
        <f t="shared" si="48"/>
        <v>5</v>
      </c>
      <c r="V177" s="169">
        <f t="shared" si="48"/>
        <v>0</v>
      </c>
      <c r="W177" s="169">
        <f t="shared" si="48"/>
        <v>4</v>
      </c>
      <c r="X177" s="169">
        <f t="shared" si="48"/>
        <v>0</v>
      </c>
      <c r="Y177" s="169">
        <f t="shared" si="48"/>
        <v>1</v>
      </c>
      <c r="Z177" s="170">
        <v>449.22399999999999</v>
      </c>
      <c r="AA177" s="171">
        <v>35</v>
      </c>
      <c r="AB177" s="171">
        <v>11</v>
      </c>
      <c r="AC177" s="171">
        <v>12</v>
      </c>
      <c r="AD177" s="170">
        <f t="shared" si="39"/>
        <v>0.52173913043478259</v>
      </c>
      <c r="AE177" s="171">
        <v>3</v>
      </c>
      <c r="AF177" s="171">
        <v>8</v>
      </c>
      <c r="AG177" s="200">
        <v>1</v>
      </c>
      <c r="AH177" s="171">
        <v>120.37</v>
      </c>
      <c r="AI177" s="171">
        <v>-1</v>
      </c>
      <c r="AJ177" s="170">
        <v>2.91</v>
      </c>
      <c r="AK177" s="170">
        <v>2.91</v>
      </c>
      <c r="AL177" s="170">
        <v>2.71</v>
      </c>
      <c r="AM177" s="170">
        <v>2.2000000000000002</v>
      </c>
      <c r="AN177" s="170">
        <v>1.93</v>
      </c>
      <c r="AO177" s="170">
        <v>1.88</v>
      </c>
      <c r="AP177" s="172">
        <v>1.88</v>
      </c>
      <c r="AQ177" s="170">
        <v>1.88</v>
      </c>
      <c r="AR177" s="170">
        <v>1.88</v>
      </c>
      <c r="AS177" s="170">
        <v>1.88</v>
      </c>
      <c r="AT177" s="170">
        <v>1.88</v>
      </c>
      <c r="AU177" s="170">
        <v>1.88</v>
      </c>
      <c r="AV177" s="170">
        <v>1.87</v>
      </c>
      <c r="AW177" s="173">
        <v>-2.97</v>
      </c>
      <c r="AX177" s="173"/>
      <c r="AY177" s="174">
        <f t="shared" si="40"/>
        <v>-2.97</v>
      </c>
      <c r="AZ177" s="173">
        <v>1.6</v>
      </c>
      <c r="BA177" s="173">
        <v>2.35</v>
      </c>
      <c r="BB177" s="173">
        <v>1.98</v>
      </c>
      <c r="BC177" s="173"/>
      <c r="BD177" s="174">
        <f t="shared" si="41"/>
        <v>1.98</v>
      </c>
      <c r="BE177"/>
    </row>
    <row r="178" spans="1:57" ht="15.75" customHeight="1" x14ac:dyDescent="0.25">
      <c r="A178" s="133" t="s">
        <v>100</v>
      </c>
      <c r="B178" s="196" t="s">
        <v>1942</v>
      </c>
      <c r="C178" s="189"/>
      <c r="D178" s="189" t="s">
        <v>1946</v>
      </c>
      <c r="E178" s="133" t="s">
        <v>297</v>
      </c>
      <c r="F178" s="166" t="str">
        <f t="shared" si="36"/>
        <v>png</v>
      </c>
      <c r="G178" s="166" t="str">
        <f t="shared" si="37"/>
        <v>svg</v>
      </c>
      <c r="H178" s="167" t="s">
        <v>699</v>
      </c>
      <c r="I178" s="167" t="s">
        <v>969</v>
      </c>
      <c r="J178" s="168" t="s">
        <v>1245</v>
      </c>
      <c r="K178" s="168" t="s">
        <v>1599</v>
      </c>
      <c r="L178" s="168" t="s">
        <v>1599</v>
      </c>
      <c r="M178" s="169">
        <f t="shared" si="46"/>
        <v>7</v>
      </c>
      <c r="N178" s="169">
        <f t="shared" si="46"/>
        <v>3</v>
      </c>
      <c r="O178" s="169">
        <f t="shared" si="38"/>
        <v>3</v>
      </c>
      <c r="P178" s="169">
        <f t="shared" si="48"/>
        <v>0</v>
      </c>
      <c r="Q178" s="169">
        <f t="shared" si="48"/>
        <v>0</v>
      </c>
      <c r="R178" s="169">
        <f t="shared" si="48"/>
        <v>0</v>
      </c>
      <c r="S178" s="169">
        <f t="shared" si="48"/>
        <v>0</v>
      </c>
      <c r="T178" s="169">
        <f t="shared" si="48"/>
        <v>2</v>
      </c>
      <c r="U178" s="169">
        <f t="shared" si="48"/>
        <v>1</v>
      </c>
      <c r="V178" s="169">
        <f t="shared" si="48"/>
        <v>0</v>
      </c>
      <c r="W178" s="169">
        <f t="shared" si="48"/>
        <v>1</v>
      </c>
      <c r="X178" s="169">
        <f t="shared" si="48"/>
        <v>0</v>
      </c>
      <c r="Y178" s="169">
        <f t="shared" si="48"/>
        <v>0</v>
      </c>
      <c r="Z178" s="170">
        <v>370.91379999999998</v>
      </c>
      <c r="AA178" s="171">
        <v>14</v>
      </c>
      <c r="AB178" s="171">
        <v>5</v>
      </c>
      <c r="AC178" s="171">
        <v>6</v>
      </c>
      <c r="AD178" s="170">
        <f t="shared" si="39"/>
        <v>0.54545454545454541</v>
      </c>
      <c r="AE178" s="171">
        <v>0</v>
      </c>
      <c r="AF178" s="171">
        <v>2</v>
      </c>
      <c r="AG178" s="200">
        <v>0</v>
      </c>
      <c r="AH178" s="171">
        <v>46.85</v>
      </c>
      <c r="AI178" s="171">
        <v>-1</v>
      </c>
      <c r="AJ178" s="170">
        <v>3.38</v>
      </c>
      <c r="AK178" s="170">
        <v>3.38</v>
      </c>
      <c r="AL178" s="170">
        <v>3.38</v>
      </c>
      <c r="AM178" s="170">
        <v>3.36</v>
      </c>
      <c r="AN178" s="170">
        <v>3.18</v>
      </c>
      <c r="AO178" s="170">
        <v>2.56</v>
      </c>
      <c r="AP178" s="172">
        <v>1.81</v>
      </c>
      <c r="AQ178" s="170">
        <v>1.48</v>
      </c>
      <c r="AR178" s="170">
        <v>1.42</v>
      </c>
      <c r="AS178" s="170">
        <v>1.42</v>
      </c>
      <c r="AT178" s="170">
        <v>1.42</v>
      </c>
      <c r="AU178" s="170">
        <v>1.42</v>
      </c>
      <c r="AV178" s="170">
        <v>1.42</v>
      </c>
      <c r="AW178" s="173"/>
      <c r="AX178" s="173">
        <v>-3.61</v>
      </c>
      <c r="AY178" s="174">
        <f t="shared" si="40"/>
        <v>-3.61</v>
      </c>
      <c r="AZ178" s="173"/>
      <c r="BA178" s="173"/>
      <c r="BB178" s="173"/>
      <c r="BC178" s="173">
        <v>3.43</v>
      </c>
      <c r="BD178" s="174">
        <f t="shared" si="41"/>
        <v>3.43</v>
      </c>
      <c r="BE178"/>
    </row>
    <row r="179" spans="1:57" ht="15.75" customHeight="1" x14ac:dyDescent="0.25">
      <c r="A179" s="196" t="s">
        <v>1966</v>
      </c>
      <c r="B179" s="196" t="s">
        <v>2077</v>
      </c>
      <c r="C179" s="189"/>
      <c r="D179" s="189"/>
      <c r="E179" s="195" t="s">
        <v>1967</v>
      </c>
      <c r="F179" s="166" t="str">
        <f t="shared" si="36"/>
        <v>png</v>
      </c>
      <c r="G179" s="166" t="str">
        <f t="shared" si="37"/>
        <v>svg</v>
      </c>
      <c r="H179" s="167" t="s">
        <v>2000</v>
      </c>
      <c r="I179" s="167" t="s">
        <v>2062</v>
      </c>
      <c r="J179" s="168" t="s">
        <v>2029</v>
      </c>
      <c r="K179" s="168" t="s">
        <v>2030</v>
      </c>
      <c r="L179" s="168" t="s">
        <v>2030</v>
      </c>
      <c r="M179" s="169">
        <f t="shared" si="46"/>
        <v>18</v>
      </c>
      <c r="N179" s="169">
        <f t="shared" si="46"/>
        <v>14</v>
      </c>
      <c r="O179" s="169">
        <f t="shared" si="38"/>
        <v>14</v>
      </c>
      <c r="P179" s="169">
        <f t="shared" si="48"/>
        <v>0</v>
      </c>
      <c r="Q179" s="169">
        <f t="shared" si="48"/>
        <v>0</v>
      </c>
      <c r="R179" s="169">
        <f t="shared" si="48"/>
        <v>2</v>
      </c>
      <c r="S179" s="169">
        <f t="shared" si="48"/>
        <v>2</v>
      </c>
      <c r="T179" s="169">
        <f t="shared" si="48"/>
        <v>0</v>
      </c>
      <c r="U179" s="169">
        <f t="shared" si="48"/>
        <v>4</v>
      </c>
      <c r="V179" s="169">
        <f t="shared" si="48"/>
        <v>0</v>
      </c>
      <c r="W179" s="169">
        <f t="shared" si="48"/>
        <v>2</v>
      </c>
      <c r="X179" s="169">
        <f t="shared" si="48"/>
        <v>0</v>
      </c>
      <c r="Y179" s="169">
        <f t="shared" si="48"/>
        <v>0</v>
      </c>
      <c r="Z179" s="170">
        <v>427.23200000000003</v>
      </c>
      <c r="AA179" s="171">
        <v>42</v>
      </c>
      <c r="AB179" s="171">
        <v>11</v>
      </c>
      <c r="AC179" s="171">
        <v>17</v>
      </c>
      <c r="AD179" s="170">
        <f t="shared" si="39"/>
        <v>0.6071428571428571</v>
      </c>
      <c r="AE179" s="171">
        <v>3</v>
      </c>
      <c r="AF179" s="171">
        <v>3</v>
      </c>
      <c r="AG179" s="200">
        <v>0</v>
      </c>
      <c r="AH179" s="171">
        <v>56.22</v>
      </c>
      <c r="AI179" s="171">
        <v>0</v>
      </c>
      <c r="AJ179" s="170">
        <v>4.9400000000000004</v>
      </c>
      <c r="AK179" s="170">
        <v>4.9400000000000004</v>
      </c>
      <c r="AL179" s="170">
        <v>4.9400000000000004</v>
      </c>
      <c r="AM179" s="170">
        <v>4.9400000000000004</v>
      </c>
      <c r="AN179" s="170">
        <v>4.9400000000000004</v>
      </c>
      <c r="AO179" s="170">
        <v>4.9400000000000004</v>
      </c>
      <c r="AP179" s="172">
        <v>4.9400000000000004</v>
      </c>
      <c r="AQ179" s="170">
        <v>4.9400000000000004</v>
      </c>
      <c r="AR179" s="170">
        <v>4.9400000000000004</v>
      </c>
      <c r="AS179" s="170">
        <v>4.9400000000000004</v>
      </c>
      <c r="AT179" s="170">
        <v>4.9400000000000004</v>
      </c>
      <c r="AU179" s="170">
        <v>4.9400000000000004</v>
      </c>
      <c r="AV179" s="170">
        <v>4.9400000000000004</v>
      </c>
      <c r="AW179" s="173">
        <v>-5.47</v>
      </c>
      <c r="AX179" s="173"/>
      <c r="AY179" s="174">
        <f t="shared" si="40"/>
        <v>-5.47</v>
      </c>
      <c r="AZ179" s="173">
        <v>3.82</v>
      </c>
      <c r="BA179" s="173">
        <v>4.74</v>
      </c>
      <c r="BB179" s="173">
        <v>4.28</v>
      </c>
      <c r="BC179" s="173"/>
      <c r="BD179" s="174">
        <f t="shared" si="41"/>
        <v>4.28</v>
      </c>
      <c r="BE179"/>
    </row>
    <row r="180" spans="1:57" ht="15.75" customHeight="1" x14ac:dyDescent="0.25">
      <c r="A180" s="20" t="s">
        <v>1800</v>
      </c>
      <c r="B180" s="196" t="s">
        <v>2077</v>
      </c>
      <c r="C180" s="189"/>
      <c r="D180" s="189"/>
      <c r="E180" s="133" t="s">
        <v>1785</v>
      </c>
      <c r="F180" s="166" t="str">
        <f t="shared" si="36"/>
        <v>png</v>
      </c>
      <c r="G180" s="166" t="str">
        <f t="shared" si="37"/>
        <v>svg</v>
      </c>
      <c r="H180" s="167" t="s">
        <v>1836</v>
      </c>
      <c r="I180" s="167" t="s">
        <v>1837</v>
      </c>
      <c r="J180" s="168" t="s">
        <v>1838</v>
      </c>
      <c r="K180" s="168" t="s">
        <v>1839</v>
      </c>
      <c r="L180" s="168" t="s">
        <v>1839</v>
      </c>
      <c r="M180" s="169">
        <f t="shared" si="46"/>
        <v>15</v>
      </c>
      <c r="N180" s="169">
        <f t="shared" si="46"/>
        <v>23</v>
      </c>
      <c r="O180" s="169">
        <f t="shared" si="38"/>
        <v>23</v>
      </c>
      <c r="P180" s="169">
        <f t="shared" si="48"/>
        <v>0</v>
      </c>
      <c r="Q180" s="169">
        <f t="shared" si="48"/>
        <v>0</v>
      </c>
      <c r="R180" s="169">
        <f t="shared" si="48"/>
        <v>0</v>
      </c>
      <c r="S180" s="169">
        <f t="shared" si="48"/>
        <v>0</v>
      </c>
      <c r="T180" s="169">
        <f t="shared" si="48"/>
        <v>0</v>
      </c>
      <c r="U180" s="169">
        <f t="shared" si="48"/>
        <v>3</v>
      </c>
      <c r="V180" s="169">
        <f t="shared" si="48"/>
        <v>0</v>
      </c>
      <c r="W180" s="169">
        <f t="shared" si="48"/>
        <v>4</v>
      </c>
      <c r="X180" s="169">
        <f t="shared" si="48"/>
        <v>0</v>
      </c>
      <c r="Y180" s="169">
        <f t="shared" si="48"/>
        <v>0</v>
      </c>
      <c r="Z180" s="170">
        <v>309.36079999999998</v>
      </c>
      <c r="AA180" s="171">
        <v>45</v>
      </c>
      <c r="AB180" s="171">
        <v>16</v>
      </c>
      <c r="AC180" s="171">
        <v>6</v>
      </c>
      <c r="AD180" s="170">
        <f t="shared" si="39"/>
        <v>0.27272727272727271</v>
      </c>
      <c r="AE180" s="171">
        <v>8</v>
      </c>
      <c r="AF180" s="171">
        <v>5</v>
      </c>
      <c r="AG180" s="200">
        <v>0</v>
      </c>
      <c r="AH180" s="171">
        <v>94.88</v>
      </c>
      <c r="AI180" s="171">
        <v>0</v>
      </c>
      <c r="AJ180" s="170">
        <v>4.95</v>
      </c>
      <c r="AK180" s="170">
        <v>4.96</v>
      </c>
      <c r="AL180" s="170">
        <v>4.96</v>
      </c>
      <c r="AM180" s="170">
        <v>4.96</v>
      </c>
      <c r="AN180" s="170">
        <v>4.96</v>
      </c>
      <c r="AO180" s="170">
        <v>4.96</v>
      </c>
      <c r="AP180" s="172">
        <v>4.96</v>
      </c>
      <c r="AQ180" s="170">
        <v>4.96</v>
      </c>
      <c r="AR180" s="170">
        <v>4.96</v>
      </c>
      <c r="AS180" s="170">
        <v>4.96</v>
      </c>
      <c r="AT180" s="170">
        <v>4.96</v>
      </c>
      <c r="AU180" s="170">
        <v>4.96</v>
      </c>
      <c r="AV180" s="170">
        <v>4.96</v>
      </c>
      <c r="AW180" s="173"/>
      <c r="AX180" s="173">
        <v>-6.45</v>
      </c>
      <c r="AY180" s="174">
        <f t="shared" si="40"/>
        <v>-6.45</v>
      </c>
      <c r="AZ180" s="173">
        <v>4.68</v>
      </c>
      <c r="BA180" s="173">
        <v>5.58</v>
      </c>
      <c r="BB180" s="173">
        <v>5.13</v>
      </c>
      <c r="BC180" s="173"/>
      <c r="BD180" s="174">
        <f t="shared" si="41"/>
        <v>5.13</v>
      </c>
      <c r="BE180"/>
    </row>
    <row r="181" spans="1:57" ht="15.75" customHeight="1" x14ac:dyDescent="0.25">
      <c r="A181" s="20" t="s">
        <v>86</v>
      </c>
      <c r="B181" s="196" t="s">
        <v>1942</v>
      </c>
      <c r="C181" s="189" t="s">
        <v>1946</v>
      </c>
      <c r="D181" s="189" t="s">
        <v>1946</v>
      </c>
      <c r="E181" s="133" t="s">
        <v>289</v>
      </c>
      <c r="F181" s="166" t="str">
        <f t="shared" si="36"/>
        <v>png</v>
      </c>
      <c r="G181" s="166" t="str">
        <f t="shared" si="37"/>
        <v>svg</v>
      </c>
      <c r="H181" s="167" t="s">
        <v>700</v>
      </c>
      <c r="I181" s="167" t="s">
        <v>970</v>
      </c>
      <c r="J181" s="168" t="s">
        <v>1246</v>
      </c>
      <c r="K181" s="168" t="s">
        <v>1600</v>
      </c>
      <c r="L181" s="168" t="s">
        <v>1600</v>
      </c>
      <c r="M181" s="169">
        <f t="shared" si="46"/>
        <v>12</v>
      </c>
      <c r="N181" s="169">
        <f t="shared" si="46"/>
        <v>18</v>
      </c>
      <c r="O181" s="169">
        <f t="shared" si="38"/>
        <v>18</v>
      </c>
      <c r="P181" s="169">
        <f t="shared" si="48"/>
        <v>0</v>
      </c>
      <c r="Q181" s="169">
        <f t="shared" si="48"/>
        <v>0</v>
      </c>
      <c r="R181" s="169">
        <f t="shared" si="48"/>
        <v>0</v>
      </c>
      <c r="S181" s="169">
        <f t="shared" si="48"/>
        <v>0</v>
      </c>
      <c r="T181" s="169">
        <f t="shared" si="48"/>
        <v>0</v>
      </c>
      <c r="U181" s="169">
        <f t="shared" si="48"/>
        <v>2</v>
      </c>
      <c r="V181" s="169">
        <f t="shared" si="48"/>
        <v>0</v>
      </c>
      <c r="W181" s="169">
        <f t="shared" si="48"/>
        <v>1</v>
      </c>
      <c r="X181" s="169">
        <f t="shared" si="48"/>
        <v>0</v>
      </c>
      <c r="Y181" s="169">
        <f t="shared" si="48"/>
        <v>0</v>
      </c>
      <c r="Z181" s="170">
        <v>206.2841</v>
      </c>
      <c r="AA181" s="171">
        <v>33</v>
      </c>
      <c r="AB181" s="171">
        <v>9</v>
      </c>
      <c r="AC181" s="171">
        <v>6</v>
      </c>
      <c r="AD181" s="170">
        <f t="shared" si="39"/>
        <v>0.4</v>
      </c>
      <c r="AE181" s="171">
        <v>2</v>
      </c>
      <c r="AF181" s="171">
        <v>1</v>
      </c>
      <c r="AG181" s="200">
        <v>1</v>
      </c>
      <c r="AH181" s="171">
        <v>32.340000000000003</v>
      </c>
      <c r="AI181" s="171">
        <v>0</v>
      </c>
      <c r="AJ181" s="170">
        <v>2.57</v>
      </c>
      <c r="AK181" s="170">
        <v>2.57</v>
      </c>
      <c r="AL181" s="170">
        <v>2.57</v>
      </c>
      <c r="AM181" s="170">
        <v>2.57</v>
      </c>
      <c r="AN181" s="170">
        <v>2.57</v>
      </c>
      <c r="AO181" s="170">
        <v>2.57</v>
      </c>
      <c r="AP181" s="172">
        <v>2.57</v>
      </c>
      <c r="AQ181" s="170">
        <v>2.57</v>
      </c>
      <c r="AR181" s="170">
        <v>2.57</v>
      </c>
      <c r="AS181" s="170">
        <v>2.57</v>
      </c>
      <c r="AT181" s="170">
        <v>2.57</v>
      </c>
      <c r="AU181" s="170">
        <v>2.5499999999999998</v>
      </c>
      <c r="AV181" s="170">
        <v>2.4300000000000002</v>
      </c>
      <c r="AW181" s="173"/>
      <c r="AX181" s="173">
        <v>-3.54</v>
      </c>
      <c r="AY181" s="174">
        <f t="shared" si="40"/>
        <v>-3.54</v>
      </c>
      <c r="AZ181" s="173"/>
      <c r="BA181" s="173"/>
      <c r="BB181" s="173"/>
      <c r="BC181" s="173">
        <v>2.87</v>
      </c>
      <c r="BD181" s="174">
        <f t="shared" si="41"/>
        <v>2.87</v>
      </c>
      <c r="BE181"/>
    </row>
    <row r="182" spans="1:57" ht="15.75" customHeight="1" x14ac:dyDescent="0.25">
      <c r="A182" s="20" t="s">
        <v>87</v>
      </c>
      <c r="B182" s="196" t="s">
        <v>1942</v>
      </c>
      <c r="C182" s="189" t="s">
        <v>1946</v>
      </c>
      <c r="D182" s="189" t="s">
        <v>1946</v>
      </c>
      <c r="E182" s="133" t="s">
        <v>290</v>
      </c>
      <c r="F182" s="166" t="str">
        <f t="shared" si="36"/>
        <v>png</v>
      </c>
      <c r="G182" s="166" t="str">
        <f t="shared" si="37"/>
        <v>svg</v>
      </c>
      <c r="H182" s="167" t="s">
        <v>701</v>
      </c>
      <c r="I182" s="167" t="s">
        <v>971</v>
      </c>
      <c r="J182" s="168" t="s">
        <v>1247</v>
      </c>
      <c r="K182" s="168" t="s">
        <v>1601</v>
      </c>
      <c r="L182" s="168" t="s">
        <v>1601</v>
      </c>
      <c r="M182" s="169">
        <f t="shared" si="46"/>
        <v>10</v>
      </c>
      <c r="N182" s="169">
        <f t="shared" si="46"/>
        <v>17</v>
      </c>
      <c r="O182" s="169">
        <f t="shared" si="38"/>
        <v>17</v>
      </c>
      <c r="P182" s="169">
        <f t="shared" si="48"/>
        <v>0</v>
      </c>
      <c r="Q182" s="169">
        <f t="shared" si="48"/>
        <v>0</v>
      </c>
      <c r="R182" s="169">
        <f t="shared" si="48"/>
        <v>0</v>
      </c>
      <c r="S182" s="169">
        <f t="shared" si="48"/>
        <v>0</v>
      </c>
      <c r="T182" s="169">
        <f t="shared" si="48"/>
        <v>0</v>
      </c>
      <c r="U182" s="169">
        <f t="shared" si="48"/>
        <v>3</v>
      </c>
      <c r="V182" s="169">
        <f t="shared" si="48"/>
        <v>0</v>
      </c>
      <c r="W182" s="169">
        <f t="shared" si="48"/>
        <v>2</v>
      </c>
      <c r="X182" s="169">
        <f t="shared" si="48"/>
        <v>0</v>
      </c>
      <c r="Y182" s="169">
        <f t="shared" si="48"/>
        <v>0</v>
      </c>
      <c r="Z182" s="170">
        <v>211.26089999999999</v>
      </c>
      <c r="AA182" s="171">
        <v>32</v>
      </c>
      <c r="AB182" s="171">
        <v>10</v>
      </c>
      <c r="AC182" s="171">
        <v>5</v>
      </c>
      <c r="AD182" s="170">
        <f t="shared" si="39"/>
        <v>0.33333333333333331</v>
      </c>
      <c r="AE182" s="171">
        <v>2</v>
      </c>
      <c r="AF182" s="171">
        <v>2</v>
      </c>
      <c r="AG182" s="200">
        <v>1</v>
      </c>
      <c r="AH182" s="171">
        <v>58.37</v>
      </c>
      <c r="AI182" s="171">
        <v>0</v>
      </c>
      <c r="AJ182" s="170">
        <v>1.75</v>
      </c>
      <c r="AK182" s="170">
        <v>1.75</v>
      </c>
      <c r="AL182" s="170">
        <v>1.75</v>
      </c>
      <c r="AM182" s="170">
        <v>1.75</v>
      </c>
      <c r="AN182" s="170">
        <v>1.75</v>
      </c>
      <c r="AO182" s="170">
        <v>1.75</v>
      </c>
      <c r="AP182" s="172">
        <v>1.75</v>
      </c>
      <c r="AQ182" s="170">
        <v>1.75</v>
      </c>
      <c r="AR182" s="170">
        <v>1.74</v>
      </c>
      <c r="AS182" s="170">
        <v>1.66</v>
      </c>
      <c r="AT182" s="170">
        <v>1.27</v>
      </c>
      <c r="AU182" s="170">
        <v>0.69</v>
      </c>
      <c r="AV182" s="170">
        <v>0.48</v>
      </c>
      <c r="AW182" s="173">
        <v>-2.44</v>
      </c>
      <c r="AX182" s="173"/>
      <c r="AY182" s="174">
        <f t="shared" si="40"/>
        <v>-2.44</v>
      </c>
      <c r="AZ182" s="173"/>
      <c r="BA182" s="173"/>
      <c r="BB182" s="173"/>
      <c r="BC182" s="173">
        <v>1.98</v>
      </c>
      <c r="BD182" s="174">
        <f t="shared" si="41"/>
        <v>1.98</v>
      </c>
      <c r="BE182"/>
    </row>
    <row r="183" spans="1:57" ht="15.75" customHeight="1" x14ac:dyDescent="0.25">
      <c r="A183" s="196" t="s">
        <v>189</v>
      </c>
      <c r="B183" s="196" t="s">
        <v>2085</v>
      </c>
      <c r="C183" s="189" t="s">
        <v>1946</v>
      </c>
      <c r="D183" s="189"/>
      <c r="E183" s="133" t="s">
        <v>331</v>
      </c>
      <c r="F183" s="166" t="str">
        <f t="shared" si="36"/>
        <v>png</v>
      </c>
      <c r="G183" s="166" t="str">
        <f t="shared" si="37"/>
        <v>svg</v>
      </c>
      <c r="H183" s="167" t="s">
        <v>702</v>
      </c>
      <c r="I183" s="167" t="s">
        <v>972</v>
      </c>
      <c r="J183" s="168" t="s">
        <v>1248</v>
      </c>
      <c r="K183" s="168" t="s">
        <v>1602</v>
      </c>
      <c r="L183" s="168" t="s">
        <v>1602</v>
      </c>
      <c r="M183" s="169">
        <f t="shared" si="46"/>
        <v>18</v>
      </c>
      <c r="N183" s="169">
        <f t="shared" si="46"/>
        <v>24</v>
      </c>
      <c r="O183" s="169">
        <f t="shared" si="38"/>
        <v>24</v>
      </c>
      <c r="P183" s="169">
        <f t="shared" si="48"/>
        <v>0</v>
      </c>
      <c r="Q183" s="169">
        <f t="shared" si="48"/>
        <v>0</v>
      </c>
      <c r="R183" s="169">
        <f t="shared" si="48"/>
        <v>0</v>
      </c>
      <c r="S183" s="169">
        <f t="shared" si="48"/>
        <v>0</v>
      </c>
      <c r="T183" s="169">
        <f t="shared" si="48"/>
        <v>0</v>
      </c>
      <c r="U183" s="169">
        <f t="shared" si="48"/>
        <v>2</v>
      </c>
      <c r="V183" s="169">
        <f t="shared" si="48"/>
        <v>0</v>
      </c>
      <c r="W183" s="169">
        <f t="shared" si="48"/>
        <v>4</v>
      </c>
      <c r="X183" s="169">
        <f t="shared" si="48"/>
        <v>0</v>
      </c>
      <c r="Y183" s="169">
        <f t="shared" si="48"/>
        <v>0</v>
      </c>
      <c r="Z183" s="170">
        <v>332.39420000000001</v>
      </c>
      <c r="AA183" s="171">
        <v>48</v>
      </c>
      <c r="AB183" s="171">
        <v>13</v>
      </c>
      <c r="AC183" s="171">
        <v>11</v>
      </c>
      <c r="AD183" s="170">
        <f t="shared" si="39"/>
        <v>0.45833333333333331</v>
      </c>
      <c r="AE183" s="171">
        <v>7</v>
      </c>
      <c r="AF183" s="171">
        <v>4</v>
      </c>
      <c r="AG183" s="200">
        <v>1</v>
      </c>
      <c r="AH183" s="171">
        <v>73.59</v>
      </c>
      <c r="AI183" s="171">
        <v>0</v>
      </c>
      <c r="AJ183" s="170">
        <v>3.99</v>
      </c>
      <c r="AK183" s="170">
        <v>4.0199999999999996</v>
      </c>
      <c r="AL183" s="170">
        <v>4.0199999999999996</v>
      </c>
      <c r="AM183" s="170">
        <v>4.0199999999999996</v>
      </c>
      <c r="AN183" s="170">
        <v>4.0199999999999996</v>
      </c>
      <c r="AO183" s="170">
        <v>4.01</v>
      </c>
      <c r="AP183" s="172">
        <v>3.92</v>
      </c>
      <c r="AQ183" s="170">
        <v>3.48</v>
      </c>
      <c r="AR183" s="170">
        <v>2.93</v>
      </c>
      <c r="AS183" s="170">
        <v>2.75</v>
      </c>
      <c r="AT183" s="170">
        <v>2.72</v>
      </c>
      <c r="AU183" s="170">
        <v>2.72</v>
      </c>
      <c r="AV183" s="170">
        <v>2.72</v>
      </c>
      <c r="AW183" s="173">
        <v>-3.94</v>
      </c>
      <c r="AX183" s="173"/>
      <c r="AY183" s="174">
        <f t="shared" si="40"/>
        <v>-3.94</v>
      </c>
      <c r="AZ183" s="173"/>
      <c r="BA183" s="173"/>
      <c r="BB183" s="173"/>
      <c r="BC183" s="173">
        <v>3.94</v>
      </c>
      <c r="BD183" s="174">
        <f t="shared" si="41"/>
        <v>3.94</v>
      </c>
      <c r="BE183"/>
    </row>
    <row r="184" spans="1:57" ht="15.75" customHeight="1" x14ac:dyDescent="0.25">
      <c r="A184" s="20" t="s">
        <v>140</v>
      </c>
      <c r="B184" s="196" t="s">
        <v>2089</v>
      </c>
      <c r="C184" s="189"/>
      <c r="D184" s="189"/>
      <c r="E184" s="133" t="s">
        <v>497</v>
      </c>
      <c r="F184" s="166" t="str">
        <f t="shared" si="36"/>
        <v>png</v>
      </c>
      <c r="G184" s="166" t="str">
        <f t="shared" si="37"/>
        <v>svg</v>
      </c>
      <c r="H184" s="167" t="s">
        <v>703</v>
      </c>
      <c r="I184" s="167" t="s">
        <v>973</v>
      </c>
      <c r="J184" s="168" t="s">
        <v>1249</v>
      </c>
      <c r="K184" s="168" t="s">
        <v>1603</v>
      </c>
      <c r="L184" s="168" t="s">
        <v>1603</v>
      </c>
      <c r="M184" s="169">
        <f t="shared" si="46"/>
        <v>14</v>
      </c>
      <c r="N184" s="169">
        <f t="shared" si="46"/>
        <v>12</v>
      </c>
      <c r="O184" s="169">
        <f t="shared" si="38"/>
        <v>12</v>
      </c>
      <c r="P184" s="169">
        <f t="shared" si="48"/>
        <v>0</v>
      </c>
      <c r="Q184" s="169">
        <f t="shared" si="48"/>
        <v>0</v>
      </c>
      <c r="R184" s="169">
        <f t="shared" si="48"/>
        <v>1</v>
      </c>
      <c r="S184" s="169">
        <f t="shared" si="48"/>
        <v>0</v>
      </c>
      <c r="T184" s="169">
        <f t="shared" si="48"/>
        <v>0</v>
      </c>
      <c r="U184" s="169">
        <f t="shared" si="48"/>
        <v>1</v>
      </c>
      <c r="V184" s="169">
        <f t="shared" si="48"/>
        <v>0</v>
      </c>
      <c r="W184" s="169">
        <f t="shared" si="48"/>
        <v>4</v>
      </c>
      <c r="X184" s="169">
        <f t="shared" si="48"/>
        <v>0</v>
      </c>
      <c r="Y184" s="169">
        <f t="shared" si="48"/>
        <v>1</v>
      </c>
      <c r="Z184" s="170">
        <v>325.767</v>
      </c>
      <c r="AA184" s="171">
        <v>33</v>
      </c>
      <c r="AB184" s="171">
        <v>10</v>
      </c>
      <c r="AC184" s="171">
        <v>11</v>
      </c>
      <c r="AD184" s="170">
        <f t="shared" si="39"/>
        <v>0.52380952380952384</v>
      </c>
      <c r="AE184" s="171">
        <v>4</v>
      </c>
      <c r="AF184" s="171">
        <v>4</v>
      </c>
      <c r="AG184" s="200">
        <v>0</v>
      </c>
      <c r="AH184" s="171">
        <v>77.239999999999995</v>
      </c>
      <c r="AI184" s="171">
        <v>0</v>
      </c>
      <c r="AJ184" s="170">
        <v>1.86</v>
      </c>
      <c r="AK184" s="170">
        <v>1.86</v>
      </c>
      <c r="AL184" s="170">
        <v>1.86</v>
      </c>
      <c r="AM184" s="170">
        <v>1.86</v>
      </c>
      <c r="AN184" s="170">
        <v>1.86</v>
      </c>
      <c r="AO184" s="170">
        <v>1.86</v>
      </c>
      <c r="AP184" s="172">
        <v>1.86</v>
      </c>
      <c r="AQ184" s="170">
        <v>1.86</v>
      </c>
      <c r="AR184" s="170">
        <v>1.86</v>
      </c>
      <c r="AS184" s="170">
        <v>1.86</v>
      </c>
      <c r="AT184" s="170">
        <v>1.86</v>
      </c>
      <c r="AU184" s="170">
        <v>1.86</v>
      </c>
      <c r="AV184" s="170">
        <v>1.86</v>
      </c>
      <c r="AW184" s="173">
        <v>-3.77</v>
      </c>
      <c r="AX184" s="173"/>
      <c r="AY184" s="174">
        <f t="shared" si="40"/>
        <v>-3.77</v>
      </c>
      <c r="AZ184" s="173">
        <v>2.48</v>
      </c>
      <c r="BA184" s="173">
        <v>2.15</v>
      </c>
      <c r="BB184" s="173">
        <v>2.3149999999999999</v>
      </c>
      <c r="BC184" s="173"/>
      <c r="BD184" s="174">
        <f t="shared" si="41"/>
        <v>2.3149999999999999</v>
      </c>
      <c r="BE184"/>
    </row>
    <row r="185" spans="1:57" ht="15.75" customHeight="1" x14ac:dyDescent="0.25">
      <c r="A185" s="196" t="s">
        <v>141</v>
      </c>
      <c r="B185" s="196" t="s">
        <v>2089</v>
      </c>
      <c r="C185" s="189" t="s">
        <v>1946</v>
      </c>
      <c r="D185" s="189"/>
      <c r="E185" s="133" t="s">
        <v>309</v>
      </c>
      <c r="F185" s="166" t="str">
        <f t="shared" si="36"/>
        <v>png</v>
      </c>
      <c r="G185" s="166" t="str">
        <f t="shared" si="37"/>
        <v>svg</v>
      </c>
      <c r="H185" s="167" t="s">
        <v>704</v>
      </c>
      <c r="I185" s="167" t="s">
        <v>974</v>
      </c>
      <c r="J185" s="168" t="s">
        <v>1250</v>
      </c>
      <c r="K185" s="168" t="s">
        <v>1604</v>
      </c>
      <c r="L185" s="168" t="s">
        <v>1604</v>
      </c>
      <c r="M185" s="169">
        <f t="shared" si="46"/>
        <v>15</v>
      </c>
      <c r="N185" s="169">
        <f t="shared" si="46"/>
        <v>12</v>
      </c>
      <c r="O185" s="169">
        <f t="shared" si="38"/>
        <v>12</v>
      </c>
      <c r="P185" s="169">
        <f t="shared" si="48"/>
        <v>0</v>
      </c>
      <c r="Q185" s="169">
        <f t="shared" si="48"/>
        <v>0</v>
      </c>
      <c r="R185" s="169">
        <f t="shared" si="48"/>
        <v>0</v>
      </c>
      <c r="S185" s="169">
        <f t="shared" si="48"/>
        <v>3</v>
      </c>
      <c r="T185" s="169">
        <f t="shared" si="48"/>
        <v>0</v>
      </c>
      <c r="U185" s="169">
        <f t="shared" si="48"/>
        <v>1</v>
      </c>
      <c r="V185" s="169">
        <f t="shared" si="48"/>
        <v>0</v>
      </c>
      <c r="W185" s="169">
        <f t="shared" si="48"/>
        <v>4</v>
      </c>
      <c r="X185" s="169">
        <f t="shared" si="48"/>
        <v>0</v>
      </c>
      <c r="Y185" s="169">
        <f t="shared" si="48"/>
        <v>1</v>
      </c>
      <c r="Z185" s="170">
        <v>359.32</v>
      </c>
      <c r="AA185" s="171">
        <v>36</v>
      </c>
      <c r="AB185" s="171">
        <v>13</v>
      </c>
      <c r="AC185" s="171">
        <v>11</v>
      </c>
      <c r="AD185" s="170">
        <f t="shared" si="39"/>
        <v>0.45833333333333331</v>
      </c>
      <c r="AE185" s="171">
        <v>5</v>
      </c>
      <c r="AF185" s="171">
        <v>4</v>
      </c>
      <c r="AG185" s="200">
        <v>0</v>
      </c>
      <c r="AH185" s="171">
        <v>77.239999999999995</v>
      </c>
      <c r="AI185" s="171">
        <v>0</v>
      </c>
      <c r="AJ185" s="170">
        <v>2.13</v>
      </c>
      <c r="AK185" s="170">
        <v>2.14</v>
      </c>
      <c r="AL185" s="170">
        <v>2.14</v>
      </c>
      <c r="AM185" s="170">
        <v>2.14</v>
      </c>
      <c r="AN185" s="170">
        <v>2.14</v>
      </c>
      <c r="AO185" s="170">
        <v>2.14</v>
      </c>
      <c r="AP185" s="172">
        <v>2.14</v>
      </c>
      <c r="AQ185" s="170">
        <v>2.14</v>
      </c>
      <c r="AR185" s="170">
        <v>2.14</v>
      </c>
      <c r="AS185" s="170">
        <v>2.14</v>
      </c>
      <c r="AT185" s="170">
        <v>2.14</v>
      </c>
      <c r="AU185" s="170">
        <v>2.14</v>
      </c>
      <c r="AV185" s="170">
        <v>2.14</v>
      </c>
      <c r="AW185" s="173">
        <v>-3.88</v>
      </c>
      <c r="AX185" s="173"/>
      <c r="AY185" s="174">
        <f t="shared" si="40"/>
        <v>-3.88</v>
      </c>
      <c r="AZ185" s="173"/>
      <c r="BA185" s="173"/>
      <c r="BB185" s="173"/>
      <c r="BC185" s="173">
        <v>2.3199999999999998</v>
      </c>
      <c r="BD185" s="174">
        <f t="shared" si="41"/>
        <v>2.3199999999999998</v>
      </c>
      <c r="BE185"/>
    </row>
    <row r="186" spans="1:57" ht="15.75" customHeight="1" x14ac:dyDescent="0.25">
      <c r="A186" s="133" t="s">
        <v>1760</v>
      </c>
      <c r="B186" s="196" t="s">
        <v>2078</v>
      </c>
      <c r="C186" s="194"/>
      <c r="D186" s="189" t="s">
        <v>1946</v>
      </c>
      <c r="E186" s="133" t="s">
        <v>403</v>
      </c>
      <c r="F186" s="166" t="str">
        <f t="shared" si="36"/>
        <v>png</v>
      </c>
      <c r="G186" s="166" t="str">
        <f t="shared" si="37"/>
        <v>svg</v>
      </c>
      <c r="H186" s="167" t="s">
        <v>705</v>
      </c>
      <c r="I186" s="167" t="s">
        <v>975</v>
      </c>
      <c r="J186" s="168" t="s">
        <v>1251</v>
      </c>
      <c r="K186" s="168" t="s">
        <v>1605</v>
      </c>
      <c r="L186" s="168" t="s">
        <v>1605</v>
      </c>
      <c r="M186" s="169">
        <f t="shared" ref="M186:N205" si="49">IFERROR(VALUE(MID($K186,SEARCH(M$2&amp;"0",$K186,1)+LEN(M$2),3)),0)</f>
        <v>17</v>
      </c>
      <c r="N186" s="169">
        <f t="shared" si="49"/>
        <v>16</v>
      </c>
      <c r="O186" s="169">
        <f t="shared" si="38"/>
        <v>16</v>
      </c>
      <c r="P186" s="169">
        <f t="shared" ref="P186:Y195" si="50">IFERROR(VALUE(MID($K186,SEARCH(P$2&amp;"0",$K186,1)+LEN(P$2),3)),0)</f>
        <v>0</v>
      </c>
      <c r="Q186" s="169">
        <f t="shared" si="50"/>
        <v>0</v>
      </c>
      <c r="R186" s="169">
        <f t="shared" si="50"/>
        <v>2</v>
      </c>
      <c r="S186" s="169">
        <f t="shared" si="50"/>
        <v>0</v>
      </c>
      <c r="T186" s="169">
        <f t="shared" si="50"/>
        <v>0</v>
      </c>
      <c r="U186" s="169">
        <f t="shared" si="50"/>
        <v>2</v>
      </c>
      <c r="V186" s="169">
        <f t="shared" si="50"/>
        <v>0</v>
      </c>
      <c r="W186" s="169">
        <f t="shared" si="50"/>
        <v>4</v>
      </c>
      <c r="X186" s="169">
        <f t="shared" si="50"/>
        <v>0</v>
      </c>
      <c r="Y186" s="169">
        <f t="shared" si="50"/>
        <v>0</v>
      </c>
      <c r="Z186" s="170">
        <v>383.226</v>
      </c>
      <c r="AA186" s="171">
        <v>41</v>
      </c>
      <c r="AB186" s="171">
        <v>13</v>
      </c>
      <c r="AC186" s="171">
        <v>12</v>
      </c>
      <c r="AD186" s="170">
        <f t="shared" si="39"/>
        <v>0.48</v>
      </c>
      <c r="AE186" s="171">
        <v>5</v>
      </c>
      <c r="AF186" s="171">
        <v>4</v>
      </c>
      <c r="AG186" s="200">
        <v>0</v>
      </c>
      <c r="AH186" s="171">
        <v>60.89</v>
      </c>
      <c r="AI186" s="171">
        <v>0</v>
      </c>
      <c r="AJ186" s="170">
        <v>3.63</v>
      </c>
      <c r="AK186" s="170">
        <v>3.63</v>
      </c>
      <c r="AL186" s="170">
        <v>3.63</v>
      </c>
      <c r="AM186" s="170">
        <v>3.63</v>
      </c>
      <c r="AN186" s="170">
        <v>3.63</v>
      </c>
      <c r="AO186" s="170">
        <v>3.63</v>
      </c>
      <c r="AP186" s="172">
        <v>3.63</v>
      </c>
      <c r="AQ186" s="170">
        <v>3.63</v>
      </c>
      <c r="AR186" s="170">
        <v>3.63</v>
      </c>
      <c r="AS186" s="170">
        <v>3.63</v>
      </c>
      <c r="AT186" s="170">
        <v>3.63</v>
      </c>
      <c r="AU186" s="170">
        <v>3.62</v>
      </c>
      <c r="AV186" s="170">
        <v>3.6</v>
      </c>
      <c r="AW186" s="173">
        <v>-3.24</v>
      </c>
      <c r="AX186" s="173"/>
      <c r="AY186" s="174">
        <f t="shared" si="40"/>
        <v>-3.24</v>
      </c>
      <c r="AZ186" s="173"/>
      <c r="BA186" s="173"/>
      <c r="BB186" s="173"/>
      <c r="BC186" s="173">
        <v>3.36</v>
      </c>
      <c r="BD186" s="174">
        <f t="shared" si="41"/>
        <v>3.36</v>
      </c>
      <c r="BE186"/>
    </row>
    <row r="187" spans="1:57" ht="15.75" customHeight="1" x14ac:dyDescent="0.25">
      <c r="A187" s="20" t="s">
        <v>1801</v>
      </c>
      <c r="B187" s="196" t="s">
        <v>1942</v>
      </c>
      <c r="C187" s="189"/>
      <c r="D187" s="189"/>
      <c r="E187" s="133" t="s">
        <v>1789</v>
      </c>
      <c r="F187" s="166" t="str">
        <f t="shared" si="36"/>
        <v>png</v>
      </c>
      <c r="G187" s="166" t="str">
        <f t="shared" si="37"/>
        <v>svg</v>
      </c>
      <c r="H187" s="167" t="s">
        <v>1856</v>
      </c>
      <c r="I187" s="167" t="s">
        <v>1857</v>
      </c>
      <c r="J187" s="168" t="s">
        <v>1858</v>
      </c>
      <c r="K187" s="168" t="s">
        <v>1859</v>
      </c>
      <c r="L187" s="168" t="s">
        <v>1859</v>
      </c>
      <c r="M187" s="169">
        <f t="shared" si="49"/>
        <v>14</v>
      </c>
      <c r="N187" s="169">
        <f t="shared" si="49"/>
        <v>21</v>
      </c>
      <c r="O187" s="169">
        <f t="shared" si="38"/>
        <v>21</v>
      </c>
      <c r="P187" s="169">
        <f t="shared" si="50"/>
        <v>0</v>
      </c>
      <c r="Q187" s="169">
        <f t="shared" si="50"/>
        <v>0</v>
      </c>
      <c r="R187" s="169">
        <f t="shared" si="50"/>
        <v>0</v>
      </c>
      <c r="S187" s="169">
        <f t="shared" si="50"/>
        <v>0</v>
      </c>
      <c r="T187" s="169">
        <f t="shared" si="50"/>
        <v>0</v>
      </c>
      <c r="U187" s="169">
        <f t="shared" si="50"/>
        <v>3</v>
      </c>
      <c r="V187" s="169">
        <f t="shared" si="50"/>
        <v>0</v>
      </c>
      <c r="W187" s="169">
        <f t="shared" si="50"/>
        <v>3</v>
      </c>
      <c r="X187" s="169">
        <f t="shared" si="50"/>
        <v>0</v>
      </c>
      <c r="Y187" s="169">
        <f t="shared" si="50"/>
        <v>0</v>
      </c>
      <c r="Z187" s="170">
        <v>279.33479999999997</v>
      </c>
      <c r="AA187" s="171">
        <v>41</v>
      </c>
      <c r="AB187" s="171">
        <v>14</v>
      </c>
      <c r="AC187" s="171">
        <v>6</v>
      </c>
      <c r="AD187" s="170">
        <f t="shared" si="39"/>
        <v>0.3</v>
      </c>
      <c r="AE187" s="171">
        <v>4</v>
      </c>
      <c r="AF187" s="171">
        <v>2</v>
      </c>
      <c r="AG187" s="200">
        <v>2</v>
      </c>
      <c r="AH187" s="171">
        <v>70.67</v>
      </c>
      <c r="AI187" s="171">
        <v>0</v>
      </c>
      <c r="AJ187" s="170">
        <v>1.88</v>
      </c>
      <c r="AK187" s="170">
        <v>1.88</v>
      </c>
      <c r="AL187" s="170">
        <v>1.88</v>
      </c>
      <c r="AM187" s="170">
        <v>1.88</v>
      </c>
      <c r="AN187" s="170">
        <v>1.88</v>
      </c>
      <c r="AO187" s="170">
        <v>1.88</v>
      </c>
      <c r="AP187" s="172">
        <v>1.88</v>
      </c>
      <c r="AQ187" s="170">
        <v>1.88</v>
      </c>
      <c r="AR187" s="170">
        <v>1.88</v>
      </c>
      <c r="AS187" s="170">
        <v>1.88</v>
      </c>
      <c r="AT187" s="170">
        <v>1.87</v>
      </c>
      <c r="AU187" s="170">
        <v>1.78</v>
      </c>
      <c r="AV187" s="170">
        <v>1.35</v>
      </c>
      <c r="AW187" s="173"/>
      <c r="AX187" s="173">
        <v>-2.93</v>
      </c>
      <c r="AY187" s="174">
        <f t="shared" si="40"/>
        <v>-2.93</v>
      </c>
      <c r="AZ187" s="173"/>
      <c r="BA187" s="173"/>
      <c r="BB187" s="173"/>
      <c r="BC187" s="173">
        <v>1.66</v>
      </c>
      <c r="BD187" s="174">
        <f t="shared" si="41"/>
        <v>1.66</v>
      </c>
      <c r="BE187"/>
    </row>
    <row r="188" spans="1:57" ht="15.75" customHeight="1" x14ac:dyDescent="0.25">
      <c r="A188" s="20" t="s">
        <v>111</v>
      </c>
      <c r="B188" s="196" t="s">
        <v>1941</v>
      </c>
      <c r="C188" s="189" t="s">
        <v>1946</v>
      </c>
      <c r="D188" s="189" t="s">
        <v>1946</v>
      </c>
      <c r="E188" s="175" t="s">
        <v>404</v>
      </c>
      <c r="F188" s="166" t="str">
        <f t="shared" si="36"/>
        <v>png</v>
      </c>
      <c r="G188" s="166" t="str">
        <f t="shared" si="37"/>
        <v>svg</v>
      </c>
      <c r="H188" s="167" t="s">
        <v>706</v>
      </c>
      <c r="I188" s="167" t="s">
        <v>976</v>
      </c>
      <c r="J188" s="168" t="s">
        <v>1252</v>
      </c>
      <c r="K188" s="168" t="s">
        <v>1606</v>
      </c>
      <c r="L188" s="168" t="s">
        <v>1606</v>
      </c>
      <c r="M188" s="169">
        <f t="shared" si="49"/>
        <v>19</v>
      </c>
      <c r="N188" s="169">
        <f t="shared" si="49"/>
        <v>15</v>
      </c>
      <c r="O188" s="169">
        <f t="shared" si="38"/>
        <v>15</v>
      </c>
      <c r="P188" s="169">
        <f t="shared" si="50"/>
        <v>0</v>
      </c>
      <c r="Q188" s="169">
        <f t="shared" si="50"/>
        <v>0</v>
      </c>
      <c r="R188" s="169">
        <f t="shared" si="50"/>
        <v>1</v>
      </c>
      <c r="S188" s="169">
        <f t="shared" si="50"/>
        <v>3</v>
      </c>
      <c r="T188" s="169">
        <f t="shared" si="50"/>
        <v>0</v>
      </c>
      <c r="U188" s="169">
        <f t="shared" si="50"/>
        <v>1</v>
      </c>
      <c r="V188" s="169">
        <f t="shared" si="50"/>
        <v>0</v>
      </c>
      <c r="W188" s="169">
        <f t="shared" si="50"/>
        <v>7</v>
      </c>
      <c r="X188" s="169">
        <f t="shared" si="50"/>
        <v>0</v>
      </c>
      <c r="Y188" s="169">
        <f t="shared" si="50"/>
        <v>0</v>
      </c>
      <c r="Z188" s="170">
        <v>461.77300000000002</v>
      </c>
      <c r="AA188" s="171">
        <v>46</v>
      </c>
      <c r="AB188" s="171">
        <v>19</v>
      </c>
      <c r="AC188" s="171">
        <v>12</v>
      </c>
      <c r="AD188" s="170">
        <f t="shared" si="39"/>
        <v>0.38709677419354838</v>
      </c>
      <c r="AE188" s="171">
        <v>10</v>
      </c>
      <c r="AF188" s="171">
        <v>4</v>
      </c>
      <c r="AG188" s="200">
        <v>0</v>
      </c>
      <c r="AH188" s="171">
        <v>107.65</v>
      </c>
      <c r="AI188" s="171">
        <v>0</v>
      </c>
      <c r="AJ188" s="170">
        <v>5.45</v>
      </c>
      <c r="AK188" s="170">
        <v>5.45</v>
      </c>
      <c r="AL188" s="170">
        <v>5.45</v>
      </c>
      <c r="AM188" s="170">
        <v>5.45</v>
      </c>
      <c r="AN188" s="170">
        <v>5.45</v>
      </c>
      <c r="AO188" s="170">
        <v>5.45</v>
      </c>
      <c r="AP188" s="172">
        <v>5.45</v>
      </c>
      <c r="AQ188" s="170">
        <v>5.45</v>
      </c>
      <c r="AR188" s="170">
        <v>5.45</v>
      </c>
      <c r="AS188" s="170">
        <v>5.45</v>
      </c>
      <c r="AT188" s="170">
        <v>5.45</v>
      </c>
      <c r="AU188" s="170">
        <v>5.45</v>
      </c>
      <c r="AV188" s="170">
        <v>5.45</v>
      </c>
      <c r="AW188" s="173">
        <v>-6.18</v>
      </c>
      <c r="AX188" s="173"/>
      <c r="AY188" s="174">
        <f t="shared" si="40"/>
        <v>-6.18</v>
      </c>
      <c r="AZ188" s="173"/>
      <c r="BA188" s="173"/>
      <c r="BB188" s="173"/>
      <c r="BC188" s="173">
        <v>4.8099999999999996</v>
      </c>
      <c r="BD188" s="174">
        <f t="shared" si="41"/>
        <v>4.8099999999999996</v>
      </c>
      <c r="BE188"/>
    </row>
    <row r="189" spans="1:57" ht="15.75" customHeight="1" x14ac:dyDescent="0.25">
      <c r="A189" s="196" t="s">
        <v>76</v>
      </c>
      <c r="B189" s="196" t="s">
        <v>1942</v>
      </c>
      <c r="C189" s="189"/>
      <c r="D189" s="189"/>
      <c r="E189" s="133" t="s">
        <v>498</v>
      </c>
      <c r="F189" s="166" t="str">
        <f t="shared" si="36"/>
        <v>png</v>
      </c>
      <c r="G189" s="166" t="str">
        <f t="shared" si="37"/>
        <v>svg</v>
      </c>
      <c r="H189" s="167" t="s">
        <v>707</v>
      </c>
      <c r="I189" s="167" t="s">
        <v>977</v>
      </c>
      <c r="J189" s="168" t="s">
        <v>1253</v>
      </c>
      <c r="K189" s="168" t="s">
        <v>1607</v>
      </c>
      <c r="L189" s="168" t="s">
        <v>1607</v>
      </c>
      <c r="M189" s="169">
        <f t="shared" si="49"/>
        <v>13</v>
      </c>
      <c r="N189" s="169">
        <f t="shared" si="49"/>
        <v>18</v>
      </c>
      <c r="O189" s="169">
        <f t="shared" si="38"/>
        <v>18</v>
      </c>
      <c r="P189" s="169">
        <f t="shared" si="50"/>
        <v>0</v>
      </c>
      <c r="Q189" s="169">
        <f t="shared" si="50"/>
        <v>0</v>
      </c>
      <c r="R189" s="169">
        <f t="shared" si="50"/>
        <v>0</v>
      </c>
      <c r="S189" s="169">
        <f t="shared" si="50"/>
        <v>0</v>
      </c>
      <c r="T189" s="169">
        <f t="shared" si="50"/>
        <v>0</v>
      </c>
      <c r="U189" s="169">
        <f t="shared" si="50"/>
        <v>2</v>
      </c>
      <c r="V189" s="169">
        <f t="shared" si="50"/>
        <v>0</v>
      </c>
      <c r="W189" s="169">
        <f t="shared" si="50"/>
        <v>2</v>
      </c>
      <c r="X189" s="169">
        <f t="shared" si="50"/>
        <v>0</v>
      </c>
      <c r="Y189" s="169">
        <f t="shared" si="50"/>
        <v>0</v>
      </c>
      <c r="Z189" s="170">
        <v>234.29419999999999</v>
      </c>
      <c r="AA189" s="171">
        <v>35</v>
      </c>
      <c r="AB189" s="171">
        <v>11</v>
      </c>
      <c r="AC189" s="171">
        <v>6</v>
      </c>
      <c r="AD189" s="170">
        <f t="shared" si="39"/>
        <v>0.35294117647058826</v>
      </c>
      <c r="AE189" s="171">
        <v>1</v>
      </c>
      <c r="AF189" s="171">
        <v>2</v>
      </c>
      <c r="AG189" s="200">
        <v>1</v>
      </c>
      <c r="AH189" s="171">
        <v>49.41</v>
      </c>
      <c r="AI189" s="171">
        <v>0</v>
      </c>
      <c r="AJ189" s="170">
        <v>1.82</v>
      </c>
      <c r="AK189" s="170">
        <v>1.82</v>
      </c>
      <c r="AL189" s="170">
        <v>1.82</v>
      </c>
      <c r="AM189" s="170">
        <v>1.82</v>
      </c>
      <c r="AN189" s="170">
        <v>1.82</v>
      </c>
      <c r="AO189" s="170">
        <v>1.82</v>
      </c>
      <c r="AP189" s="172">
        <v>1.82</v>
      </c>
      <c r="AQ189" s="170">
        <v>1.82</v>
      </c>
      <c r="AR189" s="170">
        <v>1.81</v>
      </c>
      <c r="AS189" s="170">
        <v>1.72</v>
      </c>
      <c r="AT189" s="170">
        <v>1.27</v>
      </c>
      <c r="AU189" s="170">
        <v>0.44</v>
      </c>
      <c r="AV189" s="170">
        <v>-0.24</v>
      </c>
      <c r="AW189" s="173">
        <v>-1.72</v>
      </c>
      <c r="AX189" s="173"/>
      <c r="AY189" s="174">
        <f t="shared" si="40"/>
        <v>-1.72</v>
      </c>
      <c r="AZ189" s="173">
        <v>1.83</v>
      </c>
      <c r="BA189" s="173">
        <v>1.69</v>
      </c>
      <c r="BB189" s="173">
        <v>1.76</v>
      </c>
      <c r="BC189" s="173"/>
      <c r="BD189" s="174">
        <f t="shared" si="41"/>
        <v>1.76</v>
      </c>
      <c r="BE189"/>
    </row>
    <row r="190" spans="1:57" ht="15.75" customHeight="1" x14ac:dyDescent="0.25">
      <c r="A190" s="20" t="s">
        <v>88</v>
      </c>
      <c r="B190" s="196" t="s">
        <v>1942</v>
      </c>
      <c r="C190" s="189" t="s">
        <v>1946</v>
      </c>
      <c r="D190" s="189" t="s">
        <v>1946</v>
      </c>
      <c r="E190" s="133" t="s">
        <v>405</v>
      </c>
      <c r="F190" s="166" t="str">
        <f t="shared" si="36"/>
        <v>png</v>
      </c>
      <c r="G190" s="166" t="str">
        <f t="shared" si="37"/>
        <v>svg</v>
      </c>
      <c r="H190" s="167" t="s">
        <v>708</v>
      </c>
      <c r="I190" s="167" t="s">
        <v>978</v>
      </c>
      <c r="J190" s="168" t="s">
        <v>1254</v>
      </c>
      <c r="K190" s="168" t="s">
        <v>1608</v>
      </c>
      <c r="L190" s="168" t="s">
        <v>1608</v>
      </c>
      <c r="M190" s="169">
        <f t="shared" si="49"/>
        <v>9</v>
      </c>
      <c r="N190" s="169">
        <f t="shared" si="49"/>
        <v>10</v>
      </c>
      <c r="O190" s="169">
        <f t="shared" si="38"/>
        <v>10</v>
      </c>
      <c r="P190" s="169">
        <f t="shared" si="50"/>
        <v>0</v>
      </c>
      <c r="Q190" s="169">
        <f t="shared" si="50"/>
        <v>0</v>
      </c>
      <c r="R190" s="169">
        <f t="shared" si="50"/>
        <v>2</v>
      </c>
      <c r="S190" s="169">
        <f t="shared" si="50"/>
        <v>0</v>
      </c>
      <c r="T190" s="169">
        <f t="shared" si="50"/>
        <v>0</v>
      </c>
      <c r="U190" s="169">
        <f t="shared" si="50"/>
        <v>2</v>
      </c>
      <c r="V190" s="169">
        <f t="shared" si="50"/>
        <v>0</v>
      </c>
      <c r="W190" s="169">
        <f t="shared" si="50"/>
        <v>2</v>
      </c>
      <c r="X190" s="169">
        <f t="shared" si="50"/>
        <v>0</v>
      </c>
      <c r="Y190" s="169">
        <f t="shared" si="50"/>
        <v>0</v>
      </c>
      <c r="Z190" s="170">
        <v>249.09399999999999</v>
      </c>
      <c r="AA190" s="171">
        <v>25</v>
      </c>
      <c r="AB190" s="171">
        <v>9</v>
      </c>
      <c r="AC190" s="171">
        <v>6</v>
      </c>
      <c r="AD190" s="170">
        <f t="shared" si="39"/>
        <v>0.4</v>
      </c>
      <c r="AE190" s="171">
        <v>2</v>
      </c>
      <c r="AF190" s="171">
        <v>2</v>
      </c>
      <c r="AG190" s="200">
        <v>1</v>
      </c>
      <c r="AH190" s="171">
        <v>41.57</v>
      </c>
      <c r="AI190" s="171">
        <v>0</v>
      </c>
      <c r="AJ190" s="170">
        <v>2.68</v>
      </c>
      <c r="AK190" s="170">
        <v>2.68</v>
      </c>
      <c r="AL190" s="170">
        <v>2.68</v>
      </c>
      <c r="AM190" s="170">
        <v>2.68</v>
      </c>
      <c r="AN190" s="170">
        <v>2.68</v>
      </c>
      <c r="AO190" s="170">
        <v>2.68</v>
      </c>
      <c r="AP190" s="172">
        <v>2.68</v>
      </c>
      <c r="AQ190" s="170">
        <v>2.68</v>
      </c>
      <c r="AR190" s="170">
        <v>2.68</v>
      </c>
      <c r="AS190" s="170">
        <v>2.67</v>
      </c>
      <c r="AT190" s="170">
        <v>2.58</v>
      </c>
      <c r="AU190" s="170">
        <v>2.15</v>
      </c>
      <c r="AV190" s="170">
        <v>1.6</v>
      </c>
      <c r="AW190" s="173"/>
      <c r="AX190" s="173">
        <v>-3.52</v>
      </c>
      <c r="AY190" s="174">
        <f t="shared" si="40"/>
        <v>-3.52</v>
      </c>
      <c r="AZ190" s="173"/>
      <c r="BA190" s="173"/>
      <c r="BB190" s="173"/>
      <c r="BC190" s="173">
        <v>3.2</v>
      </c>
      <c r="BD190" s="174">
        <f t="shared" si="41"/>
        <v>3.2</v>
      </c>
      <c r="BE190"/>
    </row>
    <row r="191" spans="1:57" ht="15.75" customHeight="1" x14ac:dyDescent="0.25">
      <c r="A191" s="196" t="s">
        <v>216</v>
      </c>
      <c r="B191" s="196" t="s">
        <v>1940</v>
      </c>
      <c r="C191" s="189"/>
      <c r="D191" s="189" t="s">
        <v>1946</v>
      </c>
      <c r="E191" s="133" t="s">
        <v>406</v>
      </c>
      <c r="F191" s="166" t="str">
        <f t="shared" si="36"/>
        <v>png</v>
      </c>
      <c r="G191" s="166" t="str">
        <f t="shared" si="37"/>
        <v>svg</v>
      </c>
      <c r="H191" s="167" t="s">
        <v>709</v>
      </c>
      <c r="I191" s="167" t="s">
        <v>979</v>
      </c>
      <c r="J191" s="168" t="s">
        <v>1255</v>
      </c>
      <c r="K191" s="168" t="s">
        <v>1609</v>
      </c>
      <c r="L191" s="168" t="s">
        <v>1609</v>
      </c>
      <c r="M191" s="169">
        <f t="shared" si="49"/>
        <v>9</v>
      </c>
      <c r="N191" s="169">
        <f t="shared" si="49"/>
        <v>9</v>
      </c>
      <c r="O191" s="169">
        <f t="shared" si="38"/>
        <v>9</v>
      </c>
      <c r="P191" s="169">
        <f t="shared" si="50"/>
        <v>0</v>
      </c>
      <c r="Q191" s="169">
        <f t="shared" si="50"/>
        <v>0</v>
      </c>
      <c r="R191" s="169">
        <f t="shared" si="50"/>
        <v>1</v>
      </c>
      <c r="S191" s="169">
        <f t="shared" si="50"/>
        <v>0</v>
      </c>
      <c r="T191" s="169">
        <f t="shared" si="50"/>
        <v>0</v>
      </c>
      <c r="U191" s="169">
        <f t="shared" si="50"/>
        <v>0</v>
      </c>
      <c r="V191" s="169">
        <f t="shared" si="50"/>
        <v>0</v>
      </c>
      <c r="W191" s="169">
        <f t="shared" si="50"/>
        <v>3</v>
      </c>
      <c r="X191" s="169">
        <f t="shared" si="50"/>
        <v>0</v>
      </c>
      <c r="Y191" s="169">
        <f t="shared" si="50"/>
        <v>0</v>
      </c>
      <c r="Z191" s="170">
        <v>200.619</v>
      </c>
      <c r="AA191" s="171">
        <v>22</v>
      </c>
      <c r="AB191" s="171">
        <v>7</v>
      </c>
      <c r="AC191" s="171">
        <v>6</v>
      </c>
      <c r="AD191" s="170">
        <f t="shared" si="39"/>
        <v>0.46153846153846156</v>
      </c>
      <c r="AE191" s="171">
        <v>3</v>
      </c>
      <c r="AF191" s="171">
        <v>3</v>
      </c>
      <c r="AG191" s="200">
        <v>0</v>
      </c>
      <c r="AH191" s="171">
        <v>49.36</v>
      </c>
      <c r="AI191" s="171">
        <v>-1</v>
      </c>
      <c r="AJ191" s="170">
        <v>2.41</v>
      </c>
      <c r="AK191" s="170">
        <v>2.37</v>
      </c>
      <c r="AL191" s="170">
        <v>2.09</v>
      </c>
      <c r="AM191" s="170">
        <v>1.34</v>
      </c>
      <c r="AN191" s="170">
        <v>0.38</v>
      </c>
      <c r="AO191" s="170">
        <v>-1.1200000000000001</v>
      </c>
      <c r="AP191" s="172">
        <v>-1.1200000000000001</v>
      </c>
      <c r="AQ191" s="170">
        <v>-1.1200000000000001</v>
      </c>
      <c r="AR191" s="170">
        <v>-1.1200000000000001</v>
      </c>
      <c r="AS191" s="170">
        <v>-1.1200000000000001</v>
      </c>
      <c r="AT191" s="170">
        <v>-1.1200000000000001</v>
      </c>
      <c r="AU191" s="170">
        <v>-1.1200000000000001</v>
      </c>
      <c r="AV191" s="170">
        <v>-1.1200000000000001</v>
      </c>
      <c r="AW191" s="173"/>
      <c r="AX191" s="173">
        <v>-2.23</v>
      </c>
      <c r="AY191" s="174">
        <f t="shared" si="40"/>
        <v>-2.23</v>
      </c>
      <c r="AZ191" s="173"/>
      <c r="BA191" s="173"/>
      <c r="BB191" s="173"/>
      <c r="BC191" s="173">
        <v>3.25</v>
      </c>
      <c r="BD191" s="174">
        <f t="shared" si="41"/>
        <v>3.25</v>
      </c>
      <c r="BE191"/>
    </row>
    <row r="192" spans="1:57" ht="15.75" customHeight="1" x14ac:dyDescent="0.25">
      <c r="A192" s="196" t="s">
        <v>343</v>
      </c>
      <c r="B192" s="196" t="s">
        <v>1940</v>
      </c>
      <c r="C192" s="189"/>
      <c r="D192" s="189" t="s">
        <v>1946</v>
      </c>
      <c r="E192" s="133" t="s">
        <v>407</v>
      </c>
      <c r="F192" s="166" t="str">
        <f t="shared" si="36"/>
        <v>png</v>
      </c>
      <c r="G192" s="166" t="str">
        <f t="shared" si="37"/>
        <v>svg</v>
      </c>
      <c r="H192" s="167" t="s">
        <v>710</v>
      </c>
      <c r="I192" s="167" t="s">
        <v>980</v>
      </c>
      <c r="J192" s="168" t="s">
        <v>1256</v>
      </c>
      <c r="K192" s="168" t="s">
        <v>1610</v>
      </c>
      <c r="L192" s="168" t="s">
        <v>1610</v>
      </c>
      <c r="M192" s="169">
        <f t="shared" si="49"/>
        <v>11</v>
      </c>
      <c r="N192" s="169">
        <f t="shared" si="49"/>
        <v>13</v>
      </c>
      <c r="O192" s="169">
        <f t="shared" si="38"/>
        <v>13</v>
      </c>
      <c r="P192" s="169">
        <f t="shared" si="50"/>
        <v>0</v>
      </c>
      <c r="Q192" s="169">
        <f t="shared" si="50"/>
        <v>0</v>
      </c>
      <c r="R192" s="169">
        <f t="shared" si="50"/>
        <v>1</v>
      </c>
      <c r="S192" s="169">
        <f t="shared" si="50"/>
        <v>0</v>
      </c>
      <c r="T192" s="169">
        <f t="shared" si="50"/>
        <v>0</v>
      </c>
      <c r="U192" s="169">
        <f t="shared" si="50"/>
        <v>0</v>
      </c>
      <c r="V192" s="169">
        <f t="shared" si="50"/>
        <v>0</v>
      </c>
      <c r="W192" s="169">
        <f t="shared" si="50"/>
        <v>2</v>
      </c>
      <c r="X192" s="169">
        <f t="shared" si="50"/>
        <v>0</v>
      </c>
      <c r="Y192" s="169">
        <f t="shared" si="50"/>
        <v>1</v>
      </c>
      <c r="Z192" s="170">
        <v>244.738</v>
      </c>
      <c r="AA192" s="171">
        <v>28</v>
      </c>
      <c r="AB192" s="171">
        <v>9</v>
      </c>
      <c r="AC192" s="171">
        <v>6</v>
      </c>
      <c r="AD192" s="170">
        <f t="shared" si="39"/>
        <v>0.4</v>
      </c>
      <c r="AE192" s="171">
        <v>5</v>
      </c>
      <c r="AF192" s="171">
        <v>2</v>
      </c>
      <c r="AG192" s="200">
        <v>0</v>
      </c>
      <c r="AH192" s="171">
        <v>26.3</v>
      </c>
      <c r="AI192" s="171">
        <v>0</v>
      </c>
      <c r="AJ192" s="170">
        <v>3.56</v>
      </c>
      <c r="AK192" s="170">
        <v>3.56</v>
      </c>
      <c r="AL192" s="170">
        <v>3.56</v>
      </c>
      <c r="AM192" s="170">
        <v>3.56</v>
      </c>
      <c r="AN192" s="170">
        <v>3.56</v>
      </c>
      <c r="AO192" s="170">
        <v>3.56</v>
      </c>
      <c r="AP192" s="172">
        <v>3.56</v>
      </c>
      <c r="AQ192" s="170">
        <v>3.56</v>
      </c>
      <c r="AR192" s="170">
        <v>3.56</v>
      </c>
      <c r="AS192" s="170">
        <v>3.56</v>
      </c>
      <c r="AT192" s="170">
        <v>3.56</v>
      </c>
      <c r="AU192" s="170">
        <v>3.56</v>
      </c>
      <c r="AV192" s="170">
        <v>3.56</v>
      </c>
      <c r="AW192" s="173">
        <v>-3.72</v>
      </c>
      <c r="AX192" s="173"/>
      <c r="AY192" s="174">
        <f t="shared" si="40"/>
        <v>-3.72</v>
      </c>
      <c r="AZ192" s="173"/>
      <c r="BA192" s="173"/>
      <c r="BB192" s="173"/>
      <c r="BC192" s="173">
        <v>4.05</v>
      </c>
      <c r="BD192" s="174">
        <f t="shared" si="41"/>
        <v>4.05</v>
      </c>
      <c r="BE192"/>
    </row>
    <row r="193" spans="1:67" ht="15.75" customHeight="1" x14ac:dyDescent="0.25">
      <c r="A193" s="196" t="s">
        <v>217</v>
      </c>
      <c r="B193" s="196" t="s">
        <v>1940</v>
      </c>
      <c r="C193" s="189"/>
      <c r="D193" s="189" t="s">
        <v>1946</v>
      </c>
      <c r="E193" s="133" t="s">
        <v>408</v>
      </c>
      <c r="F193" s="166" t="str">
        <f t="shared" si="36"/>
        <v>png</v>
      </c>
      <c r="G193" s="166" t="str">
        <f t="shared" si="37"/>
        <v>svg</v>
      </c>
      <c r="H193" s="167" t="s">
        <v>711</v>
      </c>
      <c r="I193" s="167" t="s">
        <v>981</v>
      </c>
      <c r="J193" s="168" t="s">
        <v>1257</v>
      </c>
      <c r="K193" s="168" t="s">
        <v>1611</v>
      </c>
      <c r="L193" s="168" t="s">
        <v>1611</v>
      </c>
      <c r="M193" s="169">
        <f t="shared" si="49"/>
        <v>11</v>
      </c>
      <c r="N193" s="169">
        <f t="shared" si="49"/>
        <v>13</v>
      </c>
      <c r="O193" s="169">
        <f t="shared" si="38"/>
        <v>13</v>
      </c>
      <c r="P193" s="169">
        <f t="shared" si="50"/>
        <v>0</v>
      </c>
      <c r="Q193" s="169">
        <f t="shared" si="50"/>
        <v>0</v>
      </c>
      <c r="R193" s="169">
        <f t="shared" si="50"/>
        <v>1</v>
      </c>
      <c r="S193" s="169">
        <f t="shared" si="50"/>
        <v>0</v>
      </c>
      <c r="T193" s="169">
        <f t="shared" si="50"/>
        <v>0</v>
      </c>
      <c r="U193" s="169">
        <f t="shared" si="50"/>
        <v>0</v>
      </c>
      <c r="V193" s="169">
        <f t="shared" si="50"/>
        <v>0</v>
      </c>
      <c r="W193" s="169">
        <f t="shared" si="50"/>
        <v>3</v>
      </c>
      <c r="X193" s="169">
        <f t="shared" si="50"/>
        <v>0</v>
      </c>
      <c r="Y193" s="169">
        <f t="shared" si="50"/>
        <v>0</v>
      </c>
      <c r="Z193" s="170">
        <v>228.672</v>
      </c>
      <c r="AA193" s="171">
        <v>28</v>
      </c>
      <c r="AB193" s="171">
        <v>9</v>
      </c>
      <c r="AC193" s="171">
        <v>6</v>
      </c>
      <c r="AD193" s="170">
        <f t="shared" si="39"/>
        <v>0.4</v>
      </c>
      <c r="AE193" s="171">
        <v>5</v>
      </c>
      <c r="AF193" s="171">
        <v>3</v>
      </c>
      <c r="AG193" s="200">
        <v>0</v>
      </c>
      <c r="AH193" s="171">
        <v>49.36</v>
      </c>
      <c r="AI193" s="171">
        <v>-1</v>
      </c>
      <c r="AJ193" s="170">
        <v>2.94</v>
      </c>
      <c r="AK193" s="170">
        <v>2.93</v>
      </c>
      <c r="AL193" s="170">
        <v>2.85</v>
      </c>
      <c r="AM193" s="170">
        <v>2.4300000000000002</v>
      </c>
      <c r="AN193" s="170">
        <v>1.58</v>
      </c>
      <c r="AO193" s="170">
        <v>0.62</v>
      </c>
      <c r="AP193" s="172">
        <v>-0.59</v>
      </c>
      <c r="AQ193" s="170">
        <v>-0.59</v>
      </c>
      <c r="AR193" s="170">
        <v>-0.59</v>
      </c>
      <c r="AS193" s="170">
        <v>-0.59</v>
      </c>
      <c r="AT193" s="170">
        <v>-0.59</v>
      </c>
      <c r="AU193" s="170">
        <v>-0.59</v>
      </c>
      <c r="AV193" s="170">
        <v>-0.59</v>
      </c>
      <c r="AW193" s="173">
        <v>-3.12</v>
      </c>
      <c r="AX193" s="173"/>
      <c r="AY193" s="174">
        <f t="shared" si="40"/>
        <v>-3.12</v>
      </c>
      <c r="AZ193" s="173">
        <v>2.75</v>
      </c>
      <c r="BA193" s="173">
        <v>3.57</v>
      </c>
      <c r="BB193" s="173">
        <v>3.16</v>
      </c>
      <c r="BC193" s="173"/>
      <c r="BD193" s="174">
        <f t="shared" si="41"/>
        <v>3.16</v>
      </c>
      <c r="BE193"/>
    </row>
    <row r="194" spans="1:67" ht="15.75" customHeight="1" x14ac:dyDescent="0.25">
      <c r="A194" s="196" t="s">
        <v>252</v>
      </c>
      <c r="B194" s="196" t="s">
        <v>1940</v>
      </c>
      <c r="C194" s="189"/>
      <c r="D194" s="189" t="s">
        <v>1946</v>
      </c>
      <c r="E194" s="133" t="s">
        <v>409</v>
      </c>
      <c r="F194" s="166" t="str">
        <f t="shared" si="36"/>
        <v>png</v>
      </c>
      <c r="G194" s="166" t="str">
        <f t="shared" si="37"/>
        <v>svg</v>
      </c>
      <c r="H194" s="167" t="s">
        <v>712</v>
      </c>
      <c r="I194" s="167" t="s">
        <v>982</v>
      </c>
      <c r="J194" s="168" t="s">
        <v>1258</v>
      </c>
      <c r="K194" s="168" t="s">
        <v>1612</v>
      </c>
      <c r="L194" s="168" t="s">
        <v>1612</v>
      </c>
      <c r="M194" s="169">
        <f t="shared" si="49"/>
        <v>10</v>
      </c>
      <c r="N194" s="169">
        <f t="shared" si="49"/>
        <v>11</v>
      </c>
      <c r="O194" s="169">
        <f t="shared" si="38"/>
        <v>11</v>
      </c>
      <c r="P194" s="169">
        <f t="shared" si="50"/>
        <v>0</v>
      </c>
      <c r="Q194" s="169">
        <f t="shared" si="50"/>
        <v>0</v>
      </c>
      <c r="R194" s="169">
        <f t="shared" si="50"/>
        <v>1</v>
      </c>
      <c r="S194" s="169">
        <f t="shared" si="50"/>
        <v>0</v>
      </c>
      <c r="T194" s="169">
        <f t="shared" si="50"/>
        <v>0</v>
      </c>
      <c r="U194" s="169">
        <f t="shared" si="50"/>
        <v>0</v>
      </c>
      <c r="V194" s="169">
        <f t="shared" si="50"/>
        <v>0</v>
      </c>
      <c r="W194" s="169">
        <f t="shared" si="50"/>
        <v>3</v>
      </c>
      <c r="X194" s="169">
        <f t="shared" si="50"/>
        <v>0</v>
      </c>
      <c r="Y194" s="169">
        <f t="shared" si="50"/>
        <v>0</v>
      </c>
      <c r="Z194" s="170">
        <v>214.64599999999999</v>
      </c>
      <c r="AA194" s="171">
        <v>25</v>
      </c>
      <c r="AB194" s="171">
        <v>8</v>
      </c>
      <c r="AC194" s="171">
        <v>6</v>
      </c>
      <c r="AD194" s="170">
        <f t="shared" si="39"/>
        <v>0.42857142857142855</v>
      </c>
      <c r="AE194" s="171">
        <v>3</v>
      </c>
      <c r="AF194" s="171">
        <v>3</v>
      </c>
      <c r="AG194" s="200">
        <v>0</v>
      </c>
      <c r="AH194" s="171">
        <v>49.36</v>
      </c>
      <c r="AI194" s="171">
        <v>-1</v>
      </c>
      <c r="AJ194" s="170">
        <v>2.98</v>
      </c>
      <c r="AK194" s="170">
        <v>2.94</v>
      </c>
      <c r="AL194" s="170">
        <v>2.71</v>
      </c>
      <c r="AM194" s="170">
        <v>2</v>
      </c>
      <c r="AN194" s="170">
        <v>1.05</v>
      </c>
      <c r="AO194" s="170">
        <v>0.14000000000000001</v>
      </c>
      <c r="AP194" s="172">
        <v>-0.55000000000000004</v>
      </c>
      <c r="AQ194" s="170">
        <v>-0.55000000000000004</v>
      </c>
      <c r="AR194" s="170">
        <v>-0.55000000000000004</v>
      </c>
      <c r="AS194" s="170">
        <v>-0.55000000000000004</v>
      </c>
      <c r="AT194" s="170">
        <v>-0.55000000000000004</v>
      </c>
      <c r="AU194" s="170">
        <v>-0.55000000000000004</v>
      </c>
      <c r="AV194" s="170">
        <v>-0.55000000000000004</v>
      </c>
      <c r="AW194" s="173"/>
      <c r="AX194" s="173">
        <v>-2.5499999999999998</v>
      </c>
      <c r="AY194" s="174">
        <f t="shared" si="40"/>
        <v>-2.5499999999999998</v>
      </c>
      <c r="AZ194" s="173"/>
      <c r="BA194" s="173"/>
      <c r="BB194" s="173"/>
      <c r="BC194" s="173">
        <v>3.13</v>
      </c>
      <c r="BD194" s="174">
        <f t="shared" si="41"/>
        <v>3.13</v>
      </c>
      <c r="BE194"/>
    </row>
    <row r="195" spans="1:67" ht="15.75" customHeight="1" x14ac:dyDescent="0.25">
      <c r="A195" s="20" t="s">
        <v>182</v>
      </c>
      <c r="B195" s="196" t="s">
        <v>2084</v>
      </c>
      <c r="C195" s="189" t="s">
        <v>1946</v>
      </c>
      <c r="D195" s="189" t="s">
        <v>1946</v>
      </c>
      <c r="E195" s="133" t="s">
        <v>326</v>
      </c>
      <c r="F195" s="166" t="str">
        <f t="shared" si="36"/>
        <v>png</v>
      </c>
      <c r="G195" s="166" t="str">
        <f t="shared" si="37"/>
        <v>svg</v>
      </c>
      <c r="H195" s="167" t="s">
        <v>713</v>
      </c>
      <c r="I195" s="167" t="s">
        <v>983</v>
      </c>
      <c r="J195" s="168" t="s">
        <v>1259</v>
      </c>
      <c r="K195" s="168" t="s">
        <v>1613</v>
      </c>
      <c r="L195" s="168" t="s">
        <v>1613</v>
      </c>
      <c r="M195" s="169">
        <f t="shared" si="49"/>
        <v>16</v>
      </c>
      <c r="N195" s="169">
        <f t="shared" si="49"/>
        <v>14</v>
      </c>
      <c r="O195" s="169">
        <f t="shared" si="38"/>
        <v>14</v>
      </c>
      <c r="P195" s="169">
        <f t="shared" si="50"/>
        <v>0</v>
      </c>
      <c r="Q195" s="169">
        <f t="shared" si="50"/>
        <v>0</v>
      </c>
      <c r="R195" s="169">
        <f t="shared" si="50"/>
        <v>0</v>
      </c>
      <c r="S195" s="169">
        <f t="shared" si="50"/>
        <v>0</v>
      </c>
      <c r="T195" s="169">
        <f t="shared" si="50"/>
        <v>0</v>
      </c>
      <c r="U195" s="169">
        <f t="shared" si="50"/>
        <v>2</v>
      </c>
      <c r="V195" s="169">
        <f t="shared" si="50"/>
        <v>0</v>
      </c>
      <c r="W195" s="169">
        <f t="shared" si="50"/>
        <v>2</v>
      </c>
      <c r="X195" s="169">
        <f t="shared" si="50"/>
        <v>0</v>
      </c>
      <c r="Y195" s="169">
        <f t="shared" si="50"/>
        <v>1</v>
      </c>
      <c r="Z195" s="170">
        <v>298.36</v>
      </c>
      <c r="AA195" s="171">
        <v>35</v>
      </c>
      <c r="AB195" s="171">
        <v>6</v>
      </c>
      <c r="AC195" s="171">
        <v>15</v>
      </c>
      <c r="AD195" s="170">
        <f t="shared" si="39"/>
        <v>0.7142857142857143</v>
      </c>
      <c r="AE195" s="171">
        <v>4</v>
      </c>
      <c r="AF195" s="171">
        <v>3</v>
      </c>
      <c r="AG195" s="200">
        <v>0</v>
      </c>
      <c r="AH195" s="171">
        <v>42.43</v>
      </c>
      <c r="AI195" s="171">
        <v>0</v>
      </c>
      <c r="AJ195" s="170">
        <v>3.4</v>
      </c>
      <c r="AK195" s="170">
        <v>3.42</v>
      </c>
      <c r="AL195" s="170">
        <v>3.42</v>
      </c>
      <c r="AM195" s="170">
        <v>3.42</v>
      </c>
      <c r="AN195" s="170">
        <v>3.42</v>
      </c>
      <c r="AO195" s="170">
        <v>3.42</v>
      </c>
      <c r="AP195" s="172">
        <v>3.42</v>
      </c>
      <c r="AQ195" s="170">
        <v>3.42</v>
      </c>
      <c r="AR195" s="170">
        <v>3.42</v>
      </c>
      <c r="AS195" s="170">
        <v>3.41</v>
      </c>
      <c r="AT195" s="170">
        <v>3.39</v>
      </c>
      <c r="AU195" s="170">
        <v>3.21</v>
      </c>
      <c r="AV195" s="170">
        <v>2.57</v>
      </c>
      <c r="AW195" s="173">
        <v>-4.09</v>
      </c>
      <c r="AX195" s="173"/>
      <c r="AY195" s="174">
        <f t="shared" si="40"/>
        <v>-4.09</v>
      </c>
      <c r="AZ195" s="173"/>
      <c r="BA195" s="173"/>
      <c r="BB195" s="173"/>
      <c r="BC195" s="173">
        <v>3.23</v>
      </c>
      <c r="BD195" s="174">
        <f t="shared" si="41"/>
        <v>3.23</v>
      </c>
      <c r="BE195"/>
    </row>
    <row r="196" spans="1:67" ht="15.75" customHeight="1" x14ac:dyDescent="0.25">
      <c r="A196" s="196" t="s">
        <v>1968</v>
      </c>
      <c r="B196" s="196" t="s">
        <v>2077</v>
      </c>
      <c r="C196" s="189"/>
      <c r="D196" s="189"/>
      <c r="E196" s="195" t="s">
        <v>1969</v>
      </c>
      <c r="F196" s="166" t="str">
        <f t="shared" si="36"/>
        <v>png</v>
      </c>
      <c r="G196" s="166" t="str">
        <f t="shared" si="37"/>
        <v>svg</v>
      </c>
      <c r="H196" s="167" t="s">
        <v>2001</v>
      </c>
      <c r="I196" s="167" t="s">
        <v>2063</v>
      </c>
      <c r="J196" s="168" t="s">
        <v>2031</v>
      </c>
      <c r="K196" s="168" t="s">
        <v>2032</v>
      </c>
      <c r="L196" s="168" t="s">
        <v>2032</v>
      </c>
      <c r="M196" s="169">
        <f t="shared" si="49"/>
        <v>11</v>
      </c>
      <c r="N196" s="169">
        <f t="shared" si="49"/>
        <v>13</v>
      </c>
      <c r="O196" s="169">
        <f t="shared" si="38"/>
        <v>13</v>
      </c>
      <c r="P196" s="169">
        <f t="shared" ref="P196:Y205" si="51">IFERROR(VALUE(MID($K196,SEARCH(P$2&amp;"0",$K196,1)+LEN(P$2),3)),0)</f>
        <v>0</v>
      </c>
      <c r="Q196" s="169">
        <f t="shared" si="51"/>
        <v>0</v>
      </c>
      <c r="R196" s="169">
        <f t="shared" si="51"/>
        <v>0</v>
      </c>
      <c r="S196" s="169">
        <f t="shared" si="51"/>
        <v>3</v>
      </c>
      <c r="T196" s="169">
        <f t="shared" si="51"/>
        <v>0</v>
      </c>
      <c r="U196" s="169">
        <f t="shared" si="51"/>
        <v>2</v>
      </c>
      <c r="V196" s="169">
        <f t="shared" si="51"/>
        <v>0</v>
      </c>
      <c r="W196" s="169">
        <f t="shared" si="51"/>
        <v>3</v>
      </c>
      <c r="X196" s="169">
        <f t="shared" si="51"/>
        <v>0</v>
      </c>
      <c r="Y196" s="169">
        <f t="shared" si="51"/>
        <v>1</v>
      </c>
      <c r="Z196" s="170">
        <v>310.29300000000001</v>
      </c>
      <c r="AA196" s="171">
        <v>33</v>
      </c>
      <c r="AB196" s="171">
        <v>14</v>
      </c>
      <c r="AC196" s="171">
        <v>6</v>
      </c>
      <c r="AD196" s="170">
        <f t="shared" si="39"/>
        <v>0.3</v>
      </c>
      <c r="AE196" s="171">
        <v>3</v>
      </c>
      <c r="AF196" s="171">
        <v>4</v>
      </c>
      <c r="AG196" s="200">
        <v>1</v>
      </c>
      <c r="AH196" s="171">
        <v>72.47</v>
      </c>
      <c r="AI196" s="171">
        <v>-1</v>
      </c>
      <c r="AJ196" s="170">
        <v>2.72</v>
      </c>
      <c r="AK196" s="170">
        <v>2.71</v>
      </c>
      <c r="AL196" s="170">
        <v>2.68</v>
      </c>
      <c r="AM196" s="170">
        <v>2.44</v>
      </c>
      <c r="AN196" s="170">
        <v>1.99</v>
      </c>
      <c r="AO196" s="170">
        <v>1.8</v>
      </c>
      <c r="AP196" s="172">
        <v>1.78</v>
      </c>
      <c r="AQ196" s="170">
        <v>1.78</v>
      </c>
      <c r="AR196" s="170">
        <v>1.78</v>
      </c>
      <c r="AS196" s="170">
        <v>1.78</v>
      </c>
      <c r="AT196" s="170">
        <v>1.78</v>
      </c>
      <c r="AU196" s="170">
        <v>1.77</v>
      </c>
      <c r="AV196" s="170">
        <v>1.75</v>
      </c>
      <c r="AW196" s="173"/>
      <c r="AX196" s="173">
        <v>-3.24</v>
      </c>
      <c r="AY196" s="174">
        <f t="shared" si="40"/>
        <v>-3.24</v>
      </c>
      <c r="AZ196" s="173"/>
      <c r="BA196" s="173"/>
      <c r="BB196" s="173"/>
      <c r="BC196" s="173">
        <v>2.02</v>
      </c>
      <c r="BD196" s="174">
        <f t="shared" si="41"/>
        <v>2.02</v>
      </c>
      <c r="BE196"/>
    </row>
    <row r="197" spans="1:67" ht="15.75" customHeight="1" x14ac:dyDescent="0.25">
      <c r="A197" s="20" t="s">
        <v>27</v>
      </c>
      <c r="B197" s="196" t="s">
        <v>2080</v>
      </c>
      <c r="C197" s="189"/>
      <c r="D197" s="189" t="s">
        <v>1946</v>
      </c>
      <c r="E197" s="133" t="s">
        <v>499</v>
      </c>
      <c r="F197" s="166" t="str">
        <f t="shared" si="36"/>
        <v>png</v>
      </c>
      <c r="G197" s="166" t="str">
        <f t="shared" si="37"/>
        <v>svg</v>
      </c>
      <c r="H197" s="167" t="s">
        <v>714</v>
      </c>
      <c r="I197" s="167" t="s">
        <v>984</v>
      </c>
      <c r="J197" s="168" t="s">
        <v>1260</v>
      </c>
      <c r="K197" s="168" t="s">
        <v>1614</v>
      </c>
      <c r="L197" s="168" t="s">
        <v>1614</v>
      </c>
      <c r="M197" s="169">
        <f t="shared" si="49"/>
        <v>16</v>
      </c>
      <c r="N197" s="169">
        <f t="shared" si="49"/>
        <v>19</v>
      </c>
      <c r="O197" s="169">
        <f t="shared" si="38"/>
        <v>19</v>
      </c>
      <c r="P197" s="169">
        <f t="shared" si="51"/>
        <v>0</v>
      </c>
      <c r="Q197" s="169">
        <f t="shared" si="51"/>
        <v>0</v>
      </c>
      <c r="R197" s="169">
        <f t="shared" si="51"/>
        <v>0</v>
      </c>
      <c r="S197" s="169">
        <f t="shared" si="51"/>
        <v>0</v>
      </c>
      <c r="T197" s="169">
        <f t="shared" si="51"/>
        <v>0</v>
      </c>
      <c r="U197" s="169">
        <f t="shared" si="51"/>
        <v>5</v>
      </c>
      <c r="V197" s="169">
        <f t="shared" si="51"/>
        <v>0</v>
      </c>
      <c r="W197" s="169">
        <f t="shared" si="51"/>
        <v>9</v>
      </c>
      <c r="X197" s="169">
        <f t="shared" si="51"/>
        <v>0</v>
      </c>
      <c r="Y197" s="169">
        <f t="shared" si="51"/>
        <v>2</v>
      </c>
      <c r="Z197" s="170">
        <v>489.48</v>
      </c>
      <c r="AA197" s="171">
        <v>51</v>
      </c>
      <c r="AB197" s="171">
        <v>20</v>
      </c>
      <c r="AC197" s="171">
        <v>12</v>
      </c>
      <c r="AD197" s="170">
        <f t="shared" si="39"/>
        <v>0.375</v>
      </c>
      <c r="AE197" s="171">
        <v>7</v>
      </c>
      <c r="AF197" s="171">
        <v>12</v>
      </c>
      <c r="AG197" s="200">
        <v>2</v>
      </c>
      <c r="AH197" s="171">
        <v>203.01</v>
      </c>
      <c r="AI197" s="171">
        <v>-2</v>
      </c>
      <c r="AJ197" s="170">
        <v>-0.33</v>
      </c>
      <c r="AK197" s="170">
        <v>-0.36</v>
      </c>
      <c r="AL197" s="170">
        <v>-1.31</v>
      </c>
      <c r="AM197" s="170">
        <v>-2.97</v>
      </c>
      <c r="AN197" s="170">
        <v>-4.2300000000000004</v>
      </c>
      <c r="AO197" s="170">
        <v>-4.2699999999999996</v>
      </c>
      <c r="AP197" s="172">
        <v>-4.2699999999999996</v>
      </c>
      <c r="AQ197" s="170">
        <v>-4.2699999999999996</v>
      </c>
      <c r="AR197" s="170">
        <v>-4.28</v>
      </c>
      <c r="AS197" s="170">
        <v>-4.34</v>
      </c>
      <c r="AT197" s="170">
        <v>-4.66</v>
      </c>
      <c r="AU197" s="170">
        <v>-5.08</v>
      </c>
      <c r="AV197" s="170">
        <v>-5.2</v>
      </c>
      <c r="AW197" s="173">
        <v>-3.97</v>
      </c>
      <c r="AX197" s="173"/>
      <c r="AY197" s="174">
        <f t="shared" si="40"/>
        <v>-3.97</v>
      </c>
      <c r="AZ197" s="173">
        <v>0.36</v>
      </c>
      <c r="BA197" s="173">
        <v>0.26</v>
      </c>
      <c r="BB197" s="173">
        <v>0.31</v>
      </c>
      <c r="BC197" s="173"/>
      <c r="BD197" s="174">
        <f t="shared" si="41"/>
        <v>0.31</v>
      </c>
      <c r="BE197"/>
    </row>
    <row r="198" spans="1:67" ht="15.75" customHeight="1" x14ac:dyDescent="0.25">
      <c r="A198" s="196" t="s">
        <v>138</v>
      </c>
      <c r="B198" s="196" t="s">
        <v>2089</v>
      </c>
      <c r="C198" s="189" t="s">
        <v>1946</v>
      </c>
      <c r="D198" s="189" t="s">
        <v>1946</v>
      </c>
      <c r="E198" s="133" t="s">
        <v>500</v>
      </c>
      <c r="F198" s="166" t="str">
        <f t="shared" ref="F198:F261" si="52">HYPERLINK("IMAGES\PNG\"&amp;E198&amp;".png","png")</f>
        <v>png</v>
      </c>
      <c r="G198" s="166" t="str">
        <f t="shared" ref="G198:G261" si="53">HYPERLINK("IMAGES\SVG\"&amp;E198&amp;".svg","svg")</f>
        <v>svg</v>
      </c>
      <c r="H198" s="167" t="s">
        <v>715</v>
      </c>
      <c r="I198" s="167" t="s">
        <v>985</v>
      </c>
      <c r="J198" s="168" t="s">
        <v>1261</v>
      </c>
      <c r="K198" s="168" t="s">
        <v>1615</v>
      </c>
      <c r="L198" s="168" t="s">
        <v>1615</v>
      </c>
      <c r="M198" s="169">
        <f t="shared" si="49"/>
        <v>14</v>
      </c>
      <c r="N198" s="169">
        <f t="shared" si="49"/>
        <v>13</v>
      </c>
      <c r="O198" s="169">
        <f t="shared" ref="O198:O261" si="54">IFERROR(VALUE(MID($L198,SEARCH(O$2&amp;"0",$L198,1)+LEN(O$2),3)),0)</f>
        <v>13</v>
      </c>
      <c r="P198" s="169">
        <f t="shared" si="51"/>
        <v>0</v>
      </c>
      <c r="Q198" s="169">
        <f t="shared" si="51"/>
        <v>0</v>
      </c>
      <c r="R198" s="169">
        <f t="shared" si="51"/>
        <v>0</v>
      </c>
      <c r="S198" s="169">
        <f t="shared" si="51"/>
        <v>0</v>
      </c>
      <c r="T198" s="169">
        <f t="shared" si="51"/>
        <v>0</v>
      </c>
      <c r="U198" s="169">
        <f t="shared" si="51"/>
        <v>1</v>
      </c>
      <c r="V198" s="169">
        <f t="shared" si="51"/>
        <v>0</v>
      </c>
      <c r="W198" s="169">
        <f t="shared" si="51"/>
        <v>7</v>
      </c>
      <c r="X198" s="169">
        <f t="shared" si="51"/>
        <v>0</v>
      </c>
      <c r="Y198" s="169">
        <f t="shared" si="51"/>
        <v>1</v>
      </c>
      <c r="Z198" s="170">
        <v>339.32100000000003</v>
      </c>
      <c r="AA198" s="171">
        <v>36</v>
      </c>
      <c r="AB198" s="171">
        <v>17</v>
      </c>
      <c r="AC198" s="171">
        <v>6</v>
      </c>
      <c r="AD198" s="170">
        <f t="shared" ref="AD198:AD261" si="55">IF(N198=O198,AC198/(AA198-N198),AC198/(AA198-O198))</f>
        <v>0.2608695652173913</v>
      </c>
      <c r="AE198" s="171">
        <v>4</v>
      </c>
      <c r="AF198" s="171">
        <v>7</v>
      </c>
      <c r="AG198" s="200">
        <v>0</v>
      </c>
      <c r="AH198" s="171">
        <v>131.16999999999999</v>
      </c>
      <c r="AI198" s="171">
        <v>-1</v>
      </c>
      <c r="AJ198" s="170">
        <v>0.9</v>
      </c>
      <c r="AK198" s="170">
        <v>0.86</v>
      </c>
      <c r="AL198" s="170">
        <v>0.57999999999999996</v>
      </c>
      <c r="AM198" s="170">
        <v>-0.16</v>
      </c>
      <c r="AN198" s="170">
        <v>-1</v>
      </c>
      <c r="AO198" s="170">
        <v>-1.44</v>
      </c>
      <c r="AP198" s="172">
        <v>-1.44</v>
      </c>
      <c r="AQ198" s="170">
        <v>-1.44</v>
      </c>
      <c r="AR198" s="170">
        <v>-1.44</v>
      </c>
      <c r="AS198" s="170">
        <v>-1.44</v>
      </c>
      <c r="AT198" s="170">
        <v>-1.44</v>
      </c>
      <c r="AU198" s="170">
        <v>-1.44</v>
      </c>
      <c r="AV198" s="170">
        <v>-1.44</v>
      </c>
      <c r="AW198" s="173">
        <v>-4.08</v>
      </c>
      <c r="AX198" s="173"/>
      <c r="AY198" s="174">
        <f t="shared" ref="AY198:AY261" si="56">IF(OR(ISBLANK(AW198),ISBLANK(AX198)),IF(ISNUMBER(AX198),AX198,IF(ISNUMBER(AW198),AW198,NA())),NA())</f>
        <v>-4.08</v>
      </c>
      <c r="AZ198" s="173">
        <v>1.21</v>
      </c>
      <c r="BA198" s="173">
        <v>0.66</v>
      </c>
      <c r="BB198" s="173">
        <v>0.93500000000000005</v>
      </c>
      <c r="BC198" s="173"/>
      <c r="BD198" s="174">
        <f t="shared" ref="BD198:BD261" si="57">IF(OR(ISBLANK(BB198),ISBLANK(BC198)),IF(ISNUMBER(BC198),BC198,IF(ISNUMBER(BB198),BB198,NA())),NA())</f>
        <v>0.93500000000000005</v>
      </c>
      <c r="BE198"/>
    </row>
    <row r="199" spans="1:67" ht="15.75" x14ac:dyDescent="0.25">
      <c r="A199" s="20" t="s">
        <v>239</v>
      </c>
      <c r="B199" s="196" t="s">
        <v>2077</v>
      </c>
      <c r="C199" s="189"/>
      <c r="D199" s="189"/>
      <c r="E199" s="133" t="s">
        <v>501</v>
      </c>
      <c r="F199" s="166" t="str">
        <f t="shared" si="52"/>
        <v>png</v>
      </c>
      <c r="G199" s="166" t="str">
        <f t="shared" si="53"/>
        <v>svg</v>
      </c>
      <c r="H199" s="167" t="s">
        <v>716</v>
      </c>
      <c r="I199" s="167" t="s">
        <v>986</v>
      </c>
      <c r="J199" s="168" t="s">
        <v>1262</v>
      </c>
      <c r="K199" s="168" t="s">
        <v>1616</v>
      </c>
      <c r="L199" s="168" t="s">
        <v>1934</v>
      </c>
      <c r="M199" s="169">
        <f t="shared" si="49"/>
        <v>2</v>
      </c>
      <c r="N199" s="169">
        <f t="shared" si="49"/>
        <v>4</v>
      </c>
      <c r="O199" s="169">
        <f t="shared" si="54"/>
        <v>4</v>
      </c>
      <c r="P199" s="169">
        <f t="shared" si="51"/>
        <v>0</v>
      </c>
      <c r="Q199" s="169">
        <f t="shared" si="51"/>
        <v>0</v>
      </c>
      <c r="R199" s="169">
        <f t="shared" si="51"/>
        <v>0</v>
      </c>
      <c r="S199" s="169">
        <f t="shared" si="51"/>
        <v>0</v>
      </c>
      <c r="T199" s="169">
        <f t="shared" si="51"/>
        <v>0</v>
      </c>
      <c r="U199" s="169">
        <f t="shared" si="51"/>
        <v>1</v>
      </c>
      <c r="V199" s="169">
        <f t="shared" si="51"/>
        <v>1</v>
      </c>
      <c r="W199" s="169">
        <f t="shared" si="51"/>
        <v>0</v>
      </c>
      <c r="X199" s="169">
        <f t="shared" si="51"/>
        <v>0</v>
      </c>
      <c r="Y199" s="169">
        <f t="shared" si="51"/>
        <v>2</v>
      </c>
      <c r="Z199" s="170">
        <v>106.19</v>
      </c>
      <c r="AA199" s="171">
        <v>9</v>
      </c>
      <c r="AB199" s="171">
        <v>5</v>
      </c>
      <c r="AC199" s="171">
        <v>0</v>
      </c>
      <c r="AD199" s="170">
        <f t="shared" si="55"/>
        <v>0</v>
      </c>
      <c r="AE199" s="171">
        <v>0</v>
      </c>
      <c r="AF199" s="171">
        <v>0</v>
      </c>
      <c r="AG199" s="200">
        <v>1</v>
      </c>
      <c r="AH199" s="171">
        <v>12.03</v>
      </c>
      <c r="AI199" s="171">
        <v>-1</v>
      </c>
      <c r="AJ199" s="170">
        <v>1.1499999999999999</v>
      </c>
      <c r="AK199" s="170">
        <v>1.1499999999999999</v>
      </c>
      <c r="AL199" s="170">
        <v>1.1100000000000001</v>
      </c>
      <c r="AM199" s="170">
        <v>0.83</v>
      </c>
      <c r="AN199" s="170">
        <v>0.28999999999999998</v>
      </c>
      <c r="AO199" s="170">
        <v>0.03</v>
      </c>
      <c r="AP199" s="172">
        <v>-0.01</v>
      </c>
      <c r="AQ199" s="170">
        <v>-0.01</v>
      </c>
      <c r="AR199" s="170">
        <v>-0.01</v>
      </c>
      <c r="AS199" s="170">
        <v>-0.01</v>
      </c>
      <c r="AT199" s="170">
        <v>-0.02</v>
      </c>
      <c r="AU199" s="170">
        <v>-0.06</v>
      </c>
      <c r="AV199" s="170">
        <v>-0.28999999999999998</v>
      </c>
      <c r="AW199" s="173">
        <v>-1.6</v>
      </c>
      <c r="AX199" s="173"/>
      <c r="AY199" s="174">
        <f t="shared" si="56"/>
        <v>-1.6</v>
      </c>
      <c r="AZ199" s="173">
        <v>0.17</v>
      </c>
      <c r="BA199" s="173">
        <v>0.72</v>
      </c>
      <c r="BB199" s="173">
        <v>0.44500000000000001</v>
      </c>
      <c r="BC199" s="173"/>
      <c r="BD199" s="174">
        <f t="shared" si="57"/>
        <v>0.44500000000000001</v>
      </c>
      <c r="BE199"/>
    </row>
    <row r="200" spans="1:67" ht="15.75" customHeight="1" x14ac:dyDescent="0.25">
      <c r="A200" s="20" t="s">
        <v>72</v>
      </c>
      <c r="B200" s="196" t="s">
        <v>1942</v>
      </c>
      <c r="C200" s="189" t="s">
        <v>1946</v>
      </c>
      <c r="D200" s="189" t="s">
        <v>1946</v>
      </c>
      <c r="E200" s="133" t="s">
        <v>278</v>
      </c>
      <c r="F200" s="166" t="str">
        <f t="shared" si="52"/>
        <v>png</v>
      </c>
      <c r="G200" s="166" t="str">
        <f t="shared" si="53"/>
        <v>svg</v>
      </c>
      <c r="H200" s="167" t="s">
        <v>717</v>
      </c>
      <c r="I200" s="167" t="s">
        <v>987</v>
      </c>
      <c r="J200" s="168" t="s">
        <v>1263</v>
      </c>
      <c r="K200" s="168" t="s">
        <v>1617</v>
      </c>
      <c r="L200" s="168" t="s">
        <v>1617</v>
      </c>
      <c r="M200" s="169">
        <f t="shared" si="49"/>
        <v>10</v>
      </c>
      <c r="N200" s="169">
        <f t="shared" si="49"/>
        <v>10</v>
      </c>
      <c r="O200" s="169">
        <f t="shared" si="54"/>
        <v>10</v>
      </c>
      <c r="P200" s="169">
        <f t="shared" si="51"/>
        <v>0</v>
      </c>
      <c r="Q200" s="169">
        <f t="shared" si="51"/>
        <v>0</v>
      </c>
      <c r="R200" s="169">
        <f t="shared" si="51"/>
        <v>0</v>
      </c>
      <c r="S200" s="169">
        <f t="shared" si="51"/>
        <v>0</v>
      </c>
      <c r="T200" s="169">
        <f t="shared" si="51"/>
        <v>0</v>
      </c>
      <c r="U200" s="169">
        <f t="shared" si="51"/>
        <v>4</v>
      </c>
      <c r="V200" s="169">
        <f t="shared" si="51"/>
        <v>0</v>
      </c>
      <c r="W200" s="169">
        <f t="shared" si="51"/>
        <v>1</v>
      </c>
      <c r="X200" s="169">
        <f t="shared" si="51"/>
        <v>0</v>
      </c>
      <c r="Y200" s="169">
        <f t="shared" si="51"/>
        <v>0</v>
      </c>
      <c r="Z200" s="170">
        <v>202.21260000000001</v>
      </c>
      <c r="AA200" s="171">
        <v>25</v>
      </c>
      <c r="AB200" s="171">
        <v>3</v>
      </c>
      <c r="AC200" s="171">
        <v>12</v>
      </c>
      <c r="AD200" s="170">
        <f t="shared" si="55"/>
        <v>0.8</v>
      </c>
      <c r="AE200" s="171">
        <v>1</v>
      </c>
      <c r="AF200" s="171">
        <v>4</v>
      </c>
      <c r="AG200" s="200">
        <v>2</v>
      </c>
      <c r="AH200" s="171">
        <v>71.05</v>
      </c>
      <c r="AI200" s="171">
        <v>0</v>
      </c>
      <c r="AJ200" s="170">
        <v>-0.95</v>
      </c>
      <c r="AK200" s="170">
        <v>-0.09</v>
      </c>
      <c r="AL200" s="170">
        <v>0.35</v>
      </c>
      <c r="AM200" s="170">
        <v>0.43</v>
      </c>
      <c r="AN200" s="170">
        <v>0.44</v>
      </c>
      <c r="AO200" s="170">
        <v>0.44</v>
      </c>
      <c r="AP200" s="172">
        <v>0.44</v>
      </c>
      <c r="AQ200" s="170">
        <v>0.44</v>
      </c>
      <c r="AR200" s="170">
        <v>0.44</v>
      </c>
      <c r="AS200" s="170">
        <v>0.44</v>
      </c>
      <c r="AT200" s="170">
        <v>0.44</v>
      </c>
      <c r="AU200" s="170">
        <v>0.44</v>
      </c>
      <c r="AV200" s="170">
        <v>0.44</v>
      </c>
      <c r="AW200" s="173">
        <v>-2.62</v>
      </c>
      <c r="AX200" s="173"/>
      <c r="AY200" s="174">
        <f t="shared" si="56"/>
        <v>-2.62</v>
      </c>
      <c r="AZ200" s="173"/>
      <c r="BA200" s="173"/>
      <c r="BB200" s="173"/>
      <c r="BC200" s="173">
        <v>0.83</v>
      </c>
      <c r="BD200" s="174">
        <f t="shared" si="57"/>
        <v>0.83</v>
      </c>
      <c r="BE200"/>
    </row>
    <row r="201" spans="1:67" ht="15.75" customHeight="1" x14ac:dyDescent="0.25">
      <c r="A201" s="20" t="s">
        <v>171</v>
      </c>
      <c r="B201" s="196" t="s">
        <v>2084</v>
      </c>
      <c r="C201" s="189" t="s">
        <v>1946</v>
      </c>
      <c r="D201" s="189" t="s">
        <v>1946</v>
      </c>
      <c r="E201" s="133" t="s">
        <v>323</v>
      </c>
      <c r="F201" s="166" t="str">
        <f t="shared" si="52"/>
        <v>png</v>
      </c>
      <c r="G201" s="166" t="str">
        <f t="shared" si="53"/>
        <v>svg</v>
      </c>
      <c r="H201" s="167" t="s">
        <v>718</v>
      </c>
      <c r="I201" s="167" t="s">
        <v>988</v>
      </c>
      <c r="J201" s="168" t="s">
        <v>1264</v>
      </c>
      <c r="K201" s="168" t="s">
        <v>1618</v>
      </c>
      <c r="L201" s="168" t="s">
        <v>1618</v>
      </c>
      <c r="M201" s="169">
        <f t="shared" si="49"/>
        <v>14</v>
      </c>
      <c r="N201" s="169">
        <f t="shared" si="49"/>
        <v>16</v>
      </c>
      <c r="O201" s="169">
        <f t="shared" si="54"/>
        <v>16</v>
      </c>
      <c r="P201" s="169">
        <f t="shared" si="51"/>
        <v>0</v>
      </c>
      <c r="Q201" s="169">
        <f t="shared" si="51"/>
        <v>0</v>
      </c>
      <c r="R201" s="169">
        <f t="shared" si="51"/>
        <v>1</v>
      </c>
      <c r="S201" s="169">
        <f t="shared" si="51"/>
        <v>0</v>
      </c>
      <c r="T201" s="169">
        <f t="shared" si="51"/>
        <v>0</v>
      </c>
      <c r="U201" s="169">
        <f t="shared" si="51"/>
        <v>3</v>
      </c>
      <c r="V201" s="169">
        <f t="shared" si="51"/>
        <v>0</v>
      </c>
      <c r="W201" s="169">
        <f t="shared" si="51"/>
        <v>1</v>
      </c>
      <c r="X201" s="169">
        <f t="shared" si="51"/>
        <v>0</v>
      </c>
      <c r="Y201" s="169">
        <f t="shared" si="51"/>
        <v>0</v>
      </c>
      <c r="Z201" s="170">
        <v>277.74900000000002</v>
      </c>
      <c r="AA201" s="171">
        <v>35</v>
      </c>
      <c r="AB201" s="171">
        <v>8</v>
      </c>
      <c r="AC201" s="171">
        <v>11</v>
      </c>
      <c r="AD201" s="170">
        <f t="shared" si="55"/>
        <v>0.57894736842105265</v>
      </c>
      <c r="AE201" s="171">
        <v>4</v>
      </c>
      <c r="AF201" s="171">
        <v>2</v>
      </c>
      <c r="AG201" s="200">
        <v>0</v>
      </c>
      <c r="AH201" s="171">
        <v>38.130000000000003</v>
      </c>
      <c r="AI201" s="171">
        <v>0</v>
      </c>
      <c r="AJ201" s="170">
        <v>2.4</v>
      </c>
      <c r="AK201" s="170">
        <v>2.87</v>
      </c>
      <c r="AL201" s="170">
        <v>2.97</v>
      </c>
      <c r="AM201" s="170">
        <v>2.98</v>
      </c>
      <c r="AN201" s="170">
        <v>2.98</v>
      </c>
      <c r="AO201" s="170">
        <v>2.98</v>
      </c>
      <c r="AP201" s="172">
        <v>2.98</v>
      </c>
      <c r="AQ201" s="170">
        <v>2.98</v>
      </c>
      <c r="AR201" s="170">
        <v>2.98</v>
      </c>
      <c r="AS201" s="170">
        <v>2.98</v>
      </c>
      <c r="AT201" s="170">
        <v>2.98</v>
      </c>
      <c r="AU201" s="170">
        <v>2.98</v>
      </c>
      <c r="AV201" s="170">
        <v>2.98</v>
      </c>
      <c r="AW201" s="173">
        <v>-2.74</v>
      </c>
      <c r="AX201" s="173"/>
      <c r="AY201" s="174">
        <f t="shared" si="56"/>
        <v>-2.74</v>
      </c>
      <c r="AZ201" s="173"/>
      <c r="BA201" s="173"/>
      <c r="BB201" s="173"/>
      <c r="BC201" s="173">
        <v>2.13</v>
      </c>
      <c r="BD201" s="174">
        <f t="shared" si="57"/>
        <v>2.13</v>
      </c>
      <c r="BE201"/>
    </row>
    <row r="202" spans="1:67" ht="15.75" customHeight="1" x14ac:dyDescent="0.25">
      <c r="A202" s="196" t="s">
        <v>1970</v>
      </c>
      <c r="B202" s="196" t="s">
        <v>2080</v>
      </c>
      <c r="C202" s="189" t="s">
        <v>1946</v>
      </c>
      <c r="D202" s="189" t="s">
        <v>1946</v>
      </c>
      <c r="E202" s="195" t="s">
        <v>1971</v>
      </c>
      <c r="F202" s="166" t="str">
        <f t="shared" si="52"/>
        <v>png</v>
      </c>
      <c r="G202" s="166" t="str">
        <f t="shared" si="53"/>
        <v>svg</v>
      </c>
      <c r="H202" s="167" t="s">
        <v>2002</v>
      </c>
      <c r="I202" s="167" t="s">
        <v>2064</v>
      </c>
      <c r="J202" s="168" t="s">
        <v>2033</v>
      </c>
      <c r="K202" s="168" t="s">
        <v>2034</v>
      </c>
      <c r="L202" s="168" t="s">
        <v>2034</v>
      </c>
      <c r="M202" s="169">
        <f t="shared" si="49"/>
        <v>15</v>
      </c>
      <c r="N202" s="169">
        <f t="shared" si="49"/>
        <v>18</v>
      </c>
      <c r="O202" s="169">
        <f t="shared" si="54"/>
        <v>18</v>
      </c>
      <c r="P202" s="169">
        <f t="shared" si="51"/>
        <v>0</v>
      </c>
      <c r="Q202" s="169">
        <f t="shared" si="51"/>
        <v>0</v>
      </c>
      <c r="R202" s="169">
        <f t="shared" si="51"/>
        <v>1</v>
      </c>
      <c r="S202" s="169">
        <f t="shared" si="51"/>
        <v>0</v>
      </c>
      <c r="T202" s="169">
        <f t="shared" si="51"/>
        <v>0</v>
      </c>
      <c r="U202" s="169">
        <f t="shared" si="51"/>
        <v>7</v>
      </c>
      <c r="V202" s="169">
        <f t="shared" si="51"/>
        <v>0</v>
      </c>
      <c r="W202" s="169">
        <f t="shared" si="51"/>
        <v>7</v>
      </c>
      <c r="X202" s="169">
        <f t="shared" si="51"/>
        <v>0</v>
      </c>
      <c r="Y202" s="169">
        <f t="shared" si="51"/>
        <v>1</v>
      </c>
      <c r="Z202" s="170">
        <v>475.86399999999998</v>
      </c>
      <c r="AA202" s="171">
        <v>49</v>
      </c>
      <c r="AB202" s="171">
        <v>20</v>
      </c>
      <c r="AC202" s="171">
        <v>11</v>
      </c>
      <c r="AD202" s="170">
        <f t="shared" si="55"/>
        <v>0.35483870967741937</v>
      </c>
      <c r="AE202" s="171">
        <v>5</v>
      </c>
      <c r="AF202" s="171">
        <v>12</v>
      </c>
      <c r="AG202" s="200">
        <v>1</v>
      </c>
      <c r="AH202" s="171">
        <v>165.35</v>
      </c>
      <c r="AI202" s="171">
        <v>-1</v>
      </c>
      <c r="AJ202" s="170">
        <v>1.37</v>
      </c>
      <c r="AK202" s="170">
        <v>1.77</v>
      </c>
      <c r="AL202" s="170">
        <v>1.83</v>
      </c>
      <c r="AM202" s="170">
        <v>1.77</v>
      </c>
      <c r="AN202" s="170">
        <v>1.43</v>
      </c>
      <c r="AO202" s="170">
        <v>1.03</v>
      </c>
      <c r="AP202" s="172">
        <v>0.92</v>
      </c>
      <c r="AQ202" s="170">
        <v>0.91</v>
      </c>
      <c r="AR202" s="170">
        <v>0.91</v>
      </c>
      <c r="AS202" s="170">
        <v>0.91</v>
      </c>
      <c r="AT202" s="170">
        <v>0.91</v>
      </c>
      <c r="AU202" s="170">
        <v>0.9</v>
      </c>
      <c r="AV202" s="170">
        <v>0.9</v>
      </c>
      <c r="AW202" s="173">
        <v>-3.19</v>
      </c>
      <c r="AX202" s="173"/>
      <c r="AY202" s="174">
        <f t="shared" si="56"/>
        <v>-3.19</v>
      </c>
      <c r="AZ202" s="173">
        <v>1.72</v>
      </c>
      <c r="BA202" s="173">
        <v>1.87</v>
      </c>
      <c r="BB202" s="173">
        <v>1.8</v>
      </c>
      <c r="BC202" s="173"/>
      <c r="BD202" s="174">
        <f t="shared" si="57"/>
        <v>1.8</v>
      </c>
      <c r="BE202"/>
    </row>
    <row r="203" spans="1:67" ht="15.75" customHeight="1" x14ac:dyDescent="0.25">
      <c r="A203" s="133" t="s">
        <v>89</v>
      </c>
      <c r="B203" s="196" t="s">
        <v>1942</v>
      </c>
      <c r="C203" s="189"/>
      <c r="D203" s="189"/>
      <c r="E203" s="133" t="s">
        <v>291</v>
      </c>
      <c r="F203" s="166" t="str">
        <f t="shared" si="52"/>
        <v>png</v>
      </c>
      <c r="G203" s="166" t="str">
        <f t="shared" si="53"/>
        <v>svg</v>
      </c>
      <c r="H203" s="167" t="s">
        <v>719</v>
      </c>
      <c r="I203" s="167" t="s">
        <v>989</v>
      </c>
      <c r="J203" s="168" t="s">
        <v>1265</v>
      </c>
      <c r="K203" s="168" t="s">
        <v>1619</v>
      </c>
      <c r="L203" s="168" t="s">
        <v>1619</v>
      </c>
      <c r="M203" s="169">
        <f t="shared" si="49"/>
        <v>10</v>
      </c>
      <c r="N203" s="169">
        <f t="shared" si="49"/>
        <v>11</v>
      </c>
      <c r="O203" s="169">
        <f t="shared" si="54"/>
        <v>11</v>
      </c>
      <c r="P203" s="169">
        <f t="shared" si="51"/>
        <v>0</v>
      </c>
      <c r="Q203" s="169">
        <f t="shared" si="51"/>
        <v>0</v>
      </c>
      <c r="R203" s="169">
        <f t="shared" si="51"/>
        <v>0</v>
      </c>
      <c r="S203" s="169">
        <f t="shared" si="51"/>
        <v>0</v>
      </c>
      <c r="T203" s="169">
        <f t="shared" si="51"/>
        <v>0</v>
      </c>
      <c r="U203" s="169">
        <f t="shared" si="51"/>
        <v>3</v>
      </c>
      <c r="V203" s="169">
        <f t="shared" si="51"/>
        <v>0</v>
      </c>
      <c r="W203" s="169">
        <f t="shared" si="51"/>
        <v>1</v>
      </c>
      <c r="X203" s="169">
        <f t="shared" si="51"/>
        <v>0</v>
      </c>
      <c r="Y203" s="169">
        <f t="shared" si="51"/>
        <v>1</v>
      </c>
      <c r="Z203" s="170">
        <v>221.279</v>
      </c>
      <c r="AA203" s="171">
        <v>26</v>
      </c>
      <c r="AB203" s="171">
        <v>6</v>
      </c>
      <c r="AC203" s="171">
        <v>9</v>
      </c>
      <c r="AD203" s="170">
        <f t="shared" si="55"/>
        <v>0.6</v>
      </c>
      <c r="AE203" s="171">
        <v>1</v>
      </c>
      <c r="AF203" s="171">
        <v>2</v>
      </c>
      <c r="AG203" s="200">
        <v>1</v>
      </c>
      <c r="AH203" s="171">
        <v>45.23</v>
      </c>
      <c r="AI203" s="171">
        <v>0</v>
      </c>
      <c r="AJ203" s="170">
        <v>1.79</v>
      </c>
      <c r="AK203" s="170">
        <v>1.79</v>
      </c>
      <c r="AL203" s="170">
        <v>1.79</v>
      </c>
      <c r="AM203" s="170">
        <v>1.79</v>
      </c>
      <c r="AN203" s="170">
        <v>1.79</v>
      </c>
      <c r="AO203" s="170">
        <v>1.79</v>
      </c>
      <c r="AP203" s="172">
        <v>1.79</v>
      </c>
      <c r="AQ203" s="170">
        <v>1.79</v>
      </c>
      <c r="AR203" s="170">
        <v>1.79</v>
      </c>
      <c r="AS203" s="170">
        <v>1.79</v>
      </c>
      <c r="AT203" s="170">
        <v>1.79</v>
      </c>
      <c r="AU203" s="170">
        <v>1.79</v>
      </c>
      <c r="AV203" s="170">
        <v>1.79</v>
      </c>
      <c r="AW203" s="173">
        <v>-2.83</v>
      </c>
      <c r="AX203" s="173"/>
      <c r="AY203" s="174">
        <f t="shared" si="56"/>
        <v>-2.83</v>
      </c>
      <c r="AZ203" s="173"/>
      <c r="BA203" s="173"/>
      <c r="BB203" s="173"/>
      <c r="BC203" s="173">
        <v>2.64</v>
      </c>
      <c r="BD203" s="174">
        <f t="shared" si="57"/>
        <v>2.64</v>
      </c>
      <c r="BE203"/>
    </row>
    <row r="204" spans="1:67" ht="15.75" x14ac:dyDescent="0.25">
      <c r="A204" s="196" t="s">
        <v>1802</v>
      </c>
      <c r="B204" s="196" t="s">
        <v>2077</v>
      </c>
      <c r="C204" s="189" t="s">
        <v>1946</v>
      </c>
      <c r="D204" s="189" t="s">
        <v>1946</v>
      </c>
      <c r="E204" s="133" t="s">
        <v>1781</v>
      </c>
      <c r="F204" s="166" t="str">
        <f t="shared" si="52"/>
        <v>png</v>
      </c>
      <c r="G204" s="166" t="str">
        <f t="shared" si="53"/>
        <v>svg</v>
      </c>
      <c r="H204" s="167" t="s">
        <v>1820</v>
      </c>
      <c r="I204" s="167" t="s">
        <v>1821</v>
      </c>
      <c r="J204" s="168" t="s">
        <v>1822</v>
      </c>
      <c r="K204" s="168" t="s">
        <v>1823</v>
      </c>
      <c r="L204" s="168" t="s">
        <v>1823</v>
      </c>
      <c r="M204" s="169">
        <f t="shared" si="49"/>
        <v>9</v>
      </c>
      <c r="N204" s="169">
        <f t="shared" si="49"/>
        <v>6</v>
      </c>
      <c r="O204" s="169">
        <f t="shared" si="54"/>
        <v>6</v>
      </c>
      <c r="P204" s="169">
        <f t="shared" si="51"/>
        <v>0</v>
      </c>
      <c r="Q204" s="169">
        <f t="shared" si="51"/>
        <v>0</v>
      </c>
      <c r="R204" s="169">
        <f t="shared" si="51"/>
        <v>2</v>
      </c>
      <c r="S204" s="169">
        <f t="shared" si="51"/>
        <v>0</v>
      </c>
      <c r="T204" s="169">
        <f t="shared" si="51"/>
        <v>0</v>
      </c>
      <c r="U204" s="169">
        <f t="shared" si="51"/>
        <v>2</v>
      </c>
      <c r="V204" s="169">
        <f t="shared" si="51"/>
        <v>0</v>
      </c>
      <c r="W204" s="169">
        <f t="shared" si="51"/>
        <v>3</v>
      </c>
      <c r="X204" s="169">
        <f t="shared" si="51"/>
        <v>0</v>
      </c>
      <c r="Y204" s="169">
        <f t="shared" si="51"/>
        <v>0</v>
      </c>
      <c r="Z204" s="170">
        <v>261.06200000000001</v>
      </c>
      <c r="AA204" s="171">
        <v>22</v>
      </c>
      <c r="AB204" s="171">
        <v>5</v>
      </c>
      <c r="AC204" s="171">
        <v>11</v>
      </c>
      <c r="AD204" s="170">
        <f t="shared" si="55"/>
        <v>0.6875</v>
      </c>
      <c r="AE204" s="171">
        <v>1</v>
      </c>
      <c r="AF204" s="171">
        <v>2</v>
      </c>
      <c r="AG204" s="200">
        <v>0</v>
      </c>
      <c r="AH204" s="171">
        <v>49.85</v>
      </c>
      <c r="AI204" s="171">
        <v>0</v>
      </c>
      <c r="AJ204" s="170">
        <v>2.77</v>
      </c>
      <c r="AK204" s="170">
        <v>2.77</v>
      </c>
      <c r="AL204" s="170">
        <v>2.77</v>
      </c>
      <c r="AM204" s="170">
        <v>2.77</v>
      </c>
      <c r="AN204" s="170">
        <v>2.77</v>
      </c>
      <c r="AO204" s="170">
        <v>2.77</v>
      </c>
      <c r="AP204" s="172">
        <v>2.77</v>
      </c>
      <c r="AQ204" s="170">
        <v>2.77</v>
      </c>
      <c r="AR204" s="170">
        <v>2.77</v>
      </c>
      <c r="AS204" s="170">
        <v>2.77</v>
      </c>
      <c r="AT204" s="170">
        <v>2.77</v>
      </c>
      <c r="AU204" s="170">
        <v>2.77</v>
      </c>
      <c r="AV204" s="170">
        <v>2.77</v>
      </c>
      <c r="AW204" s="173"/>
      <c r="AX204" s="173">
        <v>-2.82</v>
      </c>
      <c r="AY204" s="174">
        <f t="shared" si="56"/>
        <v>-2.82</v>
      </c>
      <c r="AZ204" s="173">
        <v>2.34</v>
      </c>
      <c r="BA204" s="173">
        <v>2.7</v>
      </c>
      <c r="BB204" s="173">
        <v>2.52</v>
      </c>
      <c r="BC204" s="173"/>
      <c r="BD204" s="174">
        <f t="shared" si="57"/>
        <v>2.52</v>
      </c>
      <c r="BE204"/>
    </row>
    <row r="205" spans="1:67" ht="15.75" customHeight="1" x14ac:dyDescent="0.25">
      <c r="A205" s="196" t="s">
        <v>1972</v>
      </c>
      <c r="B205" s="196" t="s">
        <v>2077</v>
      </c>
      <c r="C205" s="189"/>
      <c r="D205" s="189"/>
      <c r="E205" s="5" t="s">
        <v>1973</v>
      </c>
      <c r="F205" s="198" t="str">
        <f t="shared" si="52"/>
        <v>png</v>
      </c>
      <c r="G205" s="198" t="str">
        <f t="shared" si="53"/>
        <v>svg</v>
      </c>
      <c r="H205" s="167" t="s">
        <v>2003</v>
      </c>
      <c r="I205" s="167" t="s">
        <v>2065</v>
      </c>
      <c r="J205" s="168" t="s">
        <v>2035</v>
      </c>
      <c r="K205" s="168" t="s">
        <v>2036</v>
      </c>
      <c r="L205" s="168" t="s">
        <v>2036</v>
      </c>
      <c r="M205" s="169">
        <f t="shared" si="49"/>
        <v>17</v>
      </c>
      <c r="N205" s="169">
        <f t="shared" si="49"/>
        <v>17</v>
      </c>
      <c r="O205" s="169">
        <f t="shared" si="54"/>
        <v>17</v>
      </c>
      <c r="P205" s="169">
        <f t="shared" si="51"/>
        <v>0</v>
      </c>
      <c r="Q205" s="169">
        <f t="shared" si="51"/>
        <v>0</v>
      </c>
      <c r="R205" s="169">
        <f t="shared" si="51"/>
        <v>0</v>
      </c>
      <c r="S205" s="169">
        <f t="shared" si="51"/>
        <v>2</v>
      </c>
      <c r="T205" s="169">
        <f t="shared" si="51"/>
        <v>0</v>
      </c>
      <c r="U205" s="169">
        <f t="shared" si="51"/>
        <v>1</v>
      </c>
      <c r="V205" s="169">
        <f t="shared" si="51"/>
        <v>0</v>
      </c>
      <c r="W205" s="169">
        <f t="shared" si="51"/>
        <v>2</v>
      </c>
      <c r="X205" s="169">
        <f t="shared" si="51"/>
        <v>0</v>
      </c>
      <c r="Y205" s="169">
        <f t="shared" si="51"/>
        <v>1</v>
      </c>
      <c r="Z205" s="170">
        <v>337.38400000000001</v>
      </c>
      <c r="AA205" s="171">
        <v>40</v>
      </c>
      <c r="AB205" s="171">
        <v>12</v>
      </c>
      <c r="AC205" s="171">
        <v>11</v>
      </c>
      <c r="AD205" s="170">
        <f t="shared" si="55"/>
        <v>0.47826086956521741</v>
      </c>
      <c r="AE205" s="171">
        <v>5</v>
      </c>
      <c r="AF205" s="171">
        <v>3</v>
      </c>
      <c r="AG205" s="200">
        <v>0</v>
      </c>
      <c r="AH205" s="171">
        <v>30.82</v>
      </c>
      <c r="AI205" s="171">
        <v>0</v>
      </c>
      <c r="AJ205" s="170">
        <v>3.68</v>
      </c>
      <c r="AK205" s="170">
        <v>4.3499999999999996</v>
      </c>
      <c r="AL205" s="170">
        <v>4.5599999999999996</v>
      </c>
      <c r="AM205" s="170">
        <v>4.58</v>
      </c>
      <c r="AN205" s="170">
        <v>4.59</v>
      </c>
      <c r="AO205" s="170">
        <v>4.59</v>
      </c>
      <c r="AP205" s="172">
        <v>4.59</v>
      </c>
      <c r="AQ205" s="170">
        <v>4.59</v>
      </c>
      <c r="AR205" s="170">
        <v>4.59</v>
      </c>
      <c r="AS205" s="170">
        <v>4.59</v>
      </c>
      <c r="AT205" s="170">
        <v>4.59</v>
      </c>
      <c r="AU205" s="170">
        <v>4.59</v>
      </c>
      <c r="AV205" s="170">
        <v>4.59</v>
      </c>
      <c r="AW205" s="173">
        <v>-5.09</v>
      </c>
      <c r="AX205" s="173"/>
      <c r="AY205" s="174">
        <f t="shared" si="56"/>
        <v>-5.09</v>
      </c>
      <c r="AZ205" s="173">
        <v>4.12</v>
      </c>
      <c r="BA205" s="173">
        <v>3.96</v>
      </c>
      <c r="BB205" s="173">
        <v>4.04</v>
      </c>
      <c r="BC205" s="173"/>
      <c r="BD205" s="174">
        <f t="shared" si="57"/>
        <v>4.04</v>
      </c>
      <c r="BE205"/>
    </row>
    <row r="206" spans="1:67" ht="15.75" customHeight="1" x14ac:dyDescent="0.25">
      <c r="A206" s="133" t="s">
        <v>1761</v>
      </c>
      <c r="B206" s="196" t="s">
        <v>1942</v>
      </c>
      <c r="C206" s="194"/>
      <c r="D206" s="189" t="s">
        <v>1946</v>
      </c>
      <c r="E206" s="133" t="s">
        <v>410</v>
      </c>
      <c r="F206" s="166" t="str">
        <f t="shared" si="52"/>
        <v>png</v>
      </c>
      <c r="G206" s="166" t="str">
        <f t="shared" si="53"/>
        <v>svg</v>
      </c>
      <c r="H206" s="167" t="s">
        <v>720</v>
      </c>
      <c r="I206" s="167" t="s">
        <v>990</v>
      </c>
      <c r="J206" s="168" t="s">
        <v>1266</v>
      </c>
      <c r="K206" s="168" t="s">
        <v>1620</v>
      </c>
      <c r="L206" s="168" t="s">
        <v>1620</v>
      </c>
      <c r="M206" s="169">
        <f t="shared" ref="M206:N225" si="58">IFERROR(VALUE(MID($K206,SEARCH(M$2&amp;"0",$K206,1)+LEN(M$2),3)),0)</f>
        <v>11</v>
      </c>
      <c r="N206" s="169">
        <f t="shared" si="58"/>
        <v>21</v>
      </c>
      <c r="O206" s="169">
        <f t="shared" si="54"/>
        <v>21</v>
      </c>
      <c r="P206" s="169">
        <f t="shared" ref="P206:Y215" si="59">IFERROR(VALUE(MID($K206,SEARCH(P$2&amp;"0",$K206,1)+LEN(P$2),3)),0)</f>
        <v>0</v>
      </c>
      <c r="Q206" s="169">
        <f t="shared" si="59"/>
        <v>0</v>
      </c>
      <c r="R206" s="169">
        <f t="shared" si="59"/>
        <v>0</v>
      </c>
      <c r="S206" s="169">
        <f t="shared" si="59"/>
        <v>0</v>
      </c>
      <c r="T206" s="169">
        <f t="shared" si="59"/>
        <v>0</v>
      </c>
      <c r="U206" s="169">
        <f t="shared" si="59"/>
        <v>5</v>
      </c>
      <c r="V206" s="169">
        <f t="shared" si="59"/>
        <v>0</v>
      </c>
      <c r="W206" s="169">
        <f t="shared" si="59"/>
        <v>1</v>
      </c>
      <c r="X206" s="169">
        <f t="shared" si="59"/>
        <v>0</v>
      </c>
      <c r="Y206" s="169">
        <f t="shared" si="59"/>
        <v>1</v>
      </c>
      <c r="Z206" s="170">
        <v>271.38200000000001</v>
      </c>
      <c r="AA206" s="171">
        <v>39</v>
      </c>
      <c r="AB206" s="171">
        <v>12</v>
      </c>
      <c r="AC206" s="171">
        <v>6</v>
      </c>
      <c r="AD206" s="170">
        <f t="shared" si="55"/>
        <v>0.33333333333333331</v>
      </c>
      <c r="AE206" s="171">
        <v>8</v>
      </c>
      <c r="AF206" s="171">
        <v>6</v>
      </c>
      <c r="AG206" s="200">
        <v>2</v>
      </c>
      <c r="AH206" s="171">
        <v>71.959999999999994</v>
      </c>
      <c r="AI206" s="171">
        <v>0</v>
      </c>
      <c r="AJ206" s="170">
        <v>0.28999999999999998</v>
      </c>
      <c r="AK206" s="170">
        <v>0.28999999999999998</v>
      </c>
      <c r="AL206" s="170">
        <v>0.44</v>
      </c>
      <c r="AM206" s="170">
        <v>0.99</v>
      </c>
      <c r="AN206" s="170">
        <v>1.76</v>
      </c>
      <c r="AO206" s="170">
        <v>2.17</v>
      </c>
      <c r="AP206" s="172">
        <v>2.2400000000000002</v>
      </c>
      <c r="AQ206" s="170">
        <v>2.25</v>
      </c>
      <c r="AR206" s="170">
        <v>2.25</v>
      </c>
      <c r="AS206" s="170">
        <v>2.25</v>
      </c>
      <c r="AT206" s="170">
        <v>2.25</v>
      </c>
      <c r="AU206" s="170">
        <v>2.25</v>
      </c>
      <c r="AV206" s="170">
        <v>2.2200000000000002</v>
      </c>
      <c r="AW206" s="173">
        <v>-3.85</v>
      </c>
      <c r="AX206" s="173"/>
      <c r="AY206" s="174">
        <f t="shared" si="56"/>
        <v>-3.85</v>
      </c>
      <c r="AZ206" s="173"/>
      <c r="BA206" s="173"/>
      <c r="BB206" s="173"/>
      <c r="BC206" s="173">
        <v>2.82</v>
      </c>
      <c r="BD206" s="174">
        <f t="shared" si="57"/>
        <v>2.82</v>
      </c>
      <c r="BE206"/>
    </row>
    <row r="207" spans="1:67" ht="15.75" customHeight="1" x14ac:dyDescent="0.25">
      <c r="A207" s="196" t="s">
        <v>1803</v>
      </c>
      <c r="B207" s="196" t="s">
        <v>1942</v>
      </c>
      <c r="C207" s="189" t="s">
        <v>1946</v>
      </c>
      <c r="D207" s="189"/>
      <c r="E207" s="133" t="s">
        <v>1788</v>
      </c>
      <c r="F207" s="166" t="str">
        <f t="shared" si="52"/>
        <v>png</v>
      </c>
      <c r="G207" s="166" t="str">
        <f t="shared" si="53"/>
        <v>svg</v>
      </c>
      <c r="H207" s="167" t="s">
        <v>1852</v>
      </c>
      <c r="I207" s="167" t="s">
        <v>1853</v>
      </c>
      <c r="J207" s="168" t="s">
        <v>1854</v>
      </c>
      <c r="K207" s="168" t="s">
        <v>1855</v>
      </c>
      <c r="L207" s="168" t="s">
        <v>1855</v>
      </c>
      <c r="M207" s="169">
        <f t="shared" si="58"/>
        <v>16</v>
      </c>
      <c r="N207" s="169">
        <f t="shared" si="58"/>
        <v>16</v>
      </c>
      <c r="O207" s="169">
        <f t="shared" si="54"/>
        <v>16</v>
      </c>
      <c r="P207" s="169">
        <f t="shared" si="59"/>
        <v>0</v>
      </c>
      <c r="Q207" s="169">
        <f t="shared" si="59"/>
        <v>0</v>
      </c>
      <c r="R207" s="169">
        <f t="shared" si="59"/>
        <v>0</v>
      </c>
      <c r="S207" s="169">
        <f t="shared" si="59"/>
        <v>0</v>
      </c>
      <c r="T207" s="169">
        <f t="shared" si="59"/>
        <v>0</v>
      </c>
      <c r="U207" s="169">
        <f t="shared" si="59"/>
        <v>0</v>
      </c>
      <c r="V207" s="169">
        <f t="shared" si="59"/>
        <v>0</v>
      </c>
      <c r="W207" s="169">
        <f t="shared" si="59"/>
        <v>2</v>
      </c>
      <c r="X207" s="169">
        <f t="shared" si="59"/>
        <v>0</v>
      </c>
      <c r="Y207" s="169">
        <f t="shared" si="59"/>
        <v>0</v>
      </c>
      <c r="Z207" s="170">
        <v>240.297</v>
      </c>
      <c r="AA207" s="171">
        <v>34</v>
      </c>
      <c r="AB207" s="171">
        <v>6</v>
      </c>
      <c r="AC207" s="171">
        <v>12</v>
      </c>
      <c r="AD207" s="170">
        <f t="shared" si="55"/>
        <v>0.66666666666666663</v>
      </c>
      <c r="AE207" s="171">
        <v>3</v>
      </c>
      <c r="AF207" s="171">
        <v>2</v>
      </c>
      <c r="AG207" s="200">
        <v>0</v>
      </c>
      <c r="AH207" s="171">
        <v>26.3</v>
      </c>
      <c r="AI207" s="171">
        <v>0</v>
      </c>
      <c r="AJ207" s="170">
        <v>4.3</v>
      </c>
      <c r="AK207" s="170">
        <v>4.3</v>
      </c>
      <c r="AL207" s="170">
        <v>4.3</v>
      </c>
      <c r="AM207" s="170">
        <v>4.3</v>
      </c>
      <c r="AN207" s="170">
        <v>4.3</v>
      </c>
      <c r="AO207" s="170">
        <v>4.3</v>
      </c>
      <c r="AP207" s="172">
        <v>4.3</v>
      </c>
      <c r="AQ207" s="170">
        <v>4.3</v>
      </c>
      <c r="AR207" s="170">
        <v>4.3</v>
      </c>
      <c r="AS207" s="170">
        <v>4.3</v>
      </c>
      <c r="AT207" s="170">
        <v>4.3</v>
      </c>
      <c r="AU207" s="170">
        <v>4.3</v>
      </c>
      <c r="AV207" s="170">
        <v>4.3</v>
      </c>
      <c r="AW207" s="173">
        <v>-4.66</v>
      </c>
      <c r="AX207" s="173"/>
      <c r="AY207" s="174">
        <f t="shared" si="56"/>
        <v>-4.66</v>
      </c>
      <c r="AZ207" s="173">
        <v>3.64</v>
      </c>
      <c r="BA207" s="173">
        <v>3.96</v>
      </c>
      <c r="BB207" s="173">
        <v>3.8</v>
      </c>
      <c r="BC207" s="173"/>
      <c r="BD207" s="174">
        <f t="shared" si="57"/>
        <v>3.8</v>
      </c>
      <c r="BE207"/>
    </row>
    <row r="208" spans="1:67" ht="15.75" customHeight="1" x14ac:dyDescent="0.25">
      <c r="A208" s="20" t="s">
        <v>1777</v>
      </c>
      <c r="B208" s="196" t="s">
        <v>2084</v>
      </c>
      <c r="C208" s="189" t="s">
        <v>1946</v>
      </c>
      <c r="D208" s="189" t="s">
        <v>1946</v>
      </c>
      <c r="E208" s="133" t="s">
        <v>502</v>
      </c>
      <c r="F208" s="166" t="str">
        <f t="shared" si="52"/>
        <v>png</v>
      </c>
      <c r="G208" s="166" t="str">
        <f t="shared" si="53"/>
        <v>svg</v>
      </c>
      <c r="H208" s="167" t="s">
        <v>721</v>
      </c>
      <c r="I208" s="167" t="s">
        <v>1386</v>
      </c>
      <c r="J208" s="168" t="s">
        <v>1191</v>
      </c>
      <c r="K208" s="168" t="s">
        <v>1544</v>
      </c>
      <c r="L208" s="168" t="s">
        <v>1544</v>
      </c>
      <c r="M208" s="169">
        <f t="shared" si="58"/>
        <v>17</v>
      </c>
      <c r="N208" s="169">
        <f t="shared" si="58"/>
        <v>20</v>
      </c>
      <c r="O208" s="169">
        <f t="shared" si="54"/>
        <v>20</v>
      </c>
      <c r="P208" s="169">
        <f t="shared" si="59"/>
        <v>0</v>
      </c>
      <c r="Q208" s="169">
        <f t="shared" si="59"/>
        <v>0</v>
      </c>
      <c r="R208" s="169">
        <f t="shared" si="59"/>
        <v>0</v>
      </c>
      <c r="S208" s="169">
        <f t="shared" si="59"/>
        <v>0</v>
      </c>
      <c r="T208" s="169">
        <f t="shared" si="59"/>
        <v>0</v>
      </c>
      <c r="U208" s="169">
        <f t="shared" si="59"/>
        <v>2</v>
      </c>
      <c r="V208" s="169">
        <f t="shared" si="59"/>
        <v>0</v>
      </c>
      <c r="W208" s="169">
        <f t="shared" si="59"/>
        <v>1</v>
      </c>
      <c r="X208" s="169">
        <f t="shared" si="59"/>
        <v>0</v>
      </c>
      <c r="Y208" s="169">
        <f t="shared" si="59"/>
        <v>0</v>
      </c>
      <c r="Z208" s="170">
        <v>268.3535</v>
      </c>
      <c r="AA208" s="171">
        <v>40</v>
      </c>
      <c r="AB208" s="171">
        <v>8</v>
      </c>
      <c r="AC208" s="171">
        <v>12</v>
      </c>
      <c r="AD208" s="170">
        <f t="shared" si="55"/>
        <v>0.6</v>
      </c>
      <c r="AE208" s="171">
        <v>3</v>
      </c>
      <c r="AF208" s="171">
        <v>1</v>
      </c>
      <c r="AG208" s="200">
        <v>1</v>
      </c>
      <c r="AH208" s="171">
        <v>32.340000000000003</v>
      </c>
      <c r="AI208" s="171">
        <v>0</v>
      </c>
      <c r="AJ208" s="170">
        <v>3.39</v>
      </c>
      <c r="AK208" s="170">
        <v>3.39</v>
      </c>
      <c r="AL208" s="170">
        <v>3.39</v>
      </c>
      <c r="AM208" s="170">
        <v>3.39</v>
      </c>
      <c r="AN208" s="170">
        <v>3.39</v>
      </c>
      <c r="AO208" s="170">
        <v>3.39</v>
      </c>
      <c r="AP208" s="172">
        <v>3.39</v>
      </c>
      <c r="AQ208" s="170">
        <v>3.39</v>
      </c>
      <c r="AR208" s="170">
        <v>3.39</v>
      </c>
      <c r="AS208" s="170">
        <v>3.39</v>
      </c>
      <c r="AT208" s="170">
        <v>3.39</v>
      </c>
      <c r="AU208" s="170">
        <v>3.39</v>
      </c>
      <c r="AV208" s="170">
        <v>3.38</v>
      </c>
      <c r="AW208" s="173">
        <v>-3.65</v>
      </c>
      <c r="AX208" s="173"/>
      <c r="AY208" s="174">
        <f t="shared" si="56"/>
        <v>-3.65</v>
      </c>
      <c r="AZ208" s="173"/>
      <c r="BA208" s="173"/>
      <c r="BB208" s="173"/>
      <c r="BC208" s="173">
        <v>3.02</v>
      </c>
      <c r="BD208" s="174">
        <f t="shared" si="57"/>
        <v>3.02</v>
      </c>
      <c r="BE208"/>
      <c r="BK208" s="11"/>
      <c r="BL208" s="11"/>
      <c r="BN208" s="11"/>
      <c r="BO208" s="11"/>
    </row>
    <row r="209" spans="1:59" ht="15.75" customHeight="1" x14ac:dyDescent="0.25">
      <c r="A209" s="20" t="s">
        <v>1762</v>
      </c>
      <c r="B209" s="196" t="s">
        <v>1942</v>
      </c>
      <c r="C209" s="189"/>
      <c r="D209" s="189" t="s">
        <v>1946</v>
      </c>
      <c r="E209" s="133" t="s">
        <v>411</v>
      </c>
      <c r="F209" s="166" t="str">
        <f t="shared" si="52"/>
        <v>png</v>
      </c>
      <c r="G209" s="166" t="str">
        <f t="shared" si="53"/>
        <v>svg</v>
      </c>
      <c r="H209" s="167" t="s">
        <v>722</v>
      </c>
      <c r="I209" s="167" t="s">
        <v>991</v>
      </c>
      <c r="J209" s="168" t="s">
        <v>1267</v>
      </c>
      <c r="K209" s="168" t="s">
        <v>1621</v>
      </c>
      <c r="L209" s="168" t="s">
        <v>1621</v>
      </c>
      <c r="M209" s="169">
        <f t="shared" si="58"/>
        <v>22</v>
      </c>
      <c r="N209" s="169">
        <f t="shared" si="58"/>
        <v>28</v>
      </c>
      <c r="O209" s="169">
        <f t="shared" si="54"/>
        <v>28</v>
      </c>
      <c r="P209" s="169">
        <f t="shared" si="59"/>
        <v>0</v>
      </c>
      <c r="Q209" s="169">
        <f t="shared" si="59"/>
        <v>0</v>
      </c>
      <c r="R209" s="169">
        <f t="shared" si="59"/>
        <v>0</v>
      </c>
      <c r="S209" s="169">
        <f t="shared" si="59"/>
        <v>0</v>
      </c>
      <c r="T209" s="169">
        <f t="shared" si="59"/>
        <v>0</v>
      </c>
      <c r="U209" s="169">
        <f t="shared" si="59"/>
        <v>2</v>
      </c>
      <c r="V209" s="169">
        <f t="shared" si="59"/>
        <v>0</v>
      </c>
      <c r="W209" s="169">
        <f t="shared" si="59"/>
        <v>5</v>
      </c>
      <c r="X209" s="169">
        <f t="shared" si="59"/>
        <v>0</v>
      </c>
      <c r="Y209" s="169">
        <f t="shared" si="59"/>
        <v>0</v>
      </c>
      <c r="Z209" s="170">
        <v>400.46809999999999</v>
      </c>
      <c r="AA209" s="171">
        <v>57</v>
      </c>
      <c r="AB209" s="171">
        <v>17</v>
      </c>
      <c r="AC209" s="171">
        <v>12</v>
      </c>
      <c r="AD209" s="170">
        <f t="shared" si="55"/>
        <v>0.41379310344827586</v>
      </c>
      <c r="AE209" s="171">
        <v>5</v>
      </c>
      <c r="AF209" s="171">
        <v>4</v>
      </c>
      <c r="AG209" s="200">
        <v>1</v>
      </c>
      <c r="AH209" s="171">
        <v>69.260000000000005</v>
      </c>
      <c r="AI209" s="171">
        <v>0</v>
      </c>
      <c r="AJ209" s="170">
        <v>4.1900000000000004</v>
      </c>
      <c r="AK209" s="170">
        <v>4.1900000000000004</v>
      </c>
      <c r="AL209" s="170">
        <v>4.1900000000000004</v>
      </c>
      <c r="AM209" s="170">
        <v>4.1900000000000004</v>
      </c>
      <c r="AN209" s="170">
        <v>4.1900000000000004</v>
      </c>
      <c r="AO209" s="170">
        <v>4.1900000000000004</v>
      </c>
      <c r="AP209" s="172">
        <v>4.1900000000000004</v>
      </c>
      <c r="AQ209" s="170">
        <v>4.1900000000000004</v>
      </c>
      <c r="AR209" s="170">
        <v>4.1900000000000004</v>
      </c>
      <c r="AS209" s="170">
        <v>4.18</v>
      </c>
      <c r="AT209" s="170">
        <v>4.1500000000000004</v>
      </c>
      <c r="AU209" s="170">
        <v>3.94</v>
      </c>
      <c r="AV209" s="170">
        <v>3.36</v>
      </c>
      <c r="AW209" s="173">
        <v>-4.72</v>
      </c>
      <c r="AX209" s="173"/>
      <c r="AY209" s="174">
        <f t="shared" si="56"/>
        <v>-4.72</v>
      </c>
      <c r="AZ209" s="173">
        <v>4.67</v>
      </c>
      <c r="BA209" s="173">
        <v>4.12</v>
      </c>
      <c r="BB209" s="173">
        <v>4.3949999999999996</v>
      </c>
      <c r="BC209" s="173"/>
      <c r="BD209" s="174">
        <f t="shared" si="57"/>
        <v>4.3949999999999996</v>
      </c>
      <c r="BE209"/>
    </row>
    <row r="210" spans="1:59" ht="15.75" customHeight="1" x14ac:dyDescent="0.25">
      <c r="A210" s="20" t="s">
        <v>90</v>
      </c>
      <c r="B210" s="196" t="s">
        <v>1942</v>
      </c>
      <c r="C210" s="189" t="s">
        <v>1946</v>
      </c>
      <c r="D210" s="189"/>
      <c r="E210" s="133" t="s">
        <v>292</v>
      </c>
      <c r="F210" s="166" t="str">
        <f t="shared" si="52"/>
        <v>png</v>
      </c>
      <c r="G210" s="166" t="str">
        <f t="shared" si="53"/>
        <v>svg</v>
      </c>
      <c r="H210" s="167" t="s">
        <v>723</v>
      </c>
      <c r="I210" s="167" t="s">
        <v>992</v>
      </c>
      <c r="J210" s="168" t="s">
        <v>1268</v>
      </c>
      <c r="K210" s="168" t="s">
        <v>1622</v>
      </c>
      <c r="L210" s="168" t="s">
        <v>1622</v>
      </c>
      <c r="M210" s="169">
        <f t="shared" si="58"/>
        <v>9</v>
      </c>
      <c r="N210" s="169">
        <f t="shared" si="58"/>
        <v>11</v>
      </c>
      <c r="O210" s="169">
        <f t="shared" si="54"/>
        <v>11</v>
      </c>
      <c r="P210" s="169">
        <f t="shared" si="59"/>
        <v>0</v>
      </c>
      <c r="Q210" s="169">
        <f t="shared" si="59"/>
        <v>1</v>
      </c>
      <c r="R210" s="169">
        <f t="shared" si="59"/>
        <v>0</v>
      </c>
      <c r="S210" s="169">
        <f t="shared" si="59"/>
        <v>0</v>
      </c>
      <c r="T210" s="169">
        <f t="shared" si="59"/>
        <v>0</v>
      </c>
      <c r="U210" s="169">
        <f t="shared" si="59"/>
        <v>2</v>
      </c>
      <c r="V210" s="169">
        <f t="shared" si="59"/>
        <v>0</v>
      </c>
      <c r="W210" s="169">
        <f t="shared" si="59"/>
        <v>2</v>
      </c>
      <c r="X210" s="169">
        <f t="shared" si="59"/>
        <v>0</v>
      </c>
      <c r="Y210" s="169">
        <f t="shared" si="59"/>
        <v>0</v>
      </c>
      <c r="Z210" s="170">
        <v>259.10000000000002</v>
      </c>
      <c r="AA210" s="171">
        <v>25</v>
      </c>
      <c r="AB210" s="171">
        <v>8</v>
      </c>
      <c r="AC210" s="171">
        <v>6</v>
      </c>
      <c r="AD210" s="170">
        <f t="shared" si="55"/>
        <v>0.42857142857142855</v>
      </c>
      <c r="AE210" s="171">
        <v>2</v>
      </c>
      <c r="AF210" s="171">
        <v>2</v>
      </c>
      <c r="AG210" s="200">
        <v>1</v>
      </c>
      <c r="AH210" s="171">
        <v>41.57</v>
      </c>
      <c r="AI210" s="171">
        <v>0</v>
      </c>
      <c r="AJ210" s="170">
        <v>2.2400000000000002</v>
      </c>
      <c r="AK210" s="170">
        <v>2.2400000000000002</v>
      </c>
      <c r="AL210" s="170">
        <v>2.2400000000000002</v>
      </c>
      <c r="AM210" s="170">
        <v>2.2400000000000002</v>
      </c>
      <c r="AN210" s="170">
        <v>2.2400000000000002</v>
      </c>
      <c r="AO210" s="170">
        <v>2.2400000000000002</v>
      </c>
      <c r="AP210" s="172">
        <v>2.2400000000000002</v>
      </c>
      <c r="AQ210" s="170">
        <v>2.2400000000000002</v>
      </c>
      <c r="AR210" s="170">
        <v>2.2400000000000002</v>
      </c>
      <c r="AS210" s="170">
        <v>2.2400000000000002</v>
      </c>
      <c r="AT210" s="170">
        <v>2.17</v>
      </c>
      <c r="AU210" s="170">
        <v>1.81</v>
      </c>
      <c r="AV210" s="170">
        <v>1.22</v>
      </c>
      <c r="AW210" s="173">
        <v>-2.9</v>
      </c>
      <c r="AX210" s="173"/>
      <c r="AY210" s="174">
        <f t="shared" si="56"/>
        <v>-2.9</v>
      </c>
      <c r="AZ210" s="173"/>
      <c r="BA210" s="173"/>
      <c r="BB210" s="173"/>
      <c r="BC210" s="173">
        <v>2.38</v>
      </c>
      <c r="BD210" s="174">
        <f t="shared" si="57"/>
        <v>2.38</v>
      </c>
      <c r="BE210"/>
    </row>
    <row r="211" spans="1:59" ht="15.75" customHeight="1" x14ac:dyDescent="0.25">
      <c r="A211" s="20" t="s">
        <v>172</v>
      </c>
      <c r="B211" s="196" t="s">
        <v>2084</v>
      </c>
      <c r="C211" s="189" t="s">
        <v>1946</v>
      </c>
      <c r="D211" s="189" t="s">
        <v>1946</v>
      </c>
      <c r="E211" s="133" t="s">
        <v>503</v>
      </c>
      <c r="F211" s="166" t="str">
        <f t="shared" si="52"/>
        <v>png</v>
      </c>
      <c r="G211" s="166" t="str">
        <f t="shared" si="53"/>
        <v>svg</v>
      </c>
      <c r="H211" s="167" t="s">
        <v>724</v>
      </c>
      <c r="I211" s="167" t="s">
        <v>993</v>
      </c>
      <c r="J211" s="168" t="s">
        <v>1269</v>
      </c>
      <c r="K211" s="168" t="s">
        <v>1623</v>
      </c>
      <c r="L211" s="168" t="s">
        <v>1623</v>
      </c>
      <c r="M211" s="169">
        <f t="shared" si="58"/>
        <v>15</v>
      </c>
      <c r="N211" s="169">
        <f t="shared" si="58"/>
        <v>22</v>
      </c>
      <c r="O211" s="169">
        <f t="shared" si="54"/>
        <v>22</v>
      </c>
      <c r="P211" s="169">
        <f t="shared" si="59"/>
        <v>0</v>
      </c>
      <c r="Q211" s="169">
        <f t="shared" si="59"/>
        <v>0</v>
      </c>
      <c r="R211" s="169">
        <f t="shared" si="59"/>
        <v>1</v>
      </c>
      <c r="S211" s="169">
        <f t="shared" si="59"/>
        <v>0</v>
      </c>
      <c r="T211" s="169">
        <f t="shared" si="59"/>
        <v>0</v>
      </c>
      <c r="U211" s="169">
        <f t="shared" si="59"/>
        <v>1</v>
      </c>
      <c r="V211" s="169">
        <f t="shared" si="59"/>
        <v>0</v>
      </c>
      <c r="W211" s="169">
        <f t="shared" si="59"/>
        <v>2</v>
      </c>
      <c r="X211" s="169">
        <f t="shared" si="59"/>
        <v>0</v>
      </c>
      <c r="Y211" s="169">
        <f t="shared" si="59"/>
        <v>0</v>
      </c>
      <c r="Z211" s="170">
        <v>283.79399999999998</v>
      </c>
      <c r="AA211" s="171">
        <v>41</v>
      </c>
      <c r="AB211" s="171">
        <v>13</v>
      </c>
      <c r="AC211" s="171">
        <v>6</v>
      </c>
      <c r="AD211" s="170">
        <f t="shared" si="55"/>
        <v>0.31578947368421051</v>
      </c>
      <c r="AE211" s="171">
        <v>6</v>
      </c>
      <c r="AF211" s="171">
        <v>2</v>
      </c>
      <c r="AG211" s="200">
        <v>0</v>
      </c>
      <c r="AH211" s="171">
        <v>29.54</v>
      </c>
      <c r="AI211" s="171">
        <v>0</v>
      </c>
      <c r="AJ211" s="170">
        <v>3.45</v>
      </c>
      <c r="AK211" s="170">
        <v>3.45</v>
      </c>
      <c r="AL211" s="170">
        <v>3.45</v>
      </c>
      <c r="AM211" s="170">
        <v>3.45</v>
      </c>
      <c r="AN211" s="170">
        <v>3.45</v>
      </c>
      <c r="AO211" s="170">
        <v>3.45</v>
      </c>
      <c r="AP211" s="172">
        <v>3.45</v>
      </c>
      <c r="AQ211" s="170">
        <v>3.45</v>
      </c>
      <c r="AR211" s="170">
        <v>3.45</v>
      </c>
      <c r="AS211" s="170">
        <v>3.45</v>
      </c>
      <c r="AT211" s="170">
        <v>3.45</v>
      </c>
      <c r="AU211" s="170">
        <v>3.45</v>
      </c>
      <c r="AV211" s="170">
        <v>3.45</v>
      </c>
      <c r="AW211" s="173"/>
      <c r="AX211" s="173">
        <v>-2.73</v>
      </c>
      <c r="AY211" s="174">
        <f t="shared" si="56"/>
        <v>-2.73</v>
      </c>
      <c r="AZ211" s="173"/>
      <c r="BA211" s="173"/>
      <c r="BB211" s="173"/>
      <c r="BC211" s="173">
        <v>3.13</v>
      </c>
      <c r="BD211" s="174">
        <f t="shared" si="57"/>
        <v>3.13</v>
      </c>
      <c r="BE211"/>
    </row>
    <row r="212" spans="1:59" ht="15.75" customHeight="1" x14ac:dyDescent="0.25">
      <c r="A212" s="20" t="s">
        <v>53</v>
      </c>
      <c r="B212" s="196" t="s">
        <v>2080</v>
      </c>
      <c r="C212" s="189" t="s">
        <v>1946</v>
      </c>
      <c r="D212" s="189" t="s">
        <v>1946</v>
      </c>
      <c r="E212" s="133" t="s">
        <v>268</v>
      </c>
      <c r="F212" s="166" t="str">
        <f t="shared" si="52"/>
        <v>png</v>
      </c>
      <c r="G212" s="166" t="str">
        <f t="shared" si="53"/>
        <v>svg</v>
      </c>
      <c r="H212" s="167" t="s">
        <v>725</v>
      </c>
      <c r="I212" s="167" t="s">
        <v>994</v>
      </c>
      <c r="J212" s="168" t="s">
        <v>1270</v>
      </c>
      <c r="K212" s="168" t="s">
        <v>1624</v>
      </c>
      <c r="L212" s="168" t="s">
        <v>1624</v>
      </c>
      <c r="M212" s="169">
        <f t="shared" si="58"/>
        <v>14</v>
      </c>
      <c r="N212" s="169">
        <f t="shared" si="58"/>
        <v>13</v>
      </c>
      <c r="O212" s="169">
        <f t="shared" si="54"/>
        <v>13</v>
      </c>
      <c r="P212" s="169">
        <f t="shared" si="59"/>
        <v>0</v>
      </c>
      <c r="Q212" s="169">
        <f t="shared" si="59"/>
        <v>0</v>
      </c>
      <c r="R212" s="169">
        <f t="shared" si="59"/>
        <v>2</v>
      </c>
      <c r="S212" s="169">
        <f t="shared" si="59"/>
        <v>0</v>
      </c>
      <c r="T212" s="169">
        <f t="shared" si="59"/>
        <v>0</v>
      </c>
      <c r="U212" s="169">
        <f t="shared" si="59"/>
        <v>5</v>
      </c>
      <c r="V212" s="169">
        <f t="shared" si="59"/>
        <v>0</v>
      </c>
      <c r="W212" s="169">
        <f t="shared" si="59"/>
        <v>4</v>
      </c>
      <c r="X212" s="169">
        <f t="shared" si="59"/>
        <v>0</v>
      </c>
      <c r="Y212" s="169">
        <f t="shared" si="59"/>
        <v>1</v>
      </c>
      <c r="Z212" s="170">
        <v>418.255</v>
      </c>
      <c r="AA212" s="171">
        <v>39</v>
      </c>
      <c r="AB212" s="171">
        <v>11</v>
      </c>
      <c r="AC212" s="171">
        <v>15</v>
      </c>
      <c r="AD212" s="170">
        <f t="shared" si="55"/>
        <v>0.57692307692307687</v>
      </c>
      <c r="AE212" s="171">
        <v>4</v>
      </c>
      <c r="AF212" s="171">
        <v>7</v>
      </c>
      <c r="AG212" s="200">
        <v>1</v>
      </c>
      <c r="AH212" s="171">
        <v>107.71</v>
      </c>
      <c r="AI212" s="171">
        <v>0</v>
      </c>
      <c r="AJ212" s="170">
        <v>3.47</v>
      </c>
      <c r="AK212" s="170">
        <v>3.47</v>
      </c>
      <c r="AL212" s="170">
        <v>3.47</v>
      </c>
      <c r="AM212" s="170">
        <v>3.47</v>
      </c>
      <c r="AN212" s="170">
        <v>3.47</v>
      </c>
      <c r="AO212" s="170">
        <v>3.47</v>
      </c>
      <c r="AP212" s="172">
        <v>3.45</v>
      </c>
      <c r="AQ212" s="170">
        <v>3.34</v>
      </c>
      <c r="AR212" s="170">
        <v>2.93</v>
      </c>
      <c r="AS212" s="170">
        <v>2.6</v>
      </c>
      <c r="AT212" s="170">
        <v>2.5299999999999998</v>
      </c>
      <c r="AU212" s="170">
        <v>2.5299999999999998</v>
      </c>
      <c r="AV212" s="170">
        <v>2.5299999999999998</v>
      </c>
      <c r="AW212" s="173">
        <v>-4.32</v>
      </c>
      <c r="AX212" s="173"/>
      <c r="AY212" s="174">
        <f t="shared" si="56"/>
        <v>-4.32</v>
      </c>
      <c r="AZ212" s="173"/>
      <c r="BA212" s="173"/>
      <c r="BB212" s="173"/>
      <c r="BC212" s="173">
        <v>3.08</v>
      </c>
      <c r="BD212" s="174">
        <f t="shared" si="57"/>
        <v>3.08</v>
      </c>
      <c r="BE212"/>
    </row>
    <row r="213" spans="1:59" ht="15.75" customHeight="1" x14ac:dyDescent="0.25">
      <c r="A213" s="196" t="s">
        <v>91</v>
      </c>
      <c r="B213" s="196" t="s">
        <v>1942</v>
      </c>
      <c r="C213" s="189" t="s">
        <v>1946</v>
      </c>
      <c r="D213" s="189" t="s">
        <v>1946</v>
      </c>
      <c r="E213" s="133" t="s">
        <v>293</v>
      </c>
      <c r="F213" s="166" t="str">
        <f t="shared" si="52"/>
        <v>png</v>
      </c>
      <c r="G213" s="166" t="str">
        <f t="shared" si="53"/>
        <v>svg</v>
      </c>
      <c r="H213" s="167" t="s">
        <v>726</v>
      </c>
      <c r="I213" s="167" t="s">
        <v>995</v>
      </c>
      <c r="J213" s="168" t="s">
        <v>1271</v>
      </c>
      <c r="K213" s="168" t="s">
        <v>1625</v>
      </c>
      <c r="L213" s="168" t="s">
        <v>1625</v>
      </c>
      <c r="M213" s="169">
        <f t="shared" si="58"/>
        <v>10</v>
      </c>
      <c r="N213" s="169">
        <f t="shared" si="58"/>
        <v>13</v>
      </c>
      <c r="O213" s="169">
        <f t="shared" si="54"/>
        <v>13</v>
      </c>
      <c r="P213" s="169">
        <f t="shared" si="59"/>
        <v>0</v>
      </c>
      <c r="Q213" s="169">
        <f t="shared" si="59"/>
        <v>0</v>
      </c>
      <c r="R213" s="169">
        <f t="shared" si="59"/>
        <v>1</v>
      </c>
      <c r="S213" s="169">
        <f t="shared" si="59"/>
        <v>0</v>
      </c>
      <c r="T213" s="169">
        <f t="shared" si="59"/>
        <v>0</v>
      </c>
      <c r="U213" s="169">
        <f t="shared" si="59"/>
        <v>2</v>
      </c>
      <c r="V213" s="169">
        <f t="shared" si="59"/>
        <v>0</v>
      </c>
      <c r="W213" s="169">
        <f t="shared" si="59"/>
        <v>2</v>
      </c>
      <c r="X213" s="169">
        <f t="shared" si="59"/>
        <v>0</v>
      </c>
      <c r="Y213" s="169">
        <f t="shared" si="59"/>
        <v>0</v>
      </c>
      <c r="Z213" s="170">
        <v>228.67500000000001</v>
      </c>
      <c r="AA213" s="171">
        <v>28</v>
      </c>
      <c r="AB213" s="171">
        <v>9</v>
      </c>
      <c r="AC213" s="171">
        <v>6</v>
      </c>
      <c r="AD213" s="170">
        <f t="shared" si="55"/>
        <v>0.4</v>
      </c>
      <c r="AE213" s="171">
        <v>2</v>
      </c>
      <c r="AF213" s="171">
        <v>2</v>
      </c>
      <c r="AG213" s="200">
        <v>1</v>
      </c>
      <c r="AH213" s="171">
        <v>41.57</v>
      </c>
      <c r="AI213" s="171">
        <v>0</v>
      </c>
      <c r="AJ213" s="170">
        <v>1.77</v>
      </c>
      <c r="AK213" s="170">
        <v>1.77</v>
      </c>
      <c r="AL213" s="170">
        <v>1.77</v>
      </c>
      <c r="AM213" s="170">
        <v>1.77</v>
      </c>
      <c r="AN213" s="170">
        <v>1.77</v>
      </c>
      <c r="AO213" s="170">
        <v>1.77</v>
      </c>
      <c r="AP213" s="172">
        <v>1.77</v>
      </c>
      <c r="AQ213" s="170">
        <v>1.77</v>
      </c>
      <c r="AR213" s="170">
        <v>1.77</v>
      </c>
      <c r="AS213" s="170">
        <v>1.77</v>
      </c>
      <c r="AT213" s="170">
        <v>1.77</v>
      </c>
      <c r="AU213" s="170">
        <v>1.75</v>
      </c>
      <c r="AV213" s="170">
        <v>1.62</v>
      </c>
      <c r="AW213" s="173">
        <v>-2.71</v>
      </c>
      <c r="AX213" s="173"/>
      <c r="AY213" s="174">
        <f t="shared" si="56"/>
        <v>-2.71</v>
      </c>
      <c r="AZ213" s="173"/>
      <c r="BA213" s="173"/>
      <c r="BB213" s="173"/>
      <c r="BC213" s="173">
        <v>1.64</v>
      </c>
      <c r="BD213" s="174">
        <f t="shared" si="57"/>
        <v>1.64</v>
      </c>
      <c r="BE213"/>
    </row>
    <row r="214" spans="1:59" ht="15.75" customHeight="1" x14ac:dyDescent="0.25">
      <c r="A214" s="20" t="s">
        <v>73</v>
      </c>
      <c r="B214" s="196" t="s">
        <v>1942</v>
      </c>
      <c r="C214" s="189" t="s">
        <v>1946</v>
      </c>
      <c r="D214" s="189" t="s">
        <v>1946</v>
      </c>
      <c r="E214" s="133" t="s">
        <v>279</v>
      </c>
      <c r="F214" s="166" t="str">
        <f t="shared" si="52"/>
        <v>png</v>
      </c>
      <c r="G214" s="166" t="str">
        <f t="shared" si="53"/>
        <v>svg</v>
      </c>
      <c r="H214" s="167" t="s">
        <v>727</v>
      </c>
      <c r="I214" s="167" t="s">
        <v>996</v>
      </c>
      <c r="J214" s="168" t="s">
        <v>1272</v>
      </c>
      <c r="K214" s="168" t="s">
        <v>1626</v>
      </c>
      <c r="L214" s="168" t="s">
        <v>1626</v>
      </c>
      <c r="M214" s="169">
        <f t="shared" si="58"/>
        <v>8</v>
      </c>
      <c r="N214" s="169">
        <f t="shared" si="58"/>
        <v>14</v>
      </c>
      <c r="O214" s="169">
        <f t="shared" si="54"/>
        <v>14</v>
      </c>
      <c r="P214" s="169">
        <f t="shared" si="59"/>
        <v>0</v>
      </c>
      <c r="Q214" s="169">
        <f t="shared" si="59"/>
        <v>0</v>
      </c>
      <c r="R214" s="169">
        <f t="shared" si="59"/>
        <v>0</v>
      </c>
      <c r="S214" s="169">
        <f t="shared" si="59"/>
        <v>0</v>
      </c>
      <c r="T214" s="169">
        <f t="shared" si="59"/>
        <v>0</v>
      </c>
      <c r="U214" s="169">
        <f t="shared" si="59"/>
        <v>4</v>
      </c>
      <c r="V214" s="169">
        <f t="shared" si="59"/>
        <v>0</v>
      </c>
      <c r="W214" s="169">
        <f t="shared" si="59"/>
        <v>1</v>
      </c>
      <c r="X214" s="169">
        <f t="shared" si="59"/>
        <v>0</v>
      </c>
      <c r="Y214" s="169">
        <f t="shared" si="59"/>
        <v>1</v>
      </c>
      <c r="Z214" s="170">
        <v>214.28800000000001</v>
      </c>
      <c r="AA214" s="171">
        <v>28</v>
      </c>
      <c r="AB214" s="171">
        <v>8</v>
      </c>
      <c r="AC214" s="171">
        <v>6</v>
      </c>
      <c r="AD214" s="170">
        <f t="shared" si="55"/>
        <v>0.42857142857142855</v>
      </c>
      <c r="AE214" s="171">
        <v>2</v>
      </c>
      <c r="AF214" s="171">
        <v>4</v>
      </c>
      <c r="AG214" s="200">
        <v>2</v>
      </c>
      <c r="AH214" s="171">
        <v>71.05</v>
      </c>
      <c r="AI214" s="171">
        <v>0</v>
      </c>
      <c r="AJ214" s="170">
        <v>0.87</v>
      </c>
      <c r="AK214" s="170">
        <v>1.63</v>
      </c>
      <c r="AL214" s="170">
        <v>1.91</v>
      </c>
      <c r="AM214" s="170">
        <v>1.96</v>
      </c>
      <c r="AN214" s="170">
        <v>1.96</v>
      </c>
      <c r="AO214" s="170">
        <v>1.96</v>
      </c>
      <c r="AP214" s="172">
        <v>1.96</v>
      </c>
      <c r="AQ214" s="170">
        <v>1.96</v>
      </c>
      <c r="AR214" s="170">
        <v>1.96</v>
      </c>
      <c r="AS214" s="170">
        <v>1.96</v>
      </c>
      <c r="AT214" s="170">
        <v>1.96</v>
      </c>
      <c r="AU214" s="170">
        <v>1.96</v>
      </c>
      <c r="AV214" s="170">
        <v>1.96</v>
      </c>
      <c r="AW214" s="173">
        <v>-2.2000000000000002</v>
      </c>
      <c r="AX214" s="173"/>
      <c r="AY214" s="174">
        <f t="shared" si="56"/>
        <v>-2.2000000000000002</v>
      </c>
      <c r="AZ214" s="173"/>
      <c r="BA214" s="173"/>
      <c r="BB214" s="173"/>
      <c r="BC214" s="173">
        <v>1.7</v>
      </c>
      <c r="BD214" s="174">
        <f t="shared" si="57"/>
        <v>1.7</v>
      </c>
      <c r="BE214"/>
    </row>
    <row r="215" spans="1:59" ht="15.75" customHeight="1" x14ac:dyDescent="0.25">
      <c r="A215" s="196" t="s">
        <v>28</v>
      </c>
      <c r="B215" s="196" t="s">
        <v>2080</v>
      </c>
      <c r="C215" s="189"/>
      <c r="D215" s="189" t="s">
        <v>1946</v>
      </c>
      <c r="E215" s="133" t="s">
        <v>412</v>
      </c>
      <c r="F215" s="166" t="str">
        <f t="shared" si="52"/>
        <v>png</v>
      </c>
      <c r="G215" s="166" t="str">
        <f t="shared" si="53"/>
        <v>svg</v>
      </c>
      <c r="H215" s="167" t="s">
        <v>728</v>
      </c>
      <c r="I215" s="167" t="s">
        <v>997</v>
      </c>
      <c r="J215" s="168" t="s">
        <v>1273</v>
      </c>
      <c r="K215" s="168" t="s">
        <v>1627</v>
      </c>
      <c r="L215" s="168" t="s">
        <v>1627</v>
      </c>
      <c r="M215" s="169">
        <f t="shared" si="58"/>
        <v>14</v>
      </c>
      <c r="N215" s="169">
        <f t="shared" si="58"/>
        <v>15</v>
      </c>
      <c r="O215" s="169">
        <f t="shared" si="54"/>
        <v>15</v>
      </c>
      <c r="P215" s="169">
        <f t="shared" si="59"/>
        <v>0</v>
      </c>
      <c r="Q215" s="169">
        <f t="shared" si="59"/>
        <v>0</v>
      </c>
      <c r="R215" s="169">
        <f t="shared" si="59"/>
        <v>0</v>
      </c>
      <c r="S215" s="169">
        <f t="shared" si="59"/>
        <v>0</v>
      </c>
      <c r="T215" s="169">
        <f t="shared" si="59"/>
        <v>0</v>
      </c>
      <c r="U215" s="169">
        <f t="shared" si="59"/>
        <v>5</v>
      </c>
      <c r="V215" s="169">
        <f t="shared" si="59"/>
        <v>0</v>
      </c>
      <c r="W215" s="169">
        <f t="shared" si="59"/>
        <v>6</v>
      </c>
      <c r="X215" s="169">
        <f t="shared" si="59"/>
        <v>0</v>
      </c>
      <c r="Y215" s="169">
        <f t="shared" si="59"/>
        <v>1</v>
      </c>
      <c r="Z215" s="170">
        <v>381.36399999999998</v>
      </c>
      <c r="AA215" s="171">
        <v>41</v>
      </c>
      <c r="AB215" s="171">
        <v>14</v>
      </c>
      <c r="AC215" s="171">
        <v>12</v>
      </c>
      <c r="AD215" s="170">
        <f t="shared" si="55"/>
        <v>0.46153846153846156</v>
      </c>
      <c r="AE215" s="171">
        <v>5</v>
      </c>
      <c r="AF215" s="171">
        <v>9</v>
      </c>
      <c r="AG215" s="200">
        <v>1</v>
      </c>
      <c r="AH215" s="171">
        <v>146.66999999999999</v>
      </c>
      <c r="AI215" s="171">
        <v>-1</v>
      </c>
      <c r="AJ215" s="170">
        <v>2.08</v>
      </c>
      <c r="AK215" s="170">
        <v>2.08</v>
      </c>
      <c r="AL215" s="170">
        <v>1.87</v>
      </c>
      <c r="AM215" s="170">
        <v>1.37</v>
      </c>
      <c r="AN215" s="170">
        <v>1.1000000000000001</v>
      </c>
      <c r="AO215" s="170">
        <v>1.05</v>
      </c>
      <c r="AP215" s="172">
        <v>1.05</v>
      </c>
      <c r="AQ215" s="170">
        <v>1.05</v>
      </c>
      <c r="AR215" s="170">
        <v>1.05</v>
      </c>
      <c r="AS215" s="170">
        <v>1.05</v>
      </c>
      <c r="AT215" s="170">
        <v>1.05</v>
      </c>
      <c r="AU215" s="170">
        <v>1.05</v>
      </c>
      <c r="AV215" s="170">
        <v>1.04</v>
      </c>
      <c r="AW215" s="173">
        <v>-4.29</v>
      </c>
      <c r="AX215" s="173"/>
      <c r="AY215" s="174">
        <f t="shared" si="56"/>
        <v>-4.29</v>
      </c>
      <c r="AZ215" s="173"/>
      <c r="BA215" s="173"/>
      <c r="BB215" s="173"/>
      <c r="BC215" s="173">
        <v>2.2000000000000002</v>
      </c>
      <c r="BD215" s="174">
        <f t="shared" si="57"/>
        <v>2.2000000000000002</v>
      </c>
      <c r="BE215"/>
    </row>
    <row r="216" spans="1:59" ht="15.75" customHeight="1" x14ac:dyDescent="0.25">
      <c r="A216" s="196" t="s">
        <v>200</v>
      </c>
      <c r="B216" s="196" t="s">
        <v>2086</v>
      </c>
      <c r="C216" s="189"/>
      <c r="D216" s="189"/>
      <c r="E216" s="133" t="s">
        <v>337</v>
      </c>
      <c r="F216" s="166" t="str">
        <f t="shared" si="52"/>
        <v>png</v>
      </c>
      <c r="G216" s="166" t="str">
        <f t="shared" si="53"/>
        <v>svg</v>
      </c>
      <c r="H216" s="167" t="s">
        <v>729</v>
      </c>
      <c r="I216" s="167" t="s">
        <v>998</v>
      </c>
      <c r="J216" s="168" t="s">
        <v>1274</v>
      </c>
      <c r="K216" s="168" t="s">
        <v>1628</v>
      </c>
      <c r="L216" s="168" t="s">
        <v>1628</v>
      </c>
      <c r="M216" s="169">
        <f t="shared" si="58"/>
        <v>9</v>
      </c>
      <c r="N216" s="169">
        <f t="shared" si="58"/>
        <v>17</v>
      </c>
      <c r="O216" s="169">
        <f t="shared" si="54"/>
        <v>17</v>
      </c>
      <c r="P216" s="169">
        <f t="shared" ref="P216:Y225" si="60">IFERROR(VALUE(MID($K216,SEARCH(P$2&amp;"0",$K216,1)+LEN(P$2),3)),0)</f>
        <v>0</v>
      </c>
      <c r="Q216" s="169">
        <f t="shared" si="60"/>
        <v>0</v>
      </c>
      <c r="R216" s="169">
        <f t="shared" si="60"/>
        <v>0</v>
      </c>
      <c r="S216" s="169">
        <f t="shared" si="60"/>
        <v>0</v>
      </c>
      <c r="T216" s="169">
        <f t="shared" si="60"/>
        <v>0</v>
      </c>
      <c r="U216" s="169">
        <f t="shared" si="60"/>
        <v>1</v>
      </c>
      <c r="V216" s="169">
        <f t="shared" si="60"/>
        <v>0</v>
      </c>
      <c r="W216" s="169">
        <f t="shared" si="60"/>
        <v>1</v>
      </c>
      <c r="X216" s="169">
        <f t="shared" si="60"/>
        <v>0</v>
      </c>
      <c r="Y216" s="169">
        <f t="shared" si="60"/>
        <v>1</v>
      </c>
      <c r="Z216" s="170">
        <v>187.30199999999999</v>
      </c>
      <c r="AA216" s="171">
        <v>29</v>
      </c>
      <c r="AB216" s="171">
        <v>12</v>
      </c>
      <c r="AC216" s="171">
        <v>0</v>
      </c>
      <c r="AD216" s="170">
        <f t="shared" si="55"/>
        <v>0</v>
      </c>
      <c r="AE216" s="171">
        <v>2</v>
      </c>
      <c r="AF216" s="171">
        <v>1</v>
      </c>
      <c r="AG216" s="200">
        <v>0</v>
      </c>
      <c r="AH216" s="171">
        <v>20.309999999999999</v>
      </c>
      <c r="AI216" s="171">
        <v>0</v>
      </c>
      <c r="AJ216" s="170">
        <v>2.34</v>
      </c>
      <c r="AK216" s="170">
        <v>2.34</v>
      </c>
      <c r="AL216" s="170">
        <v>2.34</v>
      </c>
      <c r="AM216" s="170">
        <v>2.34</v>
      </c>
      <c r="AN216" s="170">
        <v>2.34</v>
      </c>
      <c r="AO216" s="170">
        <v>2.34</v>
      </c>
      <c r="AP216" s="172">
        <v>2.34</v>
      </c>
      <c r="AQ216" s="170">
        <v>2.34</v>
      </c>
      <c r="AR216" s="170">
        <v>2.34</v>
      </c>
      <c r="AS216" s="170">
        <v>2.34</v>
      </c>
      <c r="AT216" s="170">
        <v>2.34</v>
      </c>
      <c r="AU216" s="170">
        <v>2.34</v>
      </c>
      <c r="AV216" s="170">
        <v>2.34</v>
      </c>
      <c r="AW216" s="173">
        <v>-2.1</v>
      </c>
      <c r="AX216" s="173"/>
      <c r="AY216" s="174">
        <f t="shared" si="56"/>
        <v>-2.1</v>
      </c>
      <c r="AZ216" s="173"/>
      <c r="BA216" s="173"/>
      <c r="BB216" s="173"/>
      <c r="BC216" s="173">
        <v>3.21</v>
      </c>
      <c r="BD216" s="174">
        <f t="shared" si="57"/>
        <v>3.21</v>
      </c>
      <c r="BE216"/>
    </row>
    <row r="217" spans="1:59" ht="15.75" x14ac:dyDescent="0.25">
      <c r="A217" s="20" t="s">
        <v>1763</v>
      </c>
      <c r="B217" s="196" t="s">
        <v>2077</v>
      </c>
      <c r="C217" s="189"/>
      <c r="D217" s="189" t="s">
        <v>1946</v>
      </c>
      <c r="E217" s="133" t="s">
        <v>413</v>
      </c>
      <c r="F217" s="166" t="str">
        <f t="shared" si="52"/>
        <v>png</v>
      </c>
      <c r="G217" s="166" t="str">
        <f t="shared" si="53"/>
        <v>svg</v>
      </c>
      <c r="H217" s="167" t="s">
        <v>730</v>
      </c>
      <c r="I217" s="167" t="s">
        <v>999</v>
      </c>
      <c r="J217" s="168" t="s">
        <v>1275</v>
      </c>
      <c r="K217" s="168" t="s">
        <v>1629</v>
      </c>
      <c r="L217" s="168" t="s">
        <v>1629</v>
      </c>
      <c r="M217" s="169">
        <f t="shared" si="58"/>
        <v>13</v>
      </c>
      <c r="N217" s="169">
        <f t="shared" si="58"/>
        <v>18</v>
      </c>
      <c r="O217" s="169">
        <f t="shared" si="54"/>
        <v>18</v>
      </c>
      <c r="P217" s="169">
        <f t="shared" si="60"/>
        <v>0</v>
      </c>
      <c r="Q217" s="169">
        <f t="shared" si="60"/>
        <v>0</v>
      </c>
      <c r="R217" s="169">
        <f t="shared" si="60"/>
        <v>1</v>
      </c>
      <c r="S217" s="169">
        <f t="shared" si="60"/>
        <v>0</v>
      </c>
      <c r="T217" s="169">
        <f t="shared" si="60"/>
        <v>0</v>
      </c>
      <c r="U217" s="169">
        <f t="shared" si="60"/>
        <v>1</v>
      </c>
      <c r="V217" s="169">
        <f t="shared" si="60"/>
        <v>0</v>
      </c>
      <c r="W217" s="169">
        <f t="shared" si="60"/>
        <v>1</v>
      </c>
      <c r="X217" s="169">
        <f t="shared" si="60"/>
        <v>0</v>
      </c>
      <c r="Y217" s="169">
        <f t="shared" si="60"/>
        <v>0</v>
      </c>
      <c r="Z217" s="170">
        <v>239.74100000000001</v>
      </c>
      <c r="AA217" s="171">
        <v>34</v>
      </c>
      <c r="AB217" s="171">
        <v>10</v>
      </c>
      <c r="AC217" s="171">
        <v>6</v>
      </c>
      <c r="AD217" s="170">
        <f t="shared" si="55"/>
        <v>0.375</v>
      </c>
      <c r="AE217" s="171">
        <v>4</v>
      </c>
      <c r="AF217" s="171">
        <v>1</v>
      </c>
      <c r="AG217" s="200">
        <v>1</v>
      </c>
      <c r="AH217" s="171">
        <v>29.1</v>
      </c>
      <c r="AI217" s="171">
        <v>0</v>
      </c>
      <c r="AJ217" s="170">
        <v>4.5</v>
      </c>
      <c r="AK217" s="170">
        <v>4.5</v>
      </c>
      <c r="AL217" s="170">
        <v>4.5</v>
      </c>
      <c r="AM217" s="170">
        <v>4.5</v>
      </c>
      <c r="AN217" s="170">
        <v>4.5</v>
      </c>
      <c r="AO217" s="170">
        <v>4.5</v>
      </c>
      <c r="AP217" s="172">
        <v>4.5</v>
      </c>
      <c r="AQ217" s="170">
        <v>4.5</v>
      </c>
      <c r="AR217" s="170">
        <v>4.5</v>
      </c>
      <c r="AS217" s="170">
        <v>4.5</v>
      </c>
      <c r="AT217" s="170">
        <v>4.5</v>
      </c>
      <c r="AU217" s="170">
        <v>4.49</v>
      </c>
      <c r="AV217" s="170">
        <v>4.38</v>
      </c>
      <c r="AW217" s="173">
        <v>-3.97</v>
      </c>
      <c r="AX217" s="173"/>
      <c r="AY217" s="174">
        <f t="shared" si="56"/>
        <v>-3.97</v>
      </c>
      <c r="AZ217" s="173"/>
      <c r="BA217" s="173"/>
      <c r="BB217" s="173"/>
      <c r="BC217" s="173">
        <v>3.83</v>
      </c>
      <c r="BD217" s="174">
        <f t="shared" si="57"/>
        <v>3.83</v>
      </c>
      <c r="BE217"/>
      <c r="BG217" s="10"/>
    </row>
    <row r="218" spans="1:59" ht="15.75" customHeight="1" x14ac:dyDescent="0.25">
      <c r="A218" s="133" t="s">
        <v>92</v>
      </c>
      <c r="B218" s="196" t="s">
        <v>1942</v>
      </c>
      <c r="C218" s="189" t="s">
        <v>1946</v>
      </c>
      <c r="D218" s="189" t="s">
        <v>1946</v>
      </c>
      <c r="E218" s="133" t="s">
        <v>414</v>
      </c>
      <c r="F218" s="166" t="str">
        <f t="shared" si="52"/>
        <v>png</v>
      </c>
      <c r="G218" s="166" t="str">
        <f t="shared" si="53"/>
        <v>svg</v>
      </c>
      <c r="H218" s="167" t="s">
        <v>731</v>
      </c>
      <c r="I218" s="167" t="s">
        <v>1000</v>
      </c>
      <c r="J218" s="168" t="s">
        <v>1276</v>
      </c>
      <c r="K218" s="168" t="s">
        <v>1630</v>
      </c>
      <c r="L218" s="168" t="s">
        <v>1630</v>
      </c>
      <c r="M218" s="169">
        <f t="shared" si="58"/>
        <v>9</v>
      </c>
      <c r="N218" s="169">
        <f t="shared" si="58"/>
        <v>11</v>
      </c>
      <c r="O218" s="169">
        <f t="shared" si="54"/>
        <v>11</v>
      </c>
      <c r="P218" s="169">
        <f t="shared" si="60"/>
        <v>0</v>
      </c>
      <c r="Q218" s="169">
        <f t="shared" si="60"/>
        <v>0</v>
      </c>
      <c r="R218" s="169">
        <f t="shared" si="60"/>
        <v>1</v>
      </c>
      <c r="S218" s="169">
        <f t="shared" si="60"/>
        <v>0</v>
      </c>
      <c r="T218" s="169">
        <f t="shared" si="60"/>
        <v>0</v>
      </c>
      <c r="U218" s="169">
        <f t="shared" si="60"/>
        <v>2</v>
      </c>
      <c r="V218" s="169">
        <f t="shared" si="60"/>
        <v>0</v>
      </c>
      <c r="W218" s="169">
        <f t="shared" si="60"/>
        <v>2</v>
      </c>
      <c r="X218" s="169">
        <f t="shared" si="60"/>
        <v>0</v>
      </c>
      <c r="Y218" s="169">
        <f t="shared" si="60"/>
        <v>0</v>
      </c>
      <c r="Z218" s="170">
        <v>214.649</v>
      </c>
      <c r="AA218" s="171">
        <v>25</v>
      </c>
      <c r="AB218" s="171">
        <v>8</v>
      </c>
      <c r="AC218" s="171">
        <v>6</v>
      </c>
      <c r="AD218" s="170">
        <f t="shared" si="55"/>
        <v>0.42857142857142855</v>
      </c>
      <c r="AE218" s="171">
        <v>2</v>
      </c>
      <c r="AF218" s="171">
        <v>2</v>
      </c>
      <c r="AG218" s="200">
        <v>1</v>
      </c>
      <c r="AH218" s="171">
        <v>41.57</v>
      </c>
      <c r="AI218" s="171">
        <v>0</v>
      </c>
      <c r="AJ218" s="170">
        <v>2.08</v>
      </c>
      <c r="AK218" s="170">
        <v>2.08</v>
      </c>
      <c r="AL218" s="170">
        <v>2.08</v>
      </c>
      <c r="AM218" s="170">
        <v>2.08</v>
      </c>
      <c r="AN218" s="170">
        <v>2.08</v>
      </c>
      <c r="AO218" s="170">
        <v>2.08</v>
      </c>
      <c r="AP218" s="172">
        <v>2.08</v>
      </c>
      <c r="AQ218" s="170">
        <v>2.08</v>
      </c>
      <c r="AR218" s="170">
        <v>2.08</v>
      </c>
      <c r="AS218" s="170">
        <v>2.0699999999999998</v>
      </c>
      <c r="AT218" s="170">
        <v>2.0099999999999998</v>
      </c>
      <c r="AU218" s="170">
        <v>1.66</v>
      </c>
      <c r="AV218" s="170">
        <v>1.07</v>
      </c>
      <c r="AW218" s="173"/>
      <c r="AX218" s="173">
        <v>-2.57</v>
      </c>
      <c r="AY218" s="174">
        <f t="shared" si="56"/>
        <v>-2.57</v>
      </c>
      <c r="AZ218" s="173"/>
      <c r="BA218" s="173"/>
      <c r="BB218" s="173"/>
      <c r="BC218" s="173">
        <v>2.2999999999999998</v>
      </c>
      <c r="BD218" s="174">
        <f t="shared" si="57"/>
        <v>2.2999999999999998</v>
      </c>
      <c r="BE218"/>
    </row>
    <row r="219" spans="1:59" ht="15.75" customHeight="1" x14ac:dyDescent="0.25">
      <c r="A219" s="196" t="s">
        <v>1804</v>
      </c>
      <c r="B219" s="196" t="s">
        <v>1942</v>
      </c>
      <c r="C219" s="189"/>
      <c r="D219" s="189"/>
      <c r="E219" s="133" t="s">
        <v>1778</v>
      </c>
      <c r="F219" s="166" t="str">
        <f t="shared" si="52"/>
        <v>png</v>
      </c>
      <c r="G219" s="166" t="str">
        <f t="shared" si="53"/>
        <v>svg</v>
      </c>
      <c r="H219" s="167" t="s">
        <v>1808</v>
      </c>
      <c r="I219" s="167" t="s">
        <v>1809</v>
      </c>
      <c r="J219" s="168" t="s">
        <v>1810</v>
      </c>
      <c r="K219" s="168" t="s">
        <v>1811</v>
      </c>
      <c r="L219" s="168" t="s">
        <v>1811</v>
      </c>
      <c r="M219" s="169">
        <f t="shared" si="58"/>
        <v>9</v>
      </c>
      <c r="N219" s="169">
        <f t="shared" si="58"/>
        <v>11</v>
      </c>
      <c r="O219" s="169">
        <f t="shared" si="54"/>
        <v>11</v>
      </c>
      <c r="P219" s="169">
        <f t="shared" si="60"/>
        <v>0</v>
      </c>
      <c r="Q219" s="169">
        <f t="shared" si="60"/>
        <v>0</v>
      </c>
      <c r="R219" s="169">
        <f t="shared" si="60"/>
        <v>1</v>
      </c>
      <c r="S219" s="169">
        <f t="shared" si="60"/>
        <v>0</v>
      </c>
      <c r="T219" s="169">
        <f t="shared" si="60"/>
        <v>0</v>
      </c>
      <c r="U219" s="169">
        <f t="shared" si="60"/>
        <v>2</v>
      </c>
      <c r="V219" s="169">
        <f t="shared" si="60"/>
        <v>0</v>
      </c>
      <c r="W219" s="169">
        <f t="shared" si="60"/>
        <v>1</v>
      </c>
      <c r="X219" s="169">
        <f t="shared" si="60"/>
        <v>0</v>
      </c>
      <c r="Y219" s="169">
        <f t="shared" si="60"/>
        <v>0</v>
      </c>
      <c r="Z219" s="170">
        <v>198.649</v>
      </c>
      <c r="AA219" s="171">
        <v>24</v>
      </c>
      <c r="AB219" s="171">
        <v>7</v>
      </c>
      <c r="AC219" s="171">
        <v>6</v>
      </c>
      <c r="AD219" s="170">
        <f t="shared" si="55"/>
        <v>0.46153846153846156</v>
      </c>
      <c r="AE219" s="171">
        <v>1</v>
      </c>
      <c r="AF219" s="171">
        <v>1</v>
      </c>
      <c r="AG219" s="200">
        <v>1</v>
      </c>
      <c r="AH219" s="171">
        <v>32.340000000000003</v>
      </c>
      <c r="AI219" s="171">
        <v>0</v>
      </c>
      <c r="AJ219" s="170">
        <v>1.93</v>
      </c>
      <c r="AK219" s="170">
        <v>1.93</v>
      </c>
      <c r="AL219" s="170">
        <v>1.93</v>
      </c>
      <c r="AM219" s="170">
        <v>1.93</v>
      </c>
      <c r="AN219" s="170">
        <v>1.93</v>
      </c>
      <c r="AO219" s="170">
        <v>1.93</v>
      </c>
      <c r="AP219" s="172">
        <v>1.93</v>
      </c>
      <c r="AQ219" s="170">
        <v>1.93</v>
      </c>
      <c r="AR219" s="170">
        <v>1.93</v>
      </c>
      <c r="AS219" s="170">
        <v>1.93</v>
      </c>
      <c r="AT219" s="170">
        <v>1.93</v>
      </c>
      <c r="AU219" s="170">
        <v>1.89</v>
      </c>
      <c r="AV219" s="170">
        <v>1.66</v>
      </c>
      <c r="AW219" s="173"/>
      <c r="AX219" s="173">
        <v>-2.89</v>
      </c>
      <c r="AY219" s="174">
        <f t="shared" si="56"/>
        <v>-2.89</v>
      </c>
      <c r="AZ219" s="173"/>
      <c r="BA219" s="173"/>
      <c r="BB219" s="173"/>
      <c r="BC219" s="173">
        <v>1.94</v>
      </c>
      <c r="BD219" s="174">
        <f t="shared" si="57"/>
        <v>1.94</v>
      </c>
      <c r="BE219"/>
    </row>
    <row r="220" spans="1:59" ht="15.75" customHeight="1" x14ac:dyDescent="0.25">
      <c r="A220" s="20" t="s">
        <v>231</v>
      </c>
      <c r="B220" s="196" t="s">
        <v>2077</v>
      </c>
      <c r="C220" s="189"/>
      <c r="D220" s="189"/>
      <c r="E220" s="133" t="s">
        <v>504</v>
      </c>
      <c r="F220" s="166" t="str">
        <f t="shared" si="52"/>
        <v>png</v>
      </c>
      <c r="G220" s="166" t="str">
        <f t="shared" si="53"/>
        <v>svg</v>
      </c>
      <c r="H220" s="167" t="s">
        <v>732</v>
      </c>
      <c r="I220" s="167" t="s">
        <v>1001</v>
      </c>
      <c r="J220" s="168" t="s">
        <v>1277</v>
      </c>
      <c r="K220" s="168" t="s">
        <v>1631</v>
      </c>
      <c r="L220" s="168" t="s">
        <v>1935</v>
      </c>
      <c r="M220" s="169">
        <f t="shared" si="58"/>
        <v>1</v>
      </c>
      <c r="N220" s="169">
        <f t="shared" si="58"/>
        <v>4</v>
      </c>
      <c r="O220" s="169">
        <f t="shared" si="54"/>
        <v>4</v>
      </c>
      <c r="P220" s="169">
        <f t="shared" si="60"/>
        <v>1</v>
      </c>
      <c r="Q220" s="169">
        <f t="shared" si="60"/>
        <v>0</v>
      </c>
      <c r="R220" s="169">
        <f t="shared" si="60"/>
        <v>0</v>
      </c>
      <c r="S220" s="169">
        <f t="shared" si="60"/>
        <v>0</v>
      </c>
      <c r="T220" s="169">
        <f t="shared" si="60"/>
        <v>0</v>
      </c>
      <c r="U220" s="169">
        <f t="shared" si="60"/>
        <v>0</v>
      </c>
      <c r="V220" s="169">
        <f t="shared" si="60"/>
        <v>1</v>
      </c>
      <c r="W220" s="169">
        <f t="shared" si="60"/>
        <v>3</v>
      </c>
      <c r="X220" s="169">
        <f t="shared" si="60"/>
        <v>0</v>
      </c>
      <c r="Y220" s="169">
        <f t="shared" si="60"/>
        <v>1</v>
      </c>
      <c r="Z220" s="170">
        <v>138.96279999999999</v>
      </c>
      <c r="AA220" s="171">
        <v>9</v>
      </c>
      <c r="AB220" s="171">
        <v>5</v>
      </c>
      <c r="AC220" s="171">
        <v>0</v>
      </c>
      <c r="AD220" s="170">
        <f t="shared" si="55"/>
        <v>0</v>
      </c>
      <c r="AE220" s="171">
        <v>0</v>
      </c>
      <c r="AF220" s="171">
        <v>3</v>
      </c>
      <c r="AG220" s="200">
        <v>1</v>
      </c>
      <c r="AH220" s="171">
        <v>60.36</v>
      </c>
      <c r="AI220" s="171">
        <v>-1</v>
      </c>
      <c r="AJ220" s="170">
        <v>-0.91</v>
      </c>
      <c r="AK220" s="170">
        <v>-0.92</v>
      </c>
      <c r="AL220" s="170">
        <v>-0.98</v>
      </c>
      <c r="AM220" s="170">
        <v>-1.32</v>
      </c>
      <c r="AN220" s="170">
        <v>-2.11</v>
      </c>
      <c r="AO220" s="170">
        <v>-2.85</v>
      </c>
      <c r="AP220" s="172">
        <v>-3.2</v>
      </c>
      <c r="AQ220" s="170">
        <v>-3.39</v>
      </c>
      <c r="AR220" s="170">
        <v>-4.04</v>
      </c>
      <c r="AS220" s="170">
        <v>-4.87</v>
      </c>
      <c r="AT220" s="170">
        <v>-5.33</v>
      </c>
      <c r="AU220" s="170">
        <v>-5.44</v>
      </c>
      <c r="AV220" s="170">
        <v>-5.44</v>
      </c>
      <c r="AW220" s="173">
        <v>0.38</v>
      </c>
      <c r="AX220" s="173"/>
      <c r="AY220" s="174">
        <f t="shared" si="56"/>
        <v>0.38</v>
      </c>
      <c r="AZ220" s="173">
        <v>-0.63</v>
      </c>
      <c r="BA220" s="173">
        <v>-1.02</v>
      </c>
      <c r="BB220" s="173">
        <v>-0.82499999999999996</v>
      </c>
      <c r="BC220" s="173"/>
      <c r="BD220" s="174">
        <f t="shared" si="57"/>
        <v>-0.82499999999999996</v>
      </c>
      <c r="BE220"/>
    </row>
    <row r="221" spans="1:59" ht="15.75" x14ac:dyDescent="0.25">
      <c r="A221" s="20" t="s">
        <v>180</v>
      </c>
      <c r="B221" s="196" t="s">
        <v>2077</v>
      </c>
      <c r="C221" s="189"/>
      <c r="D221" s="189"/>
      <c r="E221" s="133" t="s">
        <v>415</v>
      </c>
      <c r="F221" s="166" t="str">
        <f t="shared" si="52"/>
        <v>png</v>
      </c>
      <c r="G221" s="166" t="str">
        <f t="shared" si="53"/>
        <v>svg</v>
      </c>
      <c r="H221" s="167" t="s">
        <v>733</v>
      </c>
      <c r="I221" s="167" t="s">
        <v>1002</v>
      </c>
      <c r="J221" s="168" t="s">
        <v>1278</v>
      </c>
      <c r="K221" s="168" t="s">
        <v>1632</v>
      </c>
      <c r="L221" s="168" t="s">
        <v>1632</v>
      </c>
      <c r="M221" s="169">
        <f t="shared" si="58"/>
        <v>19</v>
      </c>
      <c r="N221" s="169">
        <f t="shared" si="58"/>
        <v>17</v>
      </c>
      <c r="O221" s="169">
        <f t="shared" si="54"/>
        <v>17</v>
      </c>
      <c r="P221" s="169">
        <f t="shared" si="60"/>
        <v>0</v>
      </c>
      <c r="Q221" s="169">
        <f t="shared" si="60"/>
        <v>0</v>
      </c>
      <c r="R221" s="169">
        <f t="shared" si="60"/>
        <v>0</v>
      </c>
      <c r="S221" s="169">
        <f t="shared" si="60"/>
        <v>0</v>
      </c>
      <c r="T221" s="169">
        <f t="shared" si="60"/>
        <v>0</v>
      </c>
      <c r="U221" s="169">
        <f t="shared" si="60"/>
        <v>1</v>
      </c>
      <c r="V221" s="169">
        <f t="shared" si="60"/>
        <v>0</v>
      </c>
      <c r="W221" s="169">
        <f t="shared" si="60"/>
        <v>2</v>
      </c>
      <c r="X221" s="169">
        <f t="shared" si="60"/>
        <v>0</v>
      </c>
      <c r="Y221" s="169">
        <f t="shared" si="60"/>
        <v>0</v>
      </c>
      <c r="Z221" s="170">
        <v>291.34379999999999</v>
      </c>
      <c r="AA221" s="171">
        <v>39</v>
      </c>
      <c r="AB221" s="171">
        <v>6</v>
      </c>
      <c r="AC221" s="171">
        <v>16</v>
      </c>
      <c r="AD221" s="170">
        <f t="shared" si="55"/>
        <v>0.72727272727272729</v>
      </c>
      <c r="AE221" s="171">
        <v>4</v>
      </c>
      <c r="AF221" s="171">
        <v>2</v>
      </c>
      <c r="AG221" s="200">
        <v>1</v>
      </c>
      <c r="AH221" s="171">
        <v>38.33</v>
      </c>
      <c r="AI221" s="171">
        <v>0</v>
      </c>
      <c r="AJ221" s="170">
        <v>4.29</v>
      </c>
      <c r="AK221" s="170">
        <v>4.29</v>
      </c>
      <c r="AL221" s="170">
        <v>4.29</v>
      </c>
      <c r="AM221" s="170">
        <v>4.29</v>
      </c>
      <c r="AN221" s="170">
        <v>4.29</v>
      </c>
      <c r="AO221" s="170">
        <v>4.29</v>
      </c>
      <c r="AP221" s="172">
        <v>4.29</v>
      </c>
      <c r="AQ221" s="170">
        <v>4.29</v>
      </c>
      <c r="AR221" s="170">
        <v>4.29</v>
      </c>
      <c r="AS221" s="170">
        <v>4.28</v>
      </c>
      <c r="AT221" s="170">
        <v>4.2699999999999996</v>
      </c>
      <c r="AU221" s="170">
        <v>4.1399999999999997</v>
      </c>
      <c r="AV221" s="170">
        <v>3.62</v>
      </c>
      <c r="AW221" s="173">
        <v>-5.32</v>
      </c>
      <c r="AX221" s="173"/>
      <c r="AY221" s="174">
        <f t="shared" si="56"/>
        <v>-5.32</v>
      </c>
      <c r="AZ221" s="173">
        <v>4.26</v>
      </c>
      <c r="BA221" s="173">
        <v>4.45</v>
      </c>
      <c r="BB221" s="173">
        <v>4.3550000000000004</v>
      </c>
      <c r="BC221" s="173"/>
      <c r="BD221" s="174">
        <f t="shared" si="57"/>
        <v>4.3550000000000004</v>
      </c>
      <c r="BE221"/>
    </row>
    <row r="222" spans="1:59" ht="15.75" customHeight="1" x14ac:dyDescent="0.25">
      <c r="A222" s="20" t="s">
        <v>179</v>
      </c>
      <c r="B222" s="196" t="s">
        <v>2084</v>
      </c>
      <c r="C222" s="189" t="s">
        <v>1946</v>
      </c>
      <c r="D222" s="189"/>
      <c r="E222" s="133" t="s">
        <v>505</v>
      </c>
      <c r="F222" s="166" t="str">
        <f t="shared" si="52"/>
        <v>png</v>
      </c>
      <c r="G222" s="166" t="str">
        <f t="shared" si="53"/>
        <v>svg</v>
      </c>
      <c r="H222" s="167" t="s">
        <v>734</v>
      </c>
      <c r="I222" s="167" t="s">
        <v>1003</v>
      </c>
      <c r="J222" s="168" t="s">
        <v>1279</v>
      </c>
      <c r="K222" s="168" t="s">
        <v>1633</v>
      </c>
      <c r="L222" s="168" t="s">
        <v>1633</v>
      </c>
      <c r="M222" s="169">
        <f t="shared" si="58"/>
        <v>17</v>
      </c>
      <c r="N222" s="169">
        <f t="shared" si="58"/>
        <v>21</v>
      </c>
      <c r="O222" s="169">
        <f t="shared" si="54"/>
        <v>21</v>
      </c>
      <c r="P222" s="169">
        <f t="shared" si="60"/>
        <v>0</v>
      </c>
      <c r="Q222" s="169">
        <f t="shared" si="60"/>
        <v>0</v>
      </c>
      <c r="R222" s="169">
        <f t="shared" si="60"/>
        <v>0</v>
      </c>
      <c r="S222" s="169">
        <f t="shared" si="60"/>
        <v>0</v>
      </c>
      <c r="T222" s="169">
        <f t="shared" si="60"/>
        <v>0</v>
      </c>
      <c r="U222" s="169">
        <f t="shared" si="60"/>
        <v>1</v>
      </c>
      <c r="V222" s="169">
        <f t="shared" si="60"/>
        <v>0</v>
      </c>
      <c r="W222" s="169">
        <f t="shared" si="60"/>
        <v>2</v>
      </c>
      <c r="X222" s="169">
        <f t="shared" si="60"/>
        <v>0</v>
      </c>
      <c r="Y222" s="169">
        <f t="shared" si="60"/>
        <v>0</v>
      </c>
      <c r="Z222" s="170">
        <v>271.35410000000002</v>
      </c>
      <c r="AA222" s="171">
        <v>41</v>
      </c>
      <c r="AB222" s="171">
        <v>10</v>
      </c>
      <c r="AC222" s="171">
        <v>10</v>
      </c>
      <c r="AD222" s="170">
        <f t="shared" si="55"/>
        <v>0.5</v>
      </c>
      <c r="AE222" s="171">
        <v>5</v>
      </c>
      <c r="AF222" s="171">
        <v>2</v>
      </c>
      <c r="AG222" s="200">
        <v>0</v>
      </c>
      <c r="AH222" s="171">
        <v>29.54</v>
      </c>
      <c r="AI222" s="171">
        <v>0</v>
      </c>
      <c r="AJ222" s="170">
        <v>3.21</v>
      </c>
      <c r="AK222" s="170">
        <v>3.21</v>
      </c>
      <c r="AL222" s="170">
        <v>3.21</v>
      </c>
      <c r="AM222" s="170">
        <v>3.21</v>
      </c>
      <c r="AN222" s="170">
        <v>3.21</v>
      </c>
      <c r="AO222" s="170">
        <v>3.21</v>
      </c>
      <c r="AP222" s="172">
        <v>3.21</v>
      </c>
      <c r="AQ222" s="170">
        <v>3.21</v>
      </c>
      <c r="AR222" s="170">
        <v>3.21</v>
      </c>
      <c r="AS222" s="170">
        <v>3.21</v>
      </c>
      <c r="AT222" s="170">
        <v>3.21</v>
      </c>
      <c r="AU222" s="170">
        <v>3.21</v>
      </c>
      <c r="AV222" s="170">
        <v>3.21</v>
      </c>
      <c r="AW222" s="173"/>
      <c r="AX222" s="173">
        <v>-3.57</v>
      </c>
      <c r="AY222" s="174">
        <f t="shared" si="56"/>
        <v>-3.57</v>
      </c>
      <c r="AZ222" s="173"/>
      <c r="BA222" s="173"/>
      <c r="BB222" s="173"/>
      <c r="BC222" s="173">
        <v>3.36</v>
      </c>
      <c r="BD222" s="174">
        <f t="shared" si="57"/>
        <v>3.36</v>
      </c>
      <c r="BE222"/>
    </row>
    <row r="223" spans="1:59" ht="15.75" customHeight="1" x14ac:dyDescent="0.25">
      <c r="A223" s="20" t="s">
        <v>228</v>
      </c>
      <c r="B223" s="196" t="s">
        <v>2079</v>
      </c>
      <c r="C223" s="189" t="s">
        <v>1946</v>
      </c>
      <c r="D223" s="189"/>
      <c r="E223" s="133" t="s">
        <v>416</v>
      </c>
      <c r="F223" s="166" t="str">
        <f t="shared" si="52"/>
        <v>png</v>
      </c>
      <c r="G223" s="166" t="str">
        <f t="shared" si="53"/>
        <v>svg</v>
      </c>
      <c r="H223" s="167" t="s">
        <v>735</v>
      </c>
      <c r="I223" s="167" t="s">
        <v>1004</v>
      </c>
      <c r="J223" s="168" t="s">
        <v>1280</v>
      </c>
      <c r="K223" s="168" t="s">
        <v>1634</v>
      </c>
      <c r="L223" s="168" t="s">
        <v>1634</v>
      </c>
      <c r="M223" s="169">
        <f t="shared" si="58"/>
        <v>18</v>
      </c>
      <c r="N223" s="169">
        <f t="shared" si="58"/>
        <v>13</v>
      </c>
      <c r="O223" s="169">
        <f t="shared" si="54"/>
        <v>13</v>
      </c>
      <c r="P223" s="169">
        <f t="shared" si="60"/>
        <v>0</v>
      </c>
      <c r="Q223" s="169">
        <f t="shared" si="60"/>
        <v>0</v>
      </c>
      <c r="R223" s="169">
        <f t="shared" si="60"/>
        <v>0</v>
      </c>
      <c r="S223" s="169">
        <f t="shared" si="60"/>
        <v>0</v>
      </c>
      <c r="T223" s="169">
        <f t="shared" si="60"/>
        <v>0</v>
      </c>
      <c r="U223" s="169">
        <f t="shared" si="60"/>
        <v>1</v>
      </c>
      <c r="V223" s="169">
        <f t="shared" si="60"/>
        <v>0</v>
      </c>
      <c r="W223" s="169">
        <f t="shared" si="60"/>
        <v>3</v>
      </c>
      <c r="X223" s="169">
        <f t="shared" si="60"/>
        <v>0</v>
      </c>
      <c r="Y223" s="169">
        <f t="shared" si="60"/>
        <v>0</v>
      </c>
      <c r="Z223" s="170">
        <v>291.30070000000001</v>
      </c>
      <c r="AA223" s="171">
        <v>35</v>
      </c>
      <c r="AB223" s="171">
        <v>6</v>
      </c>
      <c r="AC223" s="171">
        <v>16</v>
      </c>
      <c r="AD223" s="170">
        <f t="shared" si="55"/>
        <v>0.72727272727272729</v>
      </c>
      <c r="AE223" s="171">
        <v>3</v>
      </c>
      <c r="AF223" s="171">
        <v>3</v>
      </c>
      <c r="AG223" s="200">
        <v>1</v>
      </c>
      <c r="AH223" s="171">
        <v>69.23</v>
      </c>
      <c r="AI223" s="171">
        <v>-1</v>
      </c>
      <c r="AJ223" s="170">
        <v>3.7</v>
      </c>
      <c r="AK223" s="170">
        <v>3.6</v>
      </c>
      <c r="AL223" s="170">
        <v>3.1</v>
      </c>
      <c r="AM223" s="170">
        <v>2.21</v>
      </c>
      <c r="AN223" s="170">
        <v>1.26</v>
      </c>
      <c r="AO223" s="170">
        <v>0.18</v>
      </c>
      <c r="AP223" s="172">
        <v>0.18</v>
      </c>
      <c r="AQ223" s="170">
        <v>0.18</v>
      </c>
      <c r="AR223" s="170">
        <v>0.18</v>
      </c>
      <c r="AS223" s="170">
        <v>0.16</v>
      </c>
      <c r="AT223" s="170">
        <v>-0.01</v>
      </c>
      <c r="AU223" s="170">
        <v>-0.55000000000000004</v>
      </c>
      <c r="AV223" s="170">
        <v>-1</v>
      </c>
      <c r="AW223" s="173">
        <v>-4.8899999999999997</v>
      </c>
      <c r="AX223" s="173"/>
      <c r="AY223" s="174">
        <f t="shared" si="56"/>
        <v>-4.8899999999999997</v>
      </c>
      <c r="AZ223" s="173">
        <v>3.38</v>
      </c>
      <c r="BA223" s="173">
        <v>3.53</v>
      </c>
      <c r="BB223" s="173">
        <v>3.4550000000000001</v>
      </c>
      <c r="BC223" s="173"/>
      <c r="BD223" s="174">
        <f t="shared" si="57"/>
        <v>3.4550000000000001</v>
      </c>
      <c r="BE223"/>
    </row>
    <row r="224" spans="1:59" ht="15.75" customHeight="1" x14ac:dyDescent="0.25">
      <c r="A224" s="196" t="s">
        <v>344</v>
      </c>
      <c r="B224" s="196" t="s">
        <v>2080</v>
      </c>
      <c r="C224" s="189"/>
      <c r="D224" s="189" t="s">
        <v>1946</v>
      </c>
      <c r="E224" s="133" t="s">
        <v>417</v>
      </c>
      <c r="F224" s="166" t="str">
        <f t="shared" si="52"/>
        <v>png</v>
      </c>
      <c r="G224" s="166" t="str">
        <f t="shared" si="53"/>
        <v>svg</v>
      </c>
      <c r="H224" s="167" t="s">
        <v>736</v>
      </c>
      <c r="I224" s="167" t="s">
        <v>1005</v>
      </c>
      <c r="J224" s="168" t="s">
        <v>1281</v>
      </c>
      <c r="K224" s="168" t="s">
        <v>1635</v>
      </c>
      <c r="L224" s="168" t="s">
        <v>1635</v>
      </c>
      <c r="M224" s="169">
        <f t="shared" si="58"/>
        <v>17</v>
      </c>
      <c r="N224" s="169">
        <f t="shared" si="58"/>
        <v>17</v>
      </c>
      <c r="O224" s="169">
        <f t="shared" si="54"/>
        <v>17</v>
      </c>
      <c r="P224" s="169">
        <f t="shared" si="60"/>
        <v>0</v>
      </c>
      <c r="Q224" s="169">
        <f t="shared" si="60"/>
        <v>0</v>
      </c>
      <c r="R224" s="169">
        <f t="shared" si="60"/>
        <v>0</v>
      </c>
      <c r="S224" s="169">
        <f t="shared" si="60"/>
        <v>0</v>
      </c>
      <c r="T224" s="169">
        <f t="shared" si="60"/>
        <v>0</v>
      </c>
      <c r="U224" s="169">
        <f t="shared" si="60"/>
        <v>7</v>
      </c>
      <c r="V224" s="169">
        <f t="shared" si="60"/>
        <v>0</v>
      </c>
      <c r="W224" s="169">
        <f t="shared" si="60"/>
        <v>5</v>
      </c>
      <c r="X224" s="169">
        <f t="shared" si="60"/>
        <v>0</v>
      </c>
      <c r="Y224" s="169">
        <f t="shared" si="60"/>
        <v>1</v>
      </c>
      <c r="Z224" s="170">
        <v>431.42599999999999</v>
      </c>
      <c r="AA224" s="171">
        <v>47</v>
      </c>
      <c r="AB224" s="171">
        <v>13</v>
      </c>
      <c r="AC224" s="171">
        <v>17</v>
      </c>
      <c r="AD224" s="170">
        <f t="shared" si="55"/>
        <v>0.56666666666666665</v>
      </c>
      <c r="AE224" s="171">
        <v>5</v>
      </c>
      <c r="AF224" s="171">
        <v>9</v>
      </c>
      <c r="AG224" s="200">
        <v>1</v>
      </c>
      <c r="AH224" s="171">
        <v>155.26</v>
      </c>
      <c r="AI224" s="171">
        <v>-1</v>
      </c>
      <c r="AJ224" s="170">
        <v>0.02</v>
      </c>
      <c r="AK224" s="170">
        <v>0.76</v>
      </c>
      <c r="AL224" s="170">
        <v>1</v>
      </c>
      <c r="AM224" s="170">
        <v>0.96</v>
      </c>
      <c r="AN224" s="170">
        <v>0.62</v>
      </c>
      <c r="AO224" s="170">
        <v>0.22</v>
      </c>
      <c r="AP224" s="172">
        <v>0.12</v>
      </c>
      <c r="AQ224" s="170">
        <v>0.11</v>
      </c>
      <c r="AR224" s="170">
        <v>0.11</v>
      </c>
      <c r="AS224" s="170">
        <v>0.11</v>
      </c>
      <c r="AT224" s="170">
        <v>0.11</v>
      </c>
      <c r="AU224" s="170">
        <v>0.11</v>
      </c>
      <c r="AV224" s="170">
        <v>0.1</v>
      </c>
      <c r="AW224" s="173">
        <v>-3.81</v>
      </c>
      <c r="AX224" s="173"/>
      <c r="AY224" s="174">
        <f t="shared" si="56"/>
        <v>-3.81</v>
      </c>
      <c r="AZ224" s="173">
        <v>1.17</v>
      </c>
      <c r="BA224" s="173">
        <v>1.44</v>
      </c>
      <c r="BB224" s="173">
        <v>1.3049999999999999</v>
      </c>
      <c r="BC224" s="173"/>
      <c r="BD224" s="174">
        <f t="shared" si="57"/>
        <v>1.3049999999999999</v>
      </c>
      <c r="BE224"/>
    </row>
    <row r="225" spans="1:57" ht="15.75" customHeight="1" x14ac:dyDescent="0.25">
      <c r="A225" s="20" t="s">
        <v>93</v>
      </c>
      <c r="B225" s="196" t="s">
        <v>1942</v>
      </c>
      <c r="C225" s="189" t="s">
        <v>1946</v>
      </c>
      <c r="D225" s="189"/>
      <c r="E225" s="133" t="s">
        <v>294</v>
      </c>
      <c r="F225" s="166" t="str">
        <f t="shared" si="52"/>
        <v>png</v>
      </c>
      <c r="G225" s="166" t="str">
        <f t="shared" si="53"/>
        <v>svg</v>
      </c>
      <c r="H225" s="167" t="s">
        <v>737</v>
      </c>
      <c r="I225" s="167" t="s">
        <v>1006</v>
      </c>
      <c r="J225" s="168" t="s">
        <v>1282</v>
      </c>
      <c r="K225" s="168" t="s">
        <v>1636</v>
      </c>
      <c r="L225" s="168" t="s">
        <v>1636</v>
      </c>
      <c r="M225" s="169">
        <f t="shared" si="58"/>
        <v>12</v>
      </c>
      <c r="N225" s="169">
        <f t="shared" si="58"/>
        <v>16</v>
      </c>
      <c r="O225" s="169">
        <f t="shared" si="54"/>
        <v>16</v>
      </c>
      <c r="P225" s="169">
        <f t="shared" si="60"/>
        <v>0</v>
      </c>
      <c r="Q225" s="169">
        <f t="shared" si="60"/>
        <v>0</v>
      </c>
      <c r="R225" s="169">
        <f t="shared" si="60"/>
        <v>2</v>
      </c>
      <c r="S225" s="169">
        <f t="shared" si="60"/>
        <v>0</v>
      </c>
      <c r="T225" s="169">
        <f t="shared" si="60"/>
        <v>0</v>
      </c>
      <c r="U225" s="169">
        <f t="shared" si="60"/>
        <v>2</v>
      </c>
      <c r="V225" s="169">
        <f t="shared" si="60"/>
        <v>0</v>
      </c>
      <c r="W225" s="169">
        <f t="shared" si="60"/>
        <v>1</v>
      </c>
      <c r="X225" s="169">
        <f t="shared" si="60"/>
        <v>0</v>
      </c>
      <c r="Y225" s="169">
        <f t="shared" si="60"/>
        <v>0</v>
      </c>
      <c r="Z225" s="170">
        <v>275.17399999999998</v>
      </c>
      <c r="AA225" s="171">
        <v>33</v>
      </c>
      <c r="AB225" s="171">
        <v>11</v>
      </c>
      <c r="AC225" s="171">
        <v>6</v>
      </c>
      <c r="AD225" s="170">
        <f t="shared" si="55"/>
        <v>0.35294117647058826</v>
      </c>
      <c r="AE225" s="171">
        <v>4</v>
      </c>
      <c r="AF225" s="171">
        <v>1</v>
      </c>
      <c r="AG225" s="200">
        <v>1</v>
      </c>
      <c r="AH225" s="171">
        <v>32.340000000000003</v>
      </c>
      <c r="AI225" s="171">
        <v>0</v>
      </c>
      <c r="AJ225" s="170">
        <v>3.86</v>
      </c>
      <c r="AK225" s="170">
        <v>3.86</v>
      </c>
      <c r="AL225" s="170">
        <v>3.86</v>
      </c>
      <c r="AM225" s="170">
        <v>3.86</v>
      </c>
      <c r="AN225" s="170">
        <v>3.86</v>
      </c>
      <c r="AO225" s="170">
        <v>3.86</v>
      </c>
      <c r="AP225" s="172">
        <v>3.86</v>
      </c>
      <c r="AQ225" s="170">
        <v>3.86</v>
      </c>
      <c r="AR225" s="170">
        <v>3.86</v>
      </c>
      <c r="AS225" s="170">
        <v>3.86</v>
      </c>
      <c r="AT225" s="170">
        <v>3.85</v>
      </c>
      <c r="AU225" s="170">
        <v>3.79</v>
      </c>
      <c r="AV225" s="170">
        <v>3.45</v>
      </c>
      <c r="AW225" s="173"/>
      <c r="AX225" s="173">
        <v>-4.7699999999999996</v>
      </c>
      <c r="AY225" s="174">
        <f t="shared" si="56"/>
        <v>-4.7699999999999996</v>
      </c>
      <c r="AZ225" s="173"/>
      <c r="BA225" s="173"/>
      <c r="BB225" s="173"/>
      <c r="BC225" s="173">
        <v>4.0999999999999996</v>
      </c>
      <c r="BD225" s="174">
        <f t="shared" si="57"/>
        <v>4.0999999999999996</v>
      </c>
      <c r="BE225"/>
    </row>
    <row r="226" spans="1:57" ht="15.75" customHeight="1" x14ac:dyDescent="0.25">
      <c r="A226" s="133" t="s">
        <v>29</v>
      </c>
      <c r="B226" s="196" t="s">
        <v>2080</v>
      </c>
      <c r="C226" s="194"/>
      <c r="D226" s="189" t="s">
        <v>1946</v>
      </c>
      <c r="E226" s="133" t="s">
        <v>259</v>
      </c>
      <c r="F226" s="166" t="str">
        <f t="shared" si="52"/>
        <v>png</v>
      </c>
      <c r="G226" s="166" t="str">
        <f t="shared" si="53"/>
        <v>svg</v>
      </c>
      <c r="H226" s="167" t="s">
        <v>738</v>
      </c>
      <c r="I226" s="167" t="s">
        <v>1007</v>
      </c>
      <c r="J226" s="168" t="s">
        <v>1195</v>
      </c>
      <c r="K226" s="168" t="s">
        <v>1548</v>
      </c>
      <c r="L226" s="168" t="s">
        <v>1548</v>
      </c>
      <c r="M226" s="169">
        <f t="shared" ref="M226:N245" si="61">IFERROR(VALUE(MID($K226,SEARCH(M$2&amp;"0",$K226,1)+LEN(M$2),3)),0)</f>
        <v>15</v>
      </c>
      <c r="N226" s="169">
        <f t="shared" si="61"/>
        <v>18</v>
      </c>
      <c r="O226" s="169">
        <f t="shared" si="54"/>
        <v>18</v>
      </c>
      <c r="P226" s="169">
        <f t="shared" ref="P226:Y235" si="62">IFERROR(VALUE(MID($K226,SEARCH(P$2&amp;"0",$K226,1)+LEN(P$2),3)),0)</f>
        <v>0</v>
      </c>
      <c r="Q226" s="169">
        <f t="shared" si="62"/>
        <v>0</v>
      </c>
      <c r="R226" s="169">
        <f t="shared" si="62"/>
        <v>0</v>
      </c>
      <c r="S226" s="169">
        <f t="shared" si="62"/>
        <v>0</v>
      </c>
      <c r="T226" s="169">
        <f t="shared" si="62"/>
        <v>0</v>
      </c>
      <c r="U226" s="169">
        <f t="shared" si="62"/>
        <v>6</v>
      </c>
      <c r="V226" s="169">
        <f t="shared" si="62"/>
        <v>0</v>
      </c>
      <c r="W226" s="169">
        <f t="shared" si="62"/>
        <v>6</v>
      </c>
      <c r="X226" s="169">
        <f t="shared" si="62"/>
        <v>0</v>
      </c>
      <c r="Y226" s="169">
        <f t="shared" si="62"/>
        <v>1</v>
      </c>
      <c r="Z226" s="170">
        <v>410.40499999999997</v>
      </c>
      <c r="AA226" s="171">
        <v>46</v>
      </c>
      <c r="AB226" s="171">
        <v>16</v>
      </c>
      <c r="AC226" s="171">
        <v>12</v>
      </c>
      <c r="AD226" s="170">
        <f t="shared" si="55"/>
        <v>0.42857142857142855</v>
      </c>
      <c r="AE226" s="171">
        <v>5</v>
      </c>
      <c r="AF226" s="171">
        <v>10</v>
      </c>
      <c r="AG226" s="200">
        <v>1</v>
      </c>
      <c r="AH226" s="171">
        <v>149.91</v>
      </c>
      <c r="AI226" s="171">
        <v>-1</v>
      </c>
      <c r="AJ226" s="170">
        <v>0.32</v>
      </c>
      <c r="AK226" s="170">
        <v>0.7</v>
      </c>
      <c r="AL226" s="170">
        <v>0.76</v>
      </c>
      <c r="AM226" s="170">
        <v>0.69</v>
      </c>
      <c r="AN226" s="170">
        <v>0.33</v>
      </c>
      <c r="AO226" s="170">
        <v>-0.06</v>
      </c>
      <c r="AP226" s="172">
        <v>-0.15</v>
      </c>
      <c r="AQ226" s="170">
        <v>-0.16</v>
      </c>
      <c r="AR226" s="170">
        <v>-0.16</v>
      </c>
      <c r="AS226" s="170">
        <v>-0.16</v>
      </c>
      <c r="AT226" s="170">
        <v>-0.16</v>
      </c>
      <c r="AU226" s="170">
        <v>-0.16</v>
      </c>
      <c r="AV226" s="170">
        <v>-0.17</v>
      </c>
      <c r="AW226" s="173">
        <v>-4.1100000000000003</v>
      </c>
      <c r="AX226" s="173"/>
      <c r="AY226" s="174">
        <f t="shared" si="56"/>
        <v>-4.1100000000000003</v>
      </c>
      <c r="AZ226" s="173"/>
      <c r="BA226" s="173"/>
      <c r="BB226" s="173"/>
      <c r="BC226" s="173">
        <v>0.01</v>
      </c>
      <c r="BD226" s="174">
        <f t="shared" si="57"/>
        <v>0.01</v>
      </c>
      <c r="BE226"/>
    </row>
    <row r="227" spans="1:57" ht="15.75" customHeight="1" x14ac:dyDescent="0.25">
      <c r="A227" s="196" t="s">
        <v>1805</v>
      </c>
      <c r="B227" s="196" t="s">
        <v>2077</v>
      </c>
      <c r="C227" s="189" t="s">
        <v>1946</v>
      </c>
      <c r="D227" s="189"/>
      <c r="E227" s="133" t="s">
        <v>1779</v>
      </c>
      <c r="F227" s="166" t="str">
        <f t="shared" si="52"/>
        <v>png</v>
      </c>
      <c r="G227" s="166" t="str">
        <f t="shared" si="53"/>
        <v>svg</v>
      </c>
      <c r="H227" s="167" t="s">
        <v>1812</v>
      </c>
      <c r="I227" s="167" t="s">
        <v>1813</v>
      </c>
      <c r="J227" s="168" t="s">
        <v>1814</v>
      </c>
      <c r="K227" s="168" t="s">
        <v>1815</v>
      </c>
      <c r="L227" s="168" t="s">
        <v>1815</v>
      </c>
      <c r="M227" s="169">
        <f t="shared" si="61"/>
        <v>12</v>
      </c>
      <c r="N227" s="169">
        <f t="shared" si="61"/>
        <v>7</v>
      </c>
      <c r="O227" s="169">
        <f t="shared" si="54"/>
        <v>7</v>
      </c>
      <c r="P227" s="169">
        <f t="shared" si="62"/>
        <v>0</v>
      </c>
      <c r="Q227" s="169">
        <f t="shared" si="62"/>
        <v>0</v>
      </c>
      <c r="R227" s="169">
        <f t="shared" si="62"/>
        <v>2</v>
      </c>
      <c r="S227" s="169">
        <f t="shared" si="62"/>
        <v>0</v>
      </c>
      <c r="T227" s="169">
        <f t="shared" si="62"/>
        <v>0</v>
      </c>
      <c r="U227" s="169">
        <f t="shared" si="62"/>
        <v>1</v>
      </c>
      <c r="V227" s="169">
        <f t="shared" si="62"/>
        <v>0</v>
      </c>
      <c r="W227" s="169">
        <f t="shared" si="62"/>
        <v>3</v>
      </c>
      <c r="X227" s="169">
        <f t="shared" si="62"/>
        <v>0</v>
      </c>
      <c r="Y227" s="169">
        <f t="shared" si="62"/>
        <v>0</v>
      </c>
      <c r="Z227" s="170">
        <v>284.09500000000003</v>
      </c>
      <c r="AA227" s="171">
        <v>25</v>
      </c>
      <c r="AB227" s="171">
        <v>6</v>
      </c>
      <c r="AC227" s="171">
        <v>12</v>
      </c>
      <c r="AD227" s="170">
        <f t="shared" si="55"/>
        <v>0.66666666666666663</v>
      </c>
      <c r="AE227" s="171">
        <v>3</v>
      </c>
      <c r="AF227" s="171">
        <v>2</v>
      </c>
      <c r="AG227" s="200">
        <v>0</v>
      </c>
      <c r="AH227" s="171">
        <v>55.05</v>
      </c>
      <c r="AI227" s="171">
        <v>0</v>
      </c>
      <c r="AJ227" s="170">
        <v>4.62</v>
      </c>
      <c r="AK227" s="170">
        <v>4.62</v>
      </c>
      <c r="AL227" s="170">
        <v>4.62</v>
      </c>
      <c r="AM227" s="170">
        <v>4.62</v>
      </c>
      <c r="AN227" s="170">
        <v>4.62</v>
      </c>
      <c r="AO227" s="170">
        <v>4.62</v>
      </c>
      <c r="AP227" s="172">
        <v>4.62</v>
      </c>
      <c r="AQ227" s="170">
        <v>4.62</v>
      </c>
      <c r="AR227" s="170">
        <v>4.62</v>
      </c>
      <c r="AS227" s="170">
        <v>4.62</v>
      </c>
      <c r="AT227" s="170">
        <v>4.62</v>
      </c>
      <c r="AU227" s="170">
        <v>4.62</v>
      </c>
      <c r="AV227" s="170">
        <v>4.62</v>
      </c>
      <c r="AW227" s="173"/>
      <c r="AX227" s="173">
        <v>-5.46</v>
      </c>
      <c r="AY227" s="174">
        <f t="shared" si="56"/>
        <v>-5.46</v>
      </c>
      <c r="AZ227" s="173"/>
      <c r="BA227" s="173"/>
      <c r="BB227" s="173"/>
      <c r="BC227" s="173">
        <v>4.6399999999999997</v>
      </c>
      <c r="BD227" s="174">
        <f t="shared" si="57"/>
        <v>4.6399999999999997</v>
      </c>
      <c r="BE227"/>
    </row>
    <row r="228" spans="1:57" ht="15.75" customHeight="1" x14ac:dyDescent="0.25">
      <c r="A228" s="20" t="s">
        <v>131</v>
      </c>
      <c r="B228" s="196" t="s">
        <v>2089</v>
      </c>
      <c r="C228" s="189" t="s">
        <v>1946</v>
      </c>
      <c r="D228" s="189"/>
      <c r="E228" s="133" t="s">
        <v>306</v>
      </c>
      <c r="F228" s="166" t="str">
        <f t="shared" si="52"/>
        <v>png</v>
      </c>
      <c r="G228" s="166" t="str">
        <f t="shared" si="53"/>
        <v>svg</v>
      </c>
      <c r="H228" s="167" t="s">
        <v>739</v>
      </c>
      <c r="I228" s="167" t="s">
        <v>1008</v>
      </c>
      <c r="J228" s="168" t="s">
        <v>1283</v>
      </c>
      <c r="K228" s="168" t="s">
        <v>1637</v>
      </c>
      <c r="L228" s="168" t="s">
        <v>1637</v>
      </c>
      <c r="M228" s="169">
        <f t="shared" si="61"/>
        <v>12</v>
      </c>
      <c r="N228" s="169">
        <f t="shared" si="61"/>
        <v>9</v>
      </c>
      <c r="O228" s="169">
        <f t="shared" si="54"/>
        <v>9</v>
      </c>
      <c r="P228" s="169">
        <f t="shared" si="62"/>
        <v>0</v>
      </c>
      <c r="Q228" s="169">
        <f t="shared" si="62"/>
        <v>0</v>
      </c>
      <c r="R228" s="169">
        <f t="shared" si="62"/>
        <v>1</v>
      </c>
      <c r="S228" s="169">
        <f t="shared" si="62"/>
        <v>3</v>
      </c>
      <c r="T228" s="169">
        <f t="shared" si="62"/>
        <v>0</v>
      </c>
      <c r="U228" s="169">
        <f t="shared" si="62"/>
        <v>3</v>
      </c>
      <c r="V228" s="169">
        <f t="shared" si="62"/>
        <v>0</v>
      </c>
      <c r="W228" s="169">
        <f t="shared" si="62"/>
        <v>1</v>
      </c>
      <c r="X228" s="169">
        <f t="shared" si="62"/>
        <v>0</v>
      </c>
      <c r="Y228" s="169">
        <f t="shared" si="62"/>
        <v>0</v>
      </c>
      <c r="Z228" s="170">
        <v>303.66800000000001</v>
      </c>
      <c r="AA228" s="171">
        <v>29</v>
      </c>
      <c r="AB228" s="171">
        <v>8</v>
      </c>
      <c r="AC228" s="171">
        <v>12</v>
      </c>
      <c r="AD228" s="170">
        <f t="shared" si="55"/>
        <v>0.6</v>
      </c>
      <c r="AE228" s="171">
        <v>3</v>
      </c>
      <c r="AF228" s="171">
        <v>3</v>
      </c>
      <c r="AG228" s="200">
        <v>1</v>
      </c>
      <c r="AH228" s="171">
        <v>44.7</v>
      </c>
      <c r="AI228" s="171">
        <v>0</v>
      </c>
      <c r="AJ228" s="170">
        <v>2.42</v>
      </c>
      <c r="AK228" s="170">
        <v>2.42</v>
      </c>
      <c r="AL228" s="170">
        <v>2.42</v>
      </c>
      <c r="AM228" s="170">
        <v>2.42</v>
      </c>
      <c r="AN228" s="170">
        <v>2.42</v>
      </c>
      <c r="AO228" s="170">
        <v>2.42</v>
      </c>
      <c r="AP228" s="172">
        <v>2.42</v>
      </c>
      <c r="AQ228" s="170">
        <v>2.42</v>
      </c>
      <c r="AR228" s="170">
        <v>2.42</v>
      </c>
      <c r="AS228" s="170">
        <v>2.42</v>
      </c>
      <c r="AT228" s="170">
        <v>2.42</v>
      </c>
      <c r="AU228" s="170">
        <v>2.42</v>
      </c>
      <c r="AV228" s="170">
        <v>2.42</v>
      </c>
      <c r="AW228" s="173"/>
      <c r="AX228" s="173">
        <v>-4.04</v>
      </c>
      <c r="AY228" s="174">
        <f t="shared" si="56"/>
        <v>-4.04</v>
      </c>
      <c r="AZ228" s="173"/>
      <c r="BA228" s="173"/>
      <c r="BB228" s="173"/>
      <c r="BC228" s="173">
        <v>2.2999999999999998</v>
      </c>
      <c r="BD228" s="174">
        <f t="shared" si="57"/>
        <v>2.2999999999999998</v>
      </c>
      <c r="BE228"/>
    </row>
    <row r="229" spans="1:57" ht="15.75" customHeight="1" x14ac:dyDescent="0.25">
      <c r="A229" s="196" t="s">
        <v>345</v>
      </c>
      <c r="B229" s="196" t="s">
        <v>2077</v>
      </c>
      <c r="C229" s="189"/>
      <c r="D229" s="189"/>
      <c r="E229" s="133" t="s">
        <v>418</v>
      </c>
      <c r="F229" s="166" t="str">
        <f t="shared" si="52"/>
        <v>png</v>
      </c>
      <c r="G229" s="166" t="str">
        <f t="shared" si="53"/>
        <v>svg</v>
      </c>
      <c r="H229" s="167" t="s">
        <v>1918</v>
      </c>
      <c r="I229" s="167" t="s">
        <v>1919</v>
      </c>
      <c r="J229" s="168" t="s">
        <v>1920</v>
      </c>
      <c r="K229" s="168" t="s">
        <v>1921</v>
      </c>
      <c r="L229" s="168" t="s">
        <v>1921</v>
      </c>
      <c r="M229" s="169">
        <f t="shared" si="61"/>
        <v>13</v>
      </c>
      <c r="N229" s="169">
        <f t="shared" si="61"/>
        <v>14</v>
      </c>
      <c r="O229" s="169">
        <f t="shared" si="54"/>
        <v>14</v>
      </c>
      <c r="P229" s="169">
        <f t="shared" si="62"/>
        <v>0</v>
      </c>
      <c r="Q229" s="169">
        <f t="shared" si="62"/>
        <v>0</v>
      </c>
      <c r="R229" s="169">
        <f t="shared" si="62"/>
        <v>0</v>
      </c>
      <c r="S229" s="169">
        <f t="shared" si="62"/>
        <v>1</v>
      </c>
      <c r="T229" s="169">
        <f t="shared" si="62"/>
        <v>0</v>
      </c>
      <c r="U229" s="169">
        <f t="shared" si="62"/>
        <v>1</v>
      </c>
      <c r="V229" s="169">
        <f t="shared" si="62"/>
        <v>0</v>
      </c>
      <c r="W229" s="169">
        <f t="shared" si="62"/>
        <v>3</v>
      </c>
      <c r="X229" s="169">
        <f t="shared" si="62"/>
        <v>0</v>
      </c>
      <c r="Y229" s="169">
        <f t="shared" si="62"/>
        <v>0</v>
      </c>
      <c r="Z229" s="170">
        <v>251.25360000000001</v>
      </c>
      <c r="AA229" s="171">
        <v>32</v>
      </c>
      <c r="AB229" s="171">
        <v>12</v>
      </c>
      <c r="AC229" s="171">
        <v>6</v>
      </c>
      <c r="AD229" s="170">
        <f t="shared" si="55"/>
        <v>0.33333333333333331</v>
      </c>
      <c r="AE229" s="171">
        <v>2</v>
      </c>
      <c r="AF229" s="171">
        <v>3</v>
      </c>
      <c r="AG229" s="200">
        <v>2</v>
      </c>
      <c r="AH229" s="171">
        <v>66.400000000000006</v>
      </c>
      <c r="AI229" s="171">
        <v>0</v>
      </c>
      <c r="AJ229" s="170">
        <v>1.67</v>
      </c>
      <c r="AK229" s="170">
        <v>1.67</v>
      </c>
      <c r="AL229" s="170">
        <v>1.67</v>
      </c>
      <c r="AM229" s="170">
        <v>1.67</v>
      </c>
      <c r="AN229" s="170">
        <v>1.67</v>
      </c>
      <c r="AO229" s="170">
        <v>1.67</v>
      </c>
      <c r="AP229" s="172">
        <v>1.67</v>
      </c>
      <c r="AQ229" s="170">
        <v>1.67</v>
      </c>
      <c r="AR229" s="170">
        <v>1.66</v>
      </c>
      <c r="AS229" s="170">
        <v>1.64</v>
      </c>
      <c r="AT229" s="170">
        <v>1.41</v>
      </c>
      <c r="AU229" s="170">
        <v>0.5</v>
      </c>
      <c r="AV229" s="170">
        <v>-0.86</v>
      </c>
      <c r="AW229" s="173">
        <v>-1.43</v>
      </c>
      <c r="AX229" s="173"/>
      <c r="AY229" s="174">
        <f t="shared" si="56"/>
        <v>-1.43</v>
      </c>
      <c r="AZ229" s="173">
        <v>0.33</v>
      </c>
      <c r="BA229" s="173">
        <v>0.81</v>
      </c>
      <c r="BB229" s="173">
        <v>0.57000000000000006</v>
      </c>
      <c r="BC229" s="173"/>
      <c r="BD229" s="174">
        <f t="shared" si="57"/>
        <v>0.57000000000000006</v>
      </c>
      <c r="BE229"/>
    </row>
    <row r="230" spans="1:57" ht="15.75" x14ac:dyDescent="0.25">
      <c r="A230" s="20" t="s">
        <v>241</v>
      </c>
      <c r="B230" s="196" t="s">
        <v>2077</v>
      </c>
      <c r="C230" s="189"/>
      <c r="D230" s="189"/>
      <c r="E230" s="133" t="s">
        <v>506</v>
      </c>
      <c r="F230" s="166" t="str">
        <f t="shared" si="52"/>
        <v>png</v>
      </c>
      <c r="G230" s="166" t="str">
        <f t="shared" si="53"/>
        <v>svg</v>
      </c>
      <c r="H230" s="167" t="s">
        <v>740</v>
      </c>
      <c r="I230" s="167" t="s">
        <v>1009</v>
      </c>
      <c r="J230" s="168" t="s">
        <v>1284</v>
      </c>
      <c r="K230" s="168" t="s">
        <v>1638</v>
      </c>
      <c r="L230" s="168" t="s">
        <v>1638</v>
      </c>
      <c r="M230" s="169">
        <f t="shared" si="61"/>
        <v>18</v>
      </c>
      <c r="N230" s="169">
        <f t="shared" si="61"/>
        <v>34</v>
      </c>
      <c r="O230" s="169">
        <f t="shared" si="54"/>
        <v>34</v>
      </c>
      <c r="P230" s="169">
        <f t="shared" si="62"/>
        <v>0</v>
      </c>
      <c r="Q230" s="169">
        <f t="shared" si="62"/>
        <v>0</v>
      </c>
      <c r="R230" s="169">
        <f t="shared" si="62"/>
        <v>0</v>
      </c>
      <c r="S230" s="169">
        <f t="shared" si="62"/>
        <v>0</v>
      </c>
      <c r="T230" s="169">
        <f t="shared" si="62"/>
        <v>0</v>
      </c>
      <c r="U230" s="169">
        <f t="shared" si="62"/>
        <v>0</v>
      </c>
      <c r="V230" s="169">
        <f t="shared" si="62"/>
        <v>0</v>
      </c>
      <c r="W230" s="169">
        <f t="shared" si="62"/>
        <v>2</v>
      </c>
      <c r="X230" s="169">
        <f t="shared" si="62"/>
        <v>0</v>
      </c>
      <c r="Y230" s="169">
        <f t="shared" si="62"/>
        <v>0</v>
      </c>
      <c r="Z230" s="170">
        <v>282.46140000000003</v>
      </c>
      <c r="AA230" s="171">
        <v>54</v>
      </c>
      <c r="AB230" s="171">
        <v>20</v>
      </c>
      <c r="AC230" s="171">
        <v>0</v>
      </c>
      <c r="AD230" s="170">
        <f t="shared" si="55"/>
        <v>0</v>
      </c>
      <c r="AE230" s="171">
        <v>15</v>
      </c>
      <c r="AF230" s="171">
        <v>2</v>
      </c>
      <c r="AG230" s="200">
        <v>0</v>
      </c>
      <c r="AH230" s="171">
        <v>40.130000000000003</v>
      </c>
      <c r="AI230" s="171">
        <v>-1</v>
      </c>
      <c r="AJ230" s="170">
        <v>6.78</v>
      </c>
      <c r="AK230" s="170">
        <v>6.78</v>
      </c>
      <c r="AL230" s="170">
        <v>6.77</v>
      </c>
      <c r="AM230" s="170">
        <v>6.68</v>
      </c>
      <c r="AN230" s="170">
        <v>6.23</v>
      </c>
      <c r="AO230" s="170">
        <v>5.36</v>
      </c>
      <c r="AP230" s="172">
        <v>4.4000000000000004</v>
      </c>
      <c r="AQ230" s="170">
        <v>3.25</v>
      </c>
      <c r="AR230" s="170">
        <v>3.25</v>
      </c>
      <c r="AS230" s="170">
        <v>3.25</v>
      </c>
      <c r="AT230" s="170">
        <v>3.25</v>
      </c>
      <c r="AU230" s="170">
        <v>3.25</v>
      </c>
      <c r="AV230" s="170">
        <v>3.25</v>
      </c>
      <c r="AW230" s="173">
        <v>-6.37</v>
      </c>
      <c r="AX230" s="173"/>
      <c r="AY230" s="174">
        <f t="shared" si="56"/>
        <v>-6.37</v>
      </c>
      <c r="AZ230" s="173"/>
      <c r="BA230" s="173"/>
      <c r="BB230" s="173"/>
      <c r="BC230" s="173">
        <v>7.64</v>
      </c>
      <c r="BD230" s="174">
        <f t="shared" si="57"/>
        <v>7.64</v>
      </c>
      <c r="BE230"/>
    </row>
    <row r="231" spans="1:57" ht="15.75" customHeight="1" x14ac:dyDescent="0.25">
      <c r="A231" s="196" t="s">
        <v>201</v>
      </c>
      <c r="B231" s="196" t="s">
        <v>2086</v>
      </c>
      <c r="C231" s="189" t="s">
        <v>1946</v>
      </c>
      <c r="D231" s="189"/>
      <c r="E231" s="133" t="s">
        <v>338</v>
      </c>
      <c r="F231" s="166" t="str">
        <f t="shared" si="52"/>
        <v>png</v>
      </c>
      <c r="G231" s="166" t="str">
        <f t="shared" si="53"/>
        <v>svg</v>
      </c>
      <c r="H231" s="167" t="s">
        <v>741</v>
      </c>
      <c r="I231" s="167" t="s">
        <v>1010</v>
      </c>
      <c r="J231" s="168" t="s">
        <v>1121</v>
      </c>
      <c r="K231" s="168" t="s">
        <v>1473</v>
      </c>
      <c r="L231" s="168" t="s">
        <v>1473</v>
      </c>
      <c r="M231" s="169">
        <f t="shared" si="61"/>
        <v>12</v>
      </c>
      <c r="N231" s="169">
        <f t="shared" si="61"/>
        <v>16</v>
      </c>
      <c r="O231" s="169">
        <f t="shared" si="54"/>
        <v>16</v>
      </c>
      <c r="P231" s="169">
        <f t="shared" si="62"/>
        <v>0</v>
      </c>
      <c r="Q231" s="169">
        <f t="shared" si="62"/>
        <v>0</v>
      </c>
      <c r="R231" s="169">
        <f t="shared" si="62"/>
        <v>1</v>
      </c>
      <c r="S231" s="169">
        <f t="shared" si="62"/>
        <v>0</v>
      </c>
      <c r="T231" s="169">
        <f t="shared" si="62"/>
        <v>0</v>
      </c>
      <c r="U231" s="169">
        <f t="shared" si="62"/>
        <v>1</v>
      </c>
      <c r="V231" s="169">
        <f t="shared" si="62"/>
        <v>0</v>
      </c>
      <c r="W231" s="169">
        <f t="shared" si="62"/>
        <v>1</v>
      </c>
      <c r="X231" s="169">
        <f t="shared" si="62"/>
        <v>0</v>
      </c>
      <c r="Y231" s="169">
        <f t="shared" si="62"/>
        <v>1</v>
      </c>
      <c r="Z231" s="170">
        <v>257.77999999999997</v>
      </c>
      <c r="AA231" s="171">
        <v>32</v>
      </c>
      <c r="AB231" s="171">
        <v>10</v>
      </c>
      <c r="AC231" s="171">
        <v>6</v>
      </c>
      <c r="AD231" s="170">
        <f t="shared" si="55"/>
        <v>0.375</v>
      </c>
      <c r="AE231" s="171">
        <v>5</v>
      </c>
      <c r="AF231" s="171">
        <v>1</v>
      </c>
      <c r="AG231" s="200">
        <v>0</v>
      </c>
      <c r="AH231" s="171">
        <v>20.309999999999999</v>
      </c>
      <c r="AI231" s="171">
        <v>0</v>
      </c>
      <c r="AJ231" s="170">
        <v>3.73</v>
      </c>
      <c r="AK231" s="170">
        <v>3.73</v>
      </c>
      <c r="AL231" s="170">
        <v>3.73</v>
      </c>
      <c r="AM231" s="170">
        <v>3.73</v>
      </c>
      <c r="AN231" s="170">
        <v>3.73</v>
      </c>
      <c r="AO231" s="170">
        <v>3.73</v>
      </c>
      <c r="AP231" s="172">
        <v>3.73</v>
      </c>
      <c r="AQ231" s="170">
        <v>3.73</v>
      </c>
      <c r="AR231" s="170">
        <v>3.73</v>
      </c>
      <c r="AS231" s="170">
        <v>3.73</v>
      </c>
      <c r="AT231" s="170">
        <v>3.73</v>
      </c>
      <c r="AU231" s="170">
        <v>3.73</v>
      </c>
      <c r="AV231" s="170">
        <v>3.73</v>
      </c>
      <c r="AW231" s="173">
        <v>-4.18</v>
      </c>
      <c r="AX231" s="173"/>
      <c r="AY231" s="174">
        <f t="shared" si="56"/>
        <v>-4.18</v>
      </c>
      <c r="AZ231" s="173"/>
      <c r="BA231" s="173"/>
      <c r="BB231" s="173"/>
      <c r="BC231" s="173">
        <v>3.43</v>
      </c>
      <c r="BD231" s="174">
        <f t="shared" si="57"/>
        <v>3.43</v>
      </c>
      <c r="BE231"/>
    </row>
    <row r="232" spans="1:57" ht="15.75" customHeight="1" x14ac:dyDescent="0.25">
      <c r="A232" s="196" t="s">
        <v>1974</v>
      </c>
      <c r="B232" s="196" t="s">
        <v>2080</v>
      </c>
      <c r="C232" s="189"/>
      <c r="D232" s="189" t="s">
        <v>1946</v>
      </c>
      <c r="E232" s="195" t="s">
        <v>1975</v>
      </c>
      <c r="F232" s="166" t="str">
        <f t="shared" si="52"/>
        <v>png</v>
      </c>
      <c r="G232" s="166" t="str">
        <f t="shared" si="53"/>
        <v>svg</v>
      </c>
      <c r="H232" s="167" t="s">
        <v>2004</v>
      </c>
      <c r="I232" s="167" t="s">
        <v>2066</v>
      </c>
      <c r="J232" s="168" t="s">
        <v>2037</v>
      </c>
      <c r="K232" s="168" t="s">
        <v>2038</v>
      </c>
      <c r="L232" s="168" t="s">
        <v>2038</v>
      </c>
      <c r="M232" s="169">
        <f t="shared" si="61"/>
        <v>16</v>
      </c>
      <c r="N232" s="169">
        <f t="shared" si="61"/>
        <v>20</v>
      </c>
      <c r="O232" s="169">
        <f t="shared" si="54"/>
        <v>20</v>
      </c>
      <c r="P232" s="169">
        <f t="shared" si="62"/>
        <v>0</v>
      </c>
      <c r="Q232" s="169">
        <f t="shared" si="62"/>
        <v>0</v>
      </c>
      <c r="R232" s="169">
        <f t="shared" si="62"/>
        <v>0</v>
      </c>
      <c r="S232" s="169">
        <f t="shared" si="62"/>
        <v>0</v>
      </c>
      <c r="T232" s="169">
        <f t="shared" si="62"/>
        <v>0</v>
      </c>
      <c r="U232" s="169">
        <f t="shared" si="62"/>
        <v>6</v>
      </c>
      <c r="V232" s="169">
        <f t="shared" si="62"/>
        <v>0</v>
      </c>
      <c r="W232" s="169">
        <f t="shared" si="62"/>
        <v>6</v>
      </c>
      <c r="X232" s="169">
        <f t="shared" si="62"/>
        <v>0</v>
      </c>
      <c r="Y232" s="169">
        <f t="shared" si="62"/>
        <v>1</v>
      </c>
      <c r="Z232" s="170">
        <v>424.43200000000002</v>
      </c>
      <c r="AA232" s="171">
        <v>49</v>
      </c>
      <c r="AB232" s="171">
        <v>17</v>
      </c>
      <c r="AC232" s="171">
        <v>12</v>
      </c>
      <c r="AD232" s="170">
        <f t="shared" si="55"/>
        <v>0.41379310344827586</v>
      </c>
      <c r="AE232" s="171">
        <v>5</v>
      </c>
      <c r="AF232" s="171">
        <v>10</v>
      </c>
      <c r="AG232" s="200">
        <v>2</v>
      </c>
      <c r="AH232" s="171">
        <v>149.05000000000001</v>
      </c>
      <c r="AI232" s="171">
        <v>-1</v>
      </c>
      <c r="AJ232" s="170">
        <v>0.25</v>
      </c>
      <c r="AK232" s="170">
        <v>0.59</v>
      </c>
      <c r="AL232" s="170">
        <v>0.41</v>
      </c>
      <c r="AM232" s="170">
        <v>-0.03</v>
      </c>
      <c r="AN232" s="170">
        <v>-0.2</v>
      </c>
      <c r="AO232" s="170">
        <v>-0.23</v>
      </c>
      <c r="AP232" s="172">
        <v>-0.23</v>
      </c>
      <c r="AQ232" s="170">
        <v>-0.23</v>
      </c>
      <c r="AR232" s="170">
        <v>-0.23</v>
      </c>
      <c r="AS232" s="170">
        <v>-0.23</v>
      </c>
      <c r="AT232" s="170">
        <v>-0.24</v>
      </c>
      <c r="AU232" s="170">
        <v>-0.34</v>
      </c>
      <c r="AV232" s="170">
        <v>-0.75</v>
      </c>
      <c r="AW232" s="173">
        <v>-4.57</v>
      </c>
      <c r="AX232" s="173"/>
      <c r="AY232" s="174">
        <f t="shared" si="56"/>
        <v>-4.57</v>
      </c>
      <c r="AZ232" s="173">
        <v>1.27</v>
      </c>
      <c r="BA232" s="173">
        <v>1.57</v>
      </c>
      <c r="BB232" s="173">
        <v>1.42</v>
      </c>
      <c r="BC232" s="173"/>
      <c r="BD232" s="174">
        <f t="shared" si="57"/>
        <v>1.42</v>
      </c>
      <c r="BE232"/>
    </row>
    <row r="233" spans="1:57" ht="15.75" customHeight="1" x14ac:dyDescent="0.25">
      <c r="A233" s="20" t="s">
        <v>157</v>
      </c>
      <c r="B233" s="196" t="s">
        <v>2087</v>
      </c>
      <c r="C233" s="189" t="s">
        <v>1946</v>
      </c>
      <c r="D233" s="189"/>
      <c r="E233" s="133" t="s">
        <v>317</v>
      </c>
      <c r="F233" s="166" t="str">
        <f t="shared" si="52"/>
        <v>png</v>
      </c>
      <c r="G233" s="166" t="str">
        <f t="shared" si="53"/>
        <v>svg</v>
      </c>
      <c r="H233" s="167" t="s">
        <v>742</v>
      </c>
      <c r="I233" s="167" t="s">
        <v>1011</v>
      </c>
      <c r="J233" s="168" t="s">
        <v>1285</v>
      </c>
      <c r="K233" s="168" t="s">
        <v>1639</v>
      </c>
      <c r="L233" s="168" t="s">
        <v>1639</v>
      </c>
      <c r="M233" s="169">
        <f t="shared" si="61"/>
        <v>12</v>
      </c>
      <c r="N233" s="169">
        <f t="shared" si="61"/>
        <v>18</v>
      </c>
      <c r="O233" s="169">
        <f t="shared" si="54"/>
        <v>18</v>
      </c>
      <c r="P233" s="169">
        <f t="shared" si="62"/>
        <v>0</v>
      </c>
      <c r="Q233" s="169">
        <f t="shared" si="62"/>
        <v>0</v>
      </c>
      <c r="R233" s="169">
        <f t="shared" si="62"/>
        <v>0</v>
      </c>
      <c r="S233" s="169">
        <f t="shared" si="62"/>
        <v>0</v>
      </c>
      <c r="T233" s="169">
        <f t="shared" si="62"/>
        <v>0</v>
      </c>
      <c r="U233" s="169">
        <f t="shared" si="62"/>
        <v>4</v>
      </c>
      <c r="V233" s="169">
        <f t="shared" si="62"/>
        <v>0</v>
      </c>
      <c r="W233" s="169">
        <f t="shared" si="62"/>
        <v>6</v>
      </c>
      <c r="X233" s="169">
        <f t="shared" si="62"/>
        <v>0</v>
      </c>
      <c r="Y233" s="169">
        <f t="shared" si="62"/>
        <v>1</v>
      </c>
      <c r="Z233" s="170">
        <v>346.36</v>
      </c>
      <c r="AA233" s="171">
        <v>41</v>
      </c>
      <c r="AB233" s="171">
        <v>17</v>
      </c>
      <c r="AC233" s="171">
        <v>6</v>
      </c>
      <c r="AD233" s="170">
        <f t="shared" si="55"/>
        <v>0.2608695652173913</v>
      </c>
      <c r="AE233" s="171">
        <v>8</v>
      </c>
      <c r="AF233" s="171">
        <v>7</v>
      </c>
      <c r="AG233" s="200">
        <v>2</v>
      </c>
      <c r="AH233" s="171">
        <v>155.04</v>
      </c>
      <c r="AI233" s="171">
        <v>0</v>
      </c>
      <c r="AJ233" s="170">
        <v>2.33</v>
      </c>
      <c r="AK233" s="170">
        <v>2.33</v>
      </c>
      <c r="AL233" s="170">
        <v>2.33</v>
      </c>
      <c r="AM233" s="170">
        <v>2.33</v>
      </c>
      <c r="AN233" s="170">
        <v>2.33</v>
      </c>
      <c r="AO233" s="170">
        <v>2.33</v>
      </c>
      <c r="AP233" s="172">
        <v>2.3199999999999998</v>
      </c>
      <c r="AQ233" s="170">
        <v>2.31</v>
      </c>
      <c r="AR233" s="170">
        <v>2.2200000000000002</v>
      </c>
      <c r="AS233" s="170">
        <v>1.84</v>
      </c>
      <c r="AT233" s="170">
        <v>1.48</v>
      </c>
      <c r="AU233" s="170">
        <v>1.39</v>
      </c>
      <c r="AV233" s="170">
        <v>1.38</v>
      </c>
      <c r="AW233" s="173"/>
      <c r="AX233" s="173">
        <v>-5.16</v>
      </c>
      <c r="AY233" s="174">
        <f t="shared" si="56"/>
        <v>-5.16</v>
      </c>
      <c r="AZ233" s="173">
        <v>2.42</v>
      </c>
      <c r="BA233" s="173">
        <v>2.0499999999999998</v>
      </c>
      <c r="BB233" s="173">
        <v>2.2349999999999999</v>
      </c>
      <c r="BC233" s="173"/>
      <c r="BD233" s="174">
        <f t="shared" si="57"/>
        <v>2.2349999999999999</v>
      </c>
      <c r="BE233"/>
    </row>
    <row r="234" spans="1:57" ht="15.75" customHeight="1" x14ac:dyDescent="0.25">
      <c r="A234" s="20" t="s">
        <v>121</v>
      </c>
      <c r="B234" s="196" t="s">
        <v>1941</v>
      </c>
      <c r="C234" s="189" t="s">
        <v>1946</v>
      </c>
      <c r="D234" s="189" t="s">
        <v>1946</v>
      </c>
      <c r="E234" s="133" t="s">
        <v>304</v>
      </c>
      <c r="F234" s="166" t="str">
        <f t="shared" si="52"/>
        <v>png</v>
      </c>
      <c r="G234" s="166" t="str">
        <f t="shared" si="53"/>
        <v>svg</v>
      </c>
      <c r="H234" s="167" t="s">
        <v>743</v>
      </c>
      <c r="I234" s="167" t="s">
        <v>1012</v>
      </c>
      <c r="J234" s="168" t="s">
        <v>1286</v>
      </c>
      <c r="K234" s="168" t="s">
        <v>1640</v>
      </c>
      <c r="L234" s="168" t="s">
        <v>1640</v>
      </c>
      <c r="M234" s="169">
        <f t="shared" si="61"/>
        <v>15</v>
      </c>
      <c r="N234" s="169">
        <f t="shared" si="61"/>
        <v>14</v>
      </c>
      <c r="O234" s="169">
        <f t="shared" si="54"/>
        <v>14</v>
      </c>
      <c r="P234" s="169">
        <f t="shared" si="62"/>
        <v>0</v>
      </c>
      <c r="Q234" s="169">
        <f t="shared" si="62"/>
        <v>0</v>
      </c>
      <c r="R234" s="169">
        <f t="shared" si="62"/>
        <v>2</v>
      </c>
      <c r="S234" s="169">
        <f t="shared" si="62"/>
        <v>0</v>
      </c>
      <c r="T234" s="169">
        <f t="shared" si="62"/>
        <v>0</v>
      </c>
      <c r="U234" s="169">
        <f t="shared" si="62"/>
        <v>2</v>
      </c>
      <c r="V234" s="169">
        <f t="shared" si="62"/>
        <v>0</v>
      </c>
      <c r="W234" s="169">
        <f t="shared" si="62"/>
        <v>3</v>
      </c>
      <c r="X234" s="169">
        <f t="shared" si="62"/>
        <v>0</v>
      </c>
      <c r="Y234" s="169">
        <f t="shared" si="62"/>
        <v>0</v>
      </c>
      <c r="Z234" s="170">
        <v>341.18900000000002</v>
      </c>
      <c r="AA234" s="171">
        <v>36</v>
      </c>
      <c r="AB234" s="171">
        <v>11</v>
      </c>
      <c r="AC234" s="171">
        <v>11</v>
      </c>
      <c r="AD234" s="170">
        <f t="shared" si="55"/>
        <v>0.5</v>
      </c>
      <c r="AE234" s="171">
        <v>4</v>
      </c>
      <c r="AF234" s="171">
        <v>4</v>
      </c>
      <c r="AG234" s="200">
        <v>0</v>
      </c>
      <c r="AH234" s="171">
        <v>51.13</v>
      </c>
      <c r="AI234" s="171">
        <v>0</v>
      </c>
      <c r="AJ234" s="170">
        <v>4.7699999999999996</v>
      </c>
      <c r="AK234" s="170">
        <v>4.7699999999999996</v>
      </c>
      <c r="AL234" s="170">
        <v>4.7699999999999996</v>
      </c>
      <c r="AM234" s="170">
        <v>4.7699999999999996</v>
      </c>
      <c r="AN234" s="170">
        <v>4.7699999999999996</v>
      </c>
      <c r="AO234" s="170">
        <v>4.7699999999999996</v>
      </c>
      <c r="AP234" s="172">
        <v>4.7699999999999996</v>
      </c>
      <c r="AQ234" s="170">
        <v>4.7699999999999996</v>
      </c>
      <c r="AR234" s="170">
        <v>4.7699999999999996</v>
      </c>
      <c r="AS234" s="170">
        <v>4.7699999999999996</v>
      </c>
      <c r="AT234" s="170">
        <v>4.7699999999999996</v>
      </c>
      <c r="AU234" s="170">
        <v>4.7699999999999996</v>
      </c>
      <c r="AV234" s="170">
        <v>4.7699999999999996</v>
      </c>
      <c r="AW234" s="173">
        <v>-4.6100000000000003</v>
      </c>
      <c r="AX234" s="173"/>
      <c r="AY234" s="174">
        <f t="shared" si="56"/>
        <v>-4.6100000000000003</v>
      </c>
      <c r="AZ234" s="173"/>
      <c r="BA234" s="173"/>
      <c r="BB234" s="173"/>
      <c r="BC234" s="173">
        <v>3.95</v>
      </c>
      <c r="BD234" s="174">
        <f t="shared" si="57"/>
        <v>3.95</v>
      </c>
      <c r="BE234"/>
    </row>
    <row r="235" spans="1:57" ht="15.75" customHeight="1" x14ac:dyDescent="0.25">
      <c r="A235" s="187" t="s">
        <v>120</v>
      </c>
      <c r="B235" s="196" t="s">
        <v>1941</v>
      </c>
      <c r="C235" s="189" t="s">
        <v>1946</v>
      </c>
      <c r="D235" s="189" t="s">
        <v>1946</v>
      </c>
      <c r="E235" s="133" t="s">
        <v>303</v>
      </c>
      <c r="F235" s="166" t="str">
        <f t="shared" si="52"/>
        <v>png</v>
      </c>
      <c r="G235" s="166" t="str">
        <f t="shared" si="53"/>
        <v>svg</v>
      </c>
      <c r="H235" s="167" t="s">
        <v>744</v>
      </c>
      <c r="I235" s="167" t="s">
        <v>1013</v>
      </c>
      <c r="J235" s="168" t="s">
        <v>1287</v>
      </c>
      <c r="K235" s="168" t="s">
        <v>1641</v>
      </c>
      <c r="L235" s="168" t="s">
        <v>1641</v>
      </c>
      <c r="M235" s="169">
        <f t="shared" si="61"/>
        <v>15</v>
      </c>
      <c r="N235" s="169">
        <f t="shared" si="61"/>
        <v>18</v>
      </c>
      <c r="O235" s="169">
        <f t="shared" si="54"/>
        <v>18</v>
      </c>
      <c r="P235" s="169">
        <f t="shared" si="62"/>
        <v>0</v>
      </c>
      <c r="Q235" s="169">
        <f t="shared" si="62"/>
        <v>0</v>
      </c>
      <c r="R235" s="169">
        <f t="shared" si="62"/>
        <v>2</v>
      </c>
      <c r="S235" s="169">
        <f t="shared" si="62"/>
        <v>0</v>
      </c>
      <c r="T235" s="169">
        <f t="shared" si="62"/>
        <v>0</v>
      </c>
      <c r="U235" s="169">
        <f t="shared" si="62"/>
        <v>2</v>
      </c>
      <c r="V235" s="169">
        <f t="shared" si="62"/>
        <v>0</v>
      </c>
      <c r="W235" s="169">
        <f t="shared" si="62"/>
        <v>3</v>
      </c>
      <c r="X235" s="169">
        <f t="shared" si="62"/>
        <v>0</v>
      </c>
      <c r="Y235" s="169">
        <f t="shared" si="62"/>
        <v>0</v>
      </c>
      <c r="Z235" s="170">
        <v>345.221</v>
      </c>
      <c r="AA235" s="171">
        <v>40</v>
      </c>
      <c r="AB235" s="171">
        <v>11</v>
      </c>
      <c r="AC235" s="171">
        <v>11</v>
      </c>
      <c r="AD235" s="170">
        <f t="shared" si="55"/>
        <v>0.5</v>
      </c>
      <c r="AE235" s="171">
        <v>4</v>
      </c>
      <c r="AF235" s="171">
        <v>4</v>
      </c>
      <c r="AG235" s="200">
        <v>0</v>
      </c>
      <c r="AH235" s="171">
        <v>51.13</v>
      </c>
      <c r="AI235" s="171">
        <v>0</v>
      </c>
      <c r="AJ235" s="170">
        <v>5.31</v>
      </c>
      <c r="AK235" s="170">
        <v>5.31</v>
      </c>
      <c r="AL235" s="170">
        <v>5.31</v>
      </c>
      <c r="AM235" s="170">
        <v>5.31</v>
      </c>
      <c r="AN235" s="170">
        <v>5.31</v>
      </c>
      <c r="AO235" s="170">
        <v>5.31</v>
      </c>
      <c r="AP235" s="172">
        <v>5.31</v>
      </c>
      <c r="AQ235" s="170">
        <v>5.31</v>
      </c>
      <c r="AR235" s="170">
        <v>5.31</v>
      </c>
      <c r="AS235" s="170">
        <v>5.31</v>
      </c>
      <c r="AT235" s="170">
        <v>5.31</v>
      </c>
      <c r="AU235" s="170">
        <v>5.31</v>
      </c>
      <c r="AV235" s="170">
        <v>5.31</v>
      </c>
      <c r="AW235" s="173"/>
      <c r="AX235" s="173">
        <v>-5.69</v>
      </c>
      <c r="AY235" s="174">
        <f t="shared" si="56"/>
        <v>-5.69</v>
      </c>
      <c r="AZ235" s="173"/>
      <c r="BA235" s="173"/>
      <c r="BB235" s="173"/>
      <c r="BC235" s="173">
        <v>4.8</v>
      </c>
      <c r="BD235" s="174">
        <f t="shared" si="57"/>
        <v>4.8</v>
      </c>
      <c r="BE235"/>
    </row>
    <row r="236" spans="1:57" ht="15.75" customHeight="1" x14ac:dyDescent="0.25">
      <c r="A236" s="20" t="s">
        <v>30</v>
      </c>
      <c r="B236" s="196" t="s">
        <v>2080</v>
      </c>
      <c r="C236" s="189"/>
      <c r="D236" s="189"/>
      <c r="E236" s="133" t="s">
        <v>260</v>
      </c>
      <c r="F236" s="166" t="str">
        <f t="shared" si="52"/>
        <v>png</v>
      </c>
      <c r="G236" s="166" t="str">
        <f t="shared" si="53"/>
        <v>svg</v>
      </c>
      <c r="H236" s="167" t="s">
        <v>745</v>
      </c>
      <c r="I236" s="167" t="s">
        <v>1014</v>
      </c>
      <c r="J236" s="168" t="s">
        <v>1288</v>
      </c>
      <c r="K236" s="168" t="s">
        <v>1642</v>
      </c>
      <c r="L236" s="168" t="s">
        <v>1642</v>
      </c>
      <c r="M236" s="169">
        <f t="shared" si="61"/>
        <v>17</v>
      </c>
      <c r="N236" s="169">
        <f t="shared" si="61"/>
        <v>18</v>
      </c>
      <c r="O236" s="169">
        <f t="shared" si="54"/>
        <v>18</v>
      </c>
      <c r="P236" s="169">
        <f t="shared" ref="P236:Y245" si="63">IFERROR(VALUE(MID($K236,SEARCH(P$2&amp;"0",$K236,1)+LEN(P$2),3)),0)</f>
        <v>0</v>
      </c>
      <c r="Q236" s="169">
        <f t="shared" si="63"/>
        <v>0</v>
      </c>
      <c r="R236" s="169">
        <f t="shared" si="63"/>
        <v>0</v>
      </c>
      <c r="S236" s="169">
        <f t="shared" si="63"/>
        <v>0</v>
      </c>
      <c r="T236" s="169">
        <f t="shared" si="63"/>
        <v>0</v>
      </c>
      <c r="U236" s="169">
        <f t="shared" si="63"/>
        <v>4</v>
      </c>
      <c r="V236" s="169">
        <f t="shared" si="63"/>
        <v>0</v>
      </c>
      <c r="W236" s="169">
        <f t="shared" si="63"/>
        <v>6</v>
      </c>
      <c r="X236" s="169">
        <f t="shared" si="63"/>
        <v>0</v>
      </c>
      <c r="Y236" s="169">
        <f t="shared" si="63"/>
        <v>1</v>
      </c>
      <c r="Z236" s="170">
        <v>406.41300000000001</v>
      </c>
      <c r="AA236" s="171">
        <v>46</v>
      </c>
      <c r="AB236" s="171">
        <v>16</v>
      </c>
      <c r="AC236" s="171">
        <v>12</v>
      </c>
      <c r="AD236" s="170">
        <f t="shared" si="55"/>
        <v>0.42857142857142855</v>
      </c>
      <c r="AE236" s="171">
        <v>5</v>
      </c>
      <c r="AF236" s="171">
        <v>8</v>
      </c>
      <c r="AG236" s="200">
        <v>1</v>
      </c>
      <c r="AH236" s="171">
        <v>133.78</v>
      </c>
      <c r="AI236" s="171">
        <v>-1</v>
      </c>
      <c r="AJ236" s="170">
        <v>0.36</v>
      </c>
      <c r="AK236" s="170">
        <v>1.02</v>
      </c>
      <c r="AL236" s="170">
        <v>1.06</v>
      </c>
      <c r="AM236" s="170">
        <v>0.65</v>
      </c>
      <c r="AN236" s="170">
        <v>0.43</v>
      </c>
      <c r="AO236" s="170">
        <v>0.4</v>
      </c>
      <c r="AP236" s="172">
        <v>0.4</v>
      </c>
      <c r="AQ236" s="170">
        <v>0.4</v>
      </c>
      <c r="AR236" s="170">
        <v>0.4</v>
      </c>
      <c r="AS236" s="170">
        <v>0.4</v>
      </c>
      <c r="AT236" s="170">
        <v>0.4</v>
      </c>
      <c r="AU236" s="170">
        <v>0.4</v>
      </c>
      <c r="AV236" s="170">
        <v>0.39</v>
      </c>
      <c r="AW236" s="173">
        <v>-4.2</v>
      </c>
      <c r="AX236" s="173"/>
      <c r="AY236" s="174">
        <f t="shared" si="56"/>
        <v>-4.2</v>
      </c>
      <c r="AZ236" s="173"/>
      <c r="BA236" s="173"/>
      <c r="BB236" s="173"/>
      <c r="BC236" s="173">
        <v>1.1000000000000001</v>
      </c>
      <c r="BD236" s="174">
        <f t="shared" si="57"/>
        <v>1.1000000000000001</v>
      </c>
      <c r="BE236"/>
    </row>
    <row r="237" spans="1:57" ht="15.75" customHeight="1" x14ac:dyDescent="0.25">
      <c r="A237" s="20" t="s">
        <v>240</v>
      </c>
      <c r="B237" s="196" t="s">
        <v>2077</v>
      </c>
      <c r="C237" s="189" t="s">
        <v>1946</v>
      </c>
      <c r="D237" s="189"/>
      <c r="E237" s="133" t="s">
        <v>548</v>
      </c>
      <c r="F237" s="166" t="str">
        <f t="shared" si="52"/>
        <v>png</v>
      </c>
      <c r="G237" s="166" t="str">
        <f t="shared" si="53"/>
        <v>svg</v>
      </c>
      <c r="H237" s="167" t="s">
        <v>746</v>
      </c>
      <c r="I237" s="167" t="s">
        <v>1015</v>
      </c>
      <c r="J237" s="168" t="s">
        <v>1289</v>
      </c>
      <c r="K237" s="168" t="s">
        <v>1643</v>
      </c>
      <c r="L237" s="168" t="s">
        <v>1643</v>
      </c>
      <c r="M237" s="169">
        <f t="shared" si="61"/>
        <v>20</v>
      </c>
      <c r="N237" s="169">
        <f t="shared" si="61"/>
        <v>19</v>
      </c>
      <c r="O237" s="169">
        <f t="shared" si="54"/>
        <v>19</v>
      </c>
      <c r="P237" s="169">
        <f t="shared" si="63"/>
        <v>0</v>
      </c>
      <c r="Q237" s="169">
        <f t="shared" si="63"/>
        <v>0</v>
      </c>
      <c r="R237" s="169">
        <f t="shared" si="63"/>
        <v>2</v>
      </c>
      <c r="S237" s="169">
        <f t="shared" si="63"/>
        <v>0</v>
      </c>
      <c r="T237" s="169">
        <f t="shared" si="63"/>
        <v>0</v>
      </c>
      <c r="U237" s="169">
        <f t="shared" si="63"/>
        <v>1</v>
      </c>
      <c r="V237" s="169">
        <f t="shared" si="63"/>
        <v>0</v>
      </c>
      <c r="W237" s="169">
        <f t="shared" si="63"/>
        <v>2</v>
      </c>
      <c r="X237" s="169">
        <f t="shared" si="63"/>
        <v>0</v>
      </c>
      <c r="Y237" s="169">
        <f t="shared" si="63"/>
        <v>0</v>
      </c>
      <c r="Z237" s="170">
        <v>376.27600000000001</v>
      </c>
      <c r="AA237" s="171">
        <v>44</v>
      </c>
      <c r="AB237" s="171">
        <v>13</v>
      </c>
      <c r="AC237" s="171">
        <v>12</v>
      </c>
      <c r="AD237" s="170">
        <f t="shared" si="55"/>
        <v>0.48</v>
      </c>
      <c r="AE237" s="171">
        <v>3</v>
      </c>
      <c r="AF237" s="171">
        <v>2</v>
      </c>
      <c r="AG237" s="200">
        <v>0</v>
      </c>
      <c r="AH237" s="171">
        <v>29.54</v>
      </c>
      <c r="AI237" s="171">
        <v>0</v>
      </c>
      <c r="AJ237" s="170">
        <v>4.97</v>
      </c>
      <c r="AK237" s="170">
        <v>5</v>
      </c>
      <c r="AL237" s="170">
        <v>5</v>
      </c>
      <c r="AM237" s="170">
        <v>5</v>
      </c>
      <c r="AN237" s="170">
        <v>5</v>
      </c>
      <c r="AO237" s="170">
        <v>5</v>
      </c>
      <c r="AP237" s="172">
        <v>5</v>
      </c>
      <c r="AQ237" s="170">
        <v>5</v>
      </c>
      <c r="AR237" s="170">
        <v>5</v>
      </c>
      <c r="AS237" s="170">
        <v>5</v>
      </c>
      <c r="AT237" s="170">
        <v>5</v>
      </c>
      <c r="AU237" s="170">
        <v>5</v>
      </c>
      <c r="AV237" s="170">
        <v>5</v>
      </c>
      <c r="AW237" s="173">
        <v>-5.19</v>
      </c>
      <c r="AX237" s="173"/>
      <c r="AY237" s="174">
        <f t="shared" si="56"/>
        <v>-5.19</v>
      </c>
      <c r="AZ237" s="173">
        <v>4.91</v>
      </c>
      <c r="BA237" s="173">
        <v>5.16</v>
      </c>
      <c r="BB237" s="173">
        <v>5.0350000000000001</v>
      </c>
      <c r="BC237" s="173"/>
      <c r="BD237" s="174">
        <f t="shared" si="57"/>
        <v>5.0350000000000001</v>
      </c>
      <c r="BE237"/>
    </row>
    <row r="238" spans="1:57" ht="15.75" customHeight="1" x14ac:dyDescent="0.25">
      <c r="A238" s="196" t="s">
        <v>112</v>
      </c>
      <c r="B238" s="196" t="s">
        <v>1941</v>
      </c>
      <c r="C238" s="189" t="s">
        <v>1946</v>
      </c>
      <c r="D238" s="189" t="s">
        <v>1946</v>
      </c>
      <c r="E238" s="133" t="s">
        <v>300</v>
      </c>
      <c r="F238" s="166" t="str">
        <f t="shared" si="52"/>
        <v>png</v>
      </c>
      <c r="G238" s="166" t="str">
        <f t="shared" si="53"/>
        <v>svg</v>
      </c>
      <c r="H238" s="167" t="s">
        <v>747</v>
      </c>
      <c r="I238" s="167" t="s">
        <v>1016</v>
      </c>
      <c r="J238" s="168" t="s">
        <v>1290</v>
      </c>
      <c r="K238" s="168" t="s">
        <v>1644</v>
      </c>
      <c r="L238" s="168" t="s">
        <v>1644</v>
      </c>
      <c r="M238" s="169">
        <f t="shared" si="61"/>
        <v>15</v>
      </c>
      <c r="N238" s="169">
        <f t="shared" si="61"/>
        <v>11</v>
      </c>
      <c r="O238" s="169">
        <f t="shared" si="54"/>
        <v>11</v>
      </c>
      <c r="P238" s="169">
        <f t="shared" si="63"/>
        <v>0</v>
      </c>
      <c r="Q238" s="169">
        <f t="shared" si="63"/>
        <v>0</v>
      </c>
      <c r="R238" s="169">
        <f t="shared" si="63"/>
        <v>1</v>
      </c>
      <c r="S238" s="169">
        <f t="shared" si="63"/>
        <v>3</v>
      </c>
      <c r="T238" s="169">
        <f t="shared" si="63"/>
        <v>0</v>
      </c>
      <c r="U238" s="169">
        <f t="shared" si="63"/>
        <v>1</v>
      </c>
      <c r="V238" s="169">
        <f t="shared" si="63"/>
        <v>0</v>
      </c>
      <c r="W238" s="169">
        <f t="shared" si="63"/>
        <v>4</v>
      </c>
      <c r="X238" s="169">
        <f t="shared" si="63"/>
        <v>0</v>
      </c>
      <c r="Y238" s="169">
        <f t="shared" si="63"/>
        <v>0</v>
      </c>
      <c r="Z238" s="170">
        <v>361.7</v>
      </c>
      <c r="AA238" s="171">
        <v>35</v>
      </c>
      <c r="AB238" s="171">
        <v>12</v>
      </c>
      <c r="AC238" s="171">
        <v>12</v>
      </c>
      <c r="AD238" s="170">
        <f t="shared" si="55"/>
        <v>0.5</v>
      </c>
      <c r="AE238" s="171">
        <v>6</v>
      </c>
      <c r="AF238" s="171">
        <v>3</v>
      </c>
      <c r="AG238" s="200">
        <v>0</v>
      </c>
      <c r="AH238" s="171">
        <v>64.28</v>
      </c>
      <c r="AI238" s="171">
        <v>0</v>
      </c>
      <c r="AJ238" s="170">
        <v>5.09</v>
      </c>
      <c r="AK238" s="170">
        <v>5.09</v>
      </c>
      <c r="AL238" s="170">
        <v>5.09</v>
      </c>
      <c r="AM238" s="170">
        <v>5.09</v>
      </c>
      <c r="AN238" s="170">
        <v>5.09</v>
      </c>
      <c r="AO238" s="170">
        <v>5.09</v>
      </c>
      <c r="AP238" s="172">
        <v>5.09</v>
      </c>
      <c r="AQ238" s="170">
        <v>5.09</v>
      </c>
      <c r="AR238" s="170">
        <v>5.09</v>
      </c>
      <c r="AS238" s="170">
        <v>5.09</v>
      </c>
      <c r="AT238" s="170">
        <v>5.09</v>
      </c>
      <c r="AU238" s="170">
        <v>5.09</v>
      </c>
      <c r="AV238" s="170">
        <v>5.09</v>
      </c>
      <c r="AW238" s="173">
        <v>-5.67</v>
      </c>
      <c r="AX238" s="173"/>
      <c r="AY238" s="174">
        <f t="shared" si="56"/>
        <v>-5.67</v>
      </c>
      <c r="AZ238" s="173"/>
      <c r="BA238" s="173"/>
      <c r="BB238" s="173"/>
      <c r="BC238" s="173">
        <v>4.7300000000000004</v>
      </c>
      <c r="BD238" s="174">
        <f t="shared" si="57"/>
        <v>4.7300000000000004</v>
      </c>
      <c r="BE238"/>
    </row>
    <row r="239" spans="1:57" ht="15.75" customHeight="1" x14ac:dyDescent="0.25">
      <c r="A239" s="20" t="s">
        <v>105</v>
      </c>
      <c r="B239" s="196" t="s">
        <v>2077</v>
      </c>
      <c r="C239" s="189"/>
      <c r="D239" s="189"/>
      <c r="E239" s="133" t="s">
        <v>1374</v>
      </c>
      <c r="F239" s="166" t="str">
        <f t="shared" si="52"/>
        <v>png</v>
      </c>
      <c r="G239" s="166" t="str">
        <f t="shared" si="53"/>
        <v>svg</v>
      </c>
      <c r="H239" s="167" t="s">
        <v>1375</v>
      </c>
      <c r="I239" s="167" t="s">
        <v>1387</v>
      </c>
      <c r="J239" s="168" t="s">
        <v>1392</v>
      </c>
      <c r="K239" s="168" t="s">
        <v>1645</v>
      </c>
      <c r="L239" s="168" t="s">
        <v>1936</v>
      </c>
      <c r="M239" s="169">
        <f t="shared" si="61"/>
        <v>12</v>
      </c>
      <c r="N239" s="169">
        <f t="shared" si="61"/>
        <v>14</v>
      </c>
      <c r="O239" s="169">
        <f t="shared" si="54"/>
        <v>14</v>
      </c>
      <c r="P239" s="169">
        <f t="shared" si="63"/>
        <v>0</v>
      </c>
      <c r="Q239" s="169">
        <f t="shared" si="63"/>
        <v>0</v>
      </c>
      <c r="R239" s="169">
        <f t="shared" si="63"/>
        <v>2</v>
      </c>
      <c r="S239" s="169">
        <f t="shared" si="63"/>
        <v>0</v>
      </c>
      <c r="T239" s="169">
        <f t="shared" si="63"/>
        <v>0</v>
      </c>
      <c r="U239" s="169">
        <f t="shared" si="63"/>
        <v>2</v>
      </c>
      <c r="V239" s="169">
        <f t="shared" si="63"/>
        <v>0</v>
      </c>
      <c r="W239" s="169">
        <f t="shared" si="63"/>
        <v>0</v>
      </c>
      <c r="X239" s="169">
        <f t="shared" si="63"/>
        <v>0</v>
      </c>
      <c r="Y239" s="169">
        <f t="shared" si="63"/>
        <v>0</v>
      </c>
      <c r="Z239" s="170">
        <v>186.25190000000001</v>
      </c>
      <c r="AA239" s="171">
        <v>28</v>
      </c>
      <c r="AB239" s="171">
        <v>2</v>
      </c>
      <c r="AC239" s="171">
        <v>12</v>
      </c>
      <c r="AD239" s="170">
        <f t="shared" si="55"/>
        <v>0.8571428571428571</v>
      </c>
      <c r="AE239" s="171">
        <v>1</v>
      </c>
      <c r="AF239" s="171">
        <v>0</v>
      </c>
      <c r="AG239" s="200">
        <v>0</v>
      </c>
      <c r="AH239" s="171">
        <v>7.76</v>
      </c>
      <c r="AI239" s="171">
        <v>2</v>
      </c>
      <c r="AJ239" s="170">
        <v>-6.7</v>
      </c>
      <c r="AK239" s="170">
        <v>-6.7</v>
      </c>
      <c r="AL239" s="170">
        <v>-6.7</v>
      </c>
      <c r="AM239" s="170">
        <v>-6.7</v>
      </c>
      <c r="AN239" s="170">
        <v>-6.7</v>
      </c>
      <c r="AO239" s="170">
        <v>-6.7</v>
      </c>
      <c r="AP239" s="172">
        <v>-6.7</v>
      </c>
      <c r="AQ239" s="170">
        <v>-6.7</v>
      </c>
      <c r="AR239" s="170">
        <v>-6.7</v>
      </c>
      <c r="AS239" s="170">
        <v>-6.7</v>
      </c>
      <c r="AT239" s="170">
        <v>-6.7</v>
      </c>
      <c r="AU239" s="170">
        <v>-6.7</v>
      </c>
      <c r="AV239" s="170">
        <v>-6.7</v>
      </c>
      <c r="AW239" s="173">
        <v>-5.83</v>
      </c>
      <c r="AX239" s="173"/>
      <c r="AY239" s="174">
        <f t="shared" si="56"/>
        <v>-5.83</v>
      </c>
      <c r="AZ239" s="173">
        <v>-3.5</v>
      </c>
      <c r="BA239" s="173">
        <v>3.27</v>
      </c>
      <c r="BB239" s="173">
        <v>-0.11499999999999999</v>
      </c>
      <c r="BC239" s="173"/>
      <c r="BD239" s="174">
        <f t="shared" si="57"/>
        <v>-0.11499999999999999</v>
      </c>
      <c r="BE239"/>
    </row>
    <row r="240" spans="1:57" ht="15.75" customHeight="1" x14ac:dyDescent="0.25">
      <c r="A240" s="196" t="s">
        <v>202</v>
      </c>
      <c r="B240" s="196" t="s">
        <v>2086</v>
      </c>
      <c r="C240" s="189" t="s">
        <v>1946</v>
      </c>
      <c r="D240" s="189"/>
      <c r="E240" s="133" t="s">
        <v>339</v>
      </c>
      <c r="F240" s="166" t="str">
        <f t="shared" si="52"/>
        <v>png</v>
      </c>
      <c r="G240" s="166" t="str">
        <f t="shared" si="53"/>
        <v>svg</v>
      </c>
      <c r="H240" s="167" t="s">
        <v>748</v>
      </c>
      <c r="I240" s="167" t="s">
        <v>1017</v>
      </c>
      <c r="J240" s="168" t="s">
        <v>1291</v>
      </c>
      <c r="K240" s="168" t="s">
        <v>1646</v>
      </c>
      <c r="L240" s="168" t="s">
        <v>1646</v>
      </c>
      <c r="M240" s="169">
        <f t="shared" si="61"/>
        <v>10</v>
      </c>
      <c r="N240" s="169">
        <f t="shared" si="61"/>
        <v>21</v>
      </c>
      <c r="O240" s="169">
        <f t="shared" si="54"/>
        <v>21</v>
      </c>
      <c r="P240" s="169">
        <f t="shared" si="63"/>
        <v>0</v>
      </c>
      <c r="Q240" s="169">
        <f t="shared" si="63"/>
        <v>0</v>
      </c>
      <c r="R240" s="169">
        <f t="shared" si="63"/>
        <v>0</v>
      </c>
      <c r="S240" s="169">
        <f t="shared" si="63"/>
        <v>0</v>
      </c>
      <c r="T240" s="169">
        <f t="shared" si="63"/>
        <v>0</v>
      </c>
      <c r="U240" s="169">
        <f t="shared" si="63"/>
        <v>1</v>
      </c>
      <c r="V240" s="169">
        <f t="shared" si="63"/>
        <v>0</v>
      </c>
      <c r="W240" s="169">
        <f t="shared" si="63"/>
        <v>1</v>
      </c>
      <c r="X240" s="169">
        <f t="shared" si="63"/>
        <v>0</v>
      </c>
      <c r="Y240" s="169">
        <f t="shared" si="63"/>
        <v>1</v>
      </c>
      <c r="Z240" s="170">
        <v>203.345</v>
      </c>
      <c r="AA240" s="171">
        <v>34</v>
      </c>
      <c r="AB240" s="171">
        <v>13</v>
      </c>
      <c r="AC240" s="171">
        <v>0</v>
      </c>
      <c r="AD240" s="170">
        <f t="shared" si="55"/>
        <v>0</v>
      </c>
      <c r="AE240" s="171">
        <v>7</v>
      </c>
      <c r="AF240" s="171">
        <v>1</v>
      </c>
      <c r="AG240" s="200">
        <v>0</v>
      </c>
      <c r="AH240" s="171">
        <v>20.309999999999999</v>
      </c>
      <c r="AI240" s="171">
        <v>0</v>
      </c>
      <c r="AJ240" s="170">
        <v>3.25</v>
      </c>
      <c r="AK240" s="170">
        <v>3.25</v>
      </c>
      <c r="AL240" s="170">
        <v>3.25</v>
      </c>
      <c r="AM240" s="170">
        <v>3.25</v>
      </c>
      <c r="AN240" s="170">
        <v>3.25</v>
      </c>
      <c r="AO240" s="170">
        <v>3.25</v>
      </c>
      <c r="AP240" s="172">
        <v>3.25</v>
      </c>
      <c r="AQ240" s="170">
        <v>3.25</v>
      </c>
      <c r="AR240" s="170">
        <v>3.25</v>
      </c>
      <c r="AS240" s="170">
        <v>3.25</v>
      </c>
      <c r="AT240" s="170">
        <v>3.25</v>
      </c>
      <c r="AU240" s="170">
        <v>3.25</v>
      </c>
      <c r="AV240" s="170">
        <v>3.25</v>
      </c>
      <c r="AW240" s="173"/>
      <c r="AX240" s="173">
        <v>-3.35</v>
      </c>
      <c r="AY240" s="174">
        <f t="shared" si="56"/>
        <v>-3.35</v>
      </c>
      <c r="AZ240" s="173"/>
      <c r="BA240" s="173"/>
      <c r="BB240" s="173"/>
      <c r="BC240" s="173">
        <v>3.83</v>
      </c>
      <c r="BD240" s="174">
        <f t="shared" si="57"/>
        <v>3.83</v>
      </c>
      <c r="BE240"/>
    </row>
    <row r="241" spans="1:57" ht="15.75" x14ac:dyDescent="0.25">
      <c r="A241" s="20" t="s">
        <v>242</v>
      </c>
      <c r="B241" s="196" t="s">
        <v>2077</v>
      </c>
      <c r="C241" s="189"/>
      <c r="D241" s="189" t="s">
        <v>1946</v>
      </c>
      <c r="E241" s="133" t="s">
        <v>507</v>
      </c>
      <c r="F241" s="166" t="str">
        <f t="shared" si="52"/>
        <v>png</v>
      </c>
      <c r="G241" s="166" t="str">
        <f t="shared" si="53"/>
        <v>svg</v>
      </c>
      <c r="H241" s="167" t="s">
        <v>749</v>
      </c>
      <c r="I241" s="167" t="s">
        <v>1018</v>
      </c>
      <c r="J241" s="168" t="s">
        <v>1292</v>
      </c>
      <c r="K241" s="168" t="s">
        <v>1647</v>
      </c>
      <c r="L241" s="168" t="s">
        <v>1647</v>
      </c>
      <c r="M241" s="169">
        <f t="shared" si="61"/>
        <v>9</v>
      </c>
      <c r="N241" s="169">
        <f t="shared" si="61"/>
        <v>18</v>
      </c>
      <c r="O241" s="169">
        <f t="shared" si="54"/>
        <v>18</v>
      </c>
      <c r="P241" s="169">
        <f t="shared" si="63"/>
        <v>0</v>
      </c>
      <c r="Q241" s="169">
        <f t="shared" si="63"/>
        <v>0</v>
      </c>
      <c r="R241" s="169">
        <f t="shared" si="63"/>
        <v>0</v>
      </c>
      <c r="S241" s="169">
        <f t="shared" si="63"/>
        <v>0</v>
      </c>
      <c r="T241" s="169">
        <f t="shared" si="63"/>
        <v>0</v>
      </c>
      <c r="U241" s="169">
        <f t="shared" si="63"/>
        <v>0</v>
      </c>
      <c r="V241" s="169">
        <f t="shared" si="63"/>
        <v>0</v>
      </c>
      <c r="W241" s="169">
        <f t="shared" si="63"/>
        <v>2</v>
      </c>
      <c r="X241" s="169">
        <f t="shared" si="63"/>
        <v>0</v>
      </c>
      <c r="Y241" s="169">
        <f t="shared" si="63"/>
        <v>0</v>
      </c>
      <c r="Z241" s="170">
        <v>158.238</v>
      </c>
      <c r="AA241" s="171">
        <v>29</v>
      </c>
      <c r="AB241" s="171">
        <v>11</v>
      </c>
      <c r="AC241" s="171">
        <v>0</v>
      </c>
      <c r="AD241" s="170">
        <f t="shared" si="55"/>
        <v>0</v>
      </c>
      <c r="AE241" s="171">
        <v>7</v>
      </c>
      <c r="AF241" s="171">
        <v>2</v>
      </c>
      <c r="AG241" s="200">
        <v>0</v>
      </c>
      <c r="AH241" s="171">
        <v>40.130000000000003</v>
      </c>
      <c r="AI241" s="171">
        <v>-1</v>
      </c>
      <c r="AJ241" s="170">
        <v>3.14</v>
      </c>
      <c r="AK241" s="170">
        <v>3.14</v>
      </c>
      <c r="AL241" s="170">
        <v>3.14</v>
      </c>
      <c r="AM241" s="170">
        <v>3.08</v>
      </c>
      <c r="AN241" s="170">
        <v>2.75</v>
      </c>
      <c r="AO241" s="170">
        <v>1.95</v>
      </c>
      <c r="AP241" s="172">
        <v>0.99</v>
      </c>
      <c r="AQ241" s="170">
        <v>-0.38</v>
      </c>
      <c r="AR241" s="170">
        <v>-0.38</v>
      </c>
      <c r="AS241" s="170">
        <v>-0.38</v>
      </c>
      <c r="AT241" s="170">
        <v>-0.38</v>
      </c>
      <c r="AU241" s="170">
        <v>-0.38</v>
      </c>
      <c r="AV241" s="170">
        <v>-0.38</v>
      </c>
      <c r="AW241" s="173"/>
      <c r="AX241" s="173">
        <v>-2.75</v>
      </c>
      <c r="AY241" s="174">
        <f t="shared" si="56"/>
        <v>-2.75</v>
      </c>
      <c r="AZ241" s="173"/>
      <c r="BA241" s="173"/>
      <c r="BB241" s="173"/>
      <c r="BC241" s="173">
        <v>3.42</v>
      </c>
      <c r="BD241" s="174">
        <f t="shared" si="57"/>
        <v>3.42</v>
      </c>
      <c r="BE241"/>
    </row>
    <row r="242" spans="1:57" ht="15.75" customHeight="1" x14ac:dyDescent="0.25">
      <c r="A242" s="196" t="s">
        <v>158</v>
      </c>
      <c r="B242" s="196" t="s">
        <v>2087</v>
      </c>
      <c r="C242" s="189" t="s">
        <v>1946</v>
      </c>
      <c r="D242" s="189" t="s">
        <v>1946</v>
      </c>
      <c r="E242" s="133" t="s">
        <v>508</v>
      </c>
      <c r="F242" s="166" t="str">
        <f t="shared" si="52"/>
        <v>png</v>
      </c>
      <c r="G242" s="166" t="str">
        <f t="shared" si="53"/>
        <v>svg</v>
      </c>
      <c r="H242" s="167" t="s">
        <v>750</v>
      </c>
      <c r="I242" s="167" t="s">
        <v>1019</v>
      </c>
      <c r="J242" s="168" t="s">
        <v>1293</v>
      </c>
      <c r="K242" s="168" t="s">
        <v>1648</v>
      </c>
      <c r="L242" s="168" t="s">
        <v>1648</v>
      </c>
      <c r="M242" s="169">
        <f t="shared" si="61"/>
        <v>13</v>
      </c>
      <c r="N242" s="169">
        <f t="shared" si="61"/>
        <v>19</v>
      </c>
      <c r="O242" s="169">
        <f t="shared" si="54"/>
        <v>19</v>
      </c>
      <c r="P242" s="169">
        <f t="shared" si="63"/>
        <v>0</v>
      </c>
      <c r="Q242" s="169">
        <f t="shared" si="63"/>
        <v>0</v>
      </c>
      <c r="R242" s="169">
        <f t="shared" si="63"/>
        <v>0</v>
      </c>
      <c r="S242" s="169">
        <f t="shared" si="63"/>
        <v>0</v>
      </c>
      <c r="T242" s="169">
        <f t="shared" si="63"/>
        <v>0</v>
      </c>
      <c r="U242" s="169">
        <f t="shared" si="63"/>
        <v>3</v>
      </c>
      <c r="V242" s="169">
        <f t="shared" si="63"/>
        <v>0</v>
      </c>
      <c r="W242" s="169">
        <f t="shared" si="63"/>
        <v>4</v>
      </c>
      <c r="X242" s="169">
        <f t="shared" si="63"/>
        <v>0</v>
      </c>
      <c r="Y242" s="169">
        <f t="shared" si="63"/>
        <v>0</v>
      </c>
      <c r="Z242" s="170">
        <v>281.30770000000001</v>
      </c>
      <c r="AA242" s="171">
        <v>39</v>
      </c>
      <c r="AB242" s="171">
        <v>14</v>
      </c>
      <c r="AC242" s="171">
        <v>6</v>
      </c>
      <c r="AD242" s="170">
        <f t="shared" si="55"/>
        <v>0.3</v>
      </c>
      <c r="AE242" s="171">
        <v>6</v>
      </c>
      <c r="AF242" s="171">
        <v>5</v>
      </c>
      <c r="AG242" s="200">
        <v>1</v>
      </c>
      <c r="AH242" s="171">
        <v>103.67</v>
      </c>
      <c r="AI242" s="171">
        <v>0</v>
      </c>
      <c r="AJ242" s="170">
        <v>4.82</v>
      </c>
      <c r="AK242" s="170">
        <v>4.82</v>
      </c>
      <c r="AL242" s="170">
        <v>4.82</v>
      </c>
      <c r="AM242" s="170">
        <v>4.82</v>
      </c>
      <c r="AN242" s="170">
        <v>4.82</v>
      </c>
      <c r="AO242" s="170">
        <v>4.82</v>
      </c>
      <c r="AP242" s="172">
        <v>4.82</v>
      </c>
      <c r="AQ242" s="170">
        <v>4.82</v>
      </c>
      <c r="AR242" s="170">
        <v>4.8099999999999996</v>
      </c>
      <c r="AS242" s="170">
        <v>4.71</v>
      </c>
      <c r="AT242" s="170">
        <v>4.25</v>
      </c>
      <c r="AU242" s="170">
        <v>3.47</v>
      </c>
      <c r="AV242" s="170">
        <v>2.99</v>
      </c>
      <c r="AW242" s="173">
        <v>-3.94</v>
      </c>
      <c r="AX242" s="173"/>
      <c r="AY242" s="174">
        <f t="shared" si="56"/>
        <v>-3.94</v>
      </c>
      <c r="AZ242" s="173"/>
      <c r="BA242" s="173"/>
      <c r="BB242" s="173"/>
      <c r="BC242" s="173">
        <v>5.18</v>
      </c>
      <c r="BD242" s="174">
        <f t="shared" si="57"/>
        <v>5.18</v>
      </c>
      <c r="BE242"/>
    </row>
    <row r="243" spans="1:57" ht="15.75" customHeight="1" x14ac:dyDescent="0.25">
      <c r="A243" s="187" t="s">
        <v>54</v>
      </c>
      <c r="B243" s="196" t="s">
        <v>2080</v>
      </c>
      <c r="C243" s="189" t="s">
        <v>1946</v>
      </c>
      <c r="D243" s="189" t="s">
        <v>1946</v>
      </c>
      <c r="E243" s="133" t="s">
        <v>509</v>
      </c>
      <c r="F243" s="166" t="str">
        <f t="shared" si="52"/>
        <v>png</v>
      </c>
      <c r="G243" s="166" t="str">
        <f t="shared" si="53"/>
        <v>svg</v>
      </c>
      <c r="H243" s="167" t="s">
        <v>751</v>
      </c>
      <c r="I243" s="167" t="s">
        <v>1020</v>
      </c>
      <c r="J243" s="168" t="s">
        <v>1294</v>
      </c>
      <c r="K243" s="168" t="s">
        <v>1649</v>
      </c>
      <c r="L243" s="168" t="s">
        <v>1649</v>
      </c>
      <c r="M243" s="169">
        <f t="shared" si="61"/>
        <v>16</v>
      </c>
      <c r="N243" s="169">
        <f t="shared" si="61"/>
        <v>14</v>
      </c>
      <c r="O243" s="169">
        <f t="shared" si="54"/>
        <v>14</v>
      </c>
      <c r="P243" s="169">
        <f t="shared" si="63"/>
        <v>0</v>
      </c>
      <c r="Q243" s="169">
        <f t="shared" si="63"/>
        <v>0</v>
      </c>
      <c r="R243" s="169">
        <f t="shared" si="63"/>
        <v>0</v>
      </c>
      <c r="S243" s="169">
        <f t="shared" si="63"/>
        <v>5</v>
      </c>
      <c r="T243" s="169">
        <f t="shared" si="63"/>
        <v>0</v>
      </c>
      <c r="U243" s="169">
        <f t="shared" si="63"/>
        <v>5</v>
      </c>
      <c r="V243" s="169">
        <f t="shared" si="63"/>
        <v>0</v>
      </c>
      <c r="W243" s="169">
        <f t="shared" si="63"/>
        <v>5</v>
      </c>
      <c r="X243" s="169">
        <f t="shared" si="63"/>
        <v>0</v>
      </c>
      <c r="Y243" s="169">
        <f t="shared" si="63"/>
        <v>1</v>
      </c>
      <c r="Z243" s="170">
        <v>483.37</v>
      </c>
      <c r="AA243" s="171">
        <v>46</v>
      </c>
      <c r="AB243" s="171">
        <v>17</v>
      </c>
      <c r="AC243" s="171">
        <v>15</v>
      </c>
      <c r="AD243" s="170">
        <f t="shared" si="55"/>
        <v>0.46875</v>
      </c>
      <c r="AE243" s="171">
        <v>8</v>
      </c>
      <c r="AF243" s="171">
        <v>9</v>
      </c>
      <c r="AG243" s="200">
        <v>0</v>
      </c>
      <c r="AH243" s="171">
        <v>114.14</v>
      </c>
      <c r="AI243" s="171">
        <v>-1</v>
      </c>
      <c r="AJ243" s="170">
        <v>2.69</v>
      </c>
      <c r="AK243" s="170">
        <v>2.69</v>
      </c>
      <c r="AL243" s="170">
        <v>2.69</v>
      </c>
      <c r="AM243" s="170">
        <v>2.69</v>
      </c>
      <c r="AN243" s="170">
        <v>2.66</v>
      </c>
      <c r="AO243" s="170">
        <v>2.4900000000000002</v>
      </c>
      <c r="AP243" s="172">
        <v>2.04</v>
      </c>
      <c r="AQ243" s="170">
        <v>1.79</v>
      </c>
      <c r="AR243" s="170">
        <v>1.75</v>
      </c>
      <c r="AS243" s="170">
        <v>1.75</v>
      </c>
      <c r="AT243" s="170">
        <v>1.75</v>
      </c>
      <c r="AU243" s="170">
        <v>1.75</v>
      </c>
      <c r="AV243" s="170">
        <v>1.75</v>
      </c>
      <c r="AW243" s="173">
        <v>-3.63</v>
      </c>
      <c r="AX243" s="173"/>
      <c r="AY243" s="174">
        <f t="shared" si="56"/>
        <v>-3.63</v>
      </c>
      <c r="AZ243" s="173">
        <v>3.13</v>
      </c>
      <c r="BA243" s="173">
        <v>2.94</v>
      </c>
      <c r="BB243" s="173">
        <v>3.0350000000000001</v>
      </c>
      <c r="BC243" s="173"/>
      <c r="BD243" s="174">
        <f t="shared" si="57"/>
        <v>3.0350000000000001</v>
      </c>
      <c r="BE243"/>
    </row>
    <row r="244" spans="1:57" ht="15.75" customHeight="1" x14ac:dyDescent="0.25">
      <c r="A244" s="196" t="s">
        <v>1976</v>
      </c>
      <c r="B244" s="196" t="s">
        <v>2077</v>
      </c>
      <c r="C244" s="189"/>
      <c r="D244" s="189"/>
      <c r="E244" s="195" t="s">
        <v>1977</v>
      </c>
      <c r="F244" s="166" t="str">
        <f t="shared" si="52"/>
        <v>png</v>
      </c>
      <c r="G244" s="166" t="str">
        <f t="shared" si="53"/>
        <v>svg</v>
      </c>
      <c r="H244" s="167" t="s">
        <v>2005</v>
      </c>
      <c r="I244" s="167" t="s">
        <v>1976</v>
      </c>
      <c r="J244" s="168" t="s">
        <v>2039</v>
      </c>
      <c r="K244" s="168" t="s">
        <v>2040</v>
      </c>
      <c r="L244" s="168" t="s">
        <v>2040</v>
      </c>
      <c r="M244" s="169">
        <f t="shared" si="61"/>
        <v>6</v>
      </c>
      <c r="N244" s="169">
        <f t="shared" si="61"/>
        <v>1</v>
      </c>
      <c r="O244" s="169">
        <f t="shared" si="54"/>
        <v>1</v>
      </c>
      <c r="P244" s="169">
        <f t="shared" si="63"/>
        <v>0</v>
      </c>
      <c r="Q244" s="169">
        <f t="shared" si="63"/>
        <v>0</v>
      </c>
      <c r="R244" s="169">
        <f t="shared" si="63"/>
        <v>5</v>
      </c>
      <c r="S244" s="169">
        <f t="shared" si="63"/>
        <v>0</v>
      </c>
      <c r="T244" s="169">
        <f t="shared" si="63"/>
        <v>0</v>
      </c>
      <c r="U244" s="169">
        <f t="shared" si="63"/>
        <v>0</v>
      </c>
      <c r="V244" s="169">
        <f t="shared" si="63"/>
        <v>0</v>
      </c>
      <c r="W244" s="169">
        <f t="shared" si="63"/>
        <v>1</v>
      </c>
      <c r="X244" s="169">
        <f t="shared" si="63"/>
        <v>0</v>
      </c>
      <c r="Y244" s="169">
        <f t="shared" si="63"/>
        <v>0</v>
      </c>
      <c r="Z244" s="170">
        <v>266.33699999999999</v>
      </c>
      <c r="AA244" s="171">
        <v>13</v>
      </c>
      <c r="AB244" s="171">
        <v>6</v>
      </c>
      <c r="AC244" s="171">
        <v>6</v>
      </c>
      <c r="AD244" s="170">
        <f t="shared" si="55"/>
        <v>0.5</v>
      </c>
      <c r="AE244" s="171">
        <v>0</v>
      </c>
      <c r="AF244" s="171">
        <v>1</v>
      </c>
      <c r="AG244" s="200">
        <v>0</v>
      </c>
      <c r="AH244" s="171">
        <v>23.06</v>
      </c>
      <c r="AI244" s="171">
        <v>-1</v>
      </c>
      <c r="AJ244" s="170">
        <v>4.6900000000000004</v>
      </c>
      <c r="AK244" s="170">
        <v>4.6900000000000004</v>
      </c>
      <c r="AL244" s="170">
        <v>4.68</v>
      </c>
      <c r="AM244" s="170">
        <v>4.59</v>
      </c>
      <c r="AN244" s="170">
        <v>4.1500000000000004</v>
      </c>
      <c r="AO244" s="170">
        <v>3.37</v>
      </c>
      <c r="AP244" s="172">
        <v>2.89</v>
      </c>
      <c r="AQ244" s="170">
        <v>2.77</v>
      </c>
      <c r="AR244" s="170">
        <v>2.77</v>
      </c>
      <c r="AS244" s="170">
        <v>2.77</v>
      </c>
      <c r="AT244" s="170">
        <v>2.77</v>
      </c>
      <c r="AU244" s="170">
        <v>2.77</v>
      </c>
      <c r="AV244" s="170">
        <v>2.77</v>
      </c>
      <c r="AW244" s="173"/>
      <c r="AX244" s="173">
        <v>-4.28</v>
      </c>
      <c r="AY244" s="174">
        <f t="shared" si="56"/>
        <v>-4.28</v>
      </c>
      <c r="AZ244" s="173"/>
      <c r="BA244" s="173"/>
      <c r="BB244" s="173"/>
      <c r="BC244" s="173">
        <v>5.12</v>
      </c>
      <c r="BD244" s="174">
        <f t="shared" si="57"/>
        <v>5.12</v>
      </c>
      <c r="BE244"/>
    </row>
    <row r="245" spans="1:57" ht="15.75" customHeight="1" x14ac:dyDescent="0.25">
      <c r="A245" s="20" t="s">
        <v>97</v>
      </c>
      <c r="B245" s="196" t="s">
        <v>1942</v>
      </c>
      <c r="C245" s="189" t="s">
        <v>1946</v>
      </c>
      <c r="D245" s="189" t="s">
        <v>1946</v>
      </c>
      <c r="E245" s="133" t="s">
        <v>419</v>
      </c>
      <c r="F245" s="166" t="str">
        <f t="shared" si="52"/>
        <v>png</v>
      </c>
      <c r="G245" s="166" t="str">
        <f t="shared" si="53"/>
        <v>svg</v>
      </c>
      <c r="H245" s="167" t="s">
        <v>752</v>
      </c>
      <c r="I245" s="167" t="s">
        <v>1021</v>
      </c>
      <c r="J245" s="168" t="s">
        <v>1275</v>
      </c>
      <c r="K245" s="168" t="s">
        <v>1629</v>
      </c>
      <c r="L245" s="168" t="s">
        <v>1629</v>
      </c>
      <c r="M245" s="169">
        <f t="shared" si="61"/>
        <v>13</v>
      </c>
      <c r="N245" s="169">
        <f t="shared" si="61"/>
        <v>18</v>
      </c>
      <c r="O245" s="169">
        <f t="shared" si="54"/>
        <v>18</v>
      </c>
      <c r="P245" s="169">
        <f t="shared" si="63"/>
        <v>0</v>
      </c>
      <c r="Q245" s="169">
        <f t="shared" si="63"/>
        <v>0</v>
      </c>
      <c r="R245" s="169">
        <f t="shared" si="63"/>
        <v>1</v>
      </c>
      <c r="S245" s="169">
        <f t="shared" si="63"/>
        <v>0</v>
      </c>
      <c r="T245" s="169">
        <f t="shared" si="63"/>
        <v>0</v>
      </c>
      <c r="U245" s="169">
        <f t="shared" si="63"/>
        <v>1</v>
      </c>
      <c r="V245" s="169">
        <f t="shared" si="63"/>
        <v>0</v>
      </c>
      <c r="W245" s="169">
        <f t="shared" si="63"/>
        <v>1</v>
      </c>
      <c r="X245" s="169">
        <f t="shared" si="63"/>
        <v>0</v>
      </c>
      <c r="Y245" s="169">
        <f t="shared" si="63"/>
        <v>0</v>
      </c>
      <c r="Z245" s="170">
        <v>239.74100000000001</v>
      </c>
      <c r="AA245" s="171">
        <v>34</v>
      </c>
      <c r="AB245" s="171">
        <v>10</v>
      </c>
      <c r="AC245" s="171">
        <v>6</v>
      </c>
      <c r="AD245" s="170">
        <f t="shared" si="55"/>
        <v>0.375</v>
      </c>
      <c r="AE245" s="171">
        <v>4</v>
      </c>
      <c r="AF245" s="171">
        <v>1</v>
      </c>
      <c r="AG245" s="200">
        <v>1</v>
      </c>
      <c r="AH245" s="171">
        <v>29.1</v>
      </c>
      <c r="AI245" s="171">
        <v>0</v>
      </c>
      <c r="AJ245" s="170">
        <v>4.46</v>
      </c>
      <c r="AK245" s="170">
        <v>4.46</v>
      </c>
      <c r="AL245" s="170">
        <v>4.46</v>
      </c>
      <c r="AM245" s="170">
        <v>4.46</v>
      </c>
      <c r="AN245" s="170">
        <v>4.46</v>
      </c>
      <c r="AO245" s="170">
        <v>4.46</v>
      </c>
      <c r="AP245" s="172">
        <v>4.46</v>
      </c>
      <c r="AQ245" s="170">
        <v>4.46</v>
      </c>
      <c r="AR245" s="170">
        <v>4.46</v>
      </c>
      <c r="AS245" s="170">
        <v>4.46</v>
      </c>
      <c r="AT245" s="170">
        <v>4.46</v>
      </c>
      <c r="AU245" s="170">
        <v>4.45</v>
      </c>
      <c r="AV245" s="170">
        <v>4.38</v>
      </c>
      <c r="AW245" s="173">
        <v>-3.98</v>
      </c>
      <c r="AX245" s="173"/>
      <c r="AY245" s="174">
        <f t="shared" si="56"/>
        <v>-3.98</v>
      </c>
      <c r="AZ245" s="173"/>
      <c r="BA245" s="173"/>
      <c r="BB245" s="173"/>
      <c r="BC245" s="173">
        <v>4.3099999999999996</v>
      </c>
      <c r="BD245" s="174">
        <f t="shared" si="57"/>
        <v>4.3099999999999996</v>
      </c>
      <c r="BE245"/>
    </row>
    <row r="246" spans="1:57" ht="15.75" customHeight="1" x14ac:dyDescent="0.25">
      <c r="A246" s="20" t="s">
        <v>125</v>
      </c>
      <c r="B246" s="196" t="s">
        <v>1941</v>
      </c>
      <c r="C246" s="189" t="s">
        <v>1946</v>
      </c>
      <c r="D246" s="189" t="s">
        <v>1946</v>
      </c>
      <c r="E246" s="133" t="s">
        <v>510</v>
      </c>
      <c r="F246" s="166" t="str">
        <f t="shared" si="52"/>
        <v>png</v>
      </c>
      <c r="G246" s="166" t="str">
        <f t="shared" si="53"/>
        <v>svg</v>
      </c>
      <c r="H246" s="167" t="s">
        <v>753</v>
      </c>
      <c r="I246" s="167" t="s">
        <v>1022</v>
      </c>
      <c r="J246" s="168" t="s">
        <v>1295</v>
      </c>
      <c r="K246" s="168" t="s">
        <v>1650</v>
      </c>
      <c r="L246" s="168" t="s">
        <v>1650</v>
      </c>
      <c r="M246" s="169">
        <f t="shared" ref="M246:N265" si="64">IFERROR(VALUE(MID($K246,SEARCH(M$2&amp;"0",$K246,1)+LEN(M$2),3)),0)</f>
        <v>17</v>
      </c>
      <c r="N246" s="169">
        <f t="shared" si="64"/>
        <v>17</v>
      </c>
      <c r="O246" s="169">
        <f t="shared" si="54"/>
        <v>17</v>
      </c>
      <c r="P246" s="169">
        <f t="shared" ref="P246:Y255" si="65">IFERROR(VALUE(MID($K246,SEARCH(P$2&amp;"0",$K246,1)+LEN(P$2),3)),0)</f>
        <v>0</v>
      </c>
      <c r="Q246" s="169">
        <f t="shared" si="65"/>
        <v>0</v>
      </c>
      <c r="R246" s="169">
        <f t="shared" si="65"/>
        <v>1</v>
      </c>
      <c r="S246" s="169">
        <f t="shared" si="65"/>
        <v>1</v>
      </c>
      <c r="T246" s="169">
        <f t="shared" si="65"/>
        <v>0</v>
      </c>
      <c r="U246" s="169">
        <f t="shared" si="65"/>
        <v>1</v>
      </c>
      <c r="V246" s="169">
        <f t="shared" si="65"/>
        <v>0</v>
      </c>
      <c r="W246" s="169">
        <f t="shared" si="65"/>
        <v>4</v>
      </c>
      <c r="X246" s="169">
        <f t="shared" si="65"/>
        <v>0</v>
      </c>
      <c r="Y246" s="169">
        <f t="shared" si="65"/>
        <v>0</v>
      </c>
      <c r="Z246" s="170">
        <v>353.77300000000002</v>
      </c>
      <c r="AA246" s="171">
        <v>41</v>
      </c>
      <c r="AB246" s="171">
        <v>18</v>
      </c>
      <c r="AC246" s="171">
        <v>6</v>
      </c>
      <c r="AD246" s="170">
        <f t="shared" si="55"/>
        <v>0.25</v>
      </c>
      <c r="AE246" s="171">
        <v>3</v>
      </c>
      <c r="AF246" s="171">
        <v>3</v>
      </c>
      <c r="AG246" s="200">
        <v>0</v>
      </c>
      <c r="AH246" s="171">
        <v>55.84</v>
      </c>
      <c r="AI246" s="171">
        <v>0</v>
      </c>
      <c r="AJ246" s="170">
        <v>4.26</v>
      </c>
      <c r="AK246" s="170">
        <v>4.26</v>
      </c>
      <c r="AL246" s="170">
        <v>4.26</v>
      </c>
      <c r="AM246" s="170">
        <v>4.26</v>
      </c>
      <c r="AN246" s="170">
        <v>4.26</v>
      </c>
      <c r="AO246" s="170">
        <v>4.26</v>
      </c>
      <c r="AP246" s="172">
        <v>4.26</v>
      </c>
      <c r="AQ246" s="170">
        <v>4.26</v>
      </c>
      <c r="AR246" s="170">
        <v>4.26</v>
      </c>
      <c r="AS246" s="170">
        <v>4.26</v>
      </c>
      <c r="AT246" s="170">
        <v>4.26</v>
      </c>
      <c r="AU246" s="170">
        <v>4.26</v>
      </c>
      <c r="AV246" s="170">
        <v>4.26</v>
      </c>
      <c r="AW246" s="173">
        <v>-4.93</v>
      </c>
      <c r="AX246" s="173"/>
      <c r="AY246" s="174">
        <f t="shared" si="56"/>
        <v>-4.93</v>
      </c>
      <c r="AZ246" s="173">
        <v>3.67</v>
      </c>
      <c r="BA246" s="173">
        <v>4.7300000000000004</v>
      </c>
      <c r="BB246" s="173">
        <v>4.2</v>
      </c>
      <c r="BC246" s="173"/>
      <c r="BD246" s="174">
        <f t="shared" si="57"/>
        <v>4.2</v>
      </c>
      <c r="BE246"/>
    </row>
    <row r="247" spans="1:57" ht="15.75" customHeight="1" x14ac:dyDescent="0.25">
      <c r="A247" s="196" t="s">
        <v>173</v>
      </c>
      <c r="B247" s="196" t="s">
        <v>2084</v>
      </c>
      <c r="C247" s="189" t="s">
        <v>1946</v>
      </c>
      <c r="D247" s="189" t="s">
        <v>1946</v>
      </c>
      <c r="E247" s="133" t="s">
        <v>511</v>
      </c>
      <c r="F247" s="166" t="str">
        <f t="shared" si="52"/>
        <v>png</v>
      </c>
      <c r="G247" s="166" t="str">
        <f t="shared" si="53"/>
        <v>svg</v>
      </c>
      <c r="H247" s="167" t="s">
        <v>754</v>
      </c>
      <c r="I247" s="167" t="s">
        <v>1023</v>
      </c>
      <c r="J247" s="168" t="s">
        <v>1296</v>
      </c>
      <c r="K247" s="168" t="s">
        <v>1651</v>
      </c>
      <c r="L247" s="168" t="s">
        <v>1651</v>
      </c>
      <c r="M247" s="169">
        <f t="shared" si="64"/>
        <v>16</v>
      </c>
      <c r="N247" s="169">
        <f t="shared" si="64"/>
        <v>22</v>
      </c>
      <c r="O247" s="169">
        <f t="shared" si="54"/>
        <v>22</v>
      </c>
      <c r="P247" s="169">
        <f t="shared" si="65"/>
        <v>0</v>
      </c>
      <c r="Q247" s="169">
        <f t="shared" si="65"/>
        <v>0</v>
      </c>
      <c r="R247" s="169">
        <f t="shared" si="65"/>
        <v>1</v>
      </c>
      <c r="S247" s="169">
        <f t="shared" si="65"/>
        <v>0</v>
      </c>
      <c r="T247" s="169">
        <f t="shared" si="65"/>
        <v>0</v>
      </c>
      <c r="U247" s="169">
        <f t="shared" si="65"/>
        <v>1</v>
      </c>
      <c r="V247" s="169">
        <f t="shared" si="65"/>
        <v>0</v>
      </c>
      <c r="W247" s="169">
        <f t="shared" si="65"/>
        <v>2</v>
      </c>
      <c r="X247" s="169">
        <f t="shared" si="65"/>
        <v>0</v>
      </c>
      <c r="Y247" s="169">
        <f t="shared" si="65"/>
        <v>0</v>
      </c>
      <c r="Z247" s="170">
        <v>295.80399999999997</v>
      </c>
      <c r="AA247" s="171">
        <v>42</v>
      </c>
      <c r="AB247" s="171">
        <v>14</v>
      </c>
      <c r="AC247" s="171">
        <v>6</v>
      </c>
      <c r="AD247" s="170">
        <f t="shared" si="55"/>
        <v>0.3</v>
      </c>
      <c r="AE247" s="171">
        <v>7</v>
      </c>
      <c r="AF247" s="171">
        <v>2</v>
      </c>
      <c r="AG247" s="200">
        <v>0</v>
      </c>
      <c r="AH247" s="171">
        <v>29.54</v>
      </c>
      <c r="AI247" s="171">
        <v>0</v>
      </c>
      <c r="AJ247" s="170">
        <v>2.84</v>
      </c>
      <c r="AK247" s="170">
        <v>2.84</v>
      </c>
      <c r="AL247" s="170">
        <v>2.84</v>
      </c>
      <c r="AM247" s="170">
        <v>2.84</v>
      </c>
      <c r="AN247" s="170">
        <v>2.84</v>
      </c>
      <c r="AO247" s="170">
        <v>2.84</v>
      </c>
      <c r="AP247" s="172">
        <v>2.84</v>
      </c>
      <c r="AQ247" s="170">
        <v>2.84</v>
      </c>
      <c r="AR247" s="170">
        <v>2.84</v>
      </c>
      <c r="AS247" s="170">
        <v>2.84</v>
      </c>
      <c r="AT247" s="170">
        <v>2.84</v>
      </c>
      <c r="AU247" s="170">
        <v>2.84</v>
      </c>
      <c r="AV247" s="170">
        <v>2.84</v>
      </c>
      <c r="AW247" s="173">
        <v>-3.33</v>
      </c>
      <c r="AX247" s="173"/>
      <c r="AY247" s="174">
        <f t="shared" si="56"/>
        <v>-3.33</v>
      </c>
      <c r="AZ247" s="173">
        <v>3.35</v>
      </c>
      <c r="BA247" s="173">
        <v>3.55</v>
      </c>
      <c r="BB247" s="173">
        <v>3.45</v>
      </c>
      <c r="BC247" s="173"/>
      <c r="BD247" s="174">
        <f t="shared" si="57"/>
        <v>3.45</v>
      </c>
      <c r="BE247"/>
    </row>
    <row r="248" spans="1:57" ht="15.75" customHeight="1" x14ac:dyDescent="0.25">
      <c r="A248" s="20" t="s">
        <v>79</v>
      </c>
      <c r="B248" s="196" t="s">
        <v>1942</v>
      </c>
      <c r="C248" s="189"/>
      <c r="D248" s="189" t="s">
        <v>1946</v>
      </c>
      <c r="E248" s="175" t="s">
        <v>282</v>
      </c>
      <c r="F248" s="166" t="str">
        <f t="shared" si="52"/>
        <v>png</v>
      </c>
      <c r="G248" s="166" t="str">
        <f t="shared" si="53"/>
        <v>svg</v>
      </c>
      <c r="H248" s="167" t="s">
        <v>755</v>
      </c>
      <c r="I248" s="167" t="s">
        <v>1024</v>
      </c>
      <c r="J248" s="168" t="s">
        <v>1170</v>
      </c>
      <c r="K248" s="168" t="s">
        <v>1522</v>
      </c>
      <c r="L248" s="168" t="s">
        <v>1522</v>
      </c>
      <c r="M248" s="169">
        <f t="shared" si="64"/>
        <v>16</v>
      </c>
      <c r="N248" s="169">
        <f t="shared" si="64"/>
        <v>16</v>
      </c>
      <c r="O248" s="169">
        <f t="shared" si="54"/>
        <v>16</v>
      </c>
      <c r="P248" s="169">
        <f t="shared" si="65"/>
        <v>0</v>
      </c>
      <c r="Q248" s="169">
        <f t="shared" si="65"/>
        <v>0</v>
      </c>
      <c r="R248" s="169">
        <f t="shared" si="65"/>
        <v>0</v>
      </c>
      <c r="S248" s="169">
        <f t="shared" si="65"/>
        <v>0</v>
      </c>
      <c r="T248" s="169">
        <f t="shared" si="65"/>
        <v>0</v>
      </c>
      <c r="U248" s="169">
        <f t="shared" si="65"/>
        <v>2</v>
      </c>
      <c r="V248" s="169">
        <f t="shared" si="65"/>
        <v>0</v>
      </c>
      <c r="W248" s="169">
        <f t="shared" si="65"/>
        <v>4</v>
      </c>
      <c r="X248" s="169">
        <f t="shared" si="65"/>
        <v>0</v>
      </c>
      <c r="Y248" s="169">
        <f t="shared" si="65"/>
        <v>0</v>
      </c>
      <c r="Z248" s="170">
        <v>300.30919999999998</v>
      </c>
      <c r="AA248" s="171">
        <v>38</v>
      </c>
      <c r="AB248" s="171">
        <v>10</v>
      </c>
      <c r="AC248" s="171">
        <v>12</v>
      </c>
      <c r="AD248" s="170">
        <f t="shared" si="55"/>
        <v>0.54545454545454541</v>
      </c>
      <c r="AE248" s="171">
        <v>5</v>
      </c>
      <c r="AF248" s="171">
        <v>4</v>
      </c>
      <c r="AG248" s="200">
        <v>2</v>
      </c>
      <c r="AH248" s="171">
        <v>76.66</v>
      </c>
      <c r="AI248" s="171">
        <v>0</v>
      </c>
      <c r="AJ248" s="170">
        <v>3.86</v>
      </c>
      <c r="AK248" s="170">
        <v>3.86</v>
      </c>
      <c r="AL248" s="170">
        <v>3.86</v>
      </c>
      <c r="AM248" s="170">
        <v>3.86</v>
      </c>
      <c r="AN248" s="170">
        <v>3.86</v>
      </c>
      <c r="AO248" s="170">
        <v>3.86</v>
      </c>
      <c r="AP248" s="172">
        <v>3.86</v>
      </c>
      <c r="AQ248" s="170">
        <v>3.86</v>
      </c>
      <c r="AR248" s="170">
        <v>3.86</v>
      </c>
      <c r="AS248" s="170">
        <v>3.85</v>
      </c>
      <c r="AT248" s="170">
        <v>3.8</v>
      </c>
      <c r="AU248" s="170">
        <v>3.43</v>
      </c>
      <c r="AV248" s="170">
        <v>2.2400000000000002</v>
      </c>
      <c r="AW248" s="173">
        <v>-4.18</v>
      </c>
      <c r="AX248" s="173"/>
      <c r="AY248" s="174">
        <f t="shared" si="56"/>
        <v>-4.18</v>
      </c>
      <c r="AZ248" s="173"/>
      <c r="BA248" s="173"/>
      <c r="BB248" s="173"/>
      <c r="BC248" s="173">
        <v>3.59</v>
      </c>
      <c r="BD248" s="174">
        <f t="shared" si="57"/>
        <v>3.59</v>
      </c>
      <c r="BE248"/>
    </row>
    <row r="249" spans="1:57" ht="15.75" customHeight="1" x14ac:dyDescent="0.25">
      <c r="A249" s="196" t="s">
        <v>222</v>
      </c>
      <c r="B249" s="196" t="s">
        <v>1940</v>
      </c>
      <c r="C249" s="189"/>
      <c r="D249" s="189"/>
      <c r="E249" s="133" t="s">
        <v>512</v>
      </c>
      <c r="F249" s="166" t="str">
        <f t="shared" si="52"/>
        <v>png</v>
      </c>
      <c r="G249" s="166" t="str">
        <f t="shared" si="53"/>
        <v>svg</v>
      </c>
      <c r="H249" s="167" t="s">
        <v>756</v>
      </c>
      <c r="I249" s="167" t="s">
        <v>1025</v>
      </c>
      <c r="J249" s="168" t="s">
        <v>1297</v>
      </c>
      <c r="K249" s="168" t="s">
        <v>1652</v>
      </c>
      <c r="L249" s="168" t="s">
        <v>1652</v>
      </c>
      <c r="M249" s="169">
        <f t="shared" si="64"/>
        <v>6</v>
      </c>
      <c r="N249" s="169">
        <f t="shared" si="64"/>
        <v>3</v>
      </c>
      <c r="O249" s="169">
        <f t="shared" si="54"/>
        <v>3</v>
      </c>
      <c r="P249" s="169">
        <f t="shared" si="65"/>
        <v>0</v>
      </c>
      <c r="Q249" s="169">
        <f t="shared" si="65"/>
        <v>0</v>
      </c>
      <c r="R249" s="169">
        <f t="shared" si="65"/>
        <v>3</v>
      </c>
      <c r="S249" s="169">
        <f t="shared" si="65"/>
        <v>0</v>
      </c>
      <c r="T249" s="169">
        <f t="shared" si="65"/>
        <v>0</v>
      </c>
      <c r="U249" s="169">
        <f t="shared" si="65"/>
        <v>2</v>
      </c>
      <c r="V249" s="169">
        <f t="shared" si="65"/>
        <v>0</v>
      </c>
      <c r="W249" s="169">
        <f t="shared" si="65"/>
        <v>2</v>
      </c>
      <c r="X249" s="169">
        <f t="shared" si="65"/>
        <v>0</v>
      </c>
      <c r="Y249" s="169">
        <f t="shared" si="65"/>
        <v>0</v>
      </c>
      <c r="Z249" s="170">
        <v>241.459</v>
      </c>
      <c r="AA249" s="171">
        <v>16</v>
      </c>
      <c r="AB249" s="171">
        <v>7</v>
      </c>
      <c r="AC249" s="171">
        <v>6</v>
      </c>
      <c r="AD249" s="170">
        <f t="shared" si="55"/>
        <v>0.46153846153846156</v>
      </c>
      <c r="AE249" s="171">
        <v>1</v>
      </c>
      <c r="AF249" s="171">
        <v>4</v>
      </c>
      <c r="AG249" s="200">
        <v>2</v>
      </c>
      <c r="AH249" s="171">
        <v>79.040000000000006</v>
      </c>
      <c r="AI249" s="171">
        <v>-1</v>
      </c>
      <c r="AJ249" s="170">
        <v>1.97</v>
      </c>
      <c r="AK249" s="170">
        <v>1.97</v>
      </c>
      <c r="AL249" s="170">
        <v>1.89</v>
      </c>
      <c r="AM249" s="170">
        <v>1.43</v>
      </c>
      <c r="AN249" s="170">
        <v>0.56000000000000005</v>
      </c>
      <c r="AO249" s="170">
        <v>-0.4</v>
      </c>
      <c r="AP249" s="172">
        <v>-1.53</v>
      </c>
      <c r="AQ249" s="170">
        <v>-1.53</v>
      </c>
      <c r="AR249" s="170">
        <v>-1.53</v>
      </c>
      <c r="AS249" s="170">
        <v>-1.53</v>
      </c>
      <c r="AT249" s="170">
        <v>-1.53</v>
      </c>
      <c r="AU249" s="170">
        <v>-1.53</v>
      </c>
      <c r="AV249" s="170">
        <v>-1.53</v>
      </c>
      <c r="AW249" s="173"/>
      <c r="AX249" s="173">
        <v>-2.75</v>
      </c>
      <c r="AY249" s="174">
        <f t="shared" si="56"/>
        <v>-2.75</v>
      </c>
      <c r="AZ249" s="173"/>
      <c r="BA249" s="173"/>
      <c r="BB249" s="173"/>
      <c r="BC249" s="173">
        <v>0.3</v>
      </c>
      <c r="BD249" s="174">
        <f t="shared" si="57"/>
        <v>0.3</v>
      </c>
      <c r="BE249"/>
    </row>
    <row r="250" spans="1:57" ht="15.75" customHeight="1" x14ac:dyDescent="0.25">
      <c r="A250" s="196" t="s">
        <v>133</v>
      </c>
      <c r="B250" s="196" t="s">
        <v>2089</v>
      </c>
      <c r="C250" s="189"/>
      <c r="D250" s="189" t="s">
        <v>1946</v>
      </c>
      <c r="E250" s="133" t="s">
        <v>513</v>
      </c>
      <c r="F250" s="166" t="str">
        <f t="shared" si="52"/>
        <v>png</v>
      </c>
      <c r="G250" s="166" t="str">
        <f t="shared" si="53"/>
        <v>svg</v>
      </c>
      <c r="H250" s="167" t="s">
        <v>757</v>
      </c>
      <c r="I250" s="167" t="s">
        <v>1026</v>
      </c>
      <c r="J250" s="168" t="s">
        <v>1298</v>
      </c>
      <c r="K250" s="168" t="s">
        <v>1653</v>
      </c>
      <c r="L250" s="168" t="s">
        <v>1653</v>
      </c>
      <c r="M250" s="169">
        <f t="shared" si="64"/>
        <v>19</v>
      </c>
      <c r="N250" s="169">
        <f t="shared" si="64"/>
        <v>12</v>
      </c>
      <c r="O250" s="169">
        <f t="shared" si="54"/>
        <v>12</v>
      </c>
      <c r="P250" s="169">
        <f t="shared" si="65"/>
        <v>0</v>
      </c>
      <c r="Q250" s="169">
        <f t="shared" si="65"/>
        <v>0</v>
      </c>
      <c r="R250" s="169">
        <f t="shared" si="65"/>
        <v>0</v>
      </c>
      <c r="S250" s="169">
        <f t="shared" si="65"/>
        <v>4</v>
      </c>
      <c r="T250" s="169">
        <f t="shared" si="65"/>
        <v>0</v>
      </c>
      <c r="U250" s="169">
        <f t="shared" si="65"/>
        <v>2</v>
      </c>
      <c r="V250" s="169">
        <f t="shared" si="65"/>
        <v>0</v>
      </c>
      <c r="W250" s="169">
        <f t="shared" si="65"/>
        <v>2</v>
      </c>
      <c r="X250" s="169">
        <f t="shared" si="65"/>
        <v>0</v>
      </c>
      <c r="Y250" s="169">
        <f t="shared" si="65"/>
        <v>0</v>
      </c>
      <c r="Z250" s="170">
        <v>376.30439999999999</v>
      </c>
      <c r="AA250" s="171">
        <v>39</v>
      </c>
      <c r="AB250" s="171">
        <v>9</v>
      </c>
      <c r="AC250" s="171">
        <v>18</v>
      </c>
      <c r="AD250" s="170">
        <f t="shared" si="55"/>
        <v>0.66666666666666663</v>
      </c>
      <c r="AE250" s="171">
        <v>5</v>
      </c>
      <c r="AF250" s="171">
        <v>2</v>
      </c>
      <c r="AG250" s="200">
        <v>1</v>
      </c>
      <c r="AH250" s="171">
        <v>51.22</v>
      </c>
      <c r="AI250" s="171">
        <v>0</v>
      </c>
      <c r="AJ250" s="170">
        <v>5.35</v>
      </c>
      <c r="AK250" s="170">
        <v>5.35</v>
      </c>
      <c r="AL250" s="170">
        <v>5.35</v>
      </c>
      <c r="AM250" s="170">
        <v>5.35</v>
      </c>
      <c r="AN250" s="170">
        <v>5.35</v>
      </c>
      <c r="AO250" s="170">
        <v>5.35</v>
      </c>
      <c r="AP250" s="172">
        <v>5.35</v>
      </c>
      <c r="AQ250" s="170">
        <v>5.35</v>
      </c>
      <c r="AR250" s="170">
        <v>5.32</v>
      </c>
      <c r="AS250" s="170">
        <v>5.12</v>
      </c>
      <c r="AT250" s="170">
        <v>4.5599999999999996</v>
      </c>
      <c r="AU250" s="170">
        <v>4.1399999999999997</v>
      </c>
      <c r="AV250" s="170">
        <v>4.0599999999999996</v>
      </c>
      <c r="AW250" s="173">
        <v>-5.12</v>
      </c>
      <c r="AX250" s="173"/>
      <c r="AY250" s="174">
        <f t="shared" si="56"/>
        <v>-5.12</v>
      </c>
      <c r="AZ250" s="173">
        <v>5</v>
      </c>
      <c r="BA250" s="173">
        <v>4.87</v>
      </c>
      <c r="BB250" s="173">
        <v>4.9350000000000005</v>
      </c>
      <c r="BC250" s="173"/>
      <c r="BD250" s="174">
        <f t="shared" si="57"/>
        <v>4.9350000000000005</v>
      </c>
      <c r="BE250"/>
    </row>
    <row r="251" spans="1:57" ht="15.75" customHeight="1" x14ac:dyDescent="0.25">
      <c r="A251" s="196" t="s">
        <v>12</v>
      </c>
      <c r="B251" s="196" t="s">
        <v>2078</v>
      </c>
      <c r="C251" s="189"/>
      <c r="D251" s="189" t="s">
        <v>1946</v>
      </c>
      <c r="E251" s="133" t="s">
        <v>514</v>
      </c>
      <c r="F251" s="166" t="str">
        <f t="shared" si="52"/>
        <v>png</v>
      </c>
      <c r="G251" s="166" t="str">
        <f t="shared" si="53"/>
        <v>svg</v>
      </c>
      <c r="H251" s="167" t="s">
        <v>758</v>
      </c>
      <c r="I251" s="167" t="s">
        <v>1027</v>
      </c>
      <c r="J251" s="168" t="s">
        <v>1299</v>
      </c>
      <c r="K251" s="168" t="s">
        <v>1654</v>
      </c>
      <c r="L251" s="168" t="s">
        <v>1654</v>
      </c>
      <c r="M251" s="169">
        <f t="shared" si="64"/>
        <v>23</v>
      </c>
      <c r="N251" s="169">
        <f t="shared" si="64"/>
        <v>32</v>
      </c>
      <c r="O251" s="169">
        <f t="shared" si="54"/>
        <v>32</v>
      </c>
      <c r="P251" s="169">
        <f t="shared" si="65"/>
        <v>0</v>
      </c>
      <c r="Q251" s="169">
        <f t="shared" si="65"/>
        <v>0</v>
      </c>
      <c r="R251" s="169">
        <f t="shared" si="65"/>
        <v>0</v>
      </c>
      <c r="S251" s="169">
        <f t="shared" si="65"/>
        <v>0</v>
      </c>
      <c r="T251" s="169">
        <f t="shared" si="65"/>
        <v>0</v>
      </c>
      <c r="U251" s="169">
        <f t="shared" si="65"/>
        <v>2</v>
      </c>
      <c r="V251" s="169">
        <f t="shared" si="65"/>
        <v>0</v>
      </c>
      <c r="W251" s="169">
        <f t="shared" si="65"/>
        <v>4</v>
      </c>
      <c r="X251" s="169">
        <f t="shared" si="65"/>
        <v>0</v>
      </c>
      <c r="Y251" s="169">
        <f t="shared" si="65"/>
        <v>0</v>
      </c>
      <c r="Z251" s="170">
        <v>400.51119999999997</v>
      </c>
      <c r="AA251" s="171">
        <v>61</v>
      </c>
      <c r="AB251" s="171">
        <v>18</v>
      </c>
      <c r="AC251" s="171">
        <v>11</v>
      </c>
      <c r="AD251" s="170">
        <f t="shared" si="55"/>
        <v>0.37931034482758619</v>
      </c>
      <c r="AE251" s="171">
        <v>5</v>
      </c>
      <c r="AF251" s="171">
        <v>4</v>
      </c>
      <c r="AG251" s="200">
        <v>0</v>
      </c>
      <c r="AH251" s="171">
        <v>59.08</v>
      </c>
      <c r="AI251" s="171">
        <v>0</v>
      </c>
      <c r="AJ251" s="170">
        <v>5.08</v>
      </c>
      <c r="AK251" s="170">
        <v>5.08</v>
      </c>
      <c r="AL251" s="170">
        <v>5.08</v>
      </c>
      <c r="AM251" s="170">
        <v>5.08</v>
      </c>
      <c r="AN251" s="170">
        <v>5.08</v>
      </c>
      <c r="AO251" s="170">
        <v>5.08</v>
      </c>
      <c r="AP251" s="172">
        <v>5.08</v>
      </c>
      <c r="AQ251" s="170">
        <v>5.08</v>
      </c>
      <c r="AR251" s="170">
        <v>5.08</v>
      </c>
      <c r="AS251" s="170">
        <v>5.08</v>
      </c>
      <c r="AT251" s="170">
        <v>5.08</v>
      </c>
      <c r="AU251" s="170">
        <v>5.08</v>
      </c>
      <c r="AV251" s="170">
        <v>5.08</v>
      </c>
      <c r="AW251" s="173">
        <v>-3.28</v>
      </c>
      <c r="AX251" s="173"/>
      <c r="AY251" s="174">
        <f t="shared" si="56"/>
        <v>-3.28</v>
      </c>
      <c r="AZ251" s="173">
        <v>3.98</v>
      </c>
      <c r="BA251" s="173">
        <v>4.6399999999999997</v>
      </c>
      <c r="BB251" s="173">
        <v>4.3099999999999996</v>
      </c>
      <c r="BC251" s="173"/>
      <c r="BD251" s="174">
        <f t="shared" si="57"/>
        <v>4.3099999999999996</v>
      </c>
      <c r="BE251"/>
    </row>
    <row r="252" spans="1:57" ht="15.75" customHeight="1" x14ac:dyDescent="0.25">
      <c r="A252" s="20" t="s">
        <v>186</v>
      </c>
      <c r="B252" s="196" t="s">
        <v>2084</v>
      </c>
      <c r="C252" s="189"/>
      <c r="D252" s="189"/>
      <c r="E252" s="133" t="s">
        <v>420</v>
      </c>
      <c r="F252" s="166" t="str">
        <f t="shared" si="52"/>
        <v>png</v>
      </c>
      <c r="G252" s="166" t="str">
        <f t="shared" si="53"/>
        <v>svg</v>
      </c>
      <c r="H252" s="167" t="s">
        <v>759</v>
      </c>
      <c r="I252" s="167" t="s">
        <v>1028</v>
      </c>
      <c r="J252" s="168" t="s">
        <v>1300</v>
      </c>
      <c r="K252" s="168" t="s">
        <v>1655</v>
      </c>
      <c r="L252" s="168" t="s">
        <v>1655</v>
      </c>
      <c r="M252" s="169">
        <f t="shared" si="64"/>
        <v>14</v>
      </c>
      <c r="N252" s="169">
        <f t="shared" si="64"/>
        <v>28</v>
      </c>
      <c r="O252" s="169">
        <f t="shared" si="54"/>
        <v>28</v>
      </c>
      <c r="P252" s="169">
        <f t="shared" si="65"/>
        <v>0</v>
      </c>
      <c r="Q252" s="169">
        <f t="shared" si="65"/>
        <v>0</v>
      </c>
      <c r="R252" s="169">
        <f t="shared" si="65"/>
        <v>0</v>
      </c>
      <c r="S252" s="169">
        <f t="shared" si="65"/>
        <v>0</v>
      </c>
      <c r="T252" s="169">
        <f t="shared" si="65"/>
        <v>0</v>
      </c>
      <c r="U252" s="169">
        <f t="shared" si="65"/>
        <v>1</v>
      </c>
      <c r="V252" s="169">
        <f t="shared" si="65"/>
        <v>0</v>
      </c>
      <c r="W252" s="169">
        <f t="shared" si="65"/>
        <v>3</v>
      </c>
      <c r="X252" s="169">
        <f t="shared" si="65"/>
        <v>1</v>
      </c>
      <c r="Y252" s="169">
        <f t="shared" si="65"/>
        <v>2</v>
      </c>
      <c r="Z252" s="170">
        <v>353.48099999999999</v>
      </c>
      <c r="AA252" s="171">
        <v>49</v>
      </c>
      <c r="AB252" s="171">
        <v>21</v>
      </c>
      <c r="AC252" s="171">
        <v>0</v>
      </c>
      <c r="AD252" s="170">
        <f t="shared" si="55"/>
        <v>0</v>
      </c>
      <c r="AE252" s="171">
        <v>9</v>
      </c>
      <c r="AF252" s="171">
        <v>1</v>
      </c>
      <c r="AG252" s="200">
        <v>0</v>
      </c>
      <c r="AH252" s="171">
        <v>38.770000000000003</v>
      </c>
      <c r="AI252" s="171">
        <v>0</v>
      </c>
      <c r="AJ252" s="170">
        <v>3.59</v>
      </c>
      <c r="AK252" s="170">
        <v>3.59</v>
      </c>
      <c r="AL252" s="170">
        <v>3.59</v>
      </c>
      <c r="AM252" s="170">
        <v>3.59</v>
      </c>
      <c r="AN252" s="170">
        <v>3.59</v>
      </c>
      <c r="AO252" s="170">
        <v>3.59</v>
      </c>
      <c r="AP252" s="172">
        <v>3.59</v>
      </c>
      <c r="AQ252" s="170">
        <v>3.59</v>
      </c>
      <c r="AR252" s="170">
        <v>3.59</v>
      </c>
      <c r="AS252" s="170">
        <v>3.59</v>
      </c>
      <c r="AT252" s="170">
        <v>3.59</v>
      </c>
      <c r="AU252" s="170">
        <v>3.59</v>
      </c>
      <c r="AV252" s="170">
        <v>3.59</v>
      </c>
      <c r="AW252" s="173">
        <v>-5.04</v>
      </c>
      <c r="AX252" s="173"/>
      <c r="AY252" s="174">
        <f t="shared" si="56"/>
        <v>-5.04</v>
      </c>
      <c r="AZ252" s="173"/>
      <c r="BA252" s="173"/>
      <c r="BB252" s="173"/>
      <c r="BC252" s="173">
        <v>4.04</v>
      </c>
      <c r="BD252" s="174">
        <f t="shared" si="57"/>
        <v>4.04</v>
      </c>
      <c r="BE252"/>
    </row>
    <row r="253" spans="1:57" ht="15.75" customHeight="1" x14ac:dyDescent="0.25">
      <c r="A253" s="20" t="s">
        <v>174</v>
      </c>
      <c r="B253" s="196" t="s">
        <v>2084</v>
      </c>
      <c r="C253" s="189"/>
      <c r="D253" s="189"/>
      <c r="E253" s="133" t="s">
        <v>515</v>
      </c>
      <c r="F253" s="166" t="str">
        <f t="shared" si="52"/>
        <v>png</v>
      </c>
      <c r="G253" s="166" t="str">
        <f t="shared" si="53"/>
        <v>svg</v>
      </c>
      <c r="H253" s="167" t="s">
        <v>760</v>
      </c>
      <c r="I253" s="167" t="s">
        <v>1029</v>
      </c>
      <c r="J253" s="168" t="s">
        <v>1132</v>
      </c>
      <c r="K253" s="168" t="s">
        <v>1484</v>
      </c>
      <c r="L253" s="168" t="s">
        <v>1484</v>
      </c>
      <c r="M253" s="169">
        <f t="shared" si="64"/>
        <v>17</v>
      </c>
      <c r="N253" s="169">
        <f t="shared" si="64"/>
        <v>26</v>
      </c>
      <c r="O253" s="169">
        <f t="shared" si="54"/>
        <v>26</v>
      </c>
      <c r="P253" s="169">
        <f t="shared" si="65"/>
        <v>0</v>
      </c>
      <c r="Q253" s="169">
        <f t="shared" si="65"/>
        <v>0</v>
      </c>
      <c r="R253" s="169">
        <f t="shared" si="65"/>
        <v>1</v>
      </c>
      <c r="S253" s="169">
        <f t="shared" si="65"/>
        <v>0</v>
      </c>
      <c r="T253" s="169">
        <f t="shared" si="65"/>
        <v>0</v>
      </c>
      <c r="U253" s="169">
        <f t="shared" si="65"/>
        <v>1</v>
      </c>
      <c r="V253" s="169">
        <f t="shared" si="65"/>
        <v>0</v>
      </c>
      <c r="W253" s="169">
        <f t="shared" si="65"/>
        <v>2</v>
      </c>
      <c r="X253" s="169">
        <f t="shared" si="65"/>
        <v>0</v>
      </c>
      <c r="Y253" s="169">
        <f t="shared" si="65"/>
        <v>0</v>
      </c>
      <c r="Z253" s="170">
        <v>311.84699999999998</v>
      </c>
      <c r="AA253" s="171">
        <v>47</v>
      </c>
      <c r="AB253" s="171">
        <v>15</v>
      </c>
      <c r="AC253" s="171">
        <v>6</v>
      </c>
      <c r="AD253" s="170">
        <f t="shared" si="55"/>
        <v>0.2857142857142857</v>
      </c>
      <c r="AE253" s="171">
        <v>9</v>
      </c>
      <c r="AF253" s="171">
        <v>2</v>
      </c>
      <c r="AG253" s="200">
        <v>0</v>
      </c>
      <c r="AH253" s="171">
        <v>29.54</v>
      </c>
      <c r="AI253" s="171">
        <v>0</v>
      </c>
      <c r="AJ253" s="170">
        <v>4.3600000000000003</v>
      </c>
      <c r="AK253" s="170">
        <v>4.3600000000000003</v>
      </c>
      <c r="AL253" s="170">
        <v>4.3600000000000003</v>
      </c>
      <c r="AM253" s="170">
        <v>4.3600000000000003</v>
      </c>
      <c r="AN253" s="170">
        <v>4.3600000000000003</v>
      </c>
      <c r="AO253" s="170">
        <v>4.3600000000000003</v>
      </c>
      <c r="AP253" s="172">
        <v>4.3600000000000003</v>
      </c>
      <c r="AQ253" s="170">
        <v>4.3600000000000003</v>
      </c>
      <c r="AR253" s="170">
        <v>4.3600000000000003</v>
      </c>
      <c r="AS253" s="170">
        <v>4.3600000000000003</v>
      </c>
      <c r="AT253" s="170">
        <v>4.3600000000000003</v>
      </c>
      <c r="AU253" s="170">
        <v>4.3600000000000003</v>
      </c>
      <c r="AV253" s="170">
        <v>4.3600000000000003</v>
      </c>
      <c r="AW253" s="173">
        <v>-4.3099999999999996</v>
      </c>
      <c r="AX253" s="173"/>
      <c r="AY253" s="174">
        <f t="shared" si="56"/>
        <v>-4.3099999999999996</v>
      </c>
      <c r="AZ253" s="173"/>
      <c r="BA253" s="173"/>
      <c r="BB253" s="173"/>
      <c r="BC253" s="173">
        <v>4.08</v>
      </c>
      <c r="BD253" s="174">
        <f t="shared" si="57"/>
        <v>4.08</v>
      </c>
      <c r="BE253"/>
    </row>
    <row r="254" spans="1:57" ht="15.75" customHeight="1" x14ac:dyDescent="0.25">
      <c r="A254" s="196" t="s">
        <v>31</v>
      </c>
      <c r="B254" s="196" t="s">
        <v>2080</v>
      </c>
      <c r="C254" s="189"/>
      <c r="D254" s="189" t="s">
        <v>1946</v>
      </c>
      <c r="E254" s="133" t="s">
        <v>421</v>
      </c>
      <c r="F254" s="166" t="str">
        <f t="shared" si="52"/>
        <v>png</v>
      </c>
      <c r="G254" s="166" t="str">
        <f t="shared" si="53"/>
        <v>svg</v>
      </c>
      <c r="H254" s="167" t="s">
        <v>761</v>
      </c>
      <c r="I254" s="167" t="s">
        <v>1030</v>
      </c>
      <c r="J254" s="168" t="s">
        <v>1301</v>
      </c>
      <c r="K254" s="168" t="s">
        <v>1656</v>
      </c>
      <c r="L254" s="168" t="s">
        <v>1656</v>
      </c>
      <c r="M254" s="169">
        <f t="shared" si="64"/>
        <v>15</v>
      </c>
      <c r="N254" s="169">
        <f t="shared" si="64"/>
        <v>12</v>
      </c>
      <c r="O254" s="169">
        <f t="shared" si="54"/>
        <v>12</v>
      </c>
      <c r="P254" s="169">
        <f t="shared" si="65"/>
        <v>0</v>
      </c>
      <c r="Q254" s="169">
        <f t="shared" si="65"/>
        <v>0</v>
      </c>
      <c r="R254" s="169">
        <f t="shared" si="65"/>
        <v>0</v>
      </c>
      <c r="S254" s="169">
        <f t="shared" si="65"/>
        <v>4</v>
      </c>
      <c r="T254" s="169">
        <f t="shared" si="65"/>
        <v>0</v>
      </c>
      <c r="U254" s="169">
        <f t="shared" si="65"/>
        <v>4</v>
      </c>
      <c r="V254" s="169">
        <f t="shared" si="65"/>
        <v>0</v>
      </c>
      <c r="W254" s="169">
        <f t="shared" si="65"/>
        <v>7</v>
      </c>
      <c r="X254" s="169">
        <f t="shared" si="65"/>
        <v>0</v>
      </c>
      <c r="Y254" s="169">
        <f t="shared" si="65"/>
        <v>1</v>
      </c>
      <c r="Z254" s="170">
        <v>468.33699999999999</v>
      </c>
      <c r="AA254" s="171">
        <v>43</v>
      </c>
      <c r="AB254" s="171">
        <v>19</v>
      </c>
      <c r="AC254" s="171">
        <v>12</v>
      </c>
      <c r="AD254" s="170">
        <f t="shared" si="55"/>
        <v>0.38709677419354838</v>
      </c>
      <c r="AE254" s="171">
        <v>8</v>
      </c>
      <c r="AF254" s="171">
        <v>9</v>
      </c>
      <c r="AG254" s="200">
        <v>1</v>
      </c>
      <c r="AH254" s="171">
        <v>143.01</v>
      </c>
      <c r="AI254" s="171">
        <v>-1</v>
      </c>
      <c r="AJ254" s="170">
        <v>3.92</v>
      </c>
      <c r="AK254" s="170">
        <v>3.93</v>
      </c>
      <c r="AL254" s="170">
        <v>3.73</v>
      </c>
      <c r="AM254" s="170">
        <v>3.27</v>
      </c>
      <c r="AN254" s="170">
        <v>3.05</v>
      </c>
      <c r="AO254" s="170">
        <v>3.02</v>
      </c>
      <c r="AP254" s="172">
        <v>3.02</v>
      </c>
      <c r="AQ254" s="170">
        <v>3.02</v>
      </c>
      <c r="AR254" s="170">
        <v>3.02</v>
      </c>
      <c r="AS254" s="170">
        <v>3.02</v>
      </c>
      <c r="AT254" s="170">
        <v>3.02</v>
      </c>
      <c r="AU254" s="170">
        <v>3.02</v>
      </c>
      <c r="AV254" s="170">
        <v>3.01</v>
      </c>
      <c r="AW254" s="173">
        <v>-3.97</v>
      </c>
      <c r="AX254" s="173"/>
      <c r="AY254" s="174">
        <f t="shared" si="56"/>
        <v>-3.97</v>
      </c>
      <c r="AZ254" s="173">
        <v>2.5</v>
      </c>
      <c r="BA254" s="173">
        <v>3.58</v>
      </c>
      <c r="BB254" s="173">
        <v>3.04</v>
      </c>
      <c r="BC254" s="173"/>
      <c r="BD254" s="174">
        <f t="shared" si="57"/>
        <v>3.04</v>
      </c>
      <c r="BE254"/>
    </row>
    <row r="255" spans="1:57" ht="15.75" customHeight="1" x14ac:dyDescent="0.25">
      <c r="A255" s="196" t="s">
        <v>1764</v>
      </c>
      <c r="B255" s="196" t="s">
        <v>2087</v>
      </c>
      <c r="C255" s="189" t="s">
        <v>1946</v>
      </c>
      <c r="D255" s="189"/>
      <c r="E255" s="133" t="s">
        <v>1404</v>
      </c>
      <c r="F255" s="166" t="str">
        <f t="shared" si="52"/>
        <v>png</v>
      </c>
      <c r="G255" s="166" t="str">
        <f t="shared" si="53"/>
        <v>svg</v>
      </c>
      <c r="H255" s="167" t="s">
        <v>1406</v>
      </c>
      <c r="I255" s="167" t="s">
        <v>1408</v>
      </c>
      <c r="J255" s="168" t="s">
        <v>1409</v>
      </c>
      <c r="K255" s="168" t="s">
        <v>1718</v>
      </c>
      <c r="L255" s="168" t="s">
        <v>1718</v>
      </c>
      <c r="M255" s="169">
        <f t="shared" si="64"/>
        <v>13</v>
      </c>
      <c r="N255" s="169">
        <f t="shared" si="64"/>
        <v>17</v>
      </c>
      <c r="O255" s="169">
        <f t="shared" si="54"/>
        <v>17</v>
      </c>
      <c r="P255" s="169">
        <f t="shared" si="65"/>
        <v>0</v>
      </c>
      <c r="Q255" s="169">
        <f t="shared" si="65"/>
        <v>0</v>
      </c>
      <c r="R255" s="169">
        <f t="shared" si="65"/>
        <v>0</v>
      </c>
      <c r="S255" s="169">
        <f t="shared" si="65"/>
        <v>3</v>
      </c>
      <c r="T255" s="169">
        <f t="shared" si="65"/>
        <v>0</v>
      </c>
      <c r="U255" s="169">
        <f t="shared" si="65"/>
        <v>4</v>
      </c>
      <c r="V255" s="169">
        <f t="shared" si="65"/>
        <v>0</v>
      </c>
      <c r="W255" s="169">
        <f t="shared" si="65"/>
        <v>4</v>
      </c>
      <c r="X255" s="169">
        <f t="shared" si="65"/>
        <v>0</v>
      </c>
      <c r="Y255" s="169">
        <f t="shared" si="65"/>
        <v>0</v>
      </c>
      <c r="Z255" s="170">
        <v>350.2937</v>
      </c>
      <c r="AA255" s="171">
        <v>41</v>
      </c>
      <c r="AB255" s="171">
        <v>18</v>
      </c>
      <c r="AC255" s="171">
        <v>6</v>
      </c>
      <c r="AD255" s="170">
        <f t="shared" si="55"/>
        <v>0.25</v>
      </c>
      <c r="AE255" s="171">
        <v>8</v>
      </c>
      <c r="AF255" s="171">
        <v>6</v>
      </c>
      <c r="AG255" s="200">
        <v>2</v>
      </c>
      <c r="AH255" s="171">
        <v>120.9</v>
      </c>
      <c r="AI255" s="171">
        <v>0</v>
      </c>
      <c r="AJ255" s="170">
        <v>4.41</v>
      </c>
      <c r="AK255" s="170">
        <v>4.42</v>
      </c>
      <c r="AL255" s="170">
        <v>4.42</v>
      </c>
      <c r="AM255" s="170">
        <v>4.42</v>
      </c>
      <c r="AN255" s="170">
        <v>4.42</v>
      </c>
      <c r="AO255" s="170">
        <v>4.42</v>
      </c>
      <c r="AP255" s="172">
        <v>4.42</v>
      </c>
      <c r="AQ255" s="170">
        <v>4.42</v>
      </c>
      <c r="AR255" s="170">
        <v>4.42</v>
      </c>
      <c r="AS255" s="170">
        <v>4.41</v>
      </c>
      <c r="AT255" s="170">
        <v>4.37</v>
      </c>
      <c r="AU255" s="170">
        <v>4.09</v>
      </c>
      <c r="AV255" s="170">
        <v>3.38</v>
      </c>
      <c r="AW255" s="173">
        <v>-5.49</v>
      </c>
      <c r="AX255" s="173"/>
      <c r="AY255" s="174">
        <f t="shared" si="56"/>
        <v>-5.49</v>
      </c>
      <c r="AZ255" s="173">
        <v>4.6900000000000004</v>
      </c>
      <c r="BA255" s="173">
        <v>4.25</v>
      </c>
      <c r="BB255" s="173">
        <v>4.4700000000000006</v>
      </c>
      <c r="BC255" s="173"/>
      <c r="BD255" s="174">
        <f t="shared" si="57"/>
        <v>4.4700000000000006</v>
      </c>
      <c r="BE255"/>
    </row>
    <row r="256" spans="1:57" ht="15.75" customHeight="1" x14ac:dyDescent="0.25">
      <c r="A256" s="196" t="s">
        <v>129</v>
      </c>
      <c r="B256" s="196" t="s">
        <v>1941</v>
      </c>
      <c r="C256" s="189"/>
      <c r="D256" s="189"/>
      <c r="E256" s="133" t="s">
        <v>516</v>
      </c>
      <c r="F256" s="166" t="str">
        <f t="shared" si="52"/>
        <v>png</v>
      </c>
      <c r="G256" s="166" t="str">
        <f t="shared" si="53"/>
        <v>svg</v>
      </c>
      <c r="H256" s="167" t="s">
        <v>762</v>
      </c>
      <c r="I256" s="167" t="s">
        <v>1031</v>
      </c>
      <c r="J256" s="168" t="s">
        <v>1302</v>
      </c>
      <c r="K256" s="168" t="s">
        <v>1657</v>
      </c>
      <c r="L256" s="168" t="s">
        <v>1657</v>
      </c>
      <c r="M256" s="169">
        <f t="shared" si="64"/>
        <v>13</v>
      </c>
      <c r="N256" s="169">
        <f t="shared" si="64"/>
        <v>11</v>
      </c>
      <c r="O256" s="169">
        <f t="shared" si="54"/>
        <v>11</v>
      </c>
      <c r="P256" s="169">
        <f t="shared" ref="P256:Y265" si="66">IFERROR(VALUE(MID($K256,SEARCH(P$2&amp;"0",$K256,1)+LEN(P$2),3)),0)</f>
        <v>0</v>
      </c>
      <c r="Q256" s="169">
        <f t="shared" si="66"/>
        <v>0</v>
      </c>
      <c r="R256" s="169">
        <f t="shared" si="66"/>
        <v>2</v>
      </c>
      <c r="S256" s="169">
        <f t="shared" si="66"/>
        <v>2</v>
      </c>
      <c r="T256" s="169">
        <f t="shared" si="66"/>
        <v>0</v>
      </c>
      <c r="U256" s="169">
        <f t="shared" si="66"/>
        <v>3</v>
      </c>
      <c r="V256" s="169">
        <f t="shared" si="66"/>
        <v>0</v>
      </c>
      <c r="W256" s="169">
        <f t="shared" si="66"/>
        <v>4</v>
      </c>
      <c r="X256" s="169">
        <f t="shared" si="66"/>
        <v>0</v>
      </c>
      <c r="Y256" s="169">
        <f t="shared" si="66"/>
        <v>1</v>
      </c>
      <c r="Z256" s="170">
        <v>414.21199999999999</v>
      </c>
      <c r="AA256" s="171">
        <v>36</v>
      </c>
      <c r="AB256" s="171">
        <v>19</v>
      </c>
      <c r="AC256" s="171">
        <v>6</v>
      </c>
      <c r="AD256" s="170">
        <f t="shared" si="55"/>
        <v>0.24</v>
      </c>
      <c r="AE256" s="171">
        <v>3</v>
      </c>
      <c r="AF256" s="171">
        <v>5</v>
      </c>
      <c r="AG256" s="200">
        <v>0</v>
      </c>
      <c r="AH256" s="171">
        <v>83.99</v>
      </c>
      <c r="AI256" s="171">
        <v>-1</v>
      </c>
      <c r="AJ256" s="170">
        <v>0.91</v>
      </c>
      <c r="AK256" s="170">
        <v>0.91</v>
      </c>
      <c r="AL256" s="170">
        <v>0.91</v>
      </c>
      <c r="AM256" s="170">
        <v>0.91</v>
      </c>
      <c r="AN256" s="170">
        <v>0.88</v>
      </c>
      <c r="AO256" s="170">
        <v>0.69</v>
      </c>
      <c r="AP256" s="172">
        <v>0.24</v>
      </c>
      <c r="AQ256" s="170">
        <v>0.01</v>
      </c>
      <c r="AR256" s="170">
        <v>-0.03</v>
      </c>
      <c r="AS256" s="170">
        <v>-0.05</v>
      </c>
      <c r="AT256" s="170">
        <v>-0.2</v>
      </c>
      <c r="AU256" s="170">
        <v>-0.78</v>
      </c>
      <c r="AV256" s="170">
        <v>-1.68</v>
      </c>
      <c r="AW256" s="173">
        <v>-3.46</v>
      </c>
      <c r="AX256" s="173"/>
      <c r="AY256" s="174">
        <f t="shared" si="56"/>
        <v>-3.46</v>
      </c>
      <c r="AZ256" s="173">
        <v>2.13</v>
      </c>
      <c r="BA256" s="173">
        <v>1.84</v>
      </c>
      <c r="BB256" s="173">
        <v>1.9849999999999999</v>
      </c>
      <c r="BC256" s="173"/>
      <c r="BD256" s="174">
        <f t="shared" si="57"/>
        <v>1.9849999999999999</v>
      </c>
      <c r="BE256"/>
    </row>
    <row r="257" spans="1:57" ht="15.75" customHeight="1" x14ac:dyDescent="0.25">
      <c r="A257" s="187" t="s">
        <v>1944</v>
      </c>
      <c r="B257" s="196" t="s">
        <v>2077</v>
      </c>
      <c r="C257" s="189"/>
      <c r="D257" s="189"/>
      <c r="E257" s="133" t="s">
        <v>1783</v>
      </c>
      <c r="F257" s="166" t="str">
        <f t="shared" si="52"/>
        <v>png</v>
      </c>
      <c r="G257" s="166" t="str">
        <f t="shared" si="53"/>
        <v>svg</v>
      </c>
      <c r="H257" s="167" t="s">
        <v>1828</v>
      </c>
      <c r="I257" s="167" t="s">
        <v>1829</v>
      </c>
      <c r="J257" s="168" t="s">
        <v>1830</v>
      </c>
      <c r="K257" s="168" t="s">
        <v>1831</v>
      </c>
      <c r="L257" s="168" t="s">
        <v>1831</v>
      </c>
      <c r="M257" s="169">
        <f t="shared" si="64"/>
        <v>14</v>
      </c>
      <c r="N257" s="169">
        <f t="shared" si="64"/>
        <v>16</v>
      </c>
      <c r="O257" s="169">
        <f t="shared" si="54"/>
        <v>16</v>
      </c>
      <c r="P257" s="169">
        <f t="shared" si="66"/>
        <v>0</v>
      </c>
      <c r="Q257" s="169">
        <f t="shared" si="66"/>
        <v>0</v>
      </c>
      <c r="R257" s="169">
        <f t="shared" si="66"/>
        <v>0</v>
      </c>
      <c r="S257" s="169">
        <f t="shared" si="66"/>
        <v>3</v>
      </c>
      <c r="T257" s="169">
        <f t="shared" si="66"/>
        <v>0</v>
      </c>
      <c r="U257" s="169">
        <f t="shared" si="66"/>
        <v>3</v>
      </c>
      <c r="V257" s="169">
        <f t="shared" si="66"/>
        <v>0</v>
      </c>
      <c r="W257" s="169">
        <f t="shared" si="66"/>
        <v>4</v>
      </c>
      <c r="X257" s="169">
        <f t="shared" si="66"/>
        <v>0</v>
      </c>
      <c r="Y257" s="169">
        <f t="shared" si="66"/>
        <v>0</v>
      </c>
      <c r="Z257" s="170">
        <v>347.28969999999998</v>
      </c>
      <c r="AA257" s="171">
        <v>40</v>
      </c>
      <c r="AB257" s="171">
        <v>18</v>
      </c>
      <c r="AC257" s="171">
        <v>6</v>
      </c>
      <c r="AD257" s="170">
        <f t="shared" si="55"/>
        <v>0.25</v>
      </c>
      <c r="AE257" s="171">
        <v>8</v>
      </c>
      <c r="AF257" s="171">
        <v>5</v>
      </c>
      <c r="AG257" s="200">
        <v>0</v>
      </c>
      <c r="AH257" s="171">
        <v>94.88</v>
      </c>
      <c r="AI257" s="171">
        <v>0</v>
      </c>
      <c r="AJ257" s="170">
        <v>4.5</v>
      </c>
      <c r="AK257" s="170">
        <v>4.5</v>
      </c>
      <c r="AL257" s="170">
        <v>4.5</v>
      </c>
      <c r="AM257" s="170">
        <v>4.5</v>
      </c>
      <c r="AN257" s="170">
        <v>4.5</v>
      </c>
      <c r="AO257" s="170">
        <v>4.5</v>
      </c>
      <c r="AP257" s="172">
        <v>4.5</v>
      </c>
      <c r="AQ257" s="170">
        <v>4.5</v>
      </c>
      <c r="AR257" s="170">
        <v>4.5</v>
      </c>
      <c r="AS257" s="170">
        <v>4.5</v>
      </c>
      <c r="AT257" s="170">
        <v>4.5</v>
      </c>
      <c r="AU257" s="170">
        <v>4.5</v>
      </c>
      <c r="AV257" s="170">
        <v>4.5</v>
      </c>
      <c r="AW257" s="173"/>
      <c r="AX257" s="173">
        <v>-6.54</v>
      </c>
      <c r="AY257" s="174">
        <f t="shared" si="56"/>
        <v>-6.54</v>
      </c>
      <c r="AZ257" s="173"/>
      <c r="BA257" s="173"/>
      <c r="BB257" s="173"/>
      <c r="BC257" s="173">
        <v>5.44</v>
      </c>
      <c r="BD257" s="174">
        <f t="shared" si="57"/>
        <v>5.44</v>
      </c>
      <c r="BE257"/>
    </row>
    <row r="258" spans="1:57" ht="15.75" customHeight="1" x14ac:dyDescent="0.25">
      <c r="A258" s="133" t="s">
        <v>9</v>
      </c>
      <c r="B258" s="196" t="s">
        <v>2078</v>
      </c>
      <c r="C258" s="189"/>
      <c r="D258" s="189"/>
      <c r="E258" s="133" t="s">
        <v>517</v>
      </c>
      <c r="F258" s="166" t="str">
        <f t="shared" si="52"/>
        <v>png</v>
      </c>
      <c r="G258" s="166" t="str">
        <f t="shared" si="53"/>
        <v>svg</v>
      </c>
      <c r="H258" s="167" t="s">
        <v>763</v>
      </c>
      <c r="I258" s="167" t="s">
        <v>1032</v>
      </c>
      <c r="J258" s="168" t="s">
        <v>1303</v>
      </c>
      <c r="K258" s="168" t="s">
        <v>1658</v>
      </c>
      <c r="L258" s="168" t="s">
        <v>1658</v>
      </c>
      <c r="M258" s="169">
        <f t="shared" si="64"/>
        <v>24</v>
      </c>
      <c r="N258" s="169">
        <f t="shared" si="64"/>
        <v>32</v>
      </c>
      <c r="O258" s="169">
        <f t="shared" si="54"/>
        <v>32</v>
      </c>
      <c r="P258" s="169">
        <f t="shared" si="66"/>
        <v>0</v>
      </c>
      <c r="Q258" s="169">
        <f t="shared" si="66"/>
        <v>0</v>
      </c>
      <c r="R258" s="169">
        <f t="shared" si="66"/>
        <v>1</v>
      </c>
      <c r="S258" s="169">
        <f t="shared" si="66"/>
        <v>0</v>
      </c>
      <c r="T258" s="169">
        <f t="shared" si="66"/>
        <v>0</v>
      </c>
      <c r="U258" s="169">
        <f t="shared" si="66"/>
        <v>1</v>
      </c>
      <c r="V258" s="169">
        <f t="shared" si="66"/>
        <v>0</v>
      </c>
      <c r="W258" s="169">
        <f t="shared" si="66"/>
        <v>4</v>
      </c>
      <c r="X258" s="169">
        <f t="shared" si="66"/>
        <v>0</v>
      </c>
      <c r="Y258" s="169">
        <f t="shared" si="66"/>
        <v>1</v>
      </c>
      <c r="Z258" s="170">
        <v>466.03300000000002</v>
      </c>
      <c r="AA258" s="171">
        <v>63</v>
      </c>
      <c r="AB258" s="171">
        <v>25</v>
      </c>
      <c r="AC258" s="171">
        <v>6</v>
      </c>
      <c r="AD258" s="170">
        <f t="shared" si="55"/>
        <v>0.19354838709677419</v>
      </c>
      <c r="AE258" s="171">
        <v>9</v>
      </c>
      <c r="AF258" s="171">
        <v>5</v>
      </c>
      <c r="AG258" s="200">
        <v>1</v>
      </c>
      <c r="AH258" s="171">
        <v>64.63</v>
      </c>
      <c r="AI258" s="171">
        <v>0</v>
      </c>
      <c r="AJ258" s="170">
        <v>5.4</v>
      </c>
      <c r="AK258" s="170">
        <v>5.4</v>
      </c>
      <c r="AL258" s="170">
        <v>5.4</v>
      </c>
      <c r="AM258" s="170">
        <v>5.4</v>
      </c>
      <c r="AN258" s="170">
        <v>5.4</v>
      </c>
      <c r="AO258" s="170">
        <v>5.4</v>
      </c>
      <c r="AP258" s="172">
        <v>5.4</v>
      </c>
      <c r="AQ258" s="170">
        <v>5.4</v>
      </c>
      <c r="AR258" s="170">
        <v>5.4</v>
      </c>
      <c r="AS258" s="170">
        <v>5.4</v>
      </c>
      <c r="AT258" s="170">
        <v>5.4</v>
      </c>
      <c r="AU258" s="170">
        <v>5.4</v>
      </c>
      <c r="AV258" s="170">
        <v>5.4</v>
      </c>
      <c r="AW258" s="173">
        <v>-5.47</v>
      </c>
      <c r="AX258" s="173"/>
      <c r="AY258" s="174">
        <f t="shared" si="56"/>
        <v>-5.47</v>
      </c>
      <c r="AZ258" s="173">
        <v>4.5999999999999996</v>
      </c>
      <c r="BA258" s="173">
        <v>6.03</v>
      </c>
      <c r="BB258" s="173">
        <v>5.3149999999999995</v>
      </c>
      <c r="BC258" s="173"/>
      <c r="BD258" s="174">
        <f t="shared" si="57"/>
        <v>5.3149999999999995</v>
      </c>
      <c r="BE258"/>
    </row>
    <row r="259" spans="1:57" ht="15.75" customHeight="1" x14ac:dyDescent="0.25">
      <c r="A259" s="196" t="s">
        <v>62</v>
      </c>
      <c r="B259" s="196" t="s">
        <v>1942</v>
      </c>
      <c r="C259" s="189"/>
      <c r="D259" s="189"/>
      <c r="E259" s="133" t="s">
        <v>518</v>
      </c>
      <c r="F259" s="166" t="str">
        <f t="shared" si="52"/>
        <v>png</v>
      </c>
      <c r="G259" s="166" t="str">
        <f t="shared" si="53"/>
        <v>svg</v>
      </c>
      <c r="H259" s="167" t="s">
        <v>764</v>
      </c>
      <c r="I259" s="167" t="s">
        <v>1033</v>
      </c>
      <c r="J259" s="168" t="s">
        <v>1304</v>
      </c>
      <c r="K259" s="168" t="s">
        <v>1659</v>
      </c>
      <c r="L259" s="168" t="s">
        <v>1659</v>
      </c>
      <c r="M259" s="169">
        <f t="shared" si="64"/>
        <v>10</v>
      </c>
      <c r="N259" s="169">
        <f t="shared" si="64"/>
        <v>19</v>
      </c>
      <c r="O259" s="169">
        <f t="shared" si="54"/>
        <v>19</v>
      </c>
      <c r="P259" s="169">
        <f t="shared" si="66"/>
        <v>0</v>
      </c>
      <c r="Q259" s="169">
        <f t="shared" si="66"/>
        <v>0</v>
      </c>
      <c r="R259" s="169">
        <f t="shared" si="66"/>
        <v>0</v>
      </c>
      <c r="S259" s="169">
        <f t="shared" si="66"/>
        <v>0</v>
      </c>
      <c r="T259" s="169">
        <f t="shared" si="66"/>
        <v>0</v>
      </c>
      <c r="U259" s="169">
        <f t="shared" si="66"/>
        <v>5</v>
      </c>
      <c r="V259" s="169">
        <f t="shared" si="66"/>
        <v>0</v>
      </c>
      <c r="W259" s="169">
        <f t="shared" si="66"/>
        <v>1</v>
      </c>
      <c r="X259" s="169">
        <f t="shared" si="66"/>
        <v>0</v>
      </c>
      <c r="Y259" s="169">
        <f t="shared" si="66"/>
        <v>0</v>
      </c>
      <c r="Z259" s="170">
        <v>225.29079999999999</v>
      </c>
      <c r="AA259" s="171">
        <v>35</v>
      </c>
      <c r="AB259" s="171">
        <v>10</v>
      </c>
      <c r="AC259" s="171">
        <v>6</v>
      </c>
      <c r="AD259" s="170">
        <f t="shared" si="55"/>
        <v>0.375</v>
      </c>
      <c r="AE259" s="171">
        <v>5</v>
      </c>
      <c r="AF259" s="171">
        <v>6</v>
      </c>
      <c r="AG259" s="200">
        <v>2</v>
      </c>
      <c r="AH259" s="171">
        <v>71.959999999999994</v>
      </c>
      <c r="AI259" s="171">
        <v>0</v>
      </c>
      <c r="AJ259" s="170">
        <v>0.27</v>
      </c>
      <c r="AK259" s="170">
        <v>0.36</v>
      </c>
      <c r="AL259" s="170">
        <v>0.79</v>
      </c>
      <c r="AM259" s="170">
        <v>1.57</v>
      </c>
      <c r="AN259" s="170">
        <v>2.09</v>
      </c>
      <c r="AO259" s="170">
        <v>2.21</v>
      </c>
      <c r="AP259" s="172">
        <v>2.23</v>
      </c>
      <c r="AQ259" s="170">
        <v>2.23</v>
      </c>
      <c r="AR259" s="170">
        <v>2.23</v>
      </c>
      <c r="AS259" s="170">
        <v>2.23</v>
      </c>
      <c r="AT259" s="170">
        <v>2.23</v>
      </c>
      <c r="AU259" s="170">
        <v>2.2200000000000002</v>
      </c>
      <c r="AV259" s="170">
        <v>2.17</v>
      </c>
      <c r="AW259" s="173">
        <v>-3.69</v>
      </c>
      <c r="AX259" s="173"/>
      <c r="AY259" s="174">
        <f t="shared" si="56"/>
        <v>-3.69</v>
      </c>
      <c r="AZ259" s="173"/>
      <c r="BA259" s="173"/>
      <c r="BB259" s="173"/>
      <c r="BC259" s="173">
        <v>2.99</v>
      </c>
      <c r="BD259" s="174">
        <f t="shared" si="57"/>
        <v>2.99</v>
      </c>
      <c r="BE259"/>
    </row>
    <row r="260" spans="1:57" ht="15.75" customHeight="1" x14ac:dyDescent="0.25">
      <c r="A260" s="196" t="s">
        <v>63</v>
      </c>
      <c r="B260" s="196" t="s">
        <v>1942</v>
      </c>
      <c r="C260" s="189" t="s">
        <v>1946</v>
      </c>
      <c r="D260" s="189" t="s">
        <v>1946</v>
      </c>
      <c r="E260" s="133" t="s">
        <v>519</v>
      </c>
      <c r="F260" s="166" t="str">
        <f t="shared" si="52"/>
        <v>png</v>
      </c>
      <c r="G260" s="166" t="str">
        <f t="shared" si="53"/>
        <v>svg</v>
      </c>
      <c r="H260" s="167" t="s">
        <v>765</v>
      </c>
      <c r="I260" s="167" t="s">
        <v>1034</v>
      </c>
      <c r="J260" s="168" t="s">
        <v>1305</v>
      </c>
      <c r="K260" s="168" t="s">
        <v>1660</v>
      </c>
      <c r="L260" s="168" t="s">
        <v>1660</v>
      </c>
      <c r="M260" s="169">
        <f t="shared" si="64"/>
        <v>10</v>
      </c>
      <c r="N260" s="169">
        <f t="shared" si="64"/>
        <v>19</v>
      </c>
      <c r="O260" s="169">
        <f t="shared" si="54"/>
        <v>19</v>
      </c>
      <c r="P260" s="169">
        <f t="shared" si="66"/>
        <v>0</v>
      </c>
      <c r="Q260" s="169">
        <f t="shared" si="66"/>
        <v>0</v>
      </c>
      <c r="R260" s="169">
        <f t="shared" si="66"/>
        <v>0</v>
      </c>
      <c r="S260" s="169">
        <f t="shared" si="66"/>
        <v>0</v>
      </c>
      <c r="T260" s="169">
        <f t="shared" si="66"/>
        <v>0</v>
      </c>
      <c r="U260" s="169">
        <f t="shared" si="66"/>
        <v>5</v>
      </c>
      <c r="V260" s="169">
        <f t="shared" si="66"/>
        <v>0</v>
      </c>
      <c r="W260" s="169">
        <f t="shared" si="66"/>
        <v>0</v>
      </c>
      <c r="X260" s="169">
        <f t="shared" si="66"/>
        <v>0</v>
      </c>
      <c r="Y260" s="169">
        <f t="shared" si="66"/>
        <v>1</v>
      </c>
      <c r="Z260" s="170">
        <v>241.35599999999999</v>
      </c>
      <c r="AA260" s="171">
        <v>35</v>
      </c>
      <c r="AB260" s="171">
        <v>10</v>
      </c>
      <c r="AC260" s="171">
        <v>6</v>
      </c>
      <c r="AD260" s="170">
        <f t="shared" si="55"/>
        <v>0.375</v>
      </c>
      <c r="AE260" s="171">
        <v>5</v>
      </c>
      <c r="AF260" s="171">
        <v>5</v>
      </c>
      <c r="AG260" s="200">
        <v>2</v>
      </c>
      <c r="AH260" s="171">
        <v>62.73</v>
      </c>
      <c r="AI260" s="171">
        <v>0</v>
      </c>
      <c r="AJ260" s="170">
        <v>1.05</v>
      </c>
      <c r="AK260" s="170">
        <v>1.05</v>
      </c>
      <c r="AL260" s="170">
        <v>1.21</v>
      </c>
      <c r="AM260" s="170">
        <v>1.77</v>
      </c>
      <c r="AN260" s="170">
        <v>2.54</v>
      </c>
      <c r="AO260" s="170">
        <v>2.93</v>
      </c>
      <c r="AP260" s="172">
        <v>3</v>
      </c>
      <c r="AQ260" s="170">
        <v>3.01</v>
      </c>
      <c r="AR260" s="170">
        <v>3.01</v>
      </c>
      <c r="AS260" s="170">
        <v>3.01</v>
      </c>
      <c r="AT260" s="170">
        <v>3.01</v>
      </c>
      <c r="AU260" s="170">
        <v>3.01</v>
      </c>
      <c r="AV260" s="170">
        <v>2.98</v>
      </c>
      <c r="AW260" s="173"/>
      <c r="AX260" s="173">
        <v>-4.0999999999999996</v>
      </c>
      <c r="AY260" s="174">
        <f t="shared" si="56"/>
        <v>-4.0999999999999996</v>
      </c>
      <c r="AZ260" s="173"/>
      <c r="BA260" s="173"/>
      <c r="BB260" s="173"/>
      <c r="BC260" s="173">
        <v>3.51</v>
      </c>
      <c r="BD260" s="174">
        <f t="shared" si="57"/>
        <v>3.51</v>
      </c>
      <c r="BE260"/>
    </row>
    <row r="261" spans="1:57" ht="15.75" customHeight="1" x14ac:dyDescent="0.25">
      <c r="A261" s="20" t="s">
        <v>175</v>
      </c>
      <c r="B261" s="196" t="s">
        <v>2084</v>
      </c>
      <c r="C261" s="189" t="s">
        <v>1946</v>
      </c>
      <c r="D261" s="189" t="s">
        <v>1946</v>
      </c>
      <c r="E261" s="133" t="s">
        <v>520</v>
      </c>
      <c r="F261" s="166" t="str">
        <f t="shared" si="52"/>
        <v>png</v>
      </c>
      <c r="G261" s="166" t="str">
        <f t="shared" si="53"/>
        <v>svg</v>
      </c>
      <c r="H261" s="167" t="s">
        <v>766</v>
      </c>
      <c r="I261" s="167" t="s">
        <v>1035</v>
      </c>
      <c r="J261" s="168" t="s">
        <v>1306</v>
      </c>
      <c r="K261" s="168" t="s">
        <v>1661</v>
      </c>
      <c r="L261" s="168" t="s">
        <v>1661</v>
      </c>
      <c r="M261" s="169">
        <f t="shared" si="64"/>
        <v>11</v>
      </c>
      <c r="N261" s="169">
        <f t="shared" si="64"/>
        <v>14</v>
      </c>
      <c r="O261" s="169">
        <f t="shared" si="54"/>
        <v>14</v>
      </c>
      <c r="P261" s="169">
        <f t="shared" si="66"/>
        <v>0</v>
      </c>
      <c r="Q261" s="169">
        <f t="shared" si="66"/>
        <v>0</v>
      </c>
      <c r="R261" s="169">
        <f t="shared" si="66"/>
        <v>1</v>
      </c>
      <c r="S261" s="169">
        <f t="shared" si="66"/>
        <v>0</v>
      </c>
      <c r="T261" s="169">
        <f t="shared" si="66"/>
        <v>0</v>
      </c>
      <c r="U261" s="169">
        <f t="shared" si="66"/>
        <v>1</v>
      </c>
      <c r="V261" s="169">
        <f t="shared" si="66"/>
        <v>0</v>
      </c>
      <c r="W261" s="169">
        <f t="shared" si="66"/>
        <v>1</v>
      </c>
      <c r="X261" s="169">
        <f t="shared" si="66"/>
        <v>0</v>
      </c>
      <c r="Y261" s="169">
        <f t="shared" si="66"/>
        <v>0</v>
      </c>
      <c r="Z261" s="170">
        <v>211.68799999999999</v>
      </c>
      <c r="AA261" s="171">
        <v>28</v>
      </c>
      <c r="AB261" s="171">
        <v>8</v>
      </c>
      <c r="AC261" s="171">
        <v>6</v>
      </c>
      <c r="AD261" s="170">
        <f t="shared" si="55"/>
        <v>0.42857142857142855</v>
      </c>
      <c r="AE261" s="171">
        <v>3</v>
      </c>
      <c r="AF261" s="171">
        <v>1</v>
      </c>
      <c r="AG261" s="200">
        <v>0</v>
      </c>
      <c r="AH261" s="171">
        <v>20.309999999999999</v>
      </c>
      <c r="AI261" s="171">
        <v>0</v>
      </c>
      <c r="AJ261" s="170">
        <v>2.39</v>
      </c>
      <c r="AK261" s="170">
        <v>2.39</v>
      </c>
      <c r="AL261" s="170">
        <v>2.39</v>
      </c>
      <c r="AM261" s="170">
        <v>2.39</v>
      </c>
      <c r="AN261" s="170">
        <v>2.39</v>
      </c>
      <c r="AO261" s="170">
        <v>2.39</v>
      </c>
      <c r="AP261" s="172">
        <v>2.39</v>
      </c>
      <c r="AQ261" s="170">
        <v>2.39</v>
      </c>
      <c r="AR261" s="170">
        <v>2.39</v>
      </c>
      <c r="AS261" s="170">
        <v>2.39</v>
      </c>
      <c r="AT261" s="170">
        <v>2.39</v>
      </c>
      <c r="AU261" s="170">
        <v>2.39</v>
      </c>
      <c r="AV261" s="170">
        <v>2.39</v>
      </c>
      <c r="AW261" s="173"/>
      <c r="AX261" s="173">
        <v>-2.48</v>
      </c>
      <c r="AY261" s="174">
        <f t="shared" si="56"/>
        <v>-2.48</v>
      </c>
      <c r="AZ261" s="173"/>
      <c r="BA261" s="173"/>
      <c r="BB261" s="173"/>
      <c r="BC261" s="173">
        <v>2.1800000000000002</v>
      </c>
      <c r="BD261" s="174">
        <f t="shared" si="57"/>
        <v>2.1800000000000002</v>
      </c>
      <c r="BE261"/>
    </row>
    <row r="262" spans="1:57" ht="15.75" customHeight="1" x14ac:dyDescent="0.25">
      <c r="A262" s="20" t="s">
        <v>96</v>
      </c>
      <c r="B262" s="196" t="s">
        <v>1942</v>
      </c>
      <c r="C262" s="189"/>
      <c r="D262" s="189" t="s">
        <v>1946</v>
      </c>
      <c r="E262" s="133" t="s">
        <v>422</v>
      </c>
      <c r="F262" s="166" t="str">
        <f t="shared" ref="F262:F325" si="67">HYPERLINK("IMAGES\PNG\"&amp;E262&amp;".png","png")</f>
        <v>png</v>
      </c>
      <c r="G262" s="166" t="str">
        <f t="shared" ref="G262:G325" si="68">HYPERLINK("IMAGES\SVG\"&amp;E262&amp;".svg","svg")</f>
        <v>svg</v>
      </c>
      <c r="H262" s="167" t="s">
        <v>767</v>
      </c>
      <c r="I262" s="167" t="s">
        <v>1036</v>
      </c>
      <c r="J262" s="168" t="s">
        <v>1307</v>
      </c>
      <c r="K262" s="168" t="s">
        <v>1662</v>
      </c>
      <c r="L262" s="168" t="s">
        <v>1662</v>
      </c>
      <c r="M262" s="169">
        <f t="shared" si="64"/>
        <v>9</v>
      </c>
      <c r="N262" s="169">
        <f t="shared" si="64"/>
        <v>9</v>
      </c>
      <c r="O262" s="169">
        <f t="shared" ref="O262:O325" si="69">IFERROR(VALUE(MID($L262,SEARCH(O$2&amp;"0",$L262,1)+LEN(O$2),3)),0)</f>
        <v>9</v>
      </c>
      <c r="P262" s="169">
        <f t="shared" si="66"/>
        <v>0</v>
      </c>
      <c r="Q262" s="169">
        <f t="shared" si="66"/>
        <v>0</v>
      </c>
      <c r="R262" s="169">
        <f t="shared" si="66"/>
        <v>2</v>
      </c>
      <c r="S262" s="169">
        <f t="shared" si="66"/>
        <v>0</v>
      </c>
      <c r="T262" s="169">
        <f t="shared" si="66"/>
        <v>0</v>
      </c>
      <c r="U262" s="169">
        <f t="shared" si="66"/>
        <v>1</v>
      </c>
      <c r="V262" s="169">
        <f t="shared" si="66"/>
        <v>0</v>
      </c>
      <c r="W262" s="169">
        <f t="shared" si="66"/>
        <v>1</v>
      </c>
      <c r="X262" s="169">
        <f t="shared" si="66"/>
        <v>0</v>
      </c>
      <c r="Y262" s="169">
        <f t="shared" si="66"/>
        <v>0</v>
      </c>
      <c r="Z262" s="170">
        <v>218.08</v>
      </c>
      <c r="AA262" s="171">
        <v>22</v>
      </c>
      <c r="AB262" s="171">
        <v>7</v>
      </c>
      <c r="AC262" s="171">
        <v>6</v>
      </c>
      <c r="AD262" s="170">
        <f t="shared" ref="AD262:AD325" si="70">IF(N262=O262,AC262/(AA262-N262),AC262/(AA262-O262))</f>
        <v>0.46153846153846156</v>
      </c>
      <c r="AE262" s="171">
        <v>2</v>
      </c>
      <c r="AF262" s="171">
        <v>1</v>
      </c>
      <c r="AG262" s="200">
        <v>1</v>
      </c>
      <c r="AH262" s="171">
        <v>29.1</v>
      </c>
      <c r="AI262" s="171">
        <v>0</v>
      </c>
      <c r="AJ262" s="170">
        <v>3.12</v>
      </c>
      <c r="AK262" s="170">
        <v>3.12</v>
      </c>
      <c r="AL262" s="170">
        <v>3.12</v>
      </c>
      <c r="AM262" s="170">
        <v>3.12</v>
      </c>
      <c r="AN262" s="170">
        <v>3.12</v>
      </c>
      <c r="AO262" s="170">
        <v>3.12</v>
      </c>
      <c r="AP262" s="172">
        <v>3.12</v>
      </c>
      <c r="AQ262" s="170">
        <v>3.12</v>
      </c>
      <c r="AR262" s="170">
        <v>3.12</v>
      </c>
      <c r="AS262" s="170">
        <v>3.12</v>
      </c>
      <c r="AT262" s="170">
        <v>3.12</v>
      </c>
      <c r="AU262" s="170">
        <v>3.11</v>
      </c>
      <c r="AV262" s="170">
        <v>3.01</v>
      </c>
      <c r="AW262" s="173"/>
      <c r="AX262" s="173">
        <v>-3</v>
      </c>
      <c r="AY262" s="174">
        <f t="shared" ref="AY262:AY325" si="71">IF(OR(ISBLANK(AW262),ISBLANK(AX262)),IF(ISNUMBER(AX262),AX262,IF(ISNUMBER(AW262),AW262,NA())),NA())</f>
        <v>-3</v>
      </c>
      <c r="AZ262" s="173"/>
      <c r="BA262" s="173"/>
      <c r="BB262" s="173"/>
      <c r="BC262" s="173">
        <v>3.07</v>
      </c>
      <c r="BD262" s="174">
        <f t="shared" ref="BD262:BD325" si="72">IF(OR(ISBLANK(BB262),ISBLANK(BC262)),IF(ISNUMBER(BC262),BC262,IF(ISNUMBER(BB262),BB262,NA())),NA())</f>
        <v>3.07</v>
      </c>
      <c r="BE262"/>
    </row>
    <row r="263" spans="1:57" ht="15.75" customHeight="1" x14ac:dyDescent="0.25">
      <c r="A263" s="20" t="s">
        <v>3</v>
      </c>
      <c r="B263" s="196" t="s">
        <v>2078</v>
      </c>
      <c r="C263" s="189"/>
      <c r="D263" s="189" t="s">
        <v>1946</v>
      </c>
      <c r="E263" s="133" t="s">
        <v>423</v>
      </c>
      <c r="F263" s="166" t="str">
        <f t="shared" si="67"/>
        <v>png</v>
      </c>
      <c r="G263" s="166" t="str">
        <f t="shared" si="68"/>
        <v>svg</v>
      </c>
      <c r="H263" s="167" t="s">
        <v>768</v>
      </c>
      <c r="I263" s="167" t="s">
        <v>1037</v>
      </c>
      <c r="J263" s="168" t="s">
        <v>1308</v>
      </c>
      <c r="K263" s="168" t="s">
        <v>1663</v>
      </c>
      <c r="L263" s="168" t="s">
        <v>1663</v>
      </c>
      <c r="M263" s="169">
        <f t="shared" si="64"/>
        <v>22</v>
      </c>
      <c r="N263" s="169">
        <f t="shared" si="64"/>
        <v>22</v>
      </c>
      <c r="O263" s="169">
        <f t="shared" si="69"/>
        <v>22</v>
      </c>
      <c r="P263" s="169">
        <f t="shared" si="66"/>
        <v>0</v>
      </c>
      <c r="Q263" s="169">
        <f t="shared" si="66"/>
        <v>0</v>
      </c>
      <c r="R263" s="169">
        <f t="shared" si="66"/>
        <v>1</v>
      </c>
      <c r="S263" s="169">
        <f t="shared" si="66"/>
        <v>0</v>
      </c>
      <c r="T263" s="169">
        <f t="shared" si="66"/>
        <v>0</v>
      </c>
      <c r="U263" s="169">
        <f t="shared" si="66"/>
        <v>3</v>
      </c>
      <c r="V263" s="169">
        <f t="shared" si="66"/>
        <v>0</v>
      </c>
      <c r="W263" s="169">
        <f t="shared" si="66"/>
        <v>5</v>
      </c>
      <c r="X263" s="169">
        <f t="shared" si="66"/>
        <v>0</v>
      </c>
      <c r="Y263" s="169">
        <f t="shared" si="66"/>
        <v>0</v>
      </c>
      <c r="Z263" s="170">
        <v>443.88</v>
      </c>
      <c r="AA263" s="171">
        <v>53</v>
      </c>
      <c r="AB263" s="171">
        <v>15</v>
      </c>
      <c r="AC263" s="171">
        <v>16</v>
      </c>
      <c r="AD263" s="170">
        <f t="shared" si="70"/>
        <v>0.5161290322580645</v>
      </c>
      <c r="AE263" s="171">
        <v>10</v>
      </c>
      <c r="AF263" s="171">
        <v>6</v>
      </c>
      <c r="AG263" s="200">
        <v>0</v>
      </c>
      <c r="AH263" s="171">
        <v>92.13</v>
      </c>
      <c r="AI263" s="171">
        <v>0</v>
      </c>
      <c r="AJ263" s="170">
        <v>2.84</v>
      </c>
      <c r="AK263" s="170">
        <v>3.74</v>
      </c>
      <c r="AL263" s="170">
        <v>4.24</v>
      </c>
      <c r="AM263" s="170">
        <v>4.34</v>
      </c>
      <c r="AN263" s="170">
        <v>4.3499999999999996</v>
      </c>
      <c r="AO263" s="170">
        <v>4.3600000000000003</v>
      </c>
      <c r="AP263" s="172">
        <v>4.3600000000000003</v>
      </c>
      <c r="AQ263" s="170">
        <v>4.3600000000000003</v>
      </c>
      <c r="AR263" s="170">
        <v>4.3600000000000003</v>
      </c>
      <c r="AS263" s="170">
        <v>4.3600000000000003</v>
      </c>
      <c r="AT263" s="170">
        <v>4.3600000000000003</v>
      </c>
      <c r="AU263" s="170">
        <v>4.3600000000000003</v>
      </c>
      <c r="AV263" s="170">
        <v>4.3600000000000003</v>
      </c>
      <c r="AW263" s="173">
        <v>-5.15</v>
      </c>
      <c r="AX263" s="173"/>
      <c r="AY263" s="174">
        <f t="shared" si="71"/>
        <v>-5.15</v>
      </c>
      <c r="AZ263" s="173"/>
      <c r="BA263" s="173"/>
      <c r="BB263" s="173"/>
      <c r="BC263" s="173">
        <v>4.5999999999999996</v>
      </c>
      <c r="BD263" s="174">
        <f t="shared" si="72"/>
        <v>4.5999999999999996</v>
      </c>
      <c r="BE263"/>
    </row>
    <row r="264" spans="1:57" ht="15.75" customHeight="1" x14ac:dyDescent="0.25">
      <c r="A264" s="196" t="s">
        <v>64</v>
      </c>
      <c r="B264" s="196" t="s">
        <v>1942</v>
      </c>
      <c r="C264" s="189" t="s">
        <v>1946</v>
      </c>
      <c r="D264" s="189" t="s">
        <v>1946</v>
      </c>
      <c r="E264" s="133" t="s">
        <v>272</v>
      </c>
      <c r="F264" s="166" t="str">
        <f t="shared" si="67"/>
        <v>png</v>
      </c>
      <c r="G264" s="166" t="str">
        <f t="shared" si="68"/>
        <v>svg</v>
      </c>
      <c r="H264" s="167" t="s">
        <v>769</v>
      </c>
      <c r="I264" s="167" t="s">
        <v>1038</v>
      </c>
      <c r="J264" s="168" t="s">
        <v>1309</v>
      </c>
      <c r="K264" s="168" t="s">
        <v>1664</v>
      </c>
      <c r="L264" s="168" t="s">
        <v>1664</v>
      </c>
      <c r="M264" s="169">
        <f t="shared" si="64"/>
        <v>9</v>
      </c>
      <c r="N264" s="169">
        <f t="shared" si="64"/>
        <v>16</v>
      </c>
      <c r="O264" s="169">
        <f t="shared" si="69"/>
        <v>16</v>
      </c>
      <c r="P264" s="169">
        <f t="shared" si="66"/>
        <v>0</v>
      </c>
      <c r="Q264" s="169">
        <f t="shared" si="66"/>
        <v>0</v>
      </c>
      <c r="R264" s="169">
        <f t="shared" si="66"/>
        <v>1</v>
      </c>
      <c r="S264" s="169">
        <f t="shared" si="66"/>
        <v>0</v>
      </c>
      <c r="T264" s="169">
        <f t="shared" si="66"/>
        <v>0</v>
      </c>
      <c r="U264" s="169">
        <f t="shared" si="66"/>
        <v>5</v>
      </c>
      <c r="V264" s="169">
        <f t="shared" si="66"/>
        <v>0</v>
      </c>
      <c r="W264" s="169">
        <f t="shared" si="66"/>
        <v>0</v>
      </c>
      <c r="X264" s="169">
        <f t="shared" si="66"/>
        <v>0</v>
      </c>
      <c r="Y264" s="169">
        <f t="shared" si="66"/>
        <v>0</v>
      </c>
      <c r="Z264" s="170">
        <v>229.71</v>
      </c>
      <c r="AA264" s="171">
        <v>31</v>
      </c>
      <c r="AB264" s="171">
        <v>9</v>
      </c>
      <c r="AC264" s="171">
        <v>6</v>
      </c>
      <c r="AD264" s="170">
        <f t="shared" si="70"/>
        <v>0.4</v>
      </c>
      <c r="AE264" s="171">
        <v>4</v>
      </c>
      <c r="AF264" s="171">
        <v>5</v>
      </c>
      <c r="AG264" s="200">
        <v>2</v>
      </c>
      <c r="AH264" s="171">
        <v>62.73</v>
      </c>
      <c r="AI264" s="171">
        <v>0</v>
      </c>
      <c r="AJ264" s="170">
        <v>1.05</v>
      </c>
      <c r="AK264" s="170">
        <v>1.8</v>
      </c>
      <c r="AL264" s="170">
        <v>2.41</v>
      </c>
      <c r="AM264" s="170">
        <v>2.59</v>
      </c>
      <c r="AN264" s="170">
        <v>2.61</v>
      </c>
      <c r="AO264" s="170">
        <v>2.61</v>
      </c>
      <c r="AP264" s="172">
        <v>2.61</v>
      </c>
      <c r="AQ264" s="170">
        <v>2.61</v>
      </c>
      <c r="AR264" s="170">
        <v>2.61</v>
      </c>
      <c r="AS264" s="170">
        <v>2.61</v>
      </c>
      <c r="AT264" s="170">
        <v>2.61</v>
      </c>
      <c r="AU264" s="170">
        <v>2.61</v>
      </c>
      <c r="AV264" s="170">
        <v>2.57</v>
      </c>
      <c r="AW264" s="173"/>
      <c r="AX264" s="173">
        <v>-4.43</v>
      </c>
      <c r="AY264" s="174">
        <f t="shared" si="71"/>
        <v>-4.43</v>
      </c>
      <c r="AZ264" s="173"/>
      <c r="BA264" s="173"/>
      <c r="BB264" s="173"/>
      <c r="BC264" s="173">
        <v>2.93</v>
      </c>
      <c r="BD264" s="174">
        <f t="shared" si="72"/>
        <v>2.93</v>
      </c>
      <c r="BE264"/>
    </row>
    <row r="265" spans="1:57" ht="15.75" customHeight="1" x14ac:dyDescent="0.25">
      <c r="A265" s="196" t="s">
        <v>165</v>
      </c>
      <c r="B265" s="196" t="s">
        <v>2088</v>
      </c>
      <c r="C265" s="189" t="s">
        <v>1946</v>
      </c>
      <c r="D265" s="189" t="s">
        <v>1946</v>
      </c>
      <c r="E265" s="133" t="s">
        <v>521</v>
      </c>
      <c r="F265" s="166" t="str">
        <f t="shared" si="67"/>
        <v>png</v>
      </c>
      <c r="G265" s="166" t="str">
        <f t="shared" si="68"/>
        <v>svg</v>
      </c>
      <c r="H265" s="167" t="s">
        <v>770</v>
      </c>
      <c r="I265" s="167" t="s">
        <v>1039</v>
      </c>
      <c r="J265" s="168" t="s">
        <v>1310</v>
      </c>
      <c r="K265" s="168" t="s">
        <v>1665</v>
      </c>
      <c r="L265" s="168" t="s">
        <v>1665</v>
      </c>
      <c r="M265" s="169">
        <f t="shared" si="64"/>
        <v>10</v>
      </c>
      <c r="N265" s="169">
        <f t="shared" si="64"/>
        <v>13</v>
      </c>
      <c r="O265" s="169">
        <f t="shared" si="69"/>
        <v>13</v>
      </c>
      <c r="P265" s="169">
        <f t="shared" si="66"/>
        <v>0</v>
      </c>
      <c r="Q265" s="169">
        <f t="shared" si="66"/>
        <v>0</v>
      </c>
      <c r="R265" s="169">
        <f t="shared" si="66"/>
        <v>0</v>
      </c>
      <c r="S265" s="169">
        <f t="shared" si="66"/>
        <v>0</v>
      </c>
      <c r="T265" s="169">
        <f t="shared" si="66"/>
        <v>0</v>
      </c>
      <c r="U265" s="169">
        <f t="shared" si="66"/>
        <v>1</v>
      </c>
      <c r="V265" s="169">
        <f t="shared" si="66"/>
        <v>0</v>
      </c>
      <c r="W265" s="169">
        <f t="shared" si="66"/>
        <v>2</v>
      </c>
      <c r="X265" s="169">
        <f t="shared" si="66"/>
        <v>0</v>
      </c>
      <c r="Y265" s="169">
        <f t="shared" si="66"/>
        <v>0</v>
      </c>
      <c r="Z265" s="170">
        <v>179.2157</v>
      </c>
      <c r="AA265" s="171">
        <v>26</v>
      </c>
      <c r="AB265" s="171">
        <v>7</v>
      </c>
      <c r="AC265" s="171">
        <v>6</v>
      </c>
      <c r="AD265" s="170">
        <f t="shared" si="70"/>
        <v>0.46153846153846156</v>
      </c>
      <c r="AE265" s="171">
        <v>3</v>
      </c>
      <c r="AF265" s="171">
        <v>2</v>
      </c>
      <c r="AG265" s="200">
        <v>1</v>
      </c>
      <c r="AH265" s="171">
        <v>38.33</v>
      </c>
      <c r="AI265" s="171">
        <v>0</v>
      </c>
      <c r="AJ265" s="170">
        <v>2.6</v>
      </c>
      <c r="AK265" s="170">
        <v>2.6</v>
      </c>
      <c r="AL265" s="170">
        <v>2.6</v>
      </c>
      <c r="AM265" s="170">
        <v>2.6</v>
      </c>
      <c r="AN265" s="170">
        <v>2.6</v>
      </c>
      <c r="AO265" s="170">
        <v>2.6</v>
      </c>
      <c r="AP265" s="172">
        <v>2.6</v>
      </c>
      <c r="AQ265" s="170">
        <v>2.6</v>
      </c>
      <c r="AR265" s="170">
        <v>2.6</v>
      </c>
      <c r="AS265" s="170">
        <v>2.6</v>
      </c>
      <c r="AT265" s="170">
        <v>2.58</v>
      </c>
      <c r="AU265" s="170">
        <v>2.4500000000000002</v>
      </c>
      <c r="AV265" s="170">
        <v>1.91</v>
      </c>
      <c r="AW265" s="173">
        <v>-1.97</v>
      </c>
      <c r="AX265" s="173"/>
      <c r="AY265" s="174">
        <f t="shared" si="71"/>
        <v>-1.97</v>
      </c>
      <c r="AZ265" s="173"/>
      <c r="BA265" s="173"/>
      <c r="BB265" s="173"/>
      <c r="BC265" s="173">
        <v>2.6</v>
      </c>
      <c r="BD265" s="174">
        <f t="shared" si="72"/>
        <v>2.6</v>
      </c>
      <c r="BE265"/>
    </row>
    <row r="266" spans="1:57" ht="15.75" customHeight="1" x14ac:dyDescent="0.25">
      <c r="A266" s="187" t="s">
        <v>176</v>
      </c>
      <c r="B266" s="196" t="s">
        <v>2084</v>
      </c>
      <c r="C266" s="189" t="s">
        <v>1946</v>
      </c>
      <c r="D266" s="189"/>
      <c r="E266" s="133" t="s">
        <v>324</v>
      </c>
      <c r="F266" s="166" t="str">
        <f t="shared" si="67"/>
        <v>png</v>
      </c>
      <c r="G266" s="166" t="str">
        <f t="shared" si="68"/>
        <v>svg</v>
      </c>
      <c r="H266" s="167" t="s">
        <v>771</v>
      </c>
      <c r="I266" s="167" t="s">
        <v>1040</v>
      </c>
      <c r="J266" s="168" t="s">
        <v>1269</v>
      </c>
      <c r="K266" s="168" t="s">
        <v>1623</v>
      </c>
      <c r="L266" s="168" t="s">
        <v>1623</v>
      </c>
      <c r="M266" s="169">
        <f t="shared" ref="M266:N285" si="73">IFERROR(VALUE(MID($K266,SEARCH(M$2&amp;"0",$K266,1)+LEN(M$2),3)),0)</f>
        <v>15</v>
      </c>
      <c r="N266" s="169">
        <f t="shared" si="73"/>
        <v>22</v>
      </c>
      <c r="O266" s="169">
        <f t="shared" si="69"/>
        <v>22</v>
      </c>
      <c r="P266" s="169">
        <f t="shared" ref="P266:Y275" si="74">IFERROR(VALUE(MID($K266,SEARCH(P$2&amp;"0",$K266,1)+LEN(P$2),3)),0)</f>
        <v>0</v>
      </c>
      <c r="Q266" s="169">
        <f t="shared" si="74"/>
        <v>0</v>
      </c>
      <c r="R266" s="169">
        <f t="shared" si="74"/>
        <v>1</v>
      </c>
      <c r="S266" s="169">
        <f t="shared" si="74"/>
        <v>0</v>
      </c>
      <c r="T266" s="169">
        <f t="shared" si="74"/>
        <v>0</v>
      </c>
      <c r="U266" s="169">
        <f t="shared" si="74"/>
        <v>1</v>
      </c>
      <c r="V266" s="169">
        <f t="shared" si="74"/>
        <v>0</v>
      </c>
      <c r="W266" s="169">
        <f t="shared" si="74"/>
        <v>2</v>
      </c>
      <c r="X266" s="169">
        <f t="shared" si="74"/>
        <v>0</v>
      </c>
      <c r="Y266" s="169">
        <f t="shared" si="74"/>
        <v>0</v>
      </c>
      <c r="Z266" s="170">
        <v>283.79399999999998</v>
      </c>
      <c r="AA266" s="171">
        <v>41</v>
      </c>
      <c r="AB266" s="171">
        <v>13</v>
      </c>
      <c r="AC266" s="171">
        <v>6</v>
      </c>
      <c r="AD266" s="170">
        <f t="shared" si="70"/>
        <v>0.31578947368421051</v>
      </c>
      <c r="AE266" s="171">
        <v>6</v>
      </c>
      <c r="AF266" s="171">
        <v>2</v>
      </c>
      <c r="AG266" s="200">
        <v>0</v>
      </c>
      <c r="AH266" s="171">
        <v>29.54</v>
      </c>
      <c r="AI266" s="171">
        <v>0</v>
      </c>
      <c r="AJ266" s="170">
        <v>3.92</v>
      </c>
      <c r="AK266" s="170">
        <v>3.92</v>
      </c>
      <c r="AL266" s="170">
        <v>3.92</v>
      </c>
      <c r="AM266" s="170">
        <v>3.92</v>
      </c>
      <c r="AN266" s="170">
        <v>3.92</v>
      </c>
      <c r="AO266" s="170">
        <v>3.92</v>
      </c>
      <c r="AP266" s="172">
        <v>3.92</v>
      </c>
      <c r="AQ266" s="170">
        <v>3.92</v>
      </c>
      <c r="AR266" s="170">
        <v>3.92</v>
      </c>
      <c r="AS266" s="170">
        <v>3.92</v>
      </c>
      <c r="AT266" s="170">
        <v>3.92</v>
      </c>
      <c r="AU266" s="170">
        <v>3.92</v>
      </c>
      <c r="AV266" s="170">
        <v>3.92</v>
      </c>
      <c r="AW266" s="173">
        <v>-3.4</v>
      </c>
      <c r="AX266" s="173"/>
      <c r="AY266" s="174">
        <f t="shared" si="71"/>
        <v>-3.4</v>
      </c>
      <c r="AZ266" s="173"/>
      <c r="BA266" s="173"/>
      <c r="BB266" s="173"/>
      <c r="BC266" s="173">
        <v>3.5</v>
      </c>
      <c r="BD266" s="174">
        <f t="shared" si="72"/>
        <v>3.5</v>
      </c>
      <c r="BE266"/>
    </row>
    <row r="267" spans="1:57" ht="15.75" customHeight="1" x14ac:dyDescent="0.25">
      <c r="A267" s="20" t="s">
        <v>546</v>
      </c>
      <c r="B267" s="196" t="s">
        <v>2080</v>
      </c>
      <c r="C267" s="189"/>
      <c r="D267" s="189" t="s">
        <v>1946</v>
      </c>
      <c r="E267" s="133" t="s">
        <v>522</v>
      </c>
      <c r="F267" s="166" t="str">
        <f t="shared" si="67"/>
        <v>png</v>
      </c>
      <c r="G267" s="166" t="str">
        <f t="shared" si="68"/>
        <v>svg</v>
      </c>
      <c r="H267" s="167" t="s">
        <v>772</v>
      </c>
      <c r="I267" s="167" t="s">
        <v>1448</v>
      </c>
      <c r="J267" s="168" t="s">
        <v>1311</v>
      </c>
      <c r="K267" s="168" t="s">
        <v>1666</v>
      </c>
      <c r="L267" s="168" t="s">
        <v>1937</v>
      </c>
      <c r="M267" s="169">
        <f t="shared" si="73"/>
        <v>15</v>
      </c>
      <c r="N267" s="169">
        <f t="shared" si="73"/>
        <v>17</v>
      </c>
      <c r="O267" s="169">
        <f t="shared" si="69"/>
        <v>17</v>
      </c>
      <c r="P267" s="169">
        <f t="shared" si="74"/>
        <v>0</v>
      </c>
      <c r="Q267" s="169">
        <f t="shared" si="74"/>
        <v>0</v>
      </c>
      <c r="R267" s="169">
        <f t="shared" si="74"/>
        <v>0</v>
      </c>
      <c r="S267" s="169">
        <f t="shared" si="74"/>
        <v>0</v>
      </c>
      <c r="T267" s="169">
        <f t="shared" si="74"/>
        <v>0</v>
      </c>
      <c r="U267" s="169">
        <f t="shared" si="74"/>
        <v>4</v>
      </c>
      <c r="V267" s="169">
        <f t="shared" si="74"/>
        <v>1</v>
      </c>
      <c r="W267" s="169">
        <f t="shared" si="74"/>
        <v>7</v>
      </c>
      <c r="X267" s="169">
        <f t="shared" si="74"/>
        <v>0</v>
      </c>
      <c r="Y267" s="169">
        <f t="shared" si="74"/>
        <v>1</v>
      </c>
      <c r="Z267" s="170">
        <v>397.38400000000001</v>
      </c>
      <c r="AA267" s="171">
        <v>44</v>
      </c>
      <c r="AB267" s="171">
        <v>16</v>
      </c>
      <c r="AC267" s="171">
        <v>11</v>
      </c>
      <c r="AD267" s="170">
        <f t="shared" si="70"/>
        <v>0.40740740740740738</v>
      </c>
      <c r="AE267" s="171">
        <v>6</v>
      </c>
      <c r="AF267" s="171">
        <v>8</v>
      </c>
      <c r="AG267" s="200">
        <v>0</v>
      </c>
      <c r="AH267" s="171">
        <v>141</v>
      </c>
      <c r="AI267" s="171">
        <v>-1</v>
      </c>
      <c r="AJ267" s="170">
        <v>2.02</v>
      </c>
      <c r="AK267" s="170">
        <v>1.99</v>
      </c>
      <c r="AL267" s="170">
        <v>1.77</v>
      </c>
      <c r="AM267" s="170">
        <v>1.31</v>
      </c>
      <c r="AN267" s="170">
        <v>1.1100000000000001</v>
      </c>
      <c r="AO267" s="170">
        <v>1.08</v>
      </c>
      <c r="AP267" s="172">
        <v>1.08</v>
      </c>
      <c r="AQ267" s="170">
        <v>1.08</v>
      </c>
      <c r="AR267" s="170">
        <v>1.08</v>
      </c>
      <c r="AS267" s="170">
        <v>1.08</v>
      </c>
      <c r="AT267" s="170">
        <v>1.08</v>
      </c>
      <c r="AU267" s="170">
        <v>1.08</v>
      </c>
      <c r="AV267" s="170">
        <v>1.08</v>
      </c>
      <c r="AW267" s="173">
        <v>-3.99</v>
      </c>
      <c r="AX267" s="173"/>
      <c r="AY267" s="174">
        <f t="shared" si="71"/>
        <v>-3.99</v>
      </c>
      <c r="AZ267" s="173">
        <v>2.09</v>
      </c>
      <c r="BA267" s="173">
        <v>2.08</v>
      </c>
      <c r="BB267" s="173">
        <v>2.085</v>
      </c>
      <c r="BC267" s="173"/>
      <c r="BD267" s="174">
        <f t="shared" si="72"/>
        <v>2.085</v>
      </c>
      <c r="BE267"/>
    </row>
    <row r="268" spans="1:57" ht="15.75" customHeight="1" x14ac:dyDescent="0.25">
      <c r="A268" s="196" t="s">
        <v>1978</v>
      </c>
      <c r="B268" s="196" t="s">
        <v>2077</v>
      </c>
      <c r="C268" s="189"/>
      <c r="D268" s="189"/>
      <c r="E268" s="195" t="s">
        <v>1979</v>
      </c>
      <c r="F268" s="166" t="str">
        <f t="shared" si="67"/>
        <v>png</v>
      </c>
      <c r="G268" s="166" t="str">
        <f t="shared" si="68"/>
        <v>svg</v>
      </c>
      <c r="H268" s="167" t="s">
        <v>2006</v>
      </c>
      <c r="I268" s="167" t="s">
        <v>2067</v>
      </c>
      <c r="J268" s="168" t="s">
        <v>2041</v>
      </c>
      <c r="K268" s="168" t="s">
        <v>2042</v>
      </c>
      <c r="L268" s="168" t="s">
        <v>2042</v>
      </c>
      <c r="M268" s="169">
        <f t="shared" si="73"/>
        <v>16</v>
      </c>
      <c r="N268" s="169">
        <f t="shared" si="73"/>
        <v>18</v>
      </c>
      <c r="O268" s="169">
        <f t="shared" si="69"/>
        <v>18</v>
      </c>
      <c r="P268" s="169">
        <f t="shared" si="74"/>
        <v>0</v>
      </c>
      <c r="Q268" s="169">
        <f t="shared" si="74"/>
        <v>0</v>
      </c>
      <c r="R268" s="169">
        <f t="shared" si="74"/>
        <v>1</v>
      </c>
      <c r="S268" s="169">
        <f t="shared" si="74"/>
        <v>0</v>
      </c>
      <c r="T268" s="169">
        <f t="shared" si="74"/>
        <v>0</v>
      </c>
      <c r="U268" s="169">
        <f t="shared" si="74"/>
        <v>7</v>
      </c>
      <c r="V268" s="169">
        <f t="shared" si="74"/>
        <v>0</v>
      </c>
      <c r="W268" s="169">
        <f t="shared" si="74"/>
        <v>5</v>
      </c>
      <c r="X268" s="169">
        <f t="shared" si="74"/>
        <v>0</v>
      </c>
      <c r="Y268" s="169">
        <f t="shared" si="74"/>
        <v>1</v>
      </c>
      <c r="Z268" s="170">
        <v>455.87599999999998</v>
      </c>
      <c r="AA268" s="171">
        <v>48</v>
      </c>
      <c r="AB268" s="171">
        <v>15</v>
      </c>
      <c r="AC268" s="171">
        <v>15</v>
      </c>
      <c r="AD268" s="170">
        <f t="shared" si="70"/>
        <v>0.5</v>
      </c>
      <c r="AE268" s="171">
        <v>6</v>
      </c>
      <c r="AF268" s="171">
        <v>10</v>
      </c>
      <c r="AG268" s="200">
        <v>1</v>
      </c>
      <c r="AH268" s="171">
        <v>146.9</v>
      </c>
      <c r="AI268" s="171">
        <v>-1</v>
      </c>
      <c r="AJ268" s="170">
        <v>2.52</v>
      </c>
      <c r="AK268" s="170">
        <v>2.9</v>
      </c>
      <c r="AL268" s="170">
        <v>2.96</v>
      </c>
      <c r="AM268" s="170">
        <v>2.89</v>
      </c>
      <c r="AN268" s="170">
        <v>2.5299999999999998</v>
      </c>
      <c r="AO268" s="170">
        <v>2.14</v>
      </c>
      <c r="AP268" s="172">
        <v>2.04</v>
      </c>
      <c r="AQ268" s="170">
        <v>2.0299999999999998</v>
      </c>
      <c r="AR268" s="170">
        <v>2.0299999999999998</v>
      </c>
      <c r="AS268" s="170">
        <v>2.0299999999999998</v>
      </c>
      <c r="AT268" s="170">
        <v>2.0299999999999998</v>
      </c>
      <c r="AU268" s="170">
        <v>2.0299999999999998</v>
      </c>
      <c r="AV268" s="170">
        <v>2.02</v>
      </c>
      <c r="AW268" s="173">
        <v>-4.29</v>
      </c>
      <c r="AX268" s="173"/>
      <c r="AY268" s="174">
        <f t="shared" si="71"/>
        <v>-4.29</v>
      </c>
      <c r="AZ268" s="173">
        <v>2.4700000000000002</v>
      </c>
      <c r="BA268" s="173">
        <v>2.72</v>
      </c>
      <c r="BB268" s="173">
        <v>2.6</v>
      </c>
      <c r="BC268" s="173"/>
      <c r="BD268" s="174">
        <f t="shared" si="72"/>
        <v>2.6</v>
      </c>
      <c r="BE268"/>
    </row>
    <row r="269" spans="1:57" ht="15.75" customHeight="1" x14ac:dyDescent="0.25">
      <c r="A269" s="20" t="s">
        <v>248</v>
      </c>
      <c r="B269" s="196" t="s">
        <v>2087</v>
      </c>
      <c r="C269" s="189" t="s">
        <v>1946</v>
      </c>
      <c r="D269" s="189" t="s">
        <v>1946</v>
      </c>
      <c r="E269" s="133" t="s">
        <v>523</v>
      </c>
      <c r="F269" s="166" t="str">
        <f t="shared" si="67"/>
        <v>png</v>
      </c>
      <c r="G269" s="166" t="str">
        <f t="shared" si="68"/>
        <v>svg</v>
      </c>
      <c r="H269" s="167" t="s">
        <v>773</v>
      </c>
      <c r="I269" s="167" t="s">
        <v>1041</v>
      </c>
      <c r="J269" s="168" t="s">
        <v>1312</v>
      </c>
      <c r="K269" s="168" t="s">
        <v>1667</v>
      </c>
      <c r="L269" s="168" t="s">
        <v>1667</v>
      </c>
      <c r="M269" s="169">
        <f t="shared" si="73"/>
        <v>12</v>
      </c>
      <c r="N269" s="169">
        <f t="shared" si="73"/>
        <v>11</v>
      </c>
      <c r="O269" s="169">
        <f t="shared" si="69"/>
        <v>11</v>
      </c>
      <c r="P269" s="169">
        <f t="shared" si="74"/>
        <v>0</v>
      </c>
      <c r="Q269" s="169">
        <f t="shared" si="74"/>
        <v>0</v>
      </c>
      <c r="R269" s="169">
        <f t="shared" si="74"/>
        <v>2</v>
      </c>
      <c r="S269" s="169">
        <f t="shared" si="74"/>
        <v>0</v>
      </c>
      <c r="T269" s="169">
        <f t="shared" si="74"/>
        <v>0</v>
      </c>
      <c r="U269" s="169">
        <f t="shared" si="74"/>
        <v>1</v>
      </c>
      <c r="V269" s="169">
        <f t="shared" si="74"/>
        <v>0</v>
      </c>
      <c r="W269" s="169">
        <f t="shared" si="74"/>
        <v>1</v>
      </c>
      <c r="X269" s="169">
        <f t="shared" si="74"/>
        <v>0</v>
      </c>
      <c r="Y269" s="169">
        <f t="shared" si="74"/>
        <v>0</v>
      </c>
      <c r="Z269" s="170">
        <v>256.12799999999999</v>
      </c>
      <c r="AA269" s="171">
        <v>27</v>
      </c>
      <c r="AB269" s="171">
        <v>10</v>
      </c>
      <c r="AC269" s="171">
        <v>6</v>
      </c>
      <c r="AD269" s="170">
        <f t="shared" si="70"/>
        <v>0.375</v>
      </c>
      <c r="AE269" s="171">
        <v>2</v>
      </c>
      <c r="AF269" s="171">
        <v>1</v>
      </c>
      <c r="AG269" s="200">
        <v>1</v>
      </c>
      <c r="AH269" s="171">
        <v>29.1</v>
      </c>
      <c r="AI269" s="171">
        <v>0</v>
      </c>
      <c r="AJ269" s="170">
        <v>3.18</v>
      </c>
      <c r="AK269" s="170">
        <v>3.18</v>
      </c>
      <c r="AL269" s="170">
        <v>3.18</v>
      </c>
      <c r="AM269" s="170">
        <v>3.18</v>
      </c>
      <c r="AN269" s="170">
        <v>3.18</v>
      </c>
      <c r="AO269" s="170">
        <v>3.18</v>
      </c>
      <c r="AP269" s="172">
        <v>3.18</v>
      </c>
      <c r="AQ269" s="170">
        <v>3.18</v>
      </c>
      <c r="AR269" s="170">
        <v>3.18</v>
      </c>
      <c r="AS269" s="170">
        <v>3.18</v>
      </c>
      <c r="AT269" s="170">
        <v>3.18</v>
      </c>
      <c r="AU269" s="170">
        <v>3.17</v>
      </c>
      <c r="AV269" s="170">
        <v>3.13</v>
      </c>
      <c r="AW269" s="173">
        <v>-4.45</v>
      </c>
      <c r="AX269" s="173"/>
      <c r="AY269" s="174">
        <f t="shared" si="71"/>
        <v>-4.45</v>
      </c>
      <c r="AZ269" s="173"/>
      <c r="BA269" s="173"/>
      <c r="BB269" s="173"/>
      <c r="BC269" s="173">
        <v>3.43</v>
      </c>
      <c r="BD269" s="174">
        <f t="shared" si="72"/>
        <v>3.43</v>
      </c>
      <c r="BE269"/>
    </row>
    <row r="270" spans="1:57" ht="15.75" customHeight="1" x14ac:dyDescent="0.25">
      <c r="A270" s="196" t="s">
        <v>203</v>
      </c>
      <c r="B270" s="196" t="s">
        <v>2086</v>
      </c>
      <c r="C270" s="189" t="s">
        <v>1946</v>
      </c>
      <c r="D270" s="189" t="s">
        <v>1946</v>
      </c>
      <c r="E270" s="133" t="s">
        <v>340</v>
      </c>
      <c r="F270" s="166" t="str">
        <f t="shared" si="67"/>
        <v>png</v>
      </c>
      <c r="G270" s="166" t="str">
        <f t="shared" si="68"/>
        <v>svg</v>
      </c>
      <c r="H270" s="167" t="s">
        <v>774</v>
      </c>
      <c r="I270" s="167" t="s">
        <v>1042</v>
      </c>
      <c r="J270" s="168" t="s">
        <v>1313</v>
      </c>
      <c r="K270" s="168" t="s">
        <v>1668</v>
      </c>
      <c r="L270" s="168" t="s">
        <v>1668</v>
      </c>
      <c r="M270" s="169">
        <f t="shared" si="73"/>
        <v>14</v>
      </c>
      <c r="N270" s="169">
        <f t="shared" si="73"/>
        <v>21</v>
      </c>
      <c r="O270" s="169">
        <f t="shared" si="69"/>
        <v>21</v>
      </c>
      <c r="P270" s="169">
        <f t="shared" si="74"/>
        <v>0</v>
      </c>
      <c r="Q270" s="169">
        <f t="shared" si="74"/>
        <v>0</v>
      </c>
      <c r="R270" s="169">
        <f t="shared" si="74"/>
        <v>0</v>
      </c>
      <c r="S270" s="169">
        <f t="shared" si="74"/>
        <v>0</v>
      </c>
      <c r="T270" s="169">
        <f t="shared" si="74"/>
        <v>0</v>
      </c>
      <c r="U270" s="169">
        <f t="shared" si="74"/>
        <v>1</v>
      </c>
      <c r="V270" s="169">
        <f t="shared" si="74"/>
        <v>0</v>
      </c>
      <c r="W270" s="169">
        <f t="shared" si="74"/>
        <v>1</v>
      </c>
      <c r="X270" s="169">
        <f t="shared" si="74"/>
        <v>0</v>
      </c>
      <c r="Y270" s="169">
        <f t="shared" si="74"/>
        <v>1</v>
      </c>
      <c r="Z270" s="170">
        <v>251.38800000000001</v>
      </c>
      <c r="AA270" s="171">
        <v>38</v>
      </c>
      <c r="AB270" s="171">
        <v>11</v>
      </c>
      <c r="AC270" s="171">
        <v>6</v>
      </c>
      <c r="AD270" s="170">
        <f t="shared" si="70"/>
        <v>0.35294117647058826</v>
      </c>
      <c r="AE270" s="171">
        <v>7</v>
      </c>
      <c r="AF270" s="171">
        <v>1</v>
      </c>
      <c r="AG270" s="200">
        <v>0</v>
      </c>
      <c r="AH270" s="171">
        <v>20.309999999999999</v>
      </c>
      <c r="AI270" s="171">
        <v>0</v>
      </c>
      <c r="AJ270" s="170">
        <v>4.17</v>
      </c>
      <c r="AK270" s="170">
        <v>4.17</v>
      </c>
      <c r="AL270" s="170">
        <v>4.17</v>
      </c>
      <c r="AM270" s="170">
        <v>4.17</v>
      </c>
      <c r="AN270" s="170">
        <v>4.17</v>
      </c>
      <c r="AO270" s="170">
        <v>4.17</v>
      </c>
      <c r="AP270" s="172">
        <v>4.17</v>
      </c>
      <c r="AQ270" s="170">
        <v>4.17</v>
      </c>
      <c r="AR270" s="170">
        <v>4.17</v>
      </c>
      <c r="AS270" s="170">
        <v>4.17</v>
      </c>
      <c r="AT270" s="170">
        <v>4.17</v>
      </c>
      <c r="AU270" s="170">
        <v>4.17</v>
      </c>
      <c r="AV270" s="170">
        <v>4.17</v>
      </c>
      <c r="AW270" s="173">
        <v>-4.16</v>
      </c>
      <c r="AX270" s="173"/>
      <c r="AY270" s="174">
        <f t="shared" si="71"/>
        <v>-4.16</v>
      </c>
      <c r="AZ270" s="173"/>
      <c r="BA270" s="173"/>
      <c r="BB270" s="173"/>
      <c r="BC270" s="173">
        <v>4.6500000000000004</v>
      </c>
      <c r="BD270" s="174">
        <f t="shared" si="72"/>
        <v>4.6500000000000004</v>
      </c>
      <c r="BE270"/>
    </row>
    <row r="271" spans="1:57" ht="15.75" customHeight="1" x14ac:dyDescent="0.25">
      <c r="A271" s="20" t="s">
        <v>32</v>
      </c>
      <c r="B271" s="196" t="s">
        <v>2080</v>
      </c>
      <c r="C271" s="189"/>
      <c r="D271" s="189" t="s">
        <v>1946</v>
      </c>
      <c r="E271" s="133" t="s">
        <v>261</v>
      </c>
      <c r="F271" s="166" t="str">
        <f t="shared" si="67"/>
        <v>png</v>
      </c>
      <c r="G271" s="166" t="str">
        <f t="shared" si="68"/>
        <v>svg</v>
      </c>
      <c r="H271" s="167" t="s">
        <v>775</v>
      </c>
      <c r="I271" s="167" t="s">
        <v>1388</v>
      </c>
      <c r="J271" s="168" t="s">
        <v>1314</v>
      </c>
      <c r="K271" s="168" t="s">
        <v>1669</v>
      </c>
      <c r="L271" s="168" t="s">
        <v>1669</v>
      </c>
      <c r="M271" s="169">
        <f t="shared" si="73"/>
        <v>15</v>
      </c>
      <c r="N271" s="169">
        <f t="shared" si="73"/>
        <v>16</v>
      </c>
      <c r="O271" s="169">
        <f t="shared" si="69"/>
        <v>16</v>
      </c>
      <c r="P271" s="169">
        <f t="shared" si="74"/>
        <v>0</v>
      </c>
      <c r="Q271" s="169">
        <f t="shared" si="74"/>
        <v>0</v>
      </c>
      <c r="R271" s="169">
        <f t="shared" si="74"/>
        <v>0</v>
      </c>
      <c r="S271" s="169">
        <f t="shared" si="74"/>
        <v>3</v>
      </c>
      <c r="T271" s="169">
        <f t="shared" si="74"/>
        <v>0</v>
      </c>
      <c r="U271" s="169">
        <f t="shared" si="74"/>
        <v>5</v>
      </c>
      <c r="V271" s="169">
        <f t="shared" si="74"/>
        <v>0</v>
      </c>
      <c r="W271" s="169">
        <f t="shared" si="74"/>
        <v>4</v>
      </c>
      <c r="X271" s="169">
        <f t="shared" si="74"/>
        <v>0</v>
      </c>
      <c r="Y271" s="169">
        <f t="shared" si="74"/>
        <v>1</v>
      </c>
      <c r="Z271" s="170">
        <v>419.37900000000002</v>
      </c>
      <c r="AA271" s="171">
        <v>44</v>
      </c>
      <c r="AB271" s="171">
        <v>16</v>
      </c>
      <c r="AC271" s="171">
        <v>12</v>
      </c>
      <c r="AD271" s="170">
        <f t="shared" si="70"/>
        <v>0.42857142857142855</v>
      </c>
      <c r="AE271" s="171">
        <v>6</v>
      </c>
      <c r="AF271" s="171">
        <v>8</v>
      </c>
      <c r="AG271" s="200">
        <v>1</v>
      </c>
      <c r="AH271" s="171">
        <v>120.37</v>
      </c>
      <c r="AI271" s="171">
        <v>-1</v>
      </c>
      <c r="AJ271" s="170">
        <v>3.46</v>
      </c>
      <c r="AK271" s="170">
        <v>3.46</v>
      </c>
      <c r="AL271" s="170">
        <v>3.27</v>
      </c>
      <c r="AM271" s="170">
        <v>2.77</v>
      </c>
      <c r="AN271" s="170">
        <v>2.48</v>
      </c>
      <c r="AO271" s="170">
        <v>2.44</v>
      </c>
      <c r="AP271" s="172">
        <v>2.4300000000000002</v>
      </c>
      <c r="AQ271" s="170">
        <v>2.4300000000000002</v>
      </c>
      <c r="AR271" s="170">
        <v>2.4300000000000002</v>
      </c>
      <c r="AS271" s="170">
        <v>2.4300000000000002</v>
      </c>
      <c r="AT271" s="170">
        <v>2.4300000000000002</v>
      </c>
      <c r="AU271" s="170">
        <v>2.4300000000000002</v>
      </c>
      <c r="AV271" s="170">
        <v>2.42</v>
      </c>
      <c r="AW271" s="173">
        <v>-3.63</v>
      </c>
      <c r="AX271" s="173"/>
      <c r="AY271" s="174">
        <f t="shared" si="71"/>
        <v>-3.63</v>
      </c>
      <c r="AZ271" s="173">
        <v>2.09</v>
      </c>
      <c r="BA271" s="173">
        <v>3.43</v>
      </c>
      <c r="BB271" s="173">
        <v>2.76</v>
      </c>
      <c r="BC271" s="173"/>
      <c r="BD271" s="174">
        <f t="shared" si="72"/>
        <v>2.76</v>
      </c>
      <c r="BE271"/>
    </row>
    <row r="272" spans="1:57" ht="15.75" customHeight="1" x14ac:dyDescent="0.25">
      <c r="A272" s="196" t="s">
        <v>128</v>
      </c>
      <c r="B272" s="196" t="s">
        <v>1941</v>
      </c>
      <c r="C272" s="189"/>
      <c r="D272" s="189"/>
      <c r="E272" s="133" t="s">
        <v>524</v>
      </c>
      <c r="F272" s="166" t="str">
        <f t="shared" si="67"/>
        <v>png</v>
      </c>
      <c r="G272" s="166" t="str">
        <f t="shared" si="68"/>
        <v>svg</v>
      </c>
      <c r="H272" s="167" t="s">
        <v>776</v>
      </c>
      <c r="I272" s="167" t="s">
        <v>1043</v>
      </c>
      <c r="J272" s="168" t="s">
        <v>1315</v>
      </c>
      <c r="K272" s="168" t="s">
        <v>1670</v>
      </c>
      <c r="L272" s="168" t="s">
        <v>1670</v>
      </c>
      <c r="M272" s="169">
        <f t="shared" si="73"/>
        <v>15</v>
      </c>
      <c r="N272" s="169">
        <f t="shared" si="73"/>
        <v>15</v>
      </c>
      <c r="O272" s="169">
        <f t="shared" si="69"/>
        <v>15</v>
      </c>
      <c r="P272" s="169">
        <f t="shared" si="74"/>
        <v>0</v>
      </c>
      <c r="Q272" s="169">
        <f t="shared" si="74"/>
        <v>0</v>
      </c>
      <c r="R272" s="169">
        <f t="shared" si="74"/>
        <v>1</v>
      </c>
      <c r="S272" s="169">
        <f t="shared" si="74"/>
        <v>0</v>
      </c>
      <c r="T272" s="169">
        <f t="shared" si="74"/>
        <v>0</v>
      </c>
      <c r="U272" s="169">
        <f t="shared" si="74"/>
        <v>6</v>
      </c>
      <c r="V272" s="169">
        <f t="shared" si="74"/>
        <v>0</v>
      </c>
      <c r="W272" s="169">
        <f t="shared" si="74"/>
        <v>0</v>
      </c>
      <c r="X272" s="169">
        <f t="shared" si="74"/>
        <v>0</v>
      </c>
      <c r="Y272" s="169">
        <f t="shared" si="74"/>
        <v>0</v>
      </c>
      <c r="Z272" s="170">
        <v>314.77300000000002</v>
      </c>
      <c r="AA272" s="171">
        <v>37</v>
      </c>
      <c r="AB272" s="171">
        <v>12</v>
      </c>
      <c r="AC272" s="171">
        <v>10</v>
      </c>
      <c r="AD272" s="170">
        <f t="shared" si="70"/>
        <v>0.45454545454545453</v>
      </c>
      <c r="AE272" s="171">
        <v>3</v>
      </c>
      <c r="AF272" s="171">
        <v>4</v>
      </c>
      <c r="AG272" s="200">
        <v>0</v>
      </c>
      <c r="AH272" s="171">
        <v>62.67</v>
      </c>
      <c r="AI272" s="171">
        <v>0</v>
      </c>
      <c r="AJ272" s="170">
        <v>1.85</v>
      </c>
      <c r="AK272" s="170">
        <v>2.4900000000000002</v>
      </c>
      <c r="AL272" s="170">
        <v>2.64</v>
      </c>
      <c r="AM272" s="170">
        <v>2.66</v>
      </c>
      <c r="AN272" s="170">
        <v>2.66</v>
      </c>
      <c r="AO272" s="170">
        <v>2.66</v>
      </c>
      <c r="AP272" s="172">
        <v>2.66</v>
      </c>
      <c r="AQ272" s="170">
        <v>2.66</v>
      </c>
      <c r="AR272" s="170">
        <v>2.66</v>
      </c>
      <c r="AS272" s="170">
        <v>2.66</v>
      </c>
      <c r="AT272" s="170">
        <v>2.66</v>
      </c>
      <c r="AU272" s="170">
        <v>2.66</v>
      </c>
      <c r="AV272" s="170">
        <v>2.66</v>
      </c>
      <c r="AW272" s="173">
        <v>-3.5</v>
      </c>
      <c r="AX272" s="173"/>
      <c r="AY272" s="174">
        <f t="shared" si="71"/>
        <v>-3.5</v>
      </c>
      <c r="AZ272" s="173">
        <v>2.57</v>
      </c>
      <c r="BA272" s="173">
        <v>2.17</v>
      </c>
      <c r="BB272" s="173">
        <v>2.37</v>
      </c>
      <c r="BC272" s="173"/>
      <c r="BD272" s="174">
        <f t="shared" si="72"/>
        <v>2.37</v>
      </c>
      <c r="BE272"/>
    </row>
    <row r="273" spans="1:57" ht="15.75" customHeight="1" x14ac:dyDescent="0.25">
      <c r="A273" s="196" t="s">
        <v>114</v>
      </c>
      <c r="B273" s="196" t="s">
        <v>1941</v>
      </c>
      <c r="C273" s="189"/>
      <c r="D273" s="189" t="s">
        <v>1946</v>
      </c>
      <c r="E273" s="133" t="s">
        <v>301</v>
      </c>
      <c r="F273" s="166" t="str">
        <f t="shared" si="67"/>
        <v>png</v>
      </c>
      <c r="G273" s="166" t="str">
        <f t="shared" si="68"/>
        <v>svg</v>
      </c>
      <c r="H273" s="167" t="s">
        <v>777</v>
      </c>
      <c r="I273" s="167" t="s">
        <v>1044</v>
      </c>
      <c r="J273" s="168" t="s">
        <v>1316</v>
      </c>
      <c r="K273" s="168" t="s">
        <v>1671</v>
      </c>
      <c r="L273" s="168" t="s">
        <v>1671</v>
      </c>
      <c r="M273" s="169">
        <f t="shared" si="73"/>
        <v>15</v>
      </c>
      <c r="N273" s="169">
        <f t="shared" si="73"/>
        <v>13</v>
      </c>
      <c r="O273" s="169">
        <f t="shared" si="69"/>
        <v>13</v>
      </c>
      <c r="P273" s="169">
        <f t="shared" si="74"/>
        <v>0</v>
      </c>
      <c r="Q273" s="169">
        <f t="shared" si="74"/>
        <v>0</v>
      </c>
      <c r="R273" s="169">
        <f t="shared" si="74"/>
        <v>2</v>
      </c>
      <c r="S273" s="169">
        <f t="shared" si="74"/>
        <v>3</v>
      </c>
      <c r="T273" s="169">
        <f t="shared" si="74"/>
        <v>0</v>
      </c>
      <c r="U273" s="169">
        <f t="shared" si="74"/>
        <v>2</v>
      </c>
      <c r="V273" s="169">
        <f t="shared" si="74"/>
        <v>0</v>
      </c>
      <c r="W273" s="169">
        <f t="shared" si="74"/>
        <v>4</v>
      </c>
      <c r="X273" s="169">
        <f t="shared" si="74"/>
        <v>0</v>
      </c>
      <c r="Y273" s="169">
        <f t="shared" si="74"/>
        <v>0</v>
      </c>
      <c r="Z273" s="170">
        <v>413.17599999999999</v>
      </c>
      <c r="AA273" s="171">
        <v>39</v>
      </c>
      <c r="AB273" s="171">
        <v>15</v>
      </c>
      <c r="AC273" s="171">
        <v>11</v>
      </c>
      <c r="AD273" s="170">
        <f t="shared" si="70"/>
        <v>0.42307692307692307</v>
      </c>
      <c r="AE273" s="171">
        <v>8</v>
      </c>
      <c r="AF273" s="171">
        <v>4</v>
      </c>
      <c r="AG273" s="200">
        <v>0</v>
      </c>
      <c r="AH273" s="171">
        <v>62.58</v>
      </c>
      <c r="AI273" s="171">
        <v>0</v>
      </c>
      <c r="AJ273" s="170">
        <v>4.3899999999999997</v>
      </c>
      <c r="AK273" s="170">
        <v>4.46</v>
      </c>
      <c r="AL273" s="170">
        <v>4.47</v>
      </c>
      <c r="AM273" s="170">
        <v>4.47</v>
      </c>
      <c r="AN273" s="170">
        <v>4.47</v>
      </c>
      <c r="AO273" s="170">
        <v>4.47</v>
      </c>
      <c r="AP273" s="172">
        <v>4.47</v>
      </c>
      <c r="AQ273" s="170">
        <v>4.47</v>
      </c>
      <c r="AR273" s="170">
        <v>4.47</v>
      </c>
      <c r="AS273" s="170">
        <v>4.47</v>
      </c>
      <c r="AT273" s="170">
        <v>4.47</v>
      </c>
      <c r="AU273" s="170">
        <v>4.47</v>
      </c>
      <c r="AV273" s="170">
        <v>4.47</v>
      </c>
      <c r="AW273" s="173">
        <v>-4.8099999999999996</v>
      </c>
      <c r="AX273" s="173"/>
      <c r="AY273" s="174">
        <f t="shared" si="71"/>
        <v>-4.8099999999999996</v>
      </c>
      <c r="AZ273" s="173">
        <v>4.6900000000000004</v>
      </c>
      <c r="BA273" s="173">
        <v>4.76</v>
      </c>
      <c r="BB273" s="173">
        <v>4.7249999999999996</v>
      </c>
      <c r="BC273" s="173"/>
      <c r="BD273" s="174">
        <f t="shared" si="72"/>
        <v>4.7249999999999996</v>
      </c>
      <c r="BE273"/>
    </row>
    <row r="274" spans="1:57" ht="15.75" customHeight="1" x14ac:dyDescent="0.25">
      <c r="A274" s="196" t="s">
        <v>1980</v>
      </c>
      <c r="B274" s="196" t="s">
        <v>2089</v>
      </c>
      <c r="C274" s="189"/>
      <c r="D274" s="189" t="s">
        <v>1946</v>
      </c>
      <c r="E274" s="195" t="s">
        <v>1981</v>
      </c>
      <c r="F274" s="166" t="str">
        <f t="shared" si="67"/>
        <v>png</v>
      </c>
      <c r="G274" s="166" t="str">
        <f t="shared" si="68"/>
        <v>svg</v>
      </c>
      <c r="H274" s="167" t="s">
        <v>2007</v>
      </c>
      <c r="I274" s="167" t="s">
        <v>2068</v>
      </c>
      <c r="J274" s="168" t="s">
        <v>2043</v>
      </c>
      <c r="K274" s="168" t="s">
        <v>2044</v>
      </c>
      <c r="L274" s="168" t="s">
        <v>2044</v>
      </c>
      <c r="M274" s="169">
        <f t="shared" si="73"/>
        <v>14</v>
      </c>
      <c r="N274" s="169">
        <f t="shared" si="73"/>
        <v>13</v>
      </c>
      <c r="O274" s="169">
        <f t="shared" si="69"/>
        <v>13</v>
      </c>
      <c r="P274" s="169">
        <f t="shared" si="74"/>
        <v>0</v>
      </c>
      <c r="Q274" s="169">
        <f t="shared" si="74"/>
        <v>0</v>
      </c>
      <c r="R274" s="169">
        <f t="shared" si="74"/>
        <v>0</v>
      </c>
      <c r="S274" s="169">
        <f t="shared" si="74"/>
        <v>3</v>
      </c>
      <c r="T274" s="169">
        <f t="shared" si="74"/>
        <v>0</v>
      </c>
      <c r="U274" s="169">
        <f t="shared" si="74"/>
        <v>2</v>
      </c>
      <c r="V274" s="169">
        <f t="shared" si="74"/>
        <v>0</v>
      </c>
      <c r="W274" s="169">
        <f t="shared" si="74"/>
        <v>4</v>
      </c>
      <c r="X274" s="169">
        <f t="shared" si="74"/>
        <v>0</v>
      </c>
      <c r="Y274" s="169">
        <f t="shared" si="74"/>
        <v>1</v>
      </c>
      <c r="Z274" s="170">
        <v>362.32400000000001</v>
      </c>
      <c r="AA274" s="171">
        <v>37</v>
      </c>
      <c r="AB274" s="171">
        <v>13</v>
      </c>
      <c r="AC274" s="171">
        <v>11</v>
      </c>
      <c r="AD274" s="170">
        <f t="shared" si="70"/>
        <v>0.45833333333333331</v>
      </c>
      <c r="AE274" s="171">
        <v>4</v>
      </c>
      <c r="AF274" s="171">
        <v>5</v>
      </c>
      <c r="AG274" s="200">
        <v>0</v>
      </c>
      <c r="AH274" s="171">
        <v>80.75</v>
      </c>
      <c r="AI274" s="171">
        <v>-1</v>
      </c>
      <c r="AJ274" s="170">
        <v>0.68</v>
      </c>
      <c r="AK274" s="170">
        <v>0.68</v>
      </c>
      <c r="AL274" s="170">
        <v>0.65</v>
      </c>
      <c r="AM274" s="170">
        <v>0.44</v>
      </c>
      <c r="AN274" s="170">
        <v>-0.12</v>
      </c>
      <c r="AO274" s="170">
        <v>-0.47</v>
      </c>
      <c r="AP274" s="172">
        <v>-0.54</v>
      </c>
      <c r="AQ274" s="170">
        <v>-0.55000000000000004</v>
      </c>
      <c r="AR274" s="170">
        <v>-0.55000000000000004</v>
      </c>
      <c r="AS274" s="170">
        <v>-0.55000000000000004</v>
      </c>
      <c r="AT274" s="170">
        <v>-0.55000000000000004</v>
      </c>
      <c r="AU274" s="170">
        <v>-0.55000000000000004</v>
      </c>
      <c r="AV274" s="170">
        <v>-0.55000000000000004</v>
      </c>
      <c r="AW274" s="173">
        <v>-3.37</v>
      </c>
      <c r="AX274" s="173"/>
      <c r="AY274" s="174">
        <f t="shared" si="71"/>
        <v>-3.37</v>
      </c>
      <c r="AZ274" s="173">
        <v>1.52</v>
      </c>
      <c r="BA274" s="173">
        <v>1.96</v>
      </c>
      <c r="BB274" s="173">
        <v>1.74</v>
      </c>
      <c r="BC274" s="173"/>
      <c r="BD274" s="174">
        <f t="shared" si="72"/>
        <v>1.74</v>
      </c>
      <c r="BE274"/>
    </row>
    <row r="275" spans="1:57" ht="15.75" customHeight="1" x14ac:dyDescent="0.25">
      <c r="A275" s="187" t="s">
        <v>143</v>
      </c>
      <c r="B275" s="196" t="s">
        <v>2089</v>
      </c>
      <c r="C275" s="189"/>
      <c r="D275" s="189"/>
      <c r="E275" s="133" t="s">
        <v>525</v>
      </c>
      <c r="F275" s="166" t="str">
        <f t="shared" si="67"/>
        <v>png</v>
      </c>
      <c r="G275" s="166" t="str">
        <f t="shared" si="68"/>
        <v>svg</v>
      </c>
      <c r="H275" s="167" t="s">
        <v>778</v>
      </c>
      <c r="I275" s="167" t="s">
        <v>1045</v>
      </c>
      <c r="J275" s="168" t="s">
        <v>1317</v>
      </c>
      <c r="K275" s="168" t="s">
        <v>1672</v>
      </c>
      <c r="L275" s="168" t="s">
        <v>1672</v>
      </c>
      <c r="M275" s="169">
        <f t="shared" si="73"/>
        <v>19</v>
      </c>
      <c r="N275" s="169">
        <f t="shared" si="73"/>
        <v>16</v>
      </c>
      <c r="O275" s="169">
        <f t="shared" si="69"/>
        <v>16</v>
      </c>
      <c r="P275" s="169">
        <f t="shared" si="74"/>
        <v>0</v>
      </c>
      <c r="Q275" s="169">
        <f t="shared" si="74"/>
        <v>0</v>
      </c>
      <c r="R275" s="169">
        <f t="shared" si="74"/>
        <v>2</v>
      </c>
      <c r="S275" s="169">
        <f t="shared" si="74"/>
        <v>0</v>
      </c>
      <c r="T275" s="169">
        <f t="shared" si="74"/>
        <v>0</v>
      </c>
      <c r="U275" s="169">
        <f t="shared" si="74"/>
        <v>2</v>
      </c>
      <c r="V275" s="169">
        <f t="shared" si="74"/>
        <v>0</v>
      </c>
      <c r="W275" s="169">
        <f t="shared" si="74"/>
        <v>4</v>
      </c>
      <c r="X275" s="169">
        <f t="shared" si="74"/>
        <v>0</v>
      </c>
      <c r="Y275" s="169">
        <f t="shared" si="74"/>
        <v>1</v>
      </c>
      <c r="Z275" s="170">
        <v>439.31200000000001</v>
      </c>
      <c r="AA275" s="171">
        <v>44</v>
      </c>
      <c r="AB275" s="171">
        <v>11</v>
      </c>
      <c r="AC275" s="171">
        <v>17</v>
      </c>
      <c r="AD275" s="170">
        <f t="shared" si="70"/>
        <v>0.6071428571428571</v>
      </c>
      <c r="AE275" s="171">
        <v>5</v>
      </c>
      <c r="AF275" s="171">
        <v>4</v>
      </c>
      <c r="AG275" s="200">
        <v>0</v>
      </c>
      <c r="AH275" s="171">
        <v>78.260000000000005</v>
      </c>
      <c r="AI275" s="171">
        <v>0</v>
      </c>
      <c r="AJ275" s="170">
        <v>4.68</v>
      </c>
      <c r="AK275" s="170">
        <v>4.97</v>
      </c>
      <c r="AL275" s="170">
        <v>5.01</v>
      </c>
      <c r="AM275" s="170">
        <v>5.0199999999999996</v>
      </c>
      <c r="AN275" s="170">
        <v>5.0199999999999996</v>
      </c>
      <c r="AO275" s="170">
        <v>5.0199999999999996</v>
      </c>
      <c r="AP275" s="172">
        <v>5.0199999999999996</v>
      </c>
      <c r="AQ275" s="170">
        <v>5.0199999999999996</v>
      </c>
      <c r="AR275" s="170">
        <v>5.0199999999999996</v>
      </c>
      <c r="AS275" s="170">
        <v>5.0199999999999996</v>
      </c>
      <c r="AT275" s="170">
        <v>5.0199999999999996</v>
      </c>
      <c r="AU275" s="170">
        <v>5.0199999999999996</v>
      </c>
      <c r="AV275" s="170">
        <v>5.0199999999999996</v>
      </c>
      <c r="AW275" s="173">
        <v>-5.0199999999999996</v>
      </c>
      <c r="AX275" s="173"/>
      <c r="AY275" s="174">
        <f t="shared" si="71"/>
        <v>-5.0199999999999996</v>
      </c>
      <c r="AZ275" s="173">
        <v>4.18</v>
      </c>
      <c r="BA275" s="173">
        <v>3.77</v>
      </c>
      <c r="BB275" s="173">
        <v>3.9749999999999996</v>
      </c>
      <c r="BC275" s="173"/>
      <c r="BD275" s="174">
        <f t="shared" si="72"/>
        <v>3.9749999999999996</v>
      </c>
      <c r="BE275"/>
    </row>
    <row r="276" spans="1:57" ht="15.75" customHeight="1" x14ac:dyDescent="0.25">
      <c r="A276" s="187" t="s">
        <v>244</v>
      </c>
      <c r="B276" s="196" t="s">
        <v>1942</v>
      </c>
      <c r="C276" s="189" t="s">
        <v>1946</v>
      </c>
      <c r="D276" s="189" t="s">
        <v>1946</v>
      </c>
      <c r="E276" s="133" t="s">
        <v>526</v>
      </c>
      <c r="F276" s="166" t="str">
        <f t="shared" si="67"/>
        <v>png</v>
      </c>
      <c r="G276" s="166" t="str">
        <f t="shared" si="68"/>
        <v>svg</v>
      </c>
      <c r="H276" s="167" t="s">
        <v>779</v>
      </c>
      <c r="I276" s="167" t="s">
        <v>1046</v>
      </c>
      <c r="J276" s="168" t="s">
        <v>1318</v>
      </c>
      <c r="K276" s="168" t="s">
        <v>1673</v>
      </c>
      <c r="L276" s="168" t="s">
        <v>1673</v>
      </c>
      <c r="M276" s="169">
        <f t="shared" si="73"/>
        <v>10</v>
      </c>
      <c r="N276" s="169">
        <f t="shared" si="73"/>
        <v>8</v>
      </c>
      <c r="O276" s="169">
        <f t="shared" si="69"/>
        <v>8</v>
      </c>
      <c r="P276" s="169">
        <f t="shared" ref="P276:Y285" si="75">IFERROR(VALUE(MID($K276,SEARCH(P$2&amp;"0",$K276,1)+LEN(P$2),3)),0)</f>
        <v>0</v>
      </c>
      <c r="Q276" s="169">
        <f t="shared" si="75"/>
        <v>0</v>
      </c>
      <c r="R276" s="169">
        <f t="shared" si="75"/>
        <v>1</v>
      </c>
      <c r="S276" s="169">
        <f t="shared" si="75"/>
        <v>0</v>
      </c>
      <c r="T276" s="169">
        <f t="shared" si="75"/>
        <v>0</v>
      </c>
      <c r="U276" s="169">
        <f t="shared" si="75"/>
        <v>3</v>
      </c>
      <c r="V276" s="169">
        <f t="shared" si="75"/>
        <v>0</v>
      </c>
      <c r="W276" s="169">
        <f t="shared" si="75"/>
        <v>1</v>
      </c>
      <c r="X276" s="169">
        <f t="shared" si="75"/>
        <v>0</v>
      </c>
      <c r="Y276" s="169">
        <f t="shared" si="75"/>
        <v>0</v>
      </c>
      <c r="Z276" s="170">
        <v>221.643</v>
      </c>
      <c r="AA276" s="171">
        <v>23</v>
      </c>
      <c r="AB276" s="171">
        <v>3</v>
      </c>
      <c r="AC276" s="171">
        <v>12</v>
      </c>
      <c r="AD276" s="170">
        <f t="shared" si="70"/>
        <v>0.8</v>
      </c>
      <c r="AE276" s="171">
        <v>1</v>
      </c>
      <c r="AF276" s="171">
        <v>3</v>
      </c>
      <c r="AG276" s="200">
        <v>2</v>
      </c>
      <c r="AH276" s="171">
        <v>58.69</v>
      </c>
      <c r="AI276" s="171">
        <v>0</v>
      </c>
      <c r="AJ276" s="170">
        <v>1.1100000000000001</v>
      </c>
      <c r="AK276" s="170">
        <v>1.1100000000000001</v>
      </c>
      <c r="AL276" s="170">
        <v>1.1100000000000001</v>
      </c>
      <c r="AM276" s="170">
        <v>1.1100000000000001</v>
      </c>
      <c r="AN276" s="170">
        <v>1.1100000000000001</v>
      </c>
      <c r="AO276" s="170">
        <v>1.1100000000000001</v>
      </c>
      <c r="AP276" s="172">
        <v>1.1100000000000001</v>
      </c>
      <c r="AQ276" s="170">
        <v>1.1100000000000001</v>
      </c>
      <c r="AR276" s="170">
        <v>1.1100000000000001</v>
      </c>
      <c r="AS276" s="170">
        <v>1.1100000000000001</v>
      </c>
      <c r="AT276" s="170">
        <v>1.1100000000000001</v>
      </c>
      <c r="AU276" s="170">
        <v>1.1100000000000001</v>
      </c>
      <c r="AV276" s="170">
        <v>1.1100000000000001</v>
      </c>
      <c r="AW276" s="173"/>
      <c r="AX276" s="173">
        <v>-2.87</v>
      </c>
      <c r="AY276" s="174">
        <f t="shared" si="71"/>
        <v>-2.87</v>
      </c>
      <c r="AZ276" s="173"/>
      <c r="BA276" s="173"/>
      <c r="BB276" s="173"/>
      <c r="BC276" s="173">
        <v>1.1399999999999999</v>
      </c>
      <c r="BD276" s="174">
        <f t="shared" si="72"/>
        <v>1.1399999999999999</v>
      </c>
      <c r="BE276"/>
    </row>
    <row r="277" spans="1:57" ht="15.75" customHeight="1" x14ac:dyDescent="0.25">
      <c r="A277" s="187" t="s">
        <v>33</v>
      </c>
      <c r="B277" s="196" t="s">
        <v>2080</v>
      </c>
      <c r="C277" s="189" t="s">
        <v>1946</v>
      </c>
      <c r="D277" s="189" t="s">
        <v>1946</v>
      </c>
      <c r="E277" s="133" t="s">
        <v>262</v>
      </c>
      <c r="F277" s="166" t="str">
        <f t="shared" si="67"/>
        <v>png</v>
      </c>
      <c r="G277" s="166" t="str">
        <f t="shared" si="68"/>
        <v>svg</v>
      </c>
      <c r="H277" s="167" t="s">
        <v>780</v>
      </c>
      <c r="I277" s="167" t="s">
        <v>1047</v>
      </c>
      <c r="J277" s="168" t="s">
        <v>1319</v>
      </c>
      <c r="K277" s="168" t="s">
        <v>1674</v>
      </c>
      <c r="L277" s="168" t="s">
        <v>1674</v>
      </c>
      <c r="M277" s="169">
        <f t="shared" si="73"/>
        <v>14</v>
      </c>
      <c r="N277" s="169">
        <f t="shared" si="73"/>
        <v>18</v>
      </c>
      <c r="O277" s="169">
        <f t="shared" si="69"/>
        <v>18</v>
      </c>
      <c r="P277" s="169">
        <f t="shared" si="75"/>
        <v>0</v>
      </c>
      <c r="Q277" s="169">
        <f t="shared" si="75"/>
        <v>0</v>
      </c>
      <c r="R277" s="169">
        <f t="shared" si="75"/>
        <v>0</v>
      </c>
      <c r="S277" s="169">
        <f t="shared" si="75"/>
        <v>0</v>
      </c>
      <c r="T277" s="169">
        <f t="shared" si="75"/>
        <v>0</v>
      </c>
      <c r="U277" s="169">
        <f t="shared" si="75"/>
        <v>6</v>
      </c>
      <c r="V277" s="169">
        <f t="shared" si="75"/>
        <v>0</v>
      </c>
      <c r="W277" s="169">
        <f t="shared" si="75"/>
        <v>7</v>
      </c>
      <c r="X277" s="169">
        <f t="shared" si="75"/>
        <v>0</v>
      </c>
      <c r="Y277" s="169">
        <f t="shared" si="75"/>
        <v>1</v>
      </c>
      <c r="Z277" s="170">
        <v>414.39400000000001</v>
      </c>
      <c r="AA277" s="171">
        <v>46</v>
      </c>
      <c r="AB277" s="171">
        <v>17</v>
      </c>
      <c r="AC277" s="171">
        <v>11</v>
      </c>
      <c r="AD277" s="170">
        <f t="shared" si="70"/>
        <v>0.39285714285714285</v>
      </c>
      <c r="AE277" s="171">
        <v>7</v>
      </c>
      <c r="AF277" s="171">
        <v>10</v>
      </c>
      <c r="AG277" s="200">
        <v>1</v>
      </c>
      <c r="AH277" s="171">
        <v>160.83000000000001</v>
      </c>
      <c r="AI277" s="171">
        <v>-1</v>
      </c>
      <c r="AJ277" s="170">
        <v>0.52</v>
      </c>
      <c r="AK277" s="170">
        <v>0.91</v>
      </c>
      <c r="AL277" s="170">
        <v>0.97</v>
      </c>
      <c r="AM277" s="170">
        <v>0.9</v>
      </c>
      <c r="AN277" s="170">
        <v>0.56000000000000005</v>
      </c>
      <c r="AO277" s="170">
        <v>0.16</v>
      </c>
      <c r="AP277" s="172">
        <v>0.05</v>
      </c>
      <c r="AQ277" s="170">
        <v>0.04</v>
      </c>
      <c r="AR277" s="170">
        <v>0.04</v>
      </c>
      <c r="AS277" s="170">
        <v>0.04</v>
      </c>
      <c r="AT277" s="170">
        <v>0.04</v>
      </c>
      <c r="AU277" s="170">
        <v>0.04</v>
      </c>
      <c r="AV277" s="170">
        <v>0.03</v>
      </c>
      <c r="AW277" s="173">
        <v>-2.91</v>
      </c>
      <c r="AX277" s="173"/>
      <c r="AY277" s="174">
        <f t="shared" si="71"/>
        <v>-2.91</v>
      </c>
      <c r="AZ277" s="173"/>
      <c r="BA277" s="173"/>
      <c r="BB277" s="173"/>
      <c r="BC277" s="173">
        <v>1.3</v>
      </c>
      <c r="BD277" s="174">
        <f t="shared" si="72"/>
        <v>1.3</v>
      </c>
      <c r="BE277"/>
    </row>
    <row r="278" spans="1:57" ht="15.75" customHeight="1" x14ac:dyDescent="0.25">
      <c r="A278" s="20" t="s">
        <v>144</v>
      </c>
      <c r="B278" s="196" t="s">
        <v>2089</v>
      </c>
      <c r="C278" s="189" t="s">
        <v>1946</v>
      </c>
      <c r="D278" s="189" t="s">
        <v>1946</v>
      </c>
      <c r="E278" s="133" t="s">
        <v>311</v>
      </c>
      <c r="F278" s="166" t="str">
        <f t="shared" si="67"/>
        <v>png</v>
      </c>
      <c r="G278" s="166" t="str">
        <f t="shared" si="68"/>
        <v>svg</v>
      </c>
      <c r="H278" s="167" t="s">
        <v>781</v>
      </c>
      <c r="I278" s="167" t="s">
        <v>1048</v>
      </c>
      <c r="J278" s="168" t="s">
        <v>1320</v>
      </c>
      <c r="K278" s="168" t="s">
        <v>1675</v>
      </c>
      <c r="L278" s="168" t="s">
        <v>1675</v>
      </c>
      <c r="M278" s="169">
        <f t="shared" si="73"/>
        <v>20</v>
      </c>
      <c r="N278" s="169">
        <f t="shared" si="73"/>
        <v>16</v>
      </c>
      <c r="O278" s="169">
        <f t="shared" si="69"/>
        <v>16</v>
      </c>
      <c r="P278" s="169">
        <f t="shared" si="75"/>
        <v>0</v>
      </c>
      <c r="Q278" s="169">
        <f t="shared" si="75"/>
        <v>0</v>
      </c>
      <c r="R278" s="169">
        <f t="shared" si="75"/>
        <v>2</v>
      </c>
      <c r="S278" s="169">
        <f t="shared" si="75"/>
        <v>0</v>
      </c>
      <c r="T278" s="169">
        <f t="shared" si="75"/>
        <v>0</v>
      </c>
      <c r="U278" s="169">
        <f t="shared" si="75"/>
        <v>2</v>
      </c>
      <c r="V278" s="169">
        <f t="shared" si="75"/>
        <v>0</v>
      </c>
      <c r="W278" s="169">
        <f t="shared" si="75"/>
        <v>3</v>
      </c>
      <c r="X278" s="169">
        <f t="shared" si="75"/>
        <v>0</v>
      </c>
      <c r="Y278" s="169">
        <f t="shared" si="75"/>
        <v>0</v>
      </c>
      <c r="Z278" s="170">
        <v>403.25900000000001</v>
      </c>
      <c r="AA278" s="171">
        <v>43</v>
      </c>
      <c r="AB278" s="171">
        <v>10</v>
      </c>
      <c r="AC278" s="171">
        <v>17</v>
      </c>
      <c r="AD278" s="170">
        <f t="shared" si="70"/>
        <v>0.62962962962962965</v>
      </c>
      <c r="AE278" s="171">
        <v>6</v>
      </c>
      <c r="AF278" s="171">
        <v>4</v>
      </c>
      <c r="AG278" s="200">
        <v>0</v>
      </c>
      <c r="AH278" s="171">
        <v>61.19</v>
      </c>
      <c r="AI278" s="171">
        <v>0</v>
      </c>
      <c r="AJ278" s="170">
        <v>3.46</v>
      </c>
      <c r="AK278" s="170">
        <v>4.13</v>
      </c>
      <c r="AL278" s="170">
        <v>4.33</v>
      </c>
      <c r="AM278" s="170">
        <v>4.3600000000000003</v>
      </c>
      <c r="AN278" s="170">
        <v>4.3600000000000003</v>
      </c>
      <c r="AO278" s="170">
        <v>4.3600000000000003</v>
      </c>
      <c r="AP278" s="172">
        <v>4.3600000000000003</v>
      </c>
      <c r="AQ278" s="170">
        <v>4.3600000000000003</v>
      </c>
      <c r="AR278" s="170">
        <v>4.3600000000000003</v>
      </c>
      <c r="AS278" s="170">
        <v>4.3600000000000003</v>
      </c>
      <c r="AT278" s="170">
        <v>4.3600000000000003</v>
      </c>
      <c r="AU278" s="170">
        <v>4.3600000000000003</v>
      </c>
      <c r="AV278" s="170">
        <v>4.3600000000000003</v>
      </c>
      <c r="AW278" s="173">
        <v>-5.61</v>
      </c>
      <c r="AX278" s="173"/>
      <c r="AY278" s="174">
        <f t="shared" si="71"/>
        <v>-5.61</v>
      </c>
      <c r="AZ278" s="173"/>
      <c r="BA278" s="173"/>
      <c r="BB278" s="173"/>
      <c r="BC278" s="173">
        <v>3.69</v>
      </c>
      <c r="BD278" s="174">
        <f t="shared" si="72"/>
        <v>3.69</v>
      </c>
      <c r="BE278"/>
    </row>
    <row r="279" spans="1:57" ht="15.75" customHeight="1" x14ac:dyDescent="0.25">
      <c r="A279" s="20" t="s">
        <v>55</v>
      </c>
      <c r="B279" s="196" t="s">
        <v>2080</v>
      </c>
      <c r="C279" s="189"/>
      <c r="D279" s="189" t="s">
        <v>1946</v>
      </c>
      <c r="E279" s="133" t="s">
        <v>269</v>
      </c>
      <c r="F279" s="166" t="str">
        <f t="shared" si="67"/>
        <v>png</v>
      </c>
      <c r="G279" s="166" t="str">
        <f t="shared" si="68"/>
        <v>svg</v>
      </c>
      <c r="H279" s="167" t="s">
        <v>782</v>
      </c>
      <c r="I279" s="167" t="s">
        <v>1049</v>
      </c>
      <c r="J279" s="168" t="s">
        <v>1321</v>
      </c>
      <c r="K279" s="168" t="s">
        <v>1676</v>
      </c>
      <c r="L279" s="168" t="s">
        <v>1676</v>
      </c>
      <c r="M279" s="169">
        <f t="shared" si="73"/>
        <v>32</v>
      </c>
      <c r="N279" s="169">
        <f t="shared" si="73"/>
        <v>27</v>
      </c>
      <c r="O279" s="169">
        <f t="shared" si="69"/>
        <v>27</v>
      </c>
      <c r="P279" s="169">
        <f t="shared" si="75"/>
        <v>0</v>
      </c>
      <c r="Q279" s="169">
        <f t="shared" si="75"/>
        <v>0</v>
      </c>
      <c r="R279" s="169">
        <f t="shared" si="75"/>
        <v>0</v>
      </c>
      <c r="S279" s="169">
        <f t="shared" si="75"/>
        <v>0</v>
      </c>
      <c r="T279" s="169">
        <f t="shared" si="75"/>
        <v>0</v>
      </c>
      <c r="U279" s="169">
        <f t="shared" si="75"/>
        <v>5</v>
      </c>
      <c r="V279" s="169">
        <f t="shared" si="75"/>
        <v>0</v>
      </c>
      <c r="W279" s="169">
        <f t="shared" si="75"/>
        <v>8</v>
      </c>
      <c r="X279" s="169">
        <f t="shared" si="75"/>
        <v>0</v>
      </c>
      <c r="Y279" s="169">
        <f t="shared" si="75"/>
        <v>0</v>
      </c>
      <c r="Z279" s="170">
        <v>609.58550000000002</v>
      </c>
      <c r="AA279" s="171">
        <v>72</v>
      </c>
      <c r="AB279" s="171">
        <v>15</v>
      </c>
      <c r="AC279" s="171">
        <v>30</v>
      </c>
      <c r="AD279" s="170">
        <f t="shared" si="70"/>
        <v>0.66666666666666663</v>
      </c>
      <c r="AE279" s="171">
        <v>13</v>
      </c>
      <c r="AF279" s="171">
        <v>11</v>
      </c>
      <c r="AG279" s="200">
        <v>0</v>
      </c>
      <c r="AH279" s="171">
        <v>145.6</v>
      </c>
      <c r="AI279" s="171">
        <v>0</v>
      </c>
      <c r="AJ279" s="170">
        <v>7.78</v>
      </c>
      <c r="AK279" s="170">
        <v>7.88</v>
      </c>
      <c r="AL279" s="170">
        <v>7.9</v>
      </c>
      <c r="AM279" s="170">
        <v>7.9</v>
      </c>
      <c r="AN279" s="170">
        <v>7.9</v>
      </c>
      <c r="AO279" s="170">
        <v>7.9</v>
      </c>
      <c r="AP279" s="172">
        <v>7.9</v>
      </c>
      <c r="AQ279" s="170">
        <v>7.9</v>
      </c>
      <c r="AR279" s="170">
        <v>7.9</v>
      </c>
      <c r="AS279" s="170">
        <v>7.9</v>
      </c>
      <c r="AT279" s="170">
        <v>7.9</v>
      </c>
      <c r="AU279" s="170">
        <v>7.9</v>
      </c>
      <c r="AV279" s="170">
        <v>7.9</v>
      </c>
      <c r="AW279" s="173">
        <v>-5.37</v>
      </c>
      <c r="AX279" s="173"/>
      <c r="AY279" s="174">
        <f t="shared" si="71"/>
        <v>-5.37</v>
      </c>
      <c r="AZ279" s="173">
        <v>5.24</v>
      </c>
      <c r="BA279" s="173">
        <v>6.79</v>
      </c>
      <c r="BB279" s="173">
        <v>6.0150000000000006</v>
      </c>
      <c r="BC279" s="173"/>
      <c r="BD279" s="174">
        <f t="shared" si="72"/>
        <v>6.0150000000000006</v>
      </c>
      <c r="BE279"/>
    </row>
    <row r="280" spans="1:57" ht="15.75" customHeight="1" x14ac:dyDescent="0.25">
      <c r="A280" s="196" t="s">
        <v>243</v>
      </c>
      <c r="B280" s="196" t="s">
        <v>2077</v>
      </c>
      <c r="C280" s="189" t="s">
        <v>1946</v>
      </c>
      <c r="D280" s="189" t="s">
        <v>1946</v>
      </c>
      <c r="E280" s="133" t="s">
        <v>527</v>
      </c>
      <c r="F280" s="166" t="str">
        <f t="shared" si="67"/>
        <v>png</v>
      </c>
      <c r="G280" s="166" t="str">
        <f t="shared" si="68"/>
        <v>svg</v>
      </c>
      <c r="H280" s="167" t="s">
        <v>783</v>
      </c>
      <c r="I280" s="167" t="s">
        <v>1050</v>
      </c>
      <c r="J280" s="168" t="s">
        <v>1322</v>
      </c>
      <c r="K280" s="168" t="s">
        <v>1677</v>
      </c>
      <c r="L280" s="168" t="s">
        <v>1677</v>
      </c>
      <c r="M280" s="169">
        <f t="shared" si="73"/>
        <v>18</v>
      </c>
      <c r="N280" s="169">
        <f t="shared" si="73"/>
        <v>22</v>
      </c>
      <c r="O280" s="169">
        <f t="shared" si="69"/>
        <v>22</v>
      </c>
      <c r="P280" s="169">
        <f t="shared" si="75"/>
        <v>0</v>
      </c>
      <c r="Q280" s="169">
        <f t="shared" si="75"/>
        <v>0</v>
      </c>
      <c r="R280" s="169">
        <f t="shared" si="75"/>
        <v>0</v>
      </c>
      <c r="S280" s="169">
        <f t="shared" si="75"/>
        <v>0</v>
      </c>
      <c r="T280" s="169">
        <f t="shared" si="75"/>
        <v>0</v>
      </c>
      <c r="U280" s="169">
        <f t="shared" si="75"/>
        <v>2</v>
      </c>
      <c r="V280" s="169">
        <f t="shared" si="75"/>
        <v>0</v>
      </c>
      <c r="W280" s="169">
        <f t="shared" si="75"/>
        <v>2</v>
      </c>
      <c r="X280" s="169">
        <f t="shared" si="75"/>
        <v>0</v>
      </c>
      <c r="Y280" s="169">
        <f t="shared" si="75"/>
        <v>1</v>
      </c>
      <c r="Z280" s="170">
        <v>330.44400000000002</v>
      </c>
      <c r="AA280" s="171">
        <v>45</v>
      </c>
      <c r="AB280" s="171">
        <v>11</v>
      </c>
      <c r="AC280" s="171">
        <v>12</v>
      </c>
      <c r="AD280" s="170">
        <f t="shared" si="70"/>
        <v>0.52173913043478259</v>
      </c>
      <c r="AE280" s="171">
        <v>5</v>
      </c>
      <c r="AF280" s="171">
        <v>3</v>
      </c>
      <c r="AG280" s="200">
        <v>0</v>
      </c>
      <c r="AH280" s="171">
        <v>34.590000000000003</v>
      </c>
      <c r="AI280" s="171">
        <v>0</v>
      </c>
      <c r="AJ280" s="170">
        <v>5.55</v>
      </c>
      <c r="AK280" s="170">
        <v>5.6</v>
      </c>
      <c r="AL280" s="170">
        <v>5.6</v>
      </c>
      <c r="AM280" s="170">
        <v>5.6</v>
      </c>
      <c r="AN280" s="170">
        <v>5.6</v>
      </c>
      <c r="AO280" s="170">
        <v>5.6</v>
      </c>
      <c r="AP280" s="172">
        <v>5.6</v>
      </c>
      <c r="AQ280" s="170">
        <v>5.6</v>
      </c>
      <c r="AR280" s="170">
        <v>5.6</v>
      </c>
      <c r="AS280" s="170">
        <v>5.6</v>
      </c>
      <c r="AT280" s="170">
        <v>5.6</v>
      </c>
      <c r="AU280" s="170">
        <v>5.6</v>
      </c>
      <c r="AV280" s="170">
        <v>5.6</v>
      </c>
      <c r="AW280" s="173">
        <v>-5.08</v>
      </c>
      <c r="AX280" s="173"/>
      <c r="AY280" s="174">
        <f t="shared" si="71"/>
        <v>-5.08</v>
      </c>
      <c r="AZ280" s="173"/>
      <c r="BA280" s="173"/>
      <c r="BB280" s="173"/>
      <c r="BC280" s="173">
        <v>5.18</v>
      </c>
      <c r="BD280" s="174">
        <f t="shared" si="72"/>
        <v>5.18</v>
      </c>
      <c r="BE280"/>
    </row>
    <row r="281" spans="1:57" ht="15.75" customHeight="1" x14ac:dyDescent="0.25">
      <c r="A281" s="196" t="s">
        <v>103</v>
      </c>
      <c r="B281" s="196" t="s">
        <v>1942</v>
      </c>
      <c r="C281" s="189"/>
      <c r="D281" s="189"/>
      <c r="E281" s="133" t="s">
        <v>528</v>
      </c>
      <c r="F281" s="166" t="str">
        <f t="shared" si="67"/>
        <v>png</v>
      </c>
      <c r="G281" s="166" t="str">
        <f t="shared" si="68"/>
        <v>svg</v>
      </c>
      <c r="H281" s="167" t="s">
        <v>784</v>
      </c>
      <c r="I281" s="167" t="s">
        <v>1051</v>
      </c>
      <c r="J281" s="168" t="s">
        <v>1323</v>
      </c>
      <c r="K281" s="168" t="s">
        <v>1678</v>
      </c>
      <c r="L281" s="168" t="s">
        <v>1678</v>
      </c>
      <c r="M281" s="169">
        <f t="shared" si="73"/>
        <v>10</v>
      </c>
      <c r="N281" s="169">
        <f t="shared" si="73"/>
        <v>7</v>
      </c>
      <c r="O281" s="169">
        <f t="shared" si="69"/>
        <v>7</v>
      </c>
      <c r="P281" s="169">
        <f t="shared" si="75"/>
        <v>0</v>
      </c>
      <c r="Q281" s="169">
        <f t="shared" si="75"/>
        <v>0</v>
      </c>
      <c r="R281" s="169">
        <f t="shared" si="75"/>
        <v>1</v>
      </c>
      <c r="S281" s="169">
        <f t="shared" si="75"/>
        <v>0</v>
      </c>
      <c r="T281" s="169">
        <f t="shared" si="75"/>
        <v>0</v>
      </c>
      <c r="U281" s="169">
        <f t="shared" si="75"/>
        <v>2</v>
      </c>
      <c r="V281" s="169">
        <f t="shared" si="75"/>
        <v>0</v>
      </c>
      <c r="W281" s="169">
        <f t="shared" si="75"/>
        <v>1</v>
      </c>
      <c r="X281" s="169">
        <f t="shared" si="75"/>
        <v>0</v>
      </c>
      <c r="Y281" s="169">
        <f t="shared" si="75"/>
        <v>0</v>
      </c>
      <c r="Z281" s="170">
        <v>206.62799999999999</v>
      </c>
      <c r="AA281" s="171">
        <v>21</v>
      </c>
      <c r="AB281" s="171">
        <v>2</v>
      </c>
      <c r="AC281" s="171">
        <v>12</v>
      </c>
      <c r="AD281" s="170">
        <f t="shared" si="70"/>
        <v>0.8571428571428571</v>
      </c>
      <c r="AE281" s="171">
        <v>1</v>
      </c>
      <c r="AF281" s="171">
        <v>3</v>
      </c>
      <c r="AG281" s="200">
        <v>0</v>
      </c>
      <c r="AH281" s="171">
        <v>38.659999999999997</v>
      </c>
      <c r="AI281" s="171">
        <v>-1</v>
      </c>
      <c r="AJ281" s="170">
        <v>2.4900000000000002</v>
      </c>
      <c r="AK281" s="170">
        <v>2.4300000000000002</v>
      </c>
      <c r="AL281" s="170">
        <v>2.1</v>
      </c>
      <c r="AM281" s="170">
        <v>1.54</v>
      </c>
      <c r="AN281" s="170">
        <v>1.31</v>
      </c>
      <c r="AO281" s="170">
        <v>1.27</v>
      </c>
      <c r="AP281" s="172">
        <v>1.27</v>
      </c>
      <c r="AQ281" s="170">
        <v>1.27</v>
      </c>
      <c r="AR281" s="170">
        <v>1.27</v>
      </c>
      <c r="AS281" s="170">
        <v>1.27</v>
      </c>
      <c r="AT281" s="170">
        <v>1.27</v>
      </c>
      <c r="AU281" s="170">
        <v>1.27</v>
      </c>
      <c r="AV281" s="170">
        <v>1.27</v>
      </c>
      <c r="AW281" s="173">
        <v>-2.85</v>
      </c>
      <c r="AX281" s="173"/>
      <c r="AY281" s="174">
        <f t="shared" si="71"/>
        <v>-2.85</v>
      </c>
      <c r="AZ281" s="173">
        <v>2.31</v>
      </c>
      <c r="BA281" s="173">
        <v>2.36</v>
      </c>
      <c r="BB281" s="173">
        <v>2.335</v>
      </c>
      <c r="BC281" s="173"/>
      <c r="BD281" s="174">
        <f t="shared" si="72"/>
        <v>2.335</v>
      </c>
      <c r="BE281"/>
    </row>
    <row r="282" spans="1:57" ht="15.75" customHeight="1" x14ac:dyDescent="0.25">
      <c r="A282" s="196" t="s">
        <v>102</v>
      </c>
      <c r="B282" s="196" t="s">
        <v>1942</v>
      </c>
      <c r="C282" s="189"/>
      <c r="D282" s="189" t="s">
        <v>1946</v>
      </c>
      <c r="E282" s="133" t="s">
        <v>298</v>
      </c>
      <c r="F282" s="166" t="str">
        <f t="shared" si="67"/>
        <v>png</v>
      </c>
      <c r="G282" s="166" t="str">
        <f t="shared" si="68"/>
        <v>svg</v>
      </c>
      <c r="H282" s="167" t="s">
        <v>785</v>
      </c>
      <c r="I282" s="167" t="s">
        <v>1052</v>
      </c>
      <c r="J282" s="168" t="s">
        <v>1324</v>
      </c>
      <c r="K282" s="168" t="s">
        <v>1679</v>
      </c>
      <c r="L282" s="168" t="s">
        <v>1679</v>
      </c>
      <c r="M282" s="169">
        <f t="shared" si="73"/>
        <v>19</v>
      </c>
      <c r="N282" s="169">
        <f t="shared" si="73"/>
        <v>23</v>
      </c>
      <c r="O282" s="169">
        <f t="shared" si="69"/>
        <v>23</v>
      </c>
      <c r="P282" s="169">
        <f t="shared" si="75"/>
        <v>0</v>
      </c>
      <c r="Q282" s="169">
        <f t="shared" si="75"/>
        <v>0</v>
      </c>
      <c r="R282" s="169">
        <f t="shared" si="75"/>
        <v>1</v>
      </c>
      <c r="S282" s="169">
        <f t="shared" si="75"/>
        <v>0</v>
      </c>
      <c r="T282" s="169">
        <f t="shared" si="75"/>
        <v>0</v>
      </c>
      <c r="U282" s="169">
        <f t="shared" si="75"/>
        <v>2</v>
      </c>
      <c r="V282" s="169">
        <f t="shared" si="75"/>
        <v>0</v>
      </c>
      <c r="W282" s="169">
        <f t="shared" si="75"/>
        <v>2</v>
      </c>
      <c r="X282" s="169">
        <f t="shared" si="75"/>
        <v>0</v>
      </c>
      <c r="Y282" s="169">
        <f t="shared" si="75"/>
        <v>1</v>
      </c>
      <c r="Z282" s="170">
        <v>378.916</v>
      </c>
      <c r="AA282" s="171">
        <v>48</v>
      </c>
      <c r="AB282" s="171">
        <v>13</v>
      </c>
      <c r="AC282" s="171">
        <v>12</v>
      </c>
      <c r="AD282" s="170">
        <f t="shared" si="70"/>
        <v>0.48</v>
      </c>
      <c r="AE282" s="171">
        <v>11</v>
      </c>
      <c r="AF282" s="171">
        <v>3</v>
      </c>
      <c r="AG282" s="200">
        <v>0</v>
      </c>
      <c r="AH282" s="171">
        <v>52.08</v>
      </c>
      <c r="AI282" s="171">
        <v>0</v>
      </c>
      <c r="AJ282" s="170">
        <v>6.58</v>
      </c>
      <c r="AK282" s="170">
        <v>6.61</v>
      </c>
      <c r="AL282" s="170">
        <v>6.61</v>
      </c>
      <c r="AM282" s="170">
        <v>6.61</v>
      </c>
      <c r="AN282" s="170">
        <v>6.61</v>
      </c>
      <c r="AO282" s="170">
        <v>6.61</v>
      </c>
      <c r="AP282" s="172">
        <v>6.61</v>
      </c>
      <c r="AQ282" s="170">
        <v>6.61</v>
      </c>
      <c r="AR282" s="170">
        <v>6.61</v>
      </c>
      <c r="AS282" s="170">
        <v>6.61</v>
      </c>
      <c r="AT282" s="170">
        <v>6.61</v>
      </c>
      <c r="AU282" s="170">
        <v>6.61</v>
      </c>
      <c r="AV282" s="170">
        <v>6.61</v>
      </c>
      <c r="AW282" s="173">
        <v>-5.99</v>
      </c>
      <c r="AX282" s="173"/>
      <c r="AY282" s="174">
        <f t="shared" si="71"/>
        <v>-5.99</v>
      </c>
      <c r="AZ282" s="173">
        <v>6.12</v>
      </c>
      <c r="BA282" s="173">
        <v>6.58</v>
      </c>
      <c r="BB282" s="173">
        <v>6.35</v>
      </c>
      <c r="BC282" s="173"/>
      <c r="BD282" s="174">
        <f t="shared" si="72"/>
        <v>6.35</v>
      </c>
      <c r="BE282"/>
    </row>
    <row r="283" spans="1:57" ht="15.75" customHeight="1" x14ac:dyDescent="0.25">
      <c r="A283" s="20" t="s">
        <v>56</v>
      </c>
      <c r="B283" s="196" t="s">
        <v>2080</v>
      </c>
      <c r="C283" s="189"/>
      <c r="D283" s="189"/>
      <c r="E283" s="133" t="s">
        <v>529</v>
      </c>
      <c r="F283" s="166" t="str">
        <f t="shared" si="67"/>
        <v>png</v>
      </c>
      <c r="G283" s="166" t="str">
        <f t="shared" si="68"/>
        <v>svg</v>
      </c>
      <c r="H283" s="167" t="s">
        <v>786</v>
      </c>
      <c r="I283" s="167" t="s">
        <v>1053</v>
      </c>
      <c r="J283" s="168" t="s">
        <v>1325</v>
      </c>
      <c r="K283" s="168" t="s">
        <v>1680</v>
      </c>
      <c r="L283" s="168" t="s">
        <v>1680</v>
      </c>
      <c r="M283" s="169">
        <f t="shared" si="73"/>
        <v>15</v>
      </c>
      <c r="N283" s="169">
        <f t="shared" si="73"/>
        <v>14</v>
      </c>
      <c r="O283" s="169">
        <f t="shared" si="69"/>
        <v>14</v>
      </c>
      <c r="P283" s="169">
        <f t="shared" si="75"/>
        <v>0</v>
      </c>
      <c r="Q283" s="169">
        <f t="shared" si="75"/>
        <v>0</v>
      </c>
      <c r="R283" s="169">
        <f t="shared" si="75"/>
        <v>0</v>
      </c>
      <c r="S283" s="169">
        <f t="shared" si="75"/>
        <v>0</v>
      </c>
      <c r="T283" s="169">
        <f t="shared" si="75"/>
        <v>0</v>
      </c>
      <c r="U283" s="169">
        <f t="shared" si="75"/>
        <v>2</v>
      </c>
      <c r="V283" s="169">
        <f t="shared" si="75"/>
        <v>0</v>
      </c>
      <c r="W283" s="169">
        <f t="shared" si="75"/>
        <v>4</v>
      </c>
      <c r="X283" s="169">
        <f t="shared" si="75"/>
        <v>0</v>
      </c>
      <c r="Y283" s="169">
        <f t="shared" si="75"/>
        <v>1</v>
      </c>
      <c r="Z283" s="170">
        <v>318.34800000000001</v>
      </c>
      <c r="AA283" s="171">
        <v>36</v>
      </c>
      <c r="AB283" s="171">
        <v>10</v>
      </c>
      <c r="AC283" s="171">
        <v>12</v>
      </c>
      <c r="AD283" s="170">
        <f t="shared" si="70"/>
        <v>0.54545454545454541</v>
      </c>
      <c r="AE283" s="171">
        <v>4</v>
      </c>
      <c r="AF283" s="171">
        <v>5</v>
      </c>
      <c r="AG283" s="200">
        <v>0</v>
      </c>
      <c r="AH283" s="171">
        <v>70.540000000000006</v>
      </c>
      <c r="AI283" s="171">
        <v>0</v>
      </c>
      <c r="AJ283" s="170">
        <v>3.68</v>
      </c>
      <c r="AK283" s="170">
        <v>3.75</v>
      </c>
      <c r="AL283" s="170">
        <v>3.76</v>
      </c>
      <c r="AM283" s="170">
        <v>3.76</v>
      </c>
      <c r="AN283" s="170">
        <v>3.76</v>
      </c>
      <c r="AO283" s="170">
        <v>3.76</v>
      </c>
      <c r="AP283" s="172">
        <v>3.76</v>
      </c>
      <c r="AQ283" s="170">
        <v>3.76</v>
      </c>
      <c r="AR283" s="170">
        <v>3.76</v>
      </c>
      <c r="AS283" s="170">
        <v>3.76</v>
      </c>
      <c r="AT283" s="170">
        <v>3.76</v>
      </c>
      <c r="AU283" s="170">
        <v>3.76</v>
      </c>
      <c r="AV283" s="170">
        <v>3.76</v>
      </c>
      <c r="AW283" s="173">
        <v>-3.71</v>
      </c>
      <c r="AX283" s="173"/>
      <c r="AY283" s="174">
        <f t="shared" si="71"/>
        <v>-3.71</v>
      </c>
      <c r="AZ283" s="173">
        <v>3.03</v>
      </c>
      <c r="BA283" s="173">
        <v>3.04</v>
      </c>
      <c r="BB283" s="173">
        <v>3.0350000000000001</v>
      </c>
      <c r="BC283" s="173"/>
      <c r="BD283" s="174">
        <f t="shared" si="72"/>
        <v>3.0350000000000001</v>
      </c>
      <c r="BE283"/>
    </row>
    <row r="284" spans="1:57" ht="15.75" customHeight="1" x14ac:dyDescent="0.25">
      <c r="A284" s="20" t="s">
        <v>57</v>
      </c>
      <c r="B284" s="196" t="s">
        <v>2080</v>
      </c>
      <c r="C284" s="189"/>
      <c r="D284" s="189" t="s">
        <v>1946</v>
      </c>
      <c r="E284" s="133" t="s">
        <v>424</v>
      </c>
      <c r="F284" s="166" t="str">
        <f t="shared" si="67"/>
        <v>png</v>
      </c>
      <c r="G284" s="166" t="str">
        <f t="shared" si="68"/>
        <v>svg</v>
      </c>
      <c r="H284" s="167" t="s">
        <v>787</v>
      </c>
      <c r="I284" s="167" t="s">
        <v>1054</v>
      </c>
      <c r="J284" s="168" t="s">
        <v>1326</v>
      </c>
      <c r="K284" s="168" t="s">
        <v>1681</v>
      </c>
      <c r="L284" s="168" t="s">
        <v>1681</v>
      </c>
      <c r="M284" s="169">
        <f t="shared" si="73"/>
        <v>17</v>
      </c>
      <c r="N284" s="169">
        <f t="shared" si="73"/>
        <v>19</v>
      </c>
      <c r="O284" s="169">
        <f t="shared" si="69"/>
        <v>19</v>
      </c>
      <c r="P284" s="169">
        <f t="shared" si="75"/>
        <v>0</v>
      </c>
      <c r="Q284" s="169">
        <f t="shared" si="75"/>
        <v>0</v>
      </c>
      <c r="R284" s="169">
        <f t="shared" si="75"/>
        <v>0</v>
      </c>
      <c r="S284" s="169">
        <f t="shared" si="75"/>
        <v>0</v>
      </c>
      <c r="T284" s="169">
        <f t="shared" si="75"/>
        <v>0</v>
      </c>
      <c r="U284" s="169">
        <f t="shared" si="75"/>
        <v>3</v>
      </c>
      <c r="V284" s="169">
        <f t="shared" si="75"/>
        <v>0</v>
      </c>
      <c r="W284" s="169">
        <f t="shared" si="75"/>
        <v>6</v>
      </c>
      <c r="X284" s="169">
        <f t="shared" si="75"/>
        <v>0</v>
      </c>
      <c r="Y284" s="169">
        <f t="shared" si="75"/>
        <v>0</v>
      </c>
      <c r="Z284" s="170">
        <v>361.34930000000003</v>
      </c>
      <c r="AA284" s="171">
        <v>45</v>
      </c>
      <c r="AB284" s="171">
        <v>14</v>
      </c>
      <c r="AC284" s="171">
        <v>12</v>
      </c>
      <c r="AD284" s="170">
        <f t="shared" si="70"/>
        <v>0.46153846153846156</v>
      </c>
      <c r="AE284" s="171">
        <v>8</v>
      </c>
      <c r="AF284" s="171">
        <v>7</v>
      </c>
      <c r="AG284" s="200">
        <v>0</v>
      </c>
      <c r="AH284" s="171">
        <v>101.36</v>
      </c>
      <c r="AI284" s="171">
        <v>0</v>
      </c>
      <c r="AJ284" s="170">
        <v>2.7</v>
      </c>
      <c r="AK284" s="170">
        <v>3</v>
      </c>
      <c r="AL284" s="170">
        <v>3.05</v>
      </c>
      <c r="AM284" s="170">
        <v>3.05</v>
      </c>
      <c r="AN284" s="170">
        <v>3.05</v>
      </c>
      <c r="AO284" s="170">
        <v>3.05</v>
      </c>
      <c r="AP284" s="172">
        <v>3.05</v>
      </c>
      <c r="AQ284" s="170">
        <v>3.05</v>
      </c>
      <c r="AR284" s="170">
        <v>3.05</v>
      </c>
      <c r="AS284" s="170">
        <v>3.05</v>
      </c>
      <c r="AT284" s="170">
        <v>3.05</v>
      </c>
      <c r="AU284" s="170">
        <v>3.05</v>
      </c>
      <c r="AV284" s="170">
        <v>3.05</v>
      </c>
      <c r="AW284" s="173">
        <v>-3.69</v>
      </c>
      <c r="AX284" s="173"/>
      <c r="AY284" s="174">
        <f t="shared" si="71"/>
        <v>-3.69</v>
      </c>
      <c r="AZ284" s="173"/>
      <c r="BA284" s="173"/>
      <c r="BB284" s="173"/>
      <c r="BC284" s="173">
        <v>2.84</v>
      </c>
      <c r="BD284" s="174">
        <f t="shared" si="72"/>
        <v>2.84</v>
      </c>
      <c r="BE284"/>
    </row>
    <row r="285" spans="1:57" ht="15.75" customHeight="1" x14ac:dyDescent="0.25">
      <c r="A285" s="196" t="s">
        <v>1982</v>
      </c>
      <c r="B285" s="196" t="s">
        <v>2077</v>
      </c>
      <c r="C285" s="189"/>
      <c r="D285" s="189"/>
      <c r="E285" s="195" t="s">
        <v>1983</v>
      </c>
      <c r="F285" s="166" t="str">
        <f t="shared" si="67"/>
        <v>png</v>
      </c>
      <c r="G285" s="166" t="str">
        <f t="shared" si="68"/>
        <v>svg</v>
      </c>
      <c r="H285" s="167" t="s">
        <v>2008</v>
      </c>
      <c r="I285" s="167" t="s">
        <v>2069</v>
      </c>
      <c r="J285" s="168" t="s">
        <v>2045</v>
      </c>
      <c r="K285" s="168" t="s">
        <v>2046</v>
      </c>
      <c r="L285" s="168" t="s">
        <v>2046</v>
      </c>
      <c r="M285" s="169">
        <f t="shared" si="73"/>
        <v>16</v>
      </c>
      <c r="N285" s="169">
        <f t="shared" si="73"/>
        <v>19</v>
      </c>
      <c r="O285" s="169">
        <f t="shared" si="69"/>
        <v>19</v>
      </c>
      <c r="P285" s="169">
        <f t="shared" si="75"/>
        <v>0</v>
      </c>
      <c r="Q285" s="169">
        <f t="shared" si="75"/>
        <v>0</v>
      </c>
      <c r="R285" s="169">
        <f t="shared" si="75"/>
        <v>0</v>
      </c>
      <c r="S285" s="169">
        <f t="shared" si="75"/>
        <v>2</v>
      </c>
      <c r="T285" s="169">
        <f t="shared" si="75"/>
        <v>0</v>
      </c>
      <c r="U285" s="169">
        <f t="shared" si="75"/>
        <v>3</v>
      </c>
      <c r="V285" s="169">
        <f t="shared" si="75"/>
        <v>0</v>
      </c>
      <c r="W285" s="169">
        <f t="shared" si="75"/>
        <v>6</v>
      </c>
      <c r="X285" s="169">
        <f t="shared" si="75"/>
        <v>0</v>
      </c>
      <c r="Y285" s="169">
        <f t="shared" si="75"/>
        <v>1</v>
      </c>
      <c r="Z285" s="170">
        <v>419.4</v>
      </c>
      <c r="AA285" s="171">
        <v>47</v>
      </c>
      <c r="AB285" s="171">
        <v>16</v>
      </c>
      <c r="AC285" s="171">
        <v>12</v>
      </c>
      <c r="AD285" s="170">
        <f t="shared" si="70"/>
        <v>0.42857142857142855</v>
      </c>
      <c r="AE285" s="171">
        <v>8</v>
      </c>
      <c r="AF285" s="171">
        <v>9</v>
      </c>
      <c r="AG285" s="200">
        <v>1</v>
      </c>
      <c r="AH285" s="171">
        <v>117.07</v>
      </c>
      <c r="AI285" s="171">
        <v>-1</v>
      </c>
      <c r="AJ285" s="170">
        <v>1.82</v>
      </c>
      <c r="AK285" s="170">
        <v>2.19</v>
      </c>
      <c r="AL285" s="170">
        <v>2.2200000000000002</v>
      </c>
      <c r="AM285" s="170">
        <v>1.99</v>
      </c>
      <c r="AN285" s="170">
        <v>1.49</v>
      </c>
      <c r="AO285" s="170">
        <v>1.24</v>
      </c>
      <c r="AP285" s="172">
        <v>1.2</v>
      </c>
      <c r="AQ285" s="170">
        <v>1.2</v>
      </c>
      <c r="AR285" s="170">
        <v>1.2</v>
      </c>
      <c r="AS285" s="170">
        <v>1.17</v>
      </c>
      <c r="AT285" s="170">
        <v>0.98</v>
      </c>
      <c r="AU285" s="170">
        <v>0.04</v>
      </c>
      <c r="AV285" s="170">
        <v>-1.7</v>
      </c>
      <c r="AW285" s="173">
        <v>-3.07</v>
      </c>
      <c r="AX285" s="173"/>
      <c r="AY285" s="174">
        <f t="shared" si="71"/>
        <v>-3.07</v>
      </c>
      <c r="AZ285" s="173">
        <v>1.98</v>
      </c>
      <c r="BA285" s="173">
        <v>1.78</v>
      </c>
      <c r="BB285" s="173">
        <v>1.88</v>
      </c>
      <c r="BC285" s="173"/>
      <c r="BD285" s="174">
        <f t="shared" si="72"/>
        <v>1.88</v>
      </c>
      <c r="BE285"/>
    </row>
    <row r="286" spans="1:57" ht="15.75" customHeight="1" x14ac:dyDescent="0.25">
      <c r="A286" s="196" t="s">
        <v>1765</v>
      </c>
      <c r="B286" s="196" t="s">
        <v>2080</v>
      </c>
      <c r="C286" s="189" t="s">
        <v>1946</v>
      </c>
      <c r="D286" s="189" t="s">
        <v>1946</v>
      </c>
      <c r="E286" s="133" t="s">
        <v>425</v>
      </c>
      <c r="F286" s="166" t="str">
        <f t="shared" si="67"/>
        <v>png</v>
      </c>
      <c r="G286" s="166" t="str">
        <f t="shared" si="68"/>
        <v>svg</v>
      </c>
      <c r="H286" s="167" t="s">
        <v>788</v>
      </c>
      <c r="I286" s="167" t="s">
        <v>1055</v>
      </c>
      <c r="J286" s="168" t="s">
        <v>1327</v>
      </c>
      <c r="K286" s="168" t="s">
        <v>1682</v>
      </c>
      <c r="L286" s="168" t="s">
        <v>1682</v>
      </c>
      <c r="M286" s="169">
        <f t="shared" ref="M286:N305" si="76">IFERROR(VALUE(MID($K286,SEARCH(M$2&amp;"0",$K286,1)+LEN(M$2),3)),0)</f>
        <v>13</v>
      </c>
      <c r="N286" s="169">
        <f t="shared" si="76"/>
        <v>11</v>
      </c>
      <c r="O286" s="169">
        <f t="shared" si="69"/>
        <v>11</v>
      </c>
      <c r="P286" s="169">
        <f t="shared" ref="P286:Y295" si="77">IFERROR(VALUE(MID($K286,SEARCH(P$2&amp;"0",$K286,1)+LEN(P$2),3)),0)</f>
        <v>0</v>
      </c>
      <c r="Q286" s="169">
        <f t="shared" si="77"/>
        <v>0</v>
      </c>
      <c r="R286" s="169">
        <f t="shared" si="77"/>
        <v>1</v>
      </c>
      <c r="S286" s="169">
        <f t="shared" si="77"/>
        <v>0</v>
      </c>
      <c r="T286" s="169">
        <f t="shared" si="77"/>
        <v>0</v>
      </c>
      <c r="U286" s="169">
        <f t="shared" si="77"/>
        <v>2</v>
      </c>
      <c r="V286" s="169">
        <f t="shared" si="77"/>
        <v>0</v>
      </c>
      <c r="W286" s="169">
        <f t="shared" si="77"/>
        <v>4</v>
      </c>
      <c r="X286" s="169">
        <f t="shared" si="77"/>
        <v>0</v>
      </c>
      <c r="Y286" s="169">
        <f t="shared" si="77"/>
        <v>1</v>
      </c>
      <c r="Z286" s="170">
        <v>326.755</v>
      </c>
      <c r="AA286" s="171">
        <v>32</v>
      </c>
      <c r="AB286" s="171">
        <v>9</v>
      </c>
      <c r="AC286" s="171">
        <v>12</v>
      </c>
      <c r="AD286" s="170">
        <f t="shared" si="70"/>
        <v>0.5714285714285714</v>
      </c>
      <c r="AE286" s="171">
        <v>5</v>
      </c>
      <c r="AF286" s="171">
        <v>6</v>
      </c>
      <c r="AG286" s="200">
        <v>0</v>
      </c>
      <c r="AH286" s="171">
        <v>84.37</v>
      </c>
      <c r="AI286" s="171">
        <v>-1</v>
      </c>
      <c r="AJ286" s="170">
        <v>3.9</v>
      </c>
      <c r="AK286" s="170">
        <v>3.63</v>
      </c>
      <c r="AL286" s="170">
        <v>2.82</v>
      </c>
      <c r="AM286" s="170">
        <v>1.86</v>
      </c>
      <c r="AN286" s="170">
        <v>0.52</v>
      </c>
      <c r="AO286" s="170">
        <v>0.52</v>
      </c>
      <c r="AP286" s="172">
        <v>0.52</v>
      </c>
      <c r="AQ286" s="170">
        <v>0.52</v>
      </c>
      <c r="AR286" s="170">
        <v>0.52</v>
      </c>
      <c r="AS286" s="170">
        <v>0.52</v>
      </c>
      <c r="AT286" s="170">
        <v>0.52</v>
      </c>
      <c r="AU286" s="170">
        <v>0.52</v>
      </c>
      <c r="AV286" s="170">
        <v>0.52</v>
      </c>
      <c r="AW286" s="173">
        <v>-3.91</v>
      </c>
      <c r="AX286" s="173"/>
      <c r="AY286" s="174">
        <f t="shared" si="71"/>
        <v>-3.91</v>
      </c>
      <c r="AZ286" s="173">
        <v>2.81</v>
      </c>
      <c r="BA286" s="173">
        <v>3.37</v>
      </c>
      <c r="BB286" s="173">
        <v>3.09</v>
      </c>
      <c r="BC286" s="173"/>
      <c r="BD286" s="174">
        <f t="shared" si="72"/>
        <v>3.09</v>
      </c>
      <c r="BE286"/>
    </row>
    <row r="287" spans="1:57" ht="15.75" customHeight="1" x14ac:dyDescent="0.25">
      <c r="A287" s="20" t="s">
        <v>1902</v>
      </c>
      <c r="B287" s="196" t="s">
        <v>2077</v>
      </c>
      <c r="C287" s="189" t="s">
        <v>1946</v>
      </c>
      <c r="D287" s="189"/>
      <c r="E287" s="133" t="s">
        <v>1903</v>
      </c>
      <c r="F287" s="166" t="str">
        <f t="shared" si="67"/>
        <v>png</v>
      </c>
      <c r="G287" s="166" t="str">
        <f t="shared" si="68"/>
        <v>svg</v>
      </c>
      <c r="H287" s="167" t="s">
        <v>1922</v>
      </c>
      <c r="I287" s="167" t="s">
        <v>1923</v>
      </c>
      <c r="J287" s="168" t="s">
        <v>1924</v>
      </c>
      <c r="K287" s="168" t="s">
        <v>1925</v>
      </c>
      <c r="L287" s="168" t="s">
        <v>1925</v>
      </c>
      <c r="M287" s="169">
        <f t="shared" si="76"/>
        <v>12</v>
      </c>
      <c r="N287" s="169">
        <f t="shared" si="76"/>
        <v>14</v>
      </c>
      <c r="O287" s="169">
        <f t="shared" si="69"/>
        <v>14</v>
      </c>
      <c r="P287" s="169">
        <f t="shared" si="77"/>
        <v>0</v>
      </c>
      <c r="Q287" s="169">
        <f t="shared" si="77"/>
        <v>0</v>
      </c>
      <c r="R287" s="169">
        <f t="shared" si="77"/>
        <v>0</v>
      </c>
      <c r="S287" s="169">
        <f t="shared" si="77"/>
        <v>5</v>
      </c>
      <c r="T287" s="169">
        <f t="shared" si="77"/>
        <v>0</v>
      </c>
      <c r="U287" s="169">
        <f t="shared" si="77"/>
        <v>3</v>
      </c>
      <c r="V287" s="169">
        <f t="shared" si="77"/>
        <v>0</v>
      </c>
      <c r="W287" s="169">
        <f t="shared" si="77"/>
        <v>4</v>
      </c>
      <c r="X287" s="169">
        <f t="shared" si="77"/>
        <v>0</v>
      </c>
      <c r="Y287" s="169">
        <f t="shared" si="77"/>
        <v>1</v>
      </c>
      <c r="Z287" s="170">
        <v>391.31400000000002</v>
      </c>
      <c r="AA287" s="171">
        <v>39</v>
      </c>
      <c r="AB287" s="171">
        <v>20</v>
      </c>
      <c r="AC287" s="171">
        <v>5</v>
      </c>
      <c r="AD287" s="170">
        <f t="shared" si="70"/>
        <v>0.2</v>
      </c>
      <c r="AE287" s="171">
        <v>6</v>
      </c>
      <c r="AF287" s="171">
        <v>6</v>
      </c>
      <c r="AG287" s="200">
        <v>0</v>
      </c>
      <c r="AH287" s="171">
        <v>82.78</v>
      </c>
      <c r="AI287" s="171">
        <v>0</v>
      </c>
      <c r="AJ287" s="170">
        <v>2.36</v>
      </c>
      <c r="AK287" s="170">
        <v>2.37</v>
      </c>
      <c r="AL287" s="170">
        <v>2.37</v>
      </c>
      <c r="AM287" s="170">
        <v>2.37</v>
      </c>
      <c r="AN287" s="170">
        <v>2.37</v>
      </c>
      <c r="AO287" s="170">
        <v>2.37</v>
      </c>
      <c r="AP287" s="172">
        <v>2.37</v>
      </c>
      <c r="AQ287" s="170">
        <v>2.37</v>
      </c>
      <c r="AR287" s="170">
        <v>2.37</v>
      </c>
      <c r="AS287" s="170">
        <v>2.37</v>
      </c>
      <c r="AT287" s="170">
        <v>2.37</v>
      </c>
      <c r="AU287" s="170">
        <v>2.37</v>
      </c>
      <c r="AV287" s="170">
        <v>2.37</v>
      </c>
      <c r="AW287" s="173">
        <v>-3.54</v>
      </c>
      <c r="AX287" s="173"/>
      <c r="AY287" s="174">
        <f t="shared" si="71"/>
        <v>-3.54</v>
      </c>
      <c r="AZ287" s="173">
        <v>2.89</v>
      </c>
      <c r="BA287" s="173">
        <v>2.0699999999999998</v>
      </c>
      <c r="BB287" s="173">
        <v>2.48</v>
      </c>
      <c r="BC287" s="173"/>
      <c r="BD287" s="174">
        <f t="shared" si="72"/>
        <v>2.48</v>
      </c>
      <c r="BE287"/>
    </row>
    <row r="288" spans="1:57" ht="15.75" customHeight="1" x14ac:dyDescent="0.25">
      <c r="A288" s="20" t="s">
        <v>1766</v>
      </c>
      <c r="B288" s="196" t="s">
        <v>2080</v>
      </c>
      <c r="C288" s="189"/>
      <c r="D288" s="189" t="s">
        <v>1946</v>
      </c>
      <c r="E288" s="133" t="s">
        <v>1411</v>
      </c>
      <c r="F288" s="166" t="str">
        <f t="shared" si="67"/>
        <v>png</v>
      </c>
      <c r="G288" s="166" t="str">
        <f t="shared" si="68"/>
        <v>svg</v>
      </c>
      <c r="H288" s="167" t="s">
        <v>1416</v>
      </c>
      <c r="I288" s="167" t="s">
        <v>1421</v>
      </c>
      <c r="J288" s="168" t="s">
        <v>1425</v>
      </c>
      <c r="K288" s="168" t="s">
        <v>1719</v>
      </c>
      <c r="L288" s="168" t="s">
        <v>1719</v>
      </c>
      <c r="M288" s="169">
        <f t="shared" si="76"/>
        <v>14</v>
      </c>
      <c r="N288" s="169">
        <f t="shared" si="76"/>
        <v>13</v>
      </c>
      <c r="O288" s="169">
        <f t="shared" si="69"/>
        <v>13</v>
      </c>
      <c r="P288" s="169">
        <f t="shared" si="77"/>
        <v>0</v>
      </c>
      <c r="Q288" s="169">
        <f t="shared" si="77"/>
        <v>0</v>
      </c>
      <c r="R288" s="169">
        <f t="shared" si="77"/>
        <v>0</v>
      </c>
      <c r="S288" s="169">
        <f t="shared" si="77"/>
        <v>3</v>
      </c>
      <c r="T288" s="169">
        <f t="shared" si="77"/>
        <v>0</v>
      </c>
      <c r="U288" s="169">
        <f t="shared" si="77"/>
        <v>6</v>
      </c>
      <c r="V288" s="169">
        <f t="shared" si="77"/>
        <v>0</v>
      </c>
      <c r="W288" s="169">
        <f t="shared" si="77"/>
        <v>5</v>
      </c>
      <c r="X288" s="169">
        <f t="shared" si="77"/>
        <v>0</v>
      </c>
      <c r="Y288" s="169">
        <f t="shared" si="77"/>
        <v>1</v>
      </c>
      <c r="Z288" s="170">
        <v>434.35</v>
      </c>
      <c r="AA288" s="171">
        <v>42</v>
      </c>
      <c r="AB288" s="171">
        <v>14</v>
      </c>
      <c r="AC288" s="171">
        <v>15</v>
      </c>
      <c r="AD288" s="170">
        <f t="shared" si="70"/>
        <v>0.51724137931034486</v>
      </c>
      <c r="AE288" s="171">
        <v>6</v>
      </c>
      <c r="AF288" s="171">
        <v>10</v>
      </c>
      <c r="AG288" s="200">
        <v>0</v>
      </c>
      <c r="AH288" s="171">
        <v>127.03</v>
      </c>
      <c r="AI288" s="171">
        <v>-1</v>
      </c>
      <c r="AJ288" s="170">
        <v>1.84</v>
      </c>
      <c r="AK288" s="170">
        <v>1.84</v>
      </c>
      <c r="AL288" s="170">
        <v>1.84</v>
      </c>
      <c r="AM288" s="170">
        <v>1.84</v>
      </c>
      <c r="AN288" s="170">
        <v>1.81</v>
      </c>
      <c r="AO288" s="170">
        <v>1.62</v>
      </c>
      <c r="AP288" s="172">
        <v>1.1599999999999999</v>
      </c>
      <c r="AQ288" s="170">
        <v>0.94</v>
      </c>
      <c r="AR288" s="170">
        <v>0.91</v>
      </c>
      <c r="AS288" s="170">
        <v>0.9</v>
      </c>
      <c r="AT288" s="170">
        <v>0.9</v>
      </c>
      <c r="AU288" s="170">
        <v>0.9</v>
      </c>
      <c r="AV288" s="170">
        <v>0.9</v>
      </c>
      <c r="AW288" s="173">
        <v>-3.38</v>
      </c>
      <c r="AX288" s="173"/>
      <c r="AY288" s="174">
        <f t="shared" si="71"/>
        <v>-3.38</v>
      </c>
      <c r="AZ288" s="173">
        <v>2.89</v>
      </c>
      <c r="BA288" s="173">
        <v>1.68</v>
      </c>
      <c r="BB288" s="173">
        <v>2.2850000000000001</v>
      </c>
      <c r="BC288" s="173"/>
      <c r="BD288" s="174">
        <f t="shared" si="72"/>
        <v>2.2850000000000001</v>
      </c>
      <c r="BE288"/>
    </row>
    <row r="289" spans="1:57" ht="15.75" customHeight="1" x14ac:dyDescent="0.25">
      <c r="A289" s="187" t="s">
        <v>224</v>
      </c>
      <c r="B289" s="196" t="s">
        <v>1940</v>
      </c>
      <c r="C289" s="189" t="s">
        <v>1946</v>
      </c>
      <c r="D289" s="189" t="s">
        <v>1946</v>
      </c>
      <c r="E289" s="133" t="s">
        <v>426</v>
      </c>
      <c r="F289" s="166" t="str">
        <f t="shared" si="67"/>
        <v>png</v>
      </c>
      <c r="G289" s="166" t="str">
        <f t="shared" si="68"/>
        <v>svg</v>
      </c>
      <c r="H289" s="167" t="s">
        <v>789</v>
      </c>
      <c r="I289" s="167" t="s">
        <v>1056</v>
      </c>
      <c r="J289" s="168" t="s">
        <v>1328</v>
      </c>
      <c r="K289" s="168" t="s">
        <v>1683</v>
      </c>
      <c r="L289" s="168" t="s">
        <v>1683</v>
      </c>
      <c r="M289" s="169">
        <f t="shared" si="76"/>
        <v>10</v>
      </c>
      <c r="N289" s="169">
        <f t="shared" si="76"/>
        <v>5</v>
      </c>
      <c r="O289" s="169">
        <f t="shared" si="69"/>
        <v>5</v>
      </c>
      <c r="P289" s="169">
        <f t="shared" si="77"/>
        <v>0</v>
      </c>
      <c r="Q289" s="169">
        <f t="shared" si="77"/>
        <v>0</v>
      </c>
      <c r="R289" s="169">
        <f t="shared" si="77"/>
        <v>2</v>
      </c>
      <c r="S289" s="169">
        <f t="shared" si="77"/>
        <v>0</v>
      </c>
      <c r="T289" s="169">
        <f t="shared" si="77"/>
        <v>0</v>
      </c>
      <c r="U289" s="169">
        <f t="shared" si="77"/>
        <v>1</v>
      </c>
      <c r="V289" s="169">
        <f t="shared" si="77"/>
        <v>0</v>
      </c>
      <c r="W289" s="169">
        <f t="shared" si="77"/>
        <v>2</v>
      </c>
      <c r="X289" s="169">
        <f t="shared" si="77"/>
        <v>0</v>
      </c>
      <c r="Y289" s="169">
        <f t="shared" si="77"/>
        <v>0</v>
      </c>
      <c r="Z289" s="170">
        <v>242.05799999999999</v>
      </c>
      <c r="AA289" s="171">
        <v>20</v>
      </c>
      <c r="AB289" s="171">
        <v>5</v>
      </c>
      <c r="AC289" s="171">
        <v>10</v>
      </c>
      <c r="AD289" s="170">
        <f t="shared" si="70"/>
        <v>0.66666666666666663</v>
      </c>
      <c r="AE289" s="171">
        <v>1</v>
      </c>
      <c r="AF289" s="171">
        <v>3</v>
      </c>
      <c r="AG289" s="200">
        <v>0</v>
      </c>
      <c r="AH289" s="171">
        <v>53.02</v>
      </c>
      <c r="AI289" s="171">
        <v>-1</v>
      </c>
      <c r="AJ289" s="170">
        <v>2.54</v>
      </c>
      <c r="AK289" s="170">
        <v>2.27</v>
      </c>
      <c r="AL289" s="170">
        <v>1.52</v>
      </c>
      <c r="AM289" s="170">
        <v>0.57999999999999996</v>
      </c>
      <c r="AN289" s="170">
        <v>-0.53</v>
      </c>
      <c r="AO289" s="170">
        <v>-0.53</v>
      </c>
      <c r="AP289" s="172">
        <v>-0.53</v>
      </c>
      <c r="AQ289" s="170">
        <v>-0.53</v>
      </c>
      <c r="AR289" s="170">
        <v>-0.53</v>
      </c>
      <c r="AS289" s="170">
        <v>-0.53</v>
      </c>
      <c r="AT289" s="170">
        <v>-0.53</v>
      </c>
      <c r="AU289" s="170">
        <v>-0.53</v>
      </c>
      <c r="AV289" s="170">
        <v>-0.53</v>
      </c>
      <c r="AW289" s="173">
        <v>-3.51</v>
      </c>
      <c r="AX289" s="173"/>
      <c r="AY289" s="174">
        <f t="shared" si="71"/>
        <v>-3.51</v>
      </c>
      <c r="AZ289" s="173">
        <v>1.71</v>
      </c>
      <c r="BA289" s="173">
        <v>2.97</v>
      </c>
      <c r="BB289" s="173">
        <v>2.34</v>
      </c>
      <c r="BC289" s="173"/>
      <c r="BD289" s="174">
        <f t="shared" si="72"/>
        <v>2.34</v>
      </c>
      <c r="BE289"/>
    </row>
    <row r="290" spans="1:57" ht="15.75" customHeight="1" x14ac:dyDescent="0.25">
      <c r="A290" s="140" t="s">
        <v>225</v>
      </c>
      <c r="B290" s="140" t="s">
        <v>1940</v>
      </c>
      <c r="C290" s="192"/>
      <c r="D290" s="189" t="s">
        <v>1946</v>
      </c>
      <c r="E290" s="133" t="s">
        <v>427</v>
      </c>
      <c r="F290" s="166" t="str">
        <f t="shared" si="67"/>
        <v>png</v>
      </c>
      <c r="G290" s="166" t="str">
        <f t="shared" si="68"/>
        <v>svg</v>
      </c>
      <c r="H290" s="167" t="s">
        <v>790</v>
      </c>
      <c r="I290" s="167" t="s">
        <v>1057</v>
      </c>
      <c r="J290" s="168" t="s">
        <v>1329</v>
      </c>
      <c r="K290" s="168" t="s">
        <v>1684</v>
      </c>
      <c r="L290" s="168" t="s">
        <v>1684</v>
      </c>
      <c r="M290" s="169">
        <f t="shared" si="76"/>
        <v>11</v>
      </c>
      <c r="N290" s="169">
        <f t="shared" si="76"/>
        <v>8</v>
      </c>
      <c r="O290" s="169">
        <f t="shared" si="69"/>
        <v>8</v>
      </c>
      <c r="P290" s="169">
        <f t="shared" si="77"/>
        <v>0</v>
      </c>
      <c r="Q290" s="169">
        <f t="shared" si="77"/>
        <v>0</v>
      </c>
      <c r="R290" s="169">
        <f t="shared" si="77"/>
        <v>1</v>
      </c>
      <c r="S290" s="169">
        <f t="shared" si="77"/>
        <v>0</v>
      </c>
      <c r="T290" s="169">
        <f t="shared" si="77"/>
        <v>0</v>
      </c>
      <c r="U290" s="169">
        <f t="shared" si="77"/>
        <v>1</v>
      </c>
      <c r="V290" s="169">
        <f t="shared" si="77"/>
        <v>0</v>
      </c>
      <c r="W290" s="169">
        <f t="shared" si="77"/>
        <v>2</v>
      </c>
      <c r="X290" s="169">
        <f t="shared" si="77"/>
        <v>0</v>
      </c>
      <c r="Y290" s="169">
        <f t="shared" si="77"/>
        <v>0</v>
      </c>
      <c r="Z290" s="170">
        <v>221.64</v>
      </c>
      <c r="AA290" s="171">
        <v>23</v>
      </c>
      <c r="AB290" s="171">
        <v>5</v>
      </c>
      <c r="AC290" s="171">
        <v>10</v>
      </c>
      <c r="AD290" s="170">
        <f t="shared" si="70"/>
        <v>0.66666666666666663</v>
      </c>
      <c r="AE290" s="171">
        <v>1</v>
      </c>
      <c r="AF290" s="171">
        <v>3</v>
      </c>
      <c r="AG290" s="200">
        <v>0</v>
      </c>
      <c r="AH290" s="171">
        <v>53.02</v>
      </c>
      <c r="AI290" s="171">
        <v>-1</v>
      </c>
      <c r="AJ290" s="170">
        <v>1.5</v>
      </c>
      <c r="AK290" s="170">
        <v>1.48</v>
      </c>
      <c r="AL290" s="170">
        <v>1.37</v>
      </c>
      <c r="AM290" s="170">
        <v>0.86</v>
      </c>
      <c r="AN290" s="170">
        <v>-0.08</v>
      </c>
      <c r="AO290" s="170">
        <v>-0.52</v>
      </c>
      <c r="AP290" s="172">
        <v>-0.62</v>
      </c>
      <c r="AQ290" s="170">
        <v>-0.62</v>
      </c>
      <c r="AR290" s="170">
        <v>-0.62</v>
      </c>
      <c r="AS290" s="170">
        <v>-0.62</v>
      </c>
      <c r="AT290" s="170">
        <v>-0.62</v>
      </c>
      <c r="AU290" s="170">
        <v>-0.62</v>
      </c>
      <c r="AV290" s="170">
        <v>-0.62</v>
      </c>
      <c r="AW290" s="173">
        <v>-3.21</v>
      </c>
      <c r="AX290" s="173"/>
      <c r="AY290" s="174">
        <f t="shared" si="71"/>
        <v>-3.21</v>
      </c>
      <c r="AZ290" s="173">
        <v>2.0699999999999998</v>
      </c>
      <c r="BA290" s="173">
        <v>2.71</v>
      </c>
      <c r="BB290" s="173">
        <v>2.3899999999999997</v>
      </c>
      <c r="BC290" s="173"/>
      <c r="BD290" s="174">
        <f t="shared" si="72"/>
        <v>2.3899999999999997</v>
      </c>
      <c r="BE290"/>
    </row>
    <row r="291" spans="1:57" ht="15.75" customHeight="1" x14ac:dyDescent="0.25">
      <c r="A291" s="187" t="s">
        <v>1767</v>
      </c>
      <c r="B291" s="196" t="s">
        <v>2077</v>
      </c>
      <c r="C291" s="189"/>
      <c r="D291" s="189"/>
      <c r="E291" s="133" t="s">
        <v>1412</v>
      </c>
      <c r="F291" s="166" t="str">
        <f t="shared" si="67"/>
        <v>png</v>
      </c>
      <c r="G291" s="166" t="str">
        <f t="shared" si="68"/>
        <v>svg</v>
      </c>
      <c r="H291" s="167" t="s">
        <v>1417</v>
      </c>
      <c r="I291" s="167" t="s">
        <v>1422</v>
      </c>
      <c r="J291" s="168" t="s">
        <v>1426</v>
      </c>
      <c r="K291" s="168" t="s">
        <v>1720</v>
      </c>
      <c r="L291" s="168" t="s">
        <v>1720</v>
      </c>
      <c r="M291" s="169">
        <f t="shared" si="76"/>
        <v>10</v>
      </c>
      <c r="N291" s="169">
        <f t="shared" si="76"/>
        <v>6</v>
      </c>
      <c r="O291" s="169">
        <f t="shared" si="69"/>
        <v>6</v>
      </c>
      <c r="P291" s="169">
        <f t="shared" si="77"/>
        <v>0</v>
      </c>
      <c r="Q291" s="169">
        <f t="shared" si="77"/>
        <v>0</v>
      </c>
      <c r="R291" s="169">
        <f t="shared" si="77"/>
        <v>1</v>
      </c>
      <c r="S291" s="169">
        <f t="shared" si="77"/>
        <v>0</v>
      </c>
      <c r="T291" s="169">
        <f t="shared" si="77"/>
        <v>0</v>
      </c>
      <c r="U291" s="169">
        <f t="shared" si="77"/>
        <v>1</v>
      </c>
      <c r="V291" s="169">
        <f t="shared" si="77"/>
        <v>0</v>
      </c>
      <c r="W291" s="169">
        <f t="shared" si="77"/>
        <v>2</v>
      </c>
      <c r="X291" s="169">
        <f t="shared" si="77"/>
        <v>0</v>
      </c>
      <c r="Y291" s="169">
        <f t="shared" si="77"/>
        <v>0</v>
      </c>
      <c r="Z291" s="170">
        <v>207.613</v>
      </c>
      <c r="AA291" s="171">
        <v>20</v>
      </c>
      <c r="AB291" s="171">
        <v>8</v>
      </c>
      <c r="AC291" s="171">
        <v>6</v>
      </c>
      <c r="AD291" s="170">
        <f t="shared" si="70"/>
        <v>0.42857142857142855</v>
      </c>
      <c r="AE291" s="171">
        <v>0</v>
      </c>
      <c r="AF291" s="171">
        <v>3</v>
      </c>
      <c r="AG291" s="200">
        <v>2</v>
      </c>
      <c r="AH291" s="171">
        <v>60.16</v>
      </c>
      <c r="AI291" s="171">
        <v>0</v>
      </c>
      <c r="AJ291" s="170">
        <v>0.73</v>
      </c>
      <c r="AK291" s="170">
        <v>0.73</v>
      </c>
      <c r="AL291" s="170">
        <v>0.73</v>
      </c>
      <c r="AM291" s="170">
        <v>0.73</v>
      </c>
      <c r="AN291" s="170">
        <v>0.73</v>
      </c>
      <c r="AO291" s="170">
        <v>0.73</v>
      </c>
      <c r="AP291" s="172">
        <v>0.73</v>
      </c>
      <c r="AQ291" s="170">
        <v>0.73</v>
      </c>
      <c r="AR291" s="170">
        <v>0.73</v>
      </c>
      <c r="AS291" s="170">
        <v>0.73</v>
      </c>
      <c r="AT291" s="170">
        <v>0.73</v>
      </c>
      <c r="AU291" s="170">
        <v>0.73</v>
      </c>
      <c r="AV291" s="170">
        <v>0.73</v>
      </c>
      <c r="AW291" s="173">
        <v>-2.88</v>
      </c>
      <c r="AX291" s="173"/>
      <c r="AY291" s="174">
        <f t="shared" si="71"/>
        <v>-2.88</v>
      </c>
      <c r="AZ291" s="173"/>
      <c r="BA291" s="173"/>
      <c r="BB291" s="173"/>
      <c r="BC291" s="173">
        <v>2.12</v>
      </c>
      <c r="BD291" s="174">
        <f t="shared" si="72"/>
        <v>2.12</v>
      </c>
      <c r="BE291"/>
    </row>
    <row r="292" spans="1:57" ht="16.5" customHeight="1" x14ac:dyDescent="0.25">
      <c r="A292" s="196" t="s">
        <v>1768</v>
      </c>
      <c r="B292" s="196" t="s">
        <v>2078</v>
      </c>
      <c r="C292" s="189"/>
      <c r="D292" s="189" t="s">
        <v>1946</v>
      </c>
      <c r="E292" s="133" t="s">
        <v>428</v>
      </c>
      <c r="F292" s="166" t="str">
        <f t="shared" si="67"/>
        <v>png</v>
      </c>
      <c r="G292" s="166" t="str">
        <f t="shared" si="68"/>
        <v>svg</v>
      </c>
      <c r="H292" s="167" t="s">
        <v>791</v>
      </c>
      <c r="I292" s="167" t="s">
        <v>1058</v>
      </c>
      <c r="J292" s="168" t="s">
        <v>1330</v>
      </c>
      <c r="K292" s="168" t="s">
        <v>1685</v>
      </c>
      <c r="L292" s="168" t="s">
        <v>1685</v>
      </c>
      <c r="M292" s="169">
        <f t="shared" si="76"/>
        <v>17</v>
      </c>
      <c r="N292" s="169">
        <f t="shared" si="76"/>
        <v>13</v>
      </c>
      <c r="O292" s="169">
        <f t="shared" si="69"/>
        <v>13</v>
      </c>
      <c r="P292" s="169">
        <f t="shared" si="77"/>
        <v>0</v>
      </c>
      <c r="Q292" s="169">
        <f t="shared" si="77"/>
        <v>0</v>
      </c>
      <c r="R292" s="169">
        <f t="shared" si="77"/>
        <v>1</v>
      </c>
      <c r="S292" s="169">
        <f t="shared" si="77"/>
        <v>0</v>
      </c>
      <c r="T292" s="169">
        <f t="shared" si="77"/>
        <v>0</v>
      </c>
      <c r="U292" s="169">
        <f t="shared" si="77"/>
        <v>2</v>
      </c>
      <c r="V292" s="169">
        <f t="shared" si="77"/>
        <v>0</v>
      </c>
      <c r="W292" s="169">
        <f t="shared" si="77"/>
        <v>4</v>
      </c>
      <c r="X292" s="169">
        <f t="shared" si="77"/>
        <v>0</v>
      </c>
      <c r="Y292" s="169">
        <f t="shared" si="77"/>
        <v>0</v>
      </c>
      <c r="Z292" s="170">
        <v>344.74900000000002</v>
      </c>
      <c r="AA292" s="171">
        <v>37</v>
      </c>
      <c r="AB292" s="171">
        <v>8</v>
      </c>
      <c r="AC292" s="171">
        <v>16</v>
      </c>
      <c r="AD292" s="170">
        <f t="shared" si="70"/>
        <v>0.66666666666666663</v>
      </c>
      <c r="AE292" s="171">
        <v>5</v>
      </c>
      <c r="AF292" s="171">
        <v>5</v>
      </c>
      <c r="AG292" s="200">
        <v>0</v>
      </c>
      <c r="AH292" s="171">
        <v>84.37</v>
      </c>
      <c r="AI292" s="171">
        <v>-1</v>
      </c>
      <c r="AJ292" s="170">
        <v>3.85</v>
      </c>
      <c r="AK292" s="170">
        <v>3.74</v>
      </c>
      <c r="AL292" s="170">
        <v>3.18</v>
      </c>
      <c r="AM292" s="170">
        <v>2.27</v>
      </c>
      <c r="AN292" s="170">
        <v>1.33</v>
      </c>
      <c r="AO292" s="170">
        <v>0.36</v>
      </c>
      <c r="AP292" s="172">
        <v>0.36</v>
      </c>
      <c r="AQ292" s="170">
        <v>0.36</v>
      </c>
      <c r="AR292" s="170">
        <v>0.36</v>
      </c>
      <c r="AS292" s="170">
        <v>0.36</v>
      </c>
      <c r="AT292" s="170">
        <v>0.36</v>
      </c>
      <c r="AU292" s="170">
        <v>0.36</v>
      </c>
      <c r="AV292" s="170">
        <v>0.36</v>
      </c>
      <c r="AW292" s="173">
        <v>-4.24</v>
      </c>
      <c r="AX292" s="173"/>
      <c r="AY292" s="174">
        <f t="shared" si="71"/>
        <v>-4.24</v>
      </c>
      <c r="AZ292" s="173">
        <v>3.46</v>
      </c>
      <c r="BA292" s="173">
        <v>3.59</v>
      </c>
      <c r="BB292" s="173">
        <v>3.5249999999999999</v>
      </c>
      <c r="BC292" s="173"/>
      <c r="BD292" s="174">
        <f t="shared" si="72"/>
        <v>3.5249999999999999</v>
      </c>
      <c r="BE292"/>
    </row>
    <row r="293" spans="1:57" ht="15.75" customHeight="1" x14ac:dyDescent="0.25">
      <c r="A293" s="187" t="s">
        <v>4</v>
      </c>
      <c r="B293" s="196" t="s">
        <v>2078</v>
      </c>
      <c r="C293" s="189"/>
      <c r="D293" s="189" t="s">
        <v>1946</v>
      </c>
      <c r="E293" s="133" t="s">
        <v>429</v>
      </c>
      <c r="F293" s="166" t="str">
        <f t="shared" si="67"/>
        <v>png</v>
      </c>
      <c r="G293" s="166" t="str">
        <f t="shared" si="68"/>
        <v>svg</v>
      </c>
      <c r="H293" s="167" t="s">
        <v>792</v>
      </c>
      <c r="I293" s="167" t="s">
        <v>1059</v>
      </c>
      <c r="J293" s="168" t="s">
        <v>1331</v>
      </c>
      <c r="K293" s="168" t="s">
        <v>1686</v>
      </c>
      <c r="L293" s="168" t="s">
        <v>1686</v>
      </c>
      <c r="M293" s="169">
        <f t="shared" si="76"/>
        <v>19</v>
      </c>
      <c r="N293" s="169">
        <f t="shared" si="76"/>
        <v>17</v>
      </c>
      <c r="O293" s="169">
        <f t="shared" si="69"/>
        <v>17</v>
      </c>
      <c r="P293" s="169">
        <f t="shared" si="77"/>
        <v>0</v>
      </c>
      <c r="Q293" s="169">
        <f t="shared" si="77"/>
        <v>0</v>
      </c>
      <c r="R293" s="169">
        <f t="shared" si="77"/>
        <v>1</v>
      </c>
      <c r="S293" s="169">
        <f t="shared" si="77"/>
        <v>0</v>
      </c>
      <c r="T293" s="169">
        <f t="shared" si="77"/>
        <v>0</v>
      </c>
      <c r="U293" s="169">
        <f t="shared" si="77"/>
        <v>2</v>
      </c>
      <c r="V293" s="169">
        <f t="shared" si="77"/>
        <v>0</v>
      </c>
      <c r="W293" s="169">
        <f t="shared" si="77"/>
        <v>4</v>
      </c>
      <c r="X293" s="169">
        <f t="shared" si="77"/>
        <v>0</v>
      </c>
      <c r="Y293" s="169">
        <f t="shared" si="77"/>
        <v>0</v>
      </c>
      <c r="Z293" s="170">
        <v>372.80200000000002</v>
      </c>
      <c r="AA293" s="171">
        <v>43</v>
      </c>
      <c r="AB293" s="171">
        <v>10</v>
      </c>
      <c r="AC293" s="171">
        <v>16</v>
      </c>
      <c r="AD293" s="170">
        <f t="shared" si="70"/>
        <v>0.61538461538461542</v>
      </c>
      <c r="AE293" s="171">
        <v>7</v>
      </c>
      <c r="AF293" s="171">
        <v>4</v>
      </c>
      <c r="AG293" s="200">
        <v>0</v>
      </c>
      <c r="AH293" s="171">
        <v>70.540000000000006</v>
      </c>
      <c r="AI293" s="171">
        <v>0</v>
      </c>
      <c r="AJ293" s="170">
        <v>4.37</v>
      </c>
      <c r="AK293" s="170">
        <v>4.3899999999999997</v>
      </c>
      <c r="AL293" s="170">
        <v>4.3899999999999997</v>
      </c>
      <c r="AM293" s="170">
        <v>4.3899999999999997</v>
      </c>
      <c r="AN293" s="170">
        <v>4.3899999999999997</v>
      </c>
      <c r="AO293" s="170">
        <v>4.3899999999999997</v>
      </c>
      <c r="AP293" s="172">
        <v>4.3899999999999997</v>
      </c>
      <c r="AQ293" s="170">
        <v>4.3899999999999997</v>
      </c>
      <c r="AR293" s="170">
        <v>4.3899999999999997</v>
      </c>
      <c r="AS293" s="170">
        <v>4.3899999999999997</v>
      </c>
      <c r="AT293" s="170">
        <v>4.3899999999999997</v>
      </c>
      <c r="AU293" s="170">
        <v>4.3899999999999997</v>
      </c>
      <c r="AV293" s="170">
        <v>4.3899999999999997</v>
      </c>
      <c r="AW293" s="173">
        <v>-4.5999999999999996</v>
      </c>
      <c r="AX293" s="173"/>
      <c r="AY293" s="174">
        <f t="shared" si="71"/>
        <v>-4.5999999999999996</v>
      </c>
      <c r="AZ293" s="173"/>
      <c r="BA293" s="173"/>
      <c r="BB293" s="173"/>
      <c r="BC293" s="173">
        <v>4.28</v>
      </c>
      <c r="BD293" s="174">
        <f t="shared" si="72"/>
        <v>4.28</v>
      </c>
      <c r="BE293"/>
    </row>
    <row r="294" spans="1:57" ht="15.75" customHeight="1" x14ac:dyDescent="0.25">
      <c r="A294" s="196" t="s">
        <v>1769</v>
      </c>
      <c r="B294" s="196" t="s">
        <v>2078</v>
      </c>
      <c r="C294" s="189"/>
      <c r="D294" s="189"/>
      <c r="E294" s="133" t="s">
        <v>430</v>
      </c>
      <c r="F294" s="166" t="str">
        <f t="shared" si="67"/>
        <v>png</v>
      </c>
      <c r="G294" s="166" t="str">
        <f t="shared" si="68"/>
        <v>svg</v>
      </c>
      <c r="H294" s="167" t="s">
        <v>793</v>
      </c>
      <c r="I294" s="167" t="s">
        <v>1060</v>
      </c>
      <c r="J294" s="168" t="s">
        <v>1332</v>
      </c>
      <c r="K294" s="168" t="s">
        <v>1687</v>
      </c>
      <c r="L294" s="168" t="s">
        <v>1687</v>
      </c>
      <c r="M294" s="169">
        <f t="shared" si="76"/>
        <v>22</v>
      </c>
      <c r="N294" s="169">
        <f t="shared" si="76"/>
        <v>21</v>
      </c>
      <c r="O294" s="169">
        <f t="shared" si="69"/>
        <v>21</v>
      </c>
      <c r="P294" s="169">
        <f t="shared" si="77"/>
        <v>0</v>
      </c>
      <c r="Q294" s="169">
        <f t="shared" si="77"/>
        <v>0</v>
      </c>
      <c r="R294" s="169">
        <f t="shared" si="77"/>
        <v>1</v>
      </c>
      <c r="S294" s="169">
        <f t="shared" si="77"/>
        <v>0</v>
      </c>
      <c r="T294" s="169">
        <f t="shared" si="77"/>
        <v>0</v>
      </c>
      <c r="U294" s="169">
        <f t="shared" si="77"/>
        <v>2</v>
      </c>
      <c r="V294" s="169">
        <f t="shared" si="77"/>
        <v>0</v>
      </c>
      <c r="W294" s="169">
        <f t="shared" si="77"/>
        <v>5</v>
      </c>
      <c r="X294" s="169">
        <f t="shared" si="77"/>
        <v>0</v>
      </c>
      <c r="Y294" s="169">
        <f t="shared" si="77"/>
        <v>0</v>
      </c>
      <c r="Z294" s="170">
        <v>428.86599999999999</v>
      </c>
      <c r="AA294" s="171">
        <v>51</v>
      </c>
      <c r="AB294" s="171">
        <v>14</v>
      </c>
      <c r="AC294" s="171">
        <v>16</v>
      </c>
      <c r="AD294" s="170">
        <f t="shared" si="70"/>
        <v>0.53333333333333333</v>
      </c>
      <c r="AE294" s="171">
        <v>8</v>
      </c>
      <c r="AF294" s="171">
        <v>5</v>
      </c>
      <c r="AG294" s="200">
        <v>0</v>
      </c>
      <c r="AH294" s="171">
        <v>79.77</v>
      </c>
      <c r="AI294" s="171">
        <v>0</v>
      </c>
      <c r="AJ294" s="170">
        <v>4.43</v>
      </c>
      <c r="AK294" s="170">
        <v>4.45</v>
      </c>
      <c r="AL294" s="170">
        <v>4.45</v>
      </c>
      <c r="AM294" s="170">
        <v>4.45</v>
      </c>
      <c r="AN294" s="170">
        <v>4.45</v>
      </c>
      <c r="AO294" s="170">
        <v>4.45</v>
      </c>
      <c r="AP294" s="172">
        <v>4.45</v>
      </c>
      <c r="AQ294" s="170">
        <v>4.45</v>
      </c>
      <c r="AR294" s="170">
        <v>4.45</v>
      </c>
      <c r="AS294" s="170">
        <v>4.45</v>
      </c>
      <c r="AT294" s="170">
        <v>4.45</v>
      </c>
      <c r="AU294" s="170">
        <v>4.45</v>
      </c>
      <c r="AV294" s="170">
        <v>4.45</v>
      </c>
      <c r="AW294" s="173">
        <v>-4.8</v>
      </c>
      <c r="AX294" s="173"/>
      <c r="AY294" s="174">
        <f t="shared" si="71"/>
        <v>-4.8</v>
      </c>
      <c r="AZ294" s="173"/>
      <c r="BA294" s="173"/>
      <c r="BB294" s="173"/>
      <c r="BC294" s="173">
        <v>4.32</v>
      </c>
      <c r="BD294" s="174">
        <f t="shared" si="72"/>
        <v>4.32</v>
      </c>
      <c r="BE294"/>
    </row>
    <row r="295" spans="1:57" ht="15.75" customHeight="1" x14ac:dyDescent="0.25">
      <c r="A295" s="196" t="s">
        <v>34</v>
      </c>
      <c r="B295" s="196" t="s">
        <v>2080</v>
      </c>
      <c r="C295" s="189"/>
      <c r="D295" s="189" t="s">
        <v>1946</v>
      </c>
      <c r="E295" s="133" t="s">
        <v>263</v>
      </c>
      <c r="F295" s="166" t="str">
        <f t="shared" si="67"/>
        <v>png</v>
      </c>
      <c r="G295" s="166" t="str">
        <f t="shared" si="68"/>
        <v>svg</v>
      </c>
      <c r="H295" s="167" t="s">
        <v>794</v>
      </c>
      <c r="I295" s="167" t="s">
        <v>1061</v>
      </c>
      <c r="J295" s="168" t="s">
        <v>1333</v>
      </c>
      <c r="K295" s="168" t="s">
        <v>1688</v>
      </c>
      <c r="L295" s="168" t="s">
        <v>1688</v>
      </c>
      <c r="M295" s="169">
        <f t="shared" si="76"/>
        <v>14</v>
      </c>
      <c r="N295" s="169">
        <f t="shared" si="76"/>
        <v>17</v>
      </c>
      <c r="O295" s="169">
        <f t="shared" si="69"/>
        <v>17</v>
      </c>
      <c r="P295" s="169">
        <f t="shared" si="77"/>
        <v>0</v>
      </c>
      <c r="Q295" s="169">
        <f t="shared" si="77"/>
        <v>0</v>
      </c>
      <c r="R295" s="169">
        <f t="shared" si="77"/>
        <v>0</v>
      </c>
      <c r="S295" s="169">
        <f t="shared" si="77"/>
        <v>0</v>
      </c>
      <c r="T295" s="169">
        <f t="shared" si="77"/>
        <v>0</v>
      </c>
      <c r="U295" s="169">
        <f t="shared" si="77"/>
        <v>5</v>
      </c>
      <c r="V295" s="169">
        <f t="shared" si="77"/>
        <v>0</v>
      </c>
      <c r="W295" s="169">
        <f t="shared" si="77"/>
        <v>7</v>
      </c>
      <c r="X295" s="169">
        <f t="shared" si="77"/>
        <v>0</v>
      </c>
      <c r="Y295" s="169">
        <f t="shared" si="77"/>
        <v>2</v>
      </c>
      <c r="Z295" s="170">
        <v>431.44400000000002</v>
      </c>
      <c r="AA295" s="171">
        <v>45</v>
      </c>
      <c r="AB295" s="171">
        <v>16</v>
      </c>
      <c r="AC295" s="171">
        <v>12</v>
      </c>
      <c r="AD295" s="170">
        <f t="shared" si="70"/>
        <v>0.42857142857142855</v>
      </c>
      <c r="AE295" s="171">
        <v>6</v>
      </c>
      <c r="AF295" s="171">
        <v>11</v>
      </c>
      <c r="AG295" s="200">
        <v>1</v>
      </c>
      <c r="AH295" s="171">
        <v>163.74</v>
      </c>
      <c r="AI295" s="171">
        <v>-1</v>
      </c>
      <c r="AJ295" s="170">
        <v>0.37</v>
      </c>
      <c r="AK295" s="170">
        <v>0.75</v>
      </c>
      <c r="AL295" s="170">
        <v>0.81</v>
      </c>
      <c r="AM295" s="170">
        <v>0.74</v>
      </c>
      <c r="AN295" s="170">
        <v>0.37</v>
      </c>
      <c r="AO295" s="170">
        <v>-0.01</v>
      </c>
      <c r="AP295" s="172">
        <v>-0.1</v>
      </c>
      <c r="AQ295" s="170">
        <v>-0.11</v>
      </c>
      <c r="AR295" s="170">
        <v>-0.11</v>
      </c>
      <c r="AS295" s="170">
        <v>-0.11</v>
      </c>
      <c r="AT295" s="170">
        <v>-0.11</v>
      </c>
      <c r="AU295" s="170">
        <v>-0.11</v>
      </c>
      <c r="AV295" s="170">
        <v>-0.12</v>
      </c>
      <c r="AW295" s="173">
        <v>-3.91</v>
      </c>
      <c r="AX295" s="173"/>
      <c r="AY295" s="174">
        <f t="shared" si="71"/>
        <v>-3.91</v>
      </c>
      <c r="AZ295" s="173">
        <v>0.76</v>
      </c>
      <c r="BA295" s="173">
        <v>0.7</v>
      </c>
      <c r="BB295" s="173">
        <v>0.73</v>
      </c>
      <c r="BC295" s="173"/>
      <c r="BD295" s="174">
        <f t="shared" si="72"/>
        <v>0.73</v>
      </c>
      <c r="BE295"/>
    </row>
    <row r="296" spans="1:57" ht="15.75" customHeight="1" x14ac:dyDescent="0.25">
      <c r="A296" s="196" t="s">
        <v>1984</v>
      </c>
      <c r="B296" s="196" t="s">
        <v>1941</v>
      </c>
      <c r="C296" s="189"/>
      <c r="D296" s="189"/>
      <c r="E296" s="195" t="s">
        <v>1985</v>
      </c>
      <c r="F296" s="166" t="str">
        <f t="shared" si="67"/>
        <v>png</v>
      </c>
      <c r="G296" s="166" t="str">
        <f t="shared" si="68"/>
        <v>svg</v>
      </c>
      <c r="H296" s="167" t="s">
        <v>2009</v>
      </c>
      <c r="I296" s="167" t="s">
        <v>2070</v>
      </c>
      <c r="J296" s="168" t="s">
        <v>2047</v>
      </c>
      <c r="K296" s="168" t="s">
        <v>2048</v>
      </c>
      <c r="L296" s="168" t="s">
        <v>2048</v>
      </c>
      <c r="M296" s="169">
        <f t="shared" si="76"/>
        <v>17</v>
      </c>
      <c r="N296" s="169">
        <f t="shared" si="76"/>
        <v>17</v>
      </c>
      <c r="O296" s="169">
        <f t="shared" si="69"/>
        <v>17</v>
      </c>
      <c r="P296" s="169">
        <f t="shared" ref="P296:Y305" si="78">IFERROR(VALUE(MID($K296,SEARCH(P$2&amp;"0",$K296,1)+LEN(P$2),3)),0)</f>
        <v>0</v>
      </c>
      <c r="Q296" s="169">
        <f t="shared" si="78"/>
        <v>0</v>
      </c>
      <c r="R296" s="169">
        <f t="shared" si="78"/>
        <v>1</v>
      </c>
      <c r="S296" s="169">
        <f t="shared" si="78"/>
        <v>4</v>
      </c>
      <c r="T296" s="169">
        <f t="shared" si="78"/>
        <v>0</v>
      </c>
      <c r="U296" s="169">
        <f t="shared" si="78"/>
        <v>4</v>
      </c>
      <c r="V296" s="169">
        <f t="shared" si="78"/>
        <v>0</v>
      </c>
      <c r="W296" s="169">
        <f t="shared" si="78"/>
        <v>5</v>
      </c>
      <c r="X296" s="169">
        <f t="shared" si="78"/>
        <v>0</v>
      </c>
      <c r="Y296" s="169">
        <f t="shared" si="78"/>
        <v>1</v>
      </c>
      <c r="Z296" s="170">
        <v>500.85199999999998</v>
      </c>
      <c r="AA296" s="171">
        <v>49</v>
      </c>
      <c r="AB296" s="171">
        <v>20</v>
      </c>
      <c r="AC296" s="171">
        <v>12</v>
      </c>
      <c r="AD296" s="170">
        <f t="shared" si="70"/>
        <v>0.375</v>
      </c>
      <c r="AE296" s="171">
        <v>3</v>
      </c>
      <c r="AF296" s="171">
        <v>6</v>
      </c>
      <c r="AG296" s="200">
        <v>0</v>
      </c>
      <c r="AH296" s="171">
        <v>104.3</v>
      </c>
      <c r="AI296" s="171">
        <v>-1</v>
      </c>
      <c r="AJ296" s="170">
        <v>1.89</v>
      </c>
      <c r="AK296" s="170">
        <v>1.89</v>
      </c>
      <c r="AL296" s="170">
        <v>1.83</v>
      </c>
      <c r="AM296" s="170">
        <v>1.51</v>
      </c>
      <c r="AN296" s="170">
        <v>1.0900000000000001</v>
      </c>
      <c r="AO296" s="170">
        <v>0.97</v>
      </c>
      <c r="AP296" s="172">
        <v>0.95</v>
      </c>
      <c r="AQ296" s="170">
        <v>0.95</v>
      </c>
      <c r="AR296" s="170">
        <v>0.95</v>
      </c>
      <c r="AS296" s="170">
        <v>0.95</v>
      </c>
      <c r="AT296" s="170">
        <v>0.95</v>
      </c>
      <c r="AU296" s="170">
        <v>0.95</v>
      </c>
      <c r="AV296" s="170">
        <v>0.95</v>
      </c>
      <c r="AW296" s="173">
        <v>-5.64</v>
      </c>
      <c r="AX296" s="173"/>
      <c r="AY296" s="174">
        <f t="shared" si="71"/>
        <v>-5.64</v>
      </c>
      <c r="AZ296" s="173">
        <v>3.52</v>
      </c>
      <c r="BA296" s="173">
        <v>2.13</v>
      </c>
      <c r="BB296" s="173">
        <v>2.83</v>
      </c>
      <c r="BC296" s="173"/>
      <c r="BD296" s="174">
        <f t="shared" si="72"/>
        <v>2.83</v>
      </c>
      <c r="BE296"/>
    </row>
    <row r="297" spans="1:57" ht="15.75" customHeight="1" x14ac:dyDescent="0.25">
      <c r="A297" s="196" t="s">
        <v>10</v>
      </c>
      <c r="B297" s="196" t="s">
        <v>2078</v>
      </c>
      <c r="C297" s="189"/>
      <c r="D297" s="189"/>
      <c r="E297" s="133" t="s">
        <v>431</v>
      </c>
      <c r="F297" s="166" t="str">
        <f t="shared" si="67"/>
        <v>png</v>
      </c>
      <c r="G297" s="166" t="str">
        <f t="shared" si="68"/>
        <v>svg</v>
      </c>
      <c r="H297" s="167" t="s">
        <v>795</v>
      </c>
      <c r="I297" s="167" t="s">
        <v>1062</v>
      </c>
      <c r="J297" s="168" t="s">
        <v>1334</v>
      </c>
      <c r="K297" s="168" t="s">
        <v>1689</v>
      </c>
      <c r="L297" s="168" t="s">
        <v>1689</v>
      </c>
      <c r="M297" s="169">
        <f t="shared" si="76"/>
        <v>17</v>
      </c>
      <c r="N297" s="169">
        <f t="shared" si="76"/>
        <v>29</v>
      </c>
      <c r="O297" s="169">
        <f t="shared" si="69"/>
        <v>29</v>
      </c>
      <c r="P297" s="169">
        <f t="shared" si="78"/>
        <v>0</v>
      </c>
      <c r="Q297" s="169">
        <f t="shared" si="78"/>
        <v>0</v>
      </c>
      <c r="R297" s="169">
        <f t="shared" si="78"/>
        <v>0</v>
      </c>
      <c r="S297" s="169">
        <f t="shared" si="78"/>
        <v>0</v>
      </c>
      <c r="T297" s="169">
        <f t="shared" si="78"/>
        <v>0</v>
      </c>
      <c r="U297" s="169">
        <f t="shared" si="78"/>
        <v>1</v>
      </c>
      <c r="V297" s="169">
        <f t="shared" si="78"/>
        <v>0</v>
      </c>
      <c r="W297" s="169">
        <f t="shared" si="78"/>
        <v>3</v>
      </c>
      <c r="X297" s="169">
        <f t="shared" si="78"/>
        <v>0</v>
      </c>
      <c r="Y297" s="169">
        <f t="shared" si="78"/>
        <v>1</v>
      </c>
      <c r="Z297" s="170">
        <v>327.48200000000003</v>
      </c>
      <c r="AA297" s="171">
        <v>51</v>
      </c>
      <c r="AB297" s="171">
        <v>22</v>
      </c>
      <c r="AC297" s="171">
        <v>0</v>
      </c>
      <c r="AD297" s="170">
        <f t="shared" si="70"/>
        <v>0</v>
      </c>
      <c r="AE297" s="171">
        <v>9</v>
      </c>
      <c r="AF297" s="171">
        <v>4</v>
      </c>
      <c r="AG297" s="200">
        <v>1</v>
      </c>
      <c r="AH297" s="171">
        <v>55.4</v>
      </c>
      <c r="AI297" s="171">
        <v>0</v>
      </c>
      <c r="AJ297" s="170">
        <v>3.42</v>
      </c>
      <c r="AK297" s="170">
        <v>3.43</v>
      </c>
      <c r="AL297" s="170">
        <v>3.43</v>
      </c>
      <c r="AM297" s="170">
        <v>3.43</v>
      </c>
      <c r="AN297" s="170">
        <v>3.43</v>
      </c>
      <c r="AO297" s="170">
        <v>3.43</v>
      </c>
      <c r="AP297" s="172">
        <v>3.43</v>
      </c>
      <c r="AQ297" s="170">
        <v>3.43</v>
      </c>
      <c r="AR297" s="170">
        <v>3.43</v>
      </c>
      <c r="AS297" s="170">
        <v>3.43</v>
      </c>
      <c r="AT297" s="170">
        <v>3.43</v>
      </c>
      <c r="AU297" s="170">
        <v>3.43</v>
      </c>
      <c r="AV297" s="170">
        <v>3.43</v>
      </c>
      <c r="AW297" s="173">
        <v>-3.72</v>
      </c>
      <c r="AX297" s="173"/>
      <c r="AY297" s="174">
        <f t="shared" si="71"/>
        <v>-3.72</v>
      </c>
      <c r="AZ297" s="173">
        <v>3.69</v>
      </c>
      <c r="BA297" s="173">
        <v>4.08</v>
      </c>
      <c r="BB297" s="173">
        <v>3.8849999999999998</v>
      </c>
      <c r="BC297" s="173"/>
      <c r="BD297" s="174">
        <f t="shared" si="72"/>
        <v>3.8849999999999998</v>
      </c>
      <c r="BE297"/>
    </row>
    <row r="298" spans="1:57" ht="15.75" customHeight="1" x14ac:dyDescent="0.25">
      <c r="A298" s="20" t="s">
        <v>94</v>
      </c>
      <c r="B298" s="196" t="s">
        <v>1942</v>
      </c>
      <c r="C298" s="189" t="s">
        <v>1946</v>
      </c>
      <c r="D298" s="189"/>
      <c r="E298" s="133" t="s">
        <v>530</v>
      </c>
      <c r="F298" s="166" t="str">
        <f t="shared" si="67"/>
        <v>png</v>
      </c>
      <c r="G298" s="166" t="str">
        <f t="shared" si="68"/>
        <v>svg</v>
      </c>
      <c r="H298" s="167" t="s">
        <v>796</v>
      </c>
      <c r="I298" s="167" t="s">
        <v>1389</v>
      </c>
      <c r="J298" s="168" t="s">
        <v>1335</v>
      </c>
      <c r="K298" s="168" t="s">
        <v>1690</v>
      </c>
      <c r="L298" s="168" t="s">
        <v>1690</v>
      </c>
      <c r="M298" s="169">
        <f t="shared" si="76"/>
        <v>14</v>
      </c>
      <c r="N298" s="169">
        <f t="shared" si="76"/>
        <v>20</v>
      </c>
      <c r="O298" s="169">
        <f t="shared" si="69"/>
        <v>20</v>
      </c>
      <c r="P298" s="169">
        <f t="shared" si="78"/>
        <v>0</v>
      </c>
      <c r="Q298" s="169">
        <f t="shared" si="78"/>
        <v>0</v>
      </c>
      <c r="R298" s="169">
        <f t="shared" si="78"/>
        <v>0</v>
      </c>
      <c r="S298" s="169">
        <f t="shared" si="78"/>
        <v>0</v>
      </c>
      <c r="T298" s="169">
        <f t="shared" si="78"/>
        <v>0</v>
      </c>
      <c r="U298" s="169">
        <f t="shared" si="78"/>
        <v>2</v>
      </c>
      <c r="V298" s="169">
        <f t="shared" si="78"/>
        <v>0</v>
      </c>
      <c r="W298" s="169">
        <f t="shared" si="78"/>
        <v>1</v>
      </c>
      <c r="X298" s="169">
        <f t="shared" si="78"/>
        <v>0</v>
      </c>
      <c r="Y298" s="169">
        <f t="shared" si="78"/>
        <v>0</v>
      </c>
      <c r="Z298" s="170">
        <v>232.32140000000001</v>
      </c>
      <c r="AA298" s="171">
        <v>37</v>
      </c>
      <c r="AB298" s="171">
        <v>11</v>
      </c>
      <c r="AC298" s="171">
        <v>6</v>
      </c>
      <c r="AD298" s="170">
        <f t="shared" si="70"/>
        <v>0.35294117647058826</v>
      </c>
      <c r="AE298" s="171">
        <v>2</v>
      </c>
      <c r="AF298" s="171">
        <v>1</v>
      </c>
      <c r="AG298" s="200">
        <v>2</v>
      </c>
      <c r="AH298" s="171">
        <v>41.13</v>
      </c>
      <c r="AI298" s="171">
        <v>0</v>
      </c>
      <c r="AJ298" s="170">
        <v>3.27</v>
      </c>
      <c r="AK298" s="170">
        <v>3.27</v>
      </c>
      <c r="AL298" s="170">
        <v>3.27</v>
      </c>
      <c r="AM298" s="170">
        <v>3.27</v>
      </c>
      <c r="AN298" s="170">
        <v>3.27</v>
      </c>
      <c r="AO298" s="170">
        <v>3.27</v>
      </c>
      <c r="AP298" s="172">
        <v>3.27</v>
      </c>
      <c r="AQ298" s="170">
        <v>3.27</v>
      </c>
      <c r="AR298" s="170">
        <v>3.27</v>
      </c>
      <c r="AS298" s="170">
        <v>3.27</v>
      </c>
      <c r="AT298" s="170">
        <v>3.26</v>
      </c>
      <c r="AU298" s="170">
        <v>3.24</v>
      </c>
      <c r="AV298" s="170">
        <v>3.05</v>
      </c>
      <c r="AW298" s="173"/>
      <c r="AX298" s="173">
        <v>-4.1100000000000003</v>
      </c>
      <c r="AY298" s="174">
        <f t="shared" si="71"/>
        <v>-4.1100000000000003</v>
      </c>
      <c r="AZ298" s="173"/>
      <c r="BA298" s="173"/>
      <c r="BB298" s="173"/>
      <c r="BC298" s="173">
        <v>3.8</v>
      </c>
      <c r="BD298" s="174">
        <f t="shared" si="72"/>
        <v>3.8</v>
      </c>
      <c r="BE298"/>
    </row>
    <row r="299" spans="1:57" ht="15.75" customHeight="1" x14ac:dyDescent="0.25">
      <c r="A299" s="20" t="s">
        <v>65</v>
      </c>
      <c r="B299" s="196" t="s">
        <v>1942</v>
      </c>
      <c r="C299" s="189"/>
      <c r="D299" s="189"/>
      <c r="E299" s="133" t="s">
        <v>531</v>
      </c>
      <c r="F299" s="166" t="str">
        <f t="shared" si="67"/>
        <v>png</v>
      </c>
      <c r="G299" s="166" t="str">
        <f t="shared" si="68"/>
        <v>svg</v>
      </c>
      <c r="H299" s="167" t="s">
        <v>797</v>
      </c>
      <c r="I299" s="167" t="s">
        <v>1063</v>
      </c>
      <c r="J299" s="168" t="s">
        <v>1336</v>
      </c>
      <c r="K299" s="168" t="s">
        <v>1691</v>
      </c>
      <c r="L299" s="168" t="s">
        <v>1691</v>
      </c>
      <c r="M299" s="169">
        <f t="shared" si="76"/>
        <v>7</v>
      </c>
      <c r="N299" s="169">
        <f t="shared" si="76"/>
        <v>12</v>
      </c>
      <c r="O299" s="169">
        <f t="shared" si="69"/>
        <v>12</v>
      </c>
      <c r="P299" s="169">
        <f t="shared" si="78"/>
        <v>0</v>
      </c>
      <c r="Q299" s="169">
        <f t="shared" si="78"/>
        <v>0</v>
      </c>
      <c r="R299" s="169">
        <f t="shared" si="78"/>
        <v>1</v>
      </c>
      <c r="S299" s="169">
        <f t="shared" si="78"/>
        <v>0</v>
      </c>
      <c r="T299" s="169">
        <f t="shared" si="78"/>
        <v>0</v>
      </c>
      <c r="U299" s="169">
        <f t="shared" si="78"/>
        <v>5</v>
      </c>
      <c r="V299" s="169">
        <f t="shared" si="78"/>
        <v>0</v>
      </c>
      <c r="W299" s="169">
        <f t="shared" si="78"/>
        <v>0</v>
      </c>
      <c r="X299" s="169">
        <f t="shared" si="78"/>
        <v>0</v>
      </c>
      <c r="Y299" s="169">
        <f t="shared" si="78"/>
        <v>0</v>
      </c>
      <c r="Z299" s="170">
        <v>201.65700000000001</v>
      </c>
      <c r="AA299" s="171">
        <v>25</v>
      </c>
      <c r="AB299" s="171">
        <v>7</v>
      </c>
      <c r="AC299" s="171">
        <v>6</v>
      </c>
      <c r="AD299" s="170">
        <f t="shared" si="70"/>
        <v>0.46153846153846156</v>
      </c>
      <c r="AE299" s="171">
        <v>4</v>
      </c>
      <c r="AF299" s="171">
        <v>5</v>
      </c>
      <c r="AG299" s="200">
        <v>2</v>
      </c>
      <c r="AH299" s="171">
        <v>62.73</v>
      </c>
      <c r="AI299" s="171">
        <v>0</v>
      </c>
      <c r="AJ299" s="170">
        <v>0.18</v>
      </c>
      <c r="AK299" s="170">
        <v>0.92</v>
      </c>
      <c r="AL299" s="170">
        <v>1.56</v>
      </c>
      <c r="AM299" s="170">
        <v>1.75</v>
      </c>
      <c r="AN299" s="170">
        <v>1.78</v>
      </c>
      <c r="AO299" s="170">
        <v>1.78</v>
      </c>
      <c r="AP299" s="172">
        <v>1.78</v>
      </c>
      <c r="AQ299" s="170">
        <v>1.78</v>
      </c>
      <c r="AR299" s="170">
        <v>1.78</v>
      </c>
      <c r="AS299" s="170">
        <v>1.78</v>
      </c>
      <c r="AT299" s="170">
        <v>1.78</v>
      </c>
      <c r="AU299" s="170">
        <v>1.78</v>
      </c>
      <c r="AV299" s="170">
        <v>1.76</v>
      </c>
      <c r="AW299" s="173"/>
      <c r="AX299" s="173">
        <v>-4.55</v>
      </c>
      <c r="AY299" s="174">
        <f t="shared" si="71"/>
        <v>-4.55</v>
      </c>
      <c r="AZ299" s="173"/>
      <c r="BA299" s="173"/>
      <c r="BB299" s="173"/>
      <c r="BC299" s="173">
        <v>2.1800000000000002</v>
      </c>
      <c r="BD299" s="174">
        <f t="shared" si="72"/>
        <v>2.1800000000000002</v>
      </c>
      <c r="BE299"/>
    </row>
    <row r="300" spans="1:57" ht="15.75" customHeight="1" x14ac:dyDescent="0.25">
      <c r="A300" s="20" t="s">
        <v>66</v>
      </c>
      <c r="B300" s="196" t="s">
        <v>1942</v>
      </c>
      <c r="C300" s="189"/>
      <c r="D300" s="189"/>
      <c r="E300" s="133" t="s">
        <v>273</v>
      </c>
      <c r="F300" s="166" t="str">
        <f t="shared" si="67"/>
        <v>png</v>
      </c>
      <c r="G300" s="166" t="str">
        <f t="shared" si="68"/>
        <v>svg</v>
      </c>
      <c r="H300" s="167" t="s">
        <v>798</v>
      </c>
      <c r="I300" s="167" t="s">
        <v>1064</v>
      </c>
      <c r="J300" s="168" t="s">
        <v>1171</v>
      </c>
      <c r="K300" s="168" t="s">
        <v>1523</v>
      </c>
      <c r="L300" s="168" t="s">
        <v>1523</v>
      </c>
      <c r="M300" s="169">
        <f t="shared" si="76"/>
        <v>8</v>
      </c>
      <c r="N300" s="169">
        <f t="shared" si="76"/>
        <v>15</v>
      </c>
      <c r="O300" s="169">
        <f t="shared" si="69"/>
        <v>15</v>
      </c>
      <c r="P300" s="169">
        <f t="shared" si="78"/>
        <v>0</v>
      </c>
      <c r="Q300" s="169">
        <f t="shared" si="78"/>
        <v>0</v>
      </c>
      <c r="R300" s="169">
        <f t="shared" si="78"/>
        <v>0</v>
      </c>
      <c r="S300" s="169">
        <f t="shared" si="78"/>
        <v>0</v>
      </c>
      <c r="T300" s="169">
        <f t="shared" si="78"/>
        <v>0</v>
      </c>
      <c r="U300" s="169">
        <f t="shared" si="78"/>
        <v>5</v>
      </c>
      <c r="V300" s="169">
        <f t="shared" si="78"/>
        <v>0</v>
      </c>
      <c r="W300" s="169">
        <f t="shared" si="78"/>
        <v>0</v>
      </c>
      <c r="X300" s="169">
        <f t="shared" si="78"/>
        <v>0</v>
      </c>
      <c r="Y300" s="169">
        <f t="shared" si="78"/>
        <v>1</v>
      </c>
      <c r="Z300" s="170">
        <v>213.303</v>
      </c>
      <c r="AA300" s="171">
        <v>29</v>
      </c>
      <c r="AB300" s="171">
        <v>8</v>
      </c>
      <c r="AC300" s="171">
        <v>6</v>
      </c>
      <c r="AD300" s="170">
        <f t="shared" si="70"/>
        <v>0.42857142857142855</v>
      </c>
      <c r="AE300" s="171">
        <v>5</v>
      </c>
      <c r="AF300" s="171">
        <v>5</v>
      </c>
      <c r="AG300" s="200">
        <v>2</v>
      </c>
      <c r="AH300" s="171">
        <v>62.73</v>
      </c>
      <c r="AI300" s="171">
        <v>0</v>
      </c>
      <c r="AJ300" s="170">
        <v>0.21</v>
      </c>
      <c r="AK300" s="170">
        <v>0.22</v>
      </c>
      <c r="AL300" s="170">
        <v>0.36</v>
      </c>
      <c r="AM300" s="170">
        <v>0.89</v>
      </c>
      <c r="AN300" s="170">
        <v>1.67</v>
      </c>
      <c r="AO300" s="170">
        <v>2.09</v>
      </c>
      <c r="AP300" s="172">
        <v>2.17</v>
      </c>
      <c r="AQ300" s="170">
        <v>2.1800000000000002</v>
      </c>
      <c r="AR300" s="170">
        <v>2.1800000000000002</v>
      </c>
      <c r="AS300" s="170">
        <v>2.1800000000000002</v>
      </c>
      <c r="AT300" s="170">
        <v>2.1800000000000002</v>
      </c>
      <c r="AU300" s="170">
        <v>2.1800000000000002</v>
      </c>
      <c r="AV300" s="170">
        <v>2.17</v>
      </c>
      <c r="AW300" s="173">
        <v>-3.11</v>
      </c>
      <c r="AX300" s="173"/>
      <c r="AY300" s="174">
        <f t="shared" si="71"/>
        <v>-3.11</v>
      </c>
      <c r="AZ300" s="173"/>
      <c r="BA300" s="173"/>
      <c r="BB300" s="173"/>
      <c r="BC300" s="173">
        <v>2.8</v>
      </c>
      <c r="BD300" s="174">
        <f t="shared" si="72"/>
        <v>2.8</v>
      </c>
      <c r="BE300"/>
    </row>
    <row r="301" spans="1:57" ht="15.75" customHeight="1" x14ac:dyDescent="0.25">
      <c r="A301" s="20" t="s">
        <v>1770</v>
      </c>
      <c r="B301" s="196" t="s">
        <v>2084</v>
      </c>
      <c r="C301" s="189" t="s">
        <v>1946</v>
      </c>
      <c r="D301" s="189" t="s">
        <v>1946</v>
      </c>
      <c r="E301" s="133" t="s">
        <v>1413</v>
      </c>
      <c r="F301" s="166" t="str">
        <f t="shared" si="67"/>
        <v>png</v>
      </c>
      <c r="G301" s="166" t="str">
        <f t="shared" si="68"/>
        <v>svg</v>
      </c>
      <c r="H301" s="167" t="s">
        <v>1418</v>
      </c>
      <c r="I301" s="167" t="s">
        <v>993</v>
      </c>
      <c r="J301" s="168" t="s">
        <v>1269</v>
      </c>
      <c r="K301" s="168" t="s">
        <v>1623</v>
      </c>
      <c r="L301" s="168" t="s">
        <v>1623</v>
      </c>
      <c r="M301" s="169">
        <f t="shared" si="76"/>
        <v>15</v>
      </c>
      <c r="N301" s="169">
        <f t="shared" si="76"/>
        <v>22</v>
      </c>
      <c r="O301" s="169">
        <f t="shared" si="69"/>
        <v>22</v>
      </c>
      <c r="P301" s="169">
        <f t="shared" si="78"/>
        <v>0</v>
      </c>
      <c r="Q301" s="169">
        <f t="shared" si="78"/>
        <v>0</v>
      </c>
      <c r="R301" s="169">
        <f t="shared" si="78"/>
        <v>1</v>
      </c>
      <c r="S301" s="169">
        <f t="shared" si="78"/>
        <v>0</v>
      </c>
      <c r="T301" s="169">
        <f t="shared" si="78"/>
        <v>0</v>
      </c>
      <c r="U301" s="169">
        <f t="shared" si="78"/>
        <v>1</v>
      </c>
      <c r="V301" s="169">
        <f t="shared" si="78"/>
        <v>0</v>
      </c>
      <c r="W301" s="169">
        <f t="shared" si="78"/>
        <v>2</v>
      </c>
      <c r="X301" s="169">
        <f t="shared" si="78"/>
        <v>0</v>
      </c>
      <c r="Y301" s="169">
        <f t="shared" si="78"/>
        <v>0</v>
      </c>
      <c r="Z301" s="170">
        <v>283.79399999999998</v>
      </c>
      <c r="AA301" s="171">
        <v>41</v>
      </c>
      <c r="AB301" s="171">
        <v>13</v>
      </c>
      <c r="AC301" s="171">
        <v>6</v>
      </c>
      <c r="AD301" s="170">
        <f t="shared" si="70"/>
        <v>0.31578947368421051</v>
      </c>
      <c r="AE301" s="171">
        <v>6</v>
      </c>
      <c r="AF301" s="171">
        <v>2</v>
      </c>
      <c r="AG301" s="200">
        <v>0</v>
      </c>
      <c r="AH301" s="171">
        <v>29.54</v>
      </c>
      <c r="AI301" s="171">
        <v>0</v>
      </c>
      <c r="AJ301" s="170">
        <v>3.45</v>
      </c>
      <c r="AK301" s="170">
        <v>3.45</v>
      </c>
      <c r="AL301" s="170">
        <v>3.45</v>
      </c>
      <c r="AM301" s="170">
        <v>3.45</v>
      </c>
      <c r="AN301" s="170">
        <v>3.45</v>
      </c>
      <c r="AO301" s="170">
        <v>3.45</v>
      </c>
      <c r="AP301" s="172">
        <v>3.45</v>
      </c>
      <c r="AQ301" s="170">
        <v>3.45</v>
      </c>
      <c r="AR301" s="170">
        <v>3.45</v>
      </c>
      <c r="AS301" s="170">
        <v>3.45</v>
      </c>
      <c r="AT301" s="170">
        <v>3.45</v>
      </c>
      <c r="AU301" s="170">
        <v>3.45</v>
      </c>
      <c r="AV301" s="170">
        <v>3.45</v>
      </c>
      <c r="AW301" s="173">
        <v>-3.43</v>
      </c>
      <c r="AX301" s="173"/>
      <c r="AY301" s="174">
        <f t="shared" si="71"/>
        <v>-3.43</v>
      </c>
      <c r="AZ301" s="173"/>
      <c r="BA301" s="173"/>
      <c r="BB301" s="173"/>
      <c r="BC301" s="173">
        <v>2.9</v>
      </c>
      <c r="BD301" s="174">
        <f t="shared" si="72"/>
        <v>2.9</v>
      </c>
      <c r="BE301"/>
    </row>
    <row r="302" spans="1:57" ht="15.75" customHeight="1" x14ac:dyDescent="0.25">
      <c r="A302" s="187" t="s">
        <v>139</v>
      </c>
      <c r="B302" s="196" t="s">
        <v>2089</v>
      </c>
      <c r="C302" s="189"/>
      <c r="D302" s="189" t="s">
        <v>1946</v>
      </c>
      <c r="E302" s="133" t="s">
        <v>432</v>
      </c>
      <c r="F302" s="166" t="str">
        <f t="shared" si="67"/>
        <v>png</v>
      </c>
      <c r="G302" s="166" t="str">
        <f t="shared" si="68"/>
        <v>svg</v>
      </c>
      <c r="H302" s="167" t="s">
        <v>799</v>
      </c>
      <c r="I302" s="167" t="s">
        <v>1065</v>
      </c>
      <c r="J302" s="168" t="s">
        <v>1337</v>
      </c>
      <c r="K302" s="168" t="s">
        <v>1692</v>
      </c>
      <c r="L302" s="168" t="s">
        <v>1692</v>
      </c>
      <c r="M302" s="169">
        <f t="shared" si="76"/>
        <v>14</v>
      </c>
      <c r="N302" s="169">
        <f t="shared" si="76"/>
        <v>13</v>
      </c>
      <c r="O302" s="169">
        <f t="shared" si="69"/>
        <v>13</v>
      </c>
      <c r="P302" s="169">
        <f t="shared" si="78"/>
        <v>0</v>
      </c>
      <c r="Q302" s="169">
        <f t="shared" si="78"/>
        <v>0</v>
      </c>
      <c r="R302" s="169">
        <f t="shared" si="78"/>
        <v>1</v>
      </c>
      <c r="S302" s="169">
        <f t="shared" si="78"/>
        <v>0</v>
      </c>
      <c r="T302" s="169">
        <f t="shared" si="78"/>
        <v>0</v>
      </c>
      <c r="U302" s="169">
        <f t="shared" si="78"/>
        <v>0</v>
      </c>
      <c r="V302" s="169">
        <f t="shared" si="78"/>
        <v>0</v>
      </c>
      <c r="W302" s="169">
        <f t="shared" si="78"/>
        <v>5</v>
      </c>
      <c r="X302" s="169">
        <f t="shared" si="78"/>
        <v>0</v>
      </c>
      <c r="Y302" s="169">
        <f t="shared" si="78"/>
        <v>1</v>
      </c>
      <c r="Z302" s="170">
        <v>328.76799999999997</v>
      </c>
      <c r="AA302" s="171">
        <v>34</v>
      </c>
      <c r="AB302" s="171">
        <v>15</v>
      </c>
      <c r="AC302" s="171">
        <v>6</v>
      </c>
      <c r="AD302" s="170">
        <f t="shared" si="70"/>
        <v>0.2857142857142857</v>
      </c>
      <c r="AE302" s="171">
        <v>3</v>
      </c>
      <c r="AF302" s="171">
        <v>5</v>
      </c>
      <c r="AG302" s="200">
        <v>0</v>
      </c>
      <c r="AH302" s="171">
        <v>85.35</v>
      </c>
      <c r="AI302" s="171">
        <v>-1</v>
      </c>
      <c r="AJ302" s="170">
        <v>1.57</v>
      </c>
      <c r="AK302" s="170">
        <v>1.56</v>
      </c>
      <c r="AL302" s="170">
        <v>1.53</v>
      </c>
      <c r="AM302" s="170">
        <v>1.29</v>
      </c>
      <c r="AN302" s="170">
        <v>0.57999999999999996</v>
      </c>
      <c r="AO302" s="170">
        <v>-0.25</v>
      </c>
      <c r="AP302" s="172">
        <v>-0.68</v>
      </c>
      <c r="AQ302" s="170">
        <v>-0.78</v>
      </c>
      <c r="AR302" s="170">
        <v>-0.78</v>
      </c>
      <c r="AS302" s="170">
        <v>-0.78</v>
      </c>
      <c r="AT302" s="170">
        <v>-0.78</v>
      </c>
      <c r="AU302" s="170">
        <v>-0.78</v>
      </c>
      <c r="AV302" s="170">
        <v>-0.78</v>
      </c>
      <c r="AW302" s="173">
        <v>-3.83</v>
      </c>
      <c r="AX302" s="173"/>
      <c r="AY302" s="174">
        <f t="shared" si="71"/>
        <v>-3.83</v>
      </c>
      <c r="AZ302" s="173">
        <v>2</v>
      </c>
      <c r="BA302" s="173">
        <v>1.46</v>
      </c>
      <c r="BB302" s="173">
        <v>1.73</v>
      </c>
      <c r="BC302" s="173"/>
      <c r="BD302" s="174">
        <f t="shared" si="72"/>
        <v>1.73</v>
      </c>
      <c r="BE302"/>
    </row>
    <row r="303" spans="1:57" ht="15.75" customHeight="1" x14ac:dyDescent="0.25">
      <c r="A303" s="20" t="s">
        <v>124</v>
      </c>
      <c r="B303" s="196" t="s">
        <v>1941</v>
      </c>
      <c r="C303" s="189" t="s">
        <v>1946</v>
      </c>
      <c r="D303" s="189"/>
      <c r="E303" s="133" t="s">
        <v>532</v>
      </c>
      <c r="F303" s="166" t="str">
        <f t="shared" si="67"/>
        <v>png</v>
      </c>
      <c r="G303" s="166" t="str">
        <f t="shared" si="68"/>
        <v>svg</v>
      </c>
      <c r="H303" s="167" t="s">
        <v>800</v>
      </c>
      <c r="I303" s="167" t="s">
        <v>1066</v>
      </c>
      <c r="J303" s="168" t="s">
        <v>1338</v>
      </c>
      <c r="K303" s="168" t="s">
        <v>1693</v>
      </c>
      <c r="L303" s="168" t="s">
        <v>1693</v>
      </c>
      <c r="M303" s="169">
        <f t="shared" si="76"/>
        <v>11</v>
      </c>
      <c r="N303" s="169">
        <f t="shared" si="76"/>
        <v>10</v>
      </c>
      <c r="O303" s="169">
        <f t="shared" si="69"/>
        <v>10</v>
      </c>
      <c r="P303" s="169">
        <f t="shared" si="78"/>
        <v>0</v>
      </c>
      <c r="Q303" s="169">
        <f t="shared" si="78"/>
        <v>0</v>
      </c>
      <c r="R303" s="169">
        <f t="shared" si="78"/>
        <v>2</v>
      </c>
      <c r="S303" s="169">
        <f t="shared" si="78"/>
        <v>2</v>
      </c>
      <c r="T303" s="169">
        <f t="shared" si="78"/>
        <v>0</v>
      </c>
      <c r="U303" s="169">
        <f t="shared" si="78"/>
        <v>4</v>
      </c>
      <c r="V303" s="169">
        <f t="shared" si="78"/>
        <v>0</v>
      </c>
      <c r="W303" s="169">
        <f t="shared" si="78"/>
        <v>3</v>
      </c>
      <c r="X303" s="169">
        <f t="shared" si="78"/>
        <v>0</v>
      </c>
      <c r="Y303" s="169">
        <f t="shared" si="78"/>
        <v>1</v>
      </c>
      <c r="Z303" s="170">
        <v>387.19</v>
      </c>
      <c r="AA303" s="171">
        <v>33</v>
      </c>
      <c r="AB303" s="171">
        <v>12</v>
      </c>
      <c r="AC303" s="171">
        <v>11</v>
      </c>
      <c r="AD303" s="170">
        <f t="shared" si="70"/>
        <v>0.47826086956521741</v>
      </c>
      <c r="AE303" s="171">
        <v>3</v>
      </c>
      <c r="AF303" s="171">
        <v>5</v>
      </c>
      <c r="AG303" s="200">
        <v>0</v>
      </c>
      <c r="AH303" s="171">
        <v>79.28</v>
      </c>
      <c r="AI303" s="171">
        <v>-1</v>
      </c>
      <c r="AJ303" s="170">
        <v>2.0499999999999998</v>
      </c>
      <c r="AK303" s="170">
        <v>2.0499999999999998</v>
      </c>
      <c r="AL303" s="170">
        <v>2.0499999999999998</v>
      </c>
      <c r="AM303" s="170">
        <v>2.0499999999999998</v>
      </c>
      <c r="AN303" s="170">
        <v>2.0499999999999998</v>
      </c>
      <c r="AO303" s="170">
        <v>2.0099999999999998</v>
      </c>
      <c r="AP303" s="172">
        <v>1.77</v>
      </c>
      <c r="AQ303" s="170">
        <v>1.31</v>
      </c>
      <c r="AR303" s="170">
        <v>1.1399999999999999</v>
      </c>
      <c r="AS303" s="170">
        <v>1.1100000000000001</v>
      </c>
      <c r="AT303" s="170">
        <v>1.1100000000000001</v>
      </c>
      <c r="AU303" s="170">
        <v>1.1100000000000001</v>
      </c>
      <c r="AV303" s="170">
        <v>1.1100000000000001</v>
      </c>
      <c r="AW303" s="173">
        <v>-4.59</v>
      </c>
      <c r="AX303" s="173"/>
      <c r="AY303" s="174">
        <f t="shared" si="71"/>
        <v>-4.59</v>
      </c>
      <c r="AZ303" s="173">
        <v>3.03</v>
      </c>
      <c r="BA303" s="173">
        <v>2.29</v>
      </c>
      <c r="BB303" s="173">
        <v>2.66</v>
      </c>
      <c r="BC303" s="173"/>
      <c r="BD303" s="174">
        <f t="shared" si="72"/>
        <v>2.66</v>
      </c>
      <c r="BE303"/>
    </row>
    <row r="304" spans="1:57" ht="16.5" customHeight="1" x14ac:dyDescent="0.25">
      <c r="A304" s="20" t="s">
        <v>35</v>
      </c>
      <c r="B304" s="196" t="s">
        <v>2080</v>
      </c>
      <c r="C304" s="189" t="s">
        <v>1946</v>
      </c>
      <c r="D304" s="189" t="s">
        <v>1946</v>
      </c>
      <c r="E304" s="133" t="s">
        <v>433</v>
      </c>
      <c r="F304" s="166" t="str">
        <f t="shared" si="67"/>
        <v>png</v>
      </c>
      <c r="G304" s="166" t="str">
        <f t="shared" si="68"/>
        <v>svg</v>
      </c>
      <c r="H304" s="167" t="s">
        <v>801</v>
      </c>
      <c r="I304" s="167" t="s">
        <v>1067</v>
      </c>
      <c r="J304" s="168" t="s">
        <v>1339</v>
      </c>
      <c r="K304" s="168" t="s">
        <v>1694</v>
      </c>
      <c r="L304" s="168" t="s">
        <v>1694</v>
      </c>
      <c r="M304" s="169">
        <f t="shared" si="76"/>
        <v>15</v>
      </c>
      <c r="N304" s="169">
        <f t="shared" si="76"/>
        <v>16</v>
      </c>
      <c r="O304" s="169">
        <f t="shared" si="69"/>
        <v>16</v>
      </c>
      <c r="P304" s="169">
        <f t="shared" si="78"/>
        <v>0</v>
      </c>
      <c r="Q304" s="169">
        <f t="shared" si="78"/>
        <v>0</v>
      </c>
      <c r="R304" s="169">
        <f t="shared" si="78"/>
        <v>0</v>
      </c>
      <c r="S304" s="169">
        <f t="shared" si="78"/>
        <v>0</v>
      </c>
      <c r="T304" s="169">
        <f t="shared" si="78"/>
        <v>0</v>
      </c>
      <c r="U304" s="169">
        <f t="shared" si="78"/>
        <v>4</v>
      </c>
      <c r="V304" s="169">
        <f t="shared" si="78"/>
        <v>0</v>
      </c>
      <c r="W304" s="169">
        <f t="shared" si="78"/>
        <v>5</v>
      </c>
      <c r="X304" s="169">
        <f t="shared" si="78"/>
        <v>0</v>
      </c>
      <c r="Y304" s="169">
        <f t="shared" si="78"/>
        <v>1</v>
      </c>
      <c r="Z304" s="170">
        <v>364.37599999999998</v>
      </c>
      <c r="AA304" s="171">
        <v>41</v>
      </c>
      <c r="AB304" s="171">
        <v>13</v>
      </c>
      <c r="AC304" s="171">
        <v>12</v>
      </c>
      <c r="AD304" s="170">
        <f t="shared" si="70"/>
        <v>0.48</v>
      </c>
      <c r="AE304" s="171">
        <v>4</v>
      </c>
      <c r="AF304" s="171">
        <v>7</v>
      </c>
      <c r="AG304" s="200">
        <v>1</v>
      </c>
      <c r="AH304" s="171">
        <v>124.55</v>
      </c>
      <c r="AI304" s="171">
        <v>-1</v>
      </c>
      <c r="AJ304" s="170">
        <v>0.52</v>
      </c>
      <c r="AK304" s="170">
        <v>1.18</v>
      </c>
      <c r="AL304" s="170">
        <v>1.22</v>
      </c>
      <c r="AM304" s="170">
        <v>0.8</v>
      </c>
      <c r="AN304" s="170">
        <v>0.59</v>
      </c>
      <c r="AO304" s="170">
        <v>0.56000000000000005</v>
      </c>
      <c r="AP304" s="172">
        <v>0.55000000000000004</v>
      </c>
      <c r="AQ304" s="170">
        <v>0.55000000000000004</v>
      </c>
      <c r="AR304" s="170">
        <v>0.55000000000000004</v>
      </c>
      <c r="AS304" s="170">
        <v>0.55000000000000004</v>
      </c>
      <c r="AT304" s="170">
        <v>0.55000000000000004</v>
      </c>
      <c r="AU304" s="170">
        <v>0.55000000000000004</v>
      </c>
      <c r="AV304" s="170">
        <v>0.55000000000000004</v>
      </c>
      <c r="AW304" s="173">
        <v>-4.68</v>
      </c>
      <c r="AX304" s="173"/>
      <c r="AY304" s="174">
        <f t="shared" si="71"/>
        <v>-4.68</v>
      </c>
      <c r="AZ304" s="173"/>
      <c r="BA304" s="173"/>
      <c r="BB304" s="173"/>
      <c r="BC304" s="173">
        <v>1.2</v>
      </c>
      <c r="BD304" s="174">
        <f t="shared" si="72"/>
        <v>1.2</v>
      </c>
      <c r="BE304"/>
    </row>
    <row r="305" spans="1:57" ht="15.75" x14ac:dyDescent="0.25">
      <c r="A305" s="187" t="s">
        <v>150</v>
      </c>
      <c r="B305" s="196" t="s">
        <v>2082</v>
      </c>
      <c r="C305" s="189"/>
      <c r="D305" s="189"/>
      <c r="E305" s="133" t="s">
        <v>533</v>
      </c>
      <c r="F305" s="166" t="str">
        <f t="shared" si="67"/>
        <v>png</v>
      </c>
      <c r="G305" s="166" t="str">
        <f t="shared" si="68"/>
        <v>svg</v>
      </c>
      <c r="H305" s="167" t="s">
        <v>802</v>
      </c>
      <c r="I305" s="167" t="s">
        <v>1068</v>
      </c>
      <c r="J305" s="168" t="s">
        <v>1340</v>
      </c>
      <c r="K305" s="168" t="s">
        <v>1695</v>
      </c>
      <c r="L305" s="168" t="s">
        <v>1938</v>
      </c>
      <c r="M305" s="169">
        <f t="shared" si="76"/>
        <v>6</v>
      </c>
      <c r="N305" s="169">
        <f t="shared" si="76"/>
        <v>16</v>
      </c>
      <c r="O305" s="169">
        <f t="shared" si="69"/>
        <v>7</v>
      </c>
      <c r="P305" s="169">
        <f t="shared" si="78"/>
        <v>0</v>
      </c>
      <c r="Q305" s="169">
        <f t="shared" si="78"/>
        <v>0</v>
      </c>
      <c r="R305" s="169">
        <f t="shared" si="78"/>
        <v>0</v>
      </c>
      <c r="S305" s="169">
        <f t="shared" si="78"/>
        <v>0</v>
      </c>
      <c r="T305" s="169">
        <f t="shared" si="78"/>
        <v>0</v>
      </c>
      <c r="U305" s="169">
        <f t="shared" si="78"/>
        <v>1</v>
      </c>
      <c r="V305" s="169">
        <f t="shared" si="78"/>
        <v>0</v>
      </c>
      <c r="W305" s="169">
        <f t="shared" si="78"/>
        <v>5</v>
      </c>
      <c r="X305" s="169">
        <f t="shared" si="78"/>
        <v>1</v>
      </c>
      <c r="Y305" s="169">
        <f t="shared" si="78"/>
        <v>1</v>
      </c>
      <c r="Z305" s="170">
        <v>168.06569999999999</v>
      </c>
      <c r="AA305" s="171">
        <v>17</v>
      </c>
      <c r="AB305" s="171">
        <v>10</v>
      </c>
      <c r="AC305" s="171">
        <v>0</v>
      </c>
      <c r="AD305" s="170">
        <f t="shared" si="70"/>
        <v>0</v>
      </c>
      <c r="AE305" s="171">
        <v>4</v>
      </c>
      <c r="AF305" s="171">
        <v>5</v>
      </c>
      <c r="AG305" s="200">
        <v>3</v>
      </c>
      <c r="AH305" s="171">
        <v>117.1</v>
      </c>
      <c r="AI305" s="171">
        <v>-1</v>
      </c>
      <c r="AJ305" s="170">
        <v>-3.1</v>
      </c>
      <c r="AK305" s="170">
        <v>-3.19</v>
      </c>
      <c r="AL305" s="170">
        <v>-3.67</v>
      </c>
      <c r="AM305" s="170">
        <v>-4.55</v>
      </c>
      <c r="AN305" s="170">
        <v>-5.5</v>
      </c>
      <c r="AO305" s="170">
        <v>-6.55</v>
      </c>
      <c r="AP305" s="172">
        <v>-7.6</v>
      </c>
      <c r="AQ305" s="170">
        <v>-8.09</v>
      </c>
      <c r="AR305" s="170">
        <v>-8.86</v>
      </c>
      <c r="AS305" s="170">
        <v>-9.6199999999999992</v>
      </c>
      <c r="AT305" s="170">
        <v>-10.01</v>
      </c>
      <c r="AU305" s="170">
        <v>-10.01</v>
      </c>
      <c r="AV305" s="170">
        <v>-10.01</v>
      </c>
      <c r="AW305" s="173">
        <v>-1.27</v>
      </c>
      <c r="AX305" s="173"/>
      <c r="AY305" s="174">
        <f t="shared" si="71"/>
        <v>-1.27</v>
      </c>
      <c r="AZ305" s="173">
        <v>-0.71</v>
      </c>
      <c r="BA305" s="173">
        <v>-3.73</v>
      </c>
      <c r="BB305" s="173">
        <v>-2.2199999999999998</v>
      </c>
      <c r="BC305" s="173"/>
      <c r="BD305" s="174">
        <f t="shared" si="72"/>
        <v>-2.2199999999999998</v>
      </c>
      <c r="BE305"/>
    </row>
    <row r="306" spans="1:57" ht="15.75" customHeight="1" x14ac:dyDescent="0.25">
      <c r="A306" s="20" t="s">
        <v>36</v>
      </c>
      <c r="B306" s="196" t="s">
        <v>2080</v>
      </c>
      <c r="C306" s="189"/>
      <c r="D306" s="189"/>
      <c r="E306" s="133" t="s">
        <v>434</v>
      </c>
      <c r="F306" s="166" t="str">
        <f t="shared" si="67"/>
        <v>png</v>
      </c>
      <c r="G306" s="166" t="str">
        <f t="shared" si="68"/>
        <v>svg</v>
      </c>
      <c r="H306" s="167" t="s">
        <v>803</v>
      </c>
      <c r="I306" s="167" t="s">
        <v>1069</v>
      </c>
      <c r="J306" s="168" t="s">
        <v>1341</v>
      </c>
      <c r="K306" s="168" t="s">
        <v>1696</v>
      </c>
      <c r="L306" s="168" t="s">
        <v>1696</v>
      </c>
      <c r="M306" s="169">
        <f t="shared" ref="M306:N325" si="79">IFERROR(VALUE(MID($K306,SEARCH(M$2&amp;"0",$K306,1)+LEN(M$2),3)),0)</f>
        <v>16</v>
      </c>
      <c r="N306" s="169">
        <f t="shared" si="79"/>
        <v>18</v>
      </c>
      <c r="O306" s="169">
        <f t="shared" si="69"/>
        <v>18</v>
      </c>
      <c r="P306" s="169">
        <f t="shared" ref="P306:Y315" si="80">IFERROR(VALUE(MID($K306,SEARCH(P$2&amp;"0",$K306,1)+LEN(P$2),3)),0)</f>
        <v>0</v>
      </c>
      <c r="Q306" s="169">
        <f t="shared" si="80"/>
        <v>0</v>
      </c>
      <c r="R306" s="169">
        <f t="shared" si="80"/>
        <v>0</v>
      </c>
      <c r="S306" s="169">
        <f t="shared" si="80"/>
        <v>0</v>
      </c>
      <c r="T306" s="169">
        <f t="shared" si="80"/>
        <v>0</v>
      </c>
      <c r="U306" s="169">
        <f t="shared" si="80"/>
        <v>6</v>
      </c>
      <c r="V306" s="169">
        <f t="shared" si="80"/>
        <v>0</v>
      </c>
      <c r="W306" s="169">
        <f t="shared" si="80"/>
        <v>7</v>
      </c>
      <c r="X306" s="169">
        <f t="shared" si="80"/>
        <v>0</v>
      </c>
      <c r="Y306" s="169">
        <f t="shared" si="80"/>
        <v>2</v>
      </c>
      <c r="Z306" s="170">
        <v>470.48</v>
      </c>
      <c r="AA306" s="171">
        <v>49</v>
      </c>
      <c r="AB306" s="171">
        <v>16</v>
      </c>
      <c r="AC306" s="171">
        <v>15</v>
      </c>
      <c r="AD306" s="170">
        <f t="shared" si="70"/>
        <v>0.4838709677419355</v>
      </c>
      <c r="AE306" s="171">
        <v>6</v>
      </c>
      <c r="AF306" s="171">
        <v>11</v>
      </c>
      <c r="AG306" s="200">
        <v>1</v>
      </c>
      <c r="AH306" s="171">
        <v>168.15</v>
      </c>
      <c r="AI306" s="171">
        <v>-1</v>
      </c>
      <c r="AJ306" s="170">
        <v>0.47</v>
      </c>
      <c r="AK306" s="170">
        <v>0.85</v>
      </c>
      <c r="AL306" s="170">
        <v>0.91</v>
      </c>
      <c r="AM306" s="170">
        <v>0.84</v>
      </c>
      <c r="AN306" s="170">
        <v>0.49</v>
      </c>
      <c r="AO306" s="170">
        <v>0.1</v>
      </c>
      <c r="AP306" s="172">
        <v>-0.01</v>
      </c>
      <c r="AQ306" s="170">
        <v>-0.02</v>
      </c>
      <c r="AR306" s="170">
        <v>-0.02</v>
      </c>
      <c r="AS306" s="170">
        <v>-0.02</v>
      </c>
      <c r="AT306" s="170">
        <v>-0.02</v>
      </c>
      <c r="AU306" s="170">
        <v>-0.02</v>
      </c>
      <c r="AV306" s="170">
        <v>-0.03</v>
      </c>
      <c r="AW306" s="173">
        <v>-4.22</v>
      </c>
      <c r="AX306" s="173"/>
      <c r="AY306" s="174">
        <f t="shared" si="71"/>
        <v>-4.22</v>
      </c>
      <c r="AZ306" s="173">
        <v>1.02</v>
      </c>
      <c r="BA306" s="173">
        <v>1.94</v>
      </c>
      <c r="BB306" s="173">
        <v>1.48</v>
      </c>
      <c r="BC306" s="173"/>
      <c r="BD306" s="174">
        <f t="shared" si="72"/>
        <v>1.48</v>
      </c>
      <c r="BE306"/>
    </row>
    <row r="307" spans="1:57" ht="15.75" customHeight="1" x14ac:dyDescent="0.25">
      <c r="A307" s="196" t="s">
        <v>209</v>
      </c>
      <c r="B307" s="196" t="s">
        <v>2086</v>
      </c>
      <c r="C307" s="189" t="s">
        <v>1946</v>
      </c>
      <c r="D307" s="189"/>
      <c r="E307" s="133" t="s">
        <v>534</v>
      </c>
      <c r="F307" s="166" t="str">
        <f t="shared" si="67"/>
        <v>png</v>
      </c>
      <c r="G307" s="166" t="str">
        <f t="shared" si="68"/>
        <v>svg</v>
      </c>
      <c r="H307" s="167" t="s">
        <v>804</v>
      </c>
      <c r="I307" s="167" t="s">
        <v>1070</v>
      </c>
      <c r="J307" s="168" t="s">
        <v>1342</v>
      </c>
      <c r="K307" s="168" t="s">
        <v>1697</v>
      </c>
      <c r="L307" s="168" t="s">
        <v>1697</v>
      </c>
      <c r="M307" s="169">
        <f t="shared" si="79"/>
        <v>2</v>
      </c>
      <c r="N307" s="169">
        <f t="shared" si="79"/>
        <v>1</v>
      </c>
      <c r="O307" s="169">
        <f t="shared" si="69"/>
        <v>1</v>
      </c>
      <c r="P307" s="169">
        <f t="shared" si="80"/>
        <v>0</v>
      </c>
      <c r="Q307" s="169">
        <f t="shared" si="80"/>
        <v>0</v>
      </c>
      <c r="R307" s="169">
        <f t="shared" si="80"/>
        <v>3</v>
      </c>
      <c r="S307" s="169">
        <f t="shared" si="80"/>
        <v>0</v>
      </c>
      <c r="T307" s="169">
        <f t="shared" si="80"/>
        <v>0</v>
      </c>
      <c r="U307" s="169">
        <f t="shared" si="80"/>
        <v>0</v>
      </c>
      <c r="V307" s="169">
        <f t="shared" si="80"/>
        <v>0</v>
      </c>
      <c r="W307" s="169">
        <f t="shared" si="80"/>
        <v>2</v>
      </c>
      <c r="X307" s="169">
        <f t="shared" si="80"/>
        <v>0</v>
      </c>
      <c r="Y307" s="169">
        <f t="shared" si="80"/>
        <v>0</v>
      </c>
      <c r="Z307" s="170">
        <v>163.387</v>
      </c>
      <c r="AA307" s="171">
        <v>8</v>
      </c>
      <c r="AB307" s="171">
        <v>7</v>
      </c>
      <c r="AC307" s="171">
        <v>0</v>
      </c>
      <c r="AD307" s="170">
        <f t="shared" si="70"/>
        <v>0</v>
      </c>
      <c r="AE307" s="171">
        <v>1</v>
      </c>
      <c r="AF307" s="171">
        <v>2</v>
      </c>
      <c r="AG307" s="200">
        <v>0</v>
      </c>
      <c r="AH307" s="171">
        <v>40.130000000000003</v>
      </c>
      <c r="AI307" s="171">
        <v>-1</v>
      </c>
      <c r="AJ307" s="170">
        <v>1.36</v>
      </c>
      <c r="AK307" s="170">
        <v>0.76</v>
      </c>
      <c r="AL307" s="170">
        <v>-0.16</v>
      </c>
      <c r="AM307" s="170">
        <v>-1.1000000000000001</v>
      </c>
      <c r="AN307" s="170">
        <v>-2</v>
      </c>
      <c r="AO307" s="170">
        <v>-2</v>
      </c>
      <c r="AP307" s="172">
        <v>-2</v>
      </c>
      <c r="AQ307" s="170">
        <v>-2</v>
      </c>
      <c r="AR307" s="170">
        <v>-2</v>
      </c>
      <c r="AS307" s="170">
        <v>-2</v>
      </c>
      <c r="AT307" s="170">
        <v>-2</v>
      </c>
      <c r="AU307" s="170">
        <v>-2</v>
      </c>
      <c r="AV307" s="170">
        <v>-2</v>
      </c>
      <c r="AW307" s="173">
        <v>-1.89</v>
      </c>
      <c r="AX307" s="173"/>
      <c r="AY307" s="174">
        <f t="shared" si="71"/>
        <v>-1.89</v>
      </c>
      <c r="AZ307" s="173"/>
      <c r="BA307" s="173"/>
      <c r="BB307" s="173"/>
      <c r="BC307" s="173">
        <v>1.33</v>
      </c>
      <c r="BD307" s="174">
        <f t="shared" si="72"/>
        <v>1.33</v>
      </c>
      <c r="BE307"/>
    </row>
    <row r="308" spans="1:57" ht="15.75" customHeight="1" x14ac:dyDescent="0.25">
      <c r="A308" s="196" t="s">
        <v>536</v>
      </c>
      <c r="B308" s="196" t="s">
        <v>1940</v>
      </c>
      <c r="C308" s="189"/>
      <c r="D308" s="189" t="s">
        <v>1946</v>
      </c>
      <c r="E308" s="133" t="s">
        <v>535</v>
      </c>
      <c r="F308" s="166" t="str">
        <f t="shared" si="67"/>
        <v>png</v>
      </c>
      <c r="G308" s="166" t="str">
        <f t="shared" si="68"/>
        <v>svg</v>
      </c>
      <c r="H308" s="167" t="s">
        <v>805</v>
      </c>
      <c r="I308" s="167" t="s">
        <v>1071</v>
      </c>
      <c r="J308" s="168" t="s">
        <v>1343</v>
      </c>
      <c r="K308" s="168" t="s">
        <v>1698</v>
      </c>
      <c r="L308" s="168" t="s">
        <v>1698</v>
      </c>
      <c r="M308" s="169">
        <f t="shared" si="79"/>
        <v>7</v>
      </c>
      <c r="N308" s="169">
        <f t="shared" si="79"/>
        <v>3</v>
      </c>
      <c r="O308" s="169">
        <f t="shared" si="69"/>
        <v>3</v>
      </c>
      <c r="P308" s="169">
        <f t="shared" si="80"/>
        <v>0</v>
      </c>
      <c r="Q308" s="169">
        <f t="shared" si="80"/>
        <v>0</v>
      </c>
      <c r="R308" s="169">
        <f t="shared" si="80"/>
        <v>3</v>
      </c>
      <c r="S308" s="169">
        <f t="shared" si="80"/>
        <v>0</v>
      </c>
      <c r="T308" s="169">
        <f t="shared" si="80"/>
        <v>0</v>
      </c>
      <c r="U308" s="169">
        <f t="shared" si="80"/>
        <v>0</v>
      </c>
      <c r="V308" s="169">
        <f t="shared" si="80"/>
        <v>0</v>
      </c>
      <c r="W308" s="169">
        <f t="shared" si="80"/>
        <v>2</v>
      </c>
      <c r="X308" s="169">
        <f t="shared" si="80"/>
        <v>0</v>
      </c>
      <c r="Y308" s="169">
        <f t="shared" si="80"/>
        <v>0</v>
      </c>
      <c r="Z308" s="170">
        <v>225.45699999999999</v>
      </c>
      <c r="AA308" s="171">
        <v>15</v>
      </c>
      <c r="AB308" s="171">
        <v>6</v>
      </c>
      <c r="AC308" s="171">
        <v>6</v>
      </c>
      <c r="AD308" s="170">
        <f t="shared" si="70"/>
        <v>0.5</v>
      </c>
      <c r="AE308" s="171">
        <v>1</v>
      </c>
      <c r="AF308" s="171">
        <v>2</v>
      </c>
      <c r="AG308" s="200">
        <v>0</v>
      </c>
      <c r="AH308" s="171">
        <v>40.130000000000003</v>
      </c>
      <c r="AI308" s="171">
        <v>-1</v>
      </c>
      <c r="AJ308" s="170">
        <v>3.32</v>
      </c>
      <c r="AK308" s="170">
        <v>2.83</v>
      </c>
      <c r="AL308" s="170">
        <v>1.94</v>
      </c>
      <c r="AM308" s="170">
        <v>0.98</v>
      </c>
      <c r="AN308" s="170">
        <v>-0.09</v>
      </c>
      <c r="AO308" s="170">
        <v>-0.09</v>
      </c>
      <c r="AP308" s="172">
        <v>-0.09</v>
      </c>
      <c r="AQ308" s="170">
        <v>-0.09</v>
      </c>
      <c r="AR308" s="170">
        <v>-0.09</v>
      </c>
      <c r="AS308" s="170">
        <v>-0.09</v>
      </c>
      <c r="AT308" s="170">
        <v>-0.09</v>
      </c>
      <c r="AU308" s="170">
        <v>-0.09</v>
      </c>
      <c r="AV308" s="170">
        <v>-0.09</v>
      </c>
      <c r="AW308" s="173">
        <v>-3.35</v>
      </c>
      <c r="AX308" s="173"/>
      <c r="AY308" s="174">
        <f t="shared" si="71"/>
        <v>-3.35</v>
      </c>
      <c r="AZ308" s="173">
        <v>3.3</v>
      </c>
      <c r="BA308" s="173">
        <v>2.86</v>
      </c>
      <c r="BB308" s="173">
        <v>3.08</v>
      </c>
      <c r="BC308" s="173"/>
      <c r="BD308" s="174">
        <f t="shared" si="72"/>
        <v>3.08</v>
      </c>
      <c r="BE308"/>
    </row>
    <row r="309" spans="1:57" ht="15.75" customHeight="1" x14ac:dyDescent="0.25">
      <c r="A309" s="196" t="s">
        <v>163</v>
      </c>
      <c r="B309" s="196" t="s">
        <v>2087</v>
      </c>
      <c r="C309" s="189" t="s">
        <v>1946</v>
      </c>
      <c r="D309" s="189"/>
      <c r="E309" s="133" t="s">
        <v>319</v>
      </c>
      <c r="F309" s="166" t="str">
        <f t="shared" si="67"/>
        <v>png</v>
      </c>
      <c r="G309" s="166" t="str">
        <f t="shared" si="68"/>
        <v>svg</v>
      </c>
      <c r="H309" s="167" t="s">
        <v>806</v>
      </c>
      <c r="I309" s="167" t="s">
        <v>1072</v>
      </c>
      <c r="J309" s="168" t="s">
        <v>1344</v>
      </c>
      <c r="K309" s="168" t="s">
        <v>1699</v>
      </c>
      <c r="L309" s="168" t="s">
        <v>1699</v>
      </c>
      <c r="M309" s="169">
        <f t="shared" si="79"/>
        <v>15</v>
      </c>
      <c r="N309" s="169">
        <f t="shared" si="79"/>
        <v>23</v>
      </c>
      <c r="O309" s="169">
        <f t="shared" si="69"/>
        <v>23</v>
      </c>
      <c r="P309" s="169">
        <f t="shared" si="80"/>
        <v>0</v>
      </c>
      <c r="Q309" s="169">
        <f t="shared" si="80"/>
        <v>0</v>
      </c>
      <c r="R309" s="169">
        <f t="shared" si="80"/>
        <v>0</v>
      </c>
      <c r="S309" s="169">
        <f t="shared" si="80"/>
        <v>0</v>
      </c>
      <c r="T309" s="169">
        <f t="shared" si="80"/>
        <v>0</v>
      </c>
      <c r="U309" s="169">
        <f t="shared" si="80"/>
        <v>1</v>
      </c>
      <c r="V309" s="169">
        <f t="shared" si="80"/>
        <v>0</v>
      </c>
      <c r="W309" s="169">
        <f t="shared" si="80"/>
        <v>1</v>
      </c>
      <c r="X309" s="169">
        <f t="shared" si="80"/>
        <v>0</v>
      </c>
      <c r="Y309" s="169">
        <f t="shared" si="80"/>
        <v>0</v>
      </c>
      <c r="Z309" s="170">
        <v>233.3492</v>
      </c>
      <c r="AA309" s="171">
        <v>40</v>
      </c>
      <c r="AB309" s="171">
        <v>11</v>
      </c>
      <c r="AC309" s="171">
        <v>6</v>
      </c>
      <c r="AD309" s="170">
        <f t="shared" si="70"/>
        <v>0.35294117647058826</v>
      </c>
      <c r="AE309" s="171">
        <v>4</v>
      </c>
      <c r="AF309" s="171">
        <v>1</v>
      </c>
      <c r="AG309" s="200">
        <v>0</v>
      </c>
      <c r="AH309" s="171">
        <v>20.309999999999999</v>
      </c>
      <c r="AI309" s="171">
        <v>0</v>
      </c>
      <c r="AJ309" s="170">
        <v>3.7</v>
      </c>
      <c r="AK309" s="170">
        <v>3.71</v>
      </c>
      <c r="AL309" s="170">
        <v>3.71</v>
      </c>
      <c r="AM309" s="170">
        <v>3.71</v>
      </c>
      <c r="AN309" s="170">
        <v>3.71</v>
      </c>
      <c r="AO309" s="170">
        <v>3.71</v>
      </c>
      <c r="AP309" s="172">
        <v>3.71</v>
      </c>
      <c r="AQ309" s="170">
        <v>3.71</v>
      </c>
      <c r="AR309" s="170">
        <v>3.71</v>
      </c>
      <c r="AS309" s="170">
        <v>3.71</v>
      </c>
      <c r="AT309" s="170">
        <v>3.71</v>
      </c>
      <c r="AU309" s="170">
        <v>3.71</v>
      </c>
      <c r="AV309" s="170">
        <v>3.71</v>
      </c>
      <c r="AW309" s="173">
        <v>-3.21</v>
      </c>
      <c r="AX309" s="173"/>
      <c r="AY309" s="174">
        <f t="shared" si="71"/>
        <v>-3.21</v>
      </c>
      <c r="AZ309" s="173"/>
      <c r="BA309" s="173"/>
      <c r="BB309" s="173"/>
      <c r="BC309" s="173">
        <v>3</v>
      </c>
      <c r="BD309" s="174">
        <f t="shared" si="72"/>
        <v>3</v>
      </c>
      <c r="BE309"/>
    </row>
    <row r="310" spans="1:57" ht="15.75" customHeight="1" x14ac:dyDescent="0.25">
      <c r="A310" s="20" t="s">
        <v>95</v>
      </c>
      <c r="B310" s="196" t="s">
        <v>1942</v>
      </c>
      <c r="C310" s="189"/>
      <c r="D310" s="189"/>
      <c r="E310" s="133" t="s">
        <v>295</v>
      </c>
      <c r="F310" s="166" t="str">
        <f t="shared" si="67"/>
        <v>png</v>
      </c>
      <c r="G310" s="166" t="str">
        <f t="shared" si="68"/>
        <v>svg</v>
      </c>
      <c r="H310" s="167" t="s">
        <v>807</v>
      </c>
      <c r="I310" s="167" t="s">
        <v>1073</v>
      </c>
      <c r="J310" s="168" t="s">
        <v>1345</v>
      </c>
      <c r="K310" s="168" t="s">
        <v>1700</v>
      </c>
      <c r="L310" s="168" t="s">
        <v>1700</v>
      </c>
      <c r="M310" s="169">
        <f t="shared" si="79"/>
        <v>9</v>
      </c>
      <c r="N310" s="169">
        <f t="shared" si="79"/>
        <v>16</v>
      </c>
      <c r="O310" s="169">
        <f t="shared" si="69"/>
        <v>16</v>
      </c>
      <c r="P310" s="169">
        <f t="shared" si="80"/>
        <v>0</v>
      </c>
      <c r="Q310" s="169">
        <f t="shared" si="80"/>
        <v>0</v>
      </c>
      <c r="R310" s="169">
        <f t="shared" si="80"/>
        <v>0</v>
      </c>
      <c r="S310" s="169">
        <f t="shared" si="80"/>
        <v>0</v>
      </c>
      <c r="T310" s="169">
        <f t="shared" si="80"/>
        <v>0</v>
      </c>
      <c r="U310" s="169">
        <f t="shared" si="80"/>
        <v>4</v>
      </c>
      <c r="V310" s="169">
        <f t="shared" si="80"/>
        <v>0</v>
      </c>
      <c r="W310" s="169">
        <f t="shared" si="80"/>
        <v>1</v>
      </c>
      <c r="X310" s="169">
        <f t="shared" si="80"/>
        <v>0</v>
      </c>
      <c r="Y310" s="169">
        <f t="shared" si="80"/>
        <v>1</v>
      </c>
      <c r="Z310" s="170">
        <v>228.315</v>
      </c>
      <c r="AA310" s="171">
        <v>31</v>
      </c>
      <c r="AB310" s="171">
        <v>10</v>
      </c>
      <c r="AC310" s="171">
        <v>5</v>
      </c>
      <c r="AD310" s="170">
        <f t="shared" si="70"/>
        <v>0.33333333333333331</v>
      </c>
      <c r="AE310" s="171">
        <v>2</v>
      </c>
      <c r="AF310" s="171">
        <v>3</v>
      </c>
      <c r="AG310" s="200">
        <v>1</v>
      </c>
      <c r="AH310" s="171">
        <v>58.12</v>
      </c>
      <c r="AI310" s="171">
        <v>0</v>
      </c>
      <c r="AJ310" s="170">
        <v>1.34</v>
      </c>
      <c r="AK310" s="170">
        <v>1.35</v>
      </c>
      <c r="AL310" s="170">
        <v>1.35</v>
      </c>
      <c r="AM310" s="170">
        <v>1.35</v>
      </c>
      <c r="AN310" s="170">
        <v>1.35</v>
      </c>
      <c r="AO310" s="170">
        <v>1.35</v>
      </c>
      <c r="AP310" s="172">
        <v>1.35</v>
      </c>
      <c r="AQ310" s="170">
        <v>1.35</v>
      </c>
      <c r="AR310" s="170">
        <v>1.35</v>
      </c>
      <c r="AS310" s="170">
        <v>1.35</v>
      </c>
      <c r="AT310" s="170">
        <v>1.35</v>
      </c>
      <c r="AU310" s="170">
        <v>1.35</v>
      </c>
      <c r="AV310" s="170">
        <v>1.34</v>
      </c>
      <c r="AW310" s="173">
        <v>-2.89</v>
      </c>
      <c r="AX310" s="173"/>
      <c r="AY310" s="174">
        <f t="shared" si="71"/>
        <v>-2.89</v>
      </c>
      <c r="AZ310" s="173"/>
      <c r="BA310" s="173"/>
      <c r="BB310" s="173"/>
      <c r="BC310" s="173">
        <v>1.79</v>
      </c>
      <c r="BD310" s="174">
        <f t="shared" si="72"/>
        <v>1.79</v>
      </c>
      <c r="BE310"/>
    </row>
    <row r="311" spans="1:57" ht="15.75" customHeight="1" x14ac:dyDescent="0.25">
      <c r="A311" s="20" t="s">
        <v>1771</v>
      </c>
      <c r="B311" s="196" t="s">
        <v>2089</v>
      </c>
      <c r="C311" s="189"/>
      <c r="D311" s="189" t="s">
        <v>1946</v>
      </c>
      <c r="E311" s="133" t="s">
        <v>1414</v>
      </c>
      <c r="F311" s="166" t="str">
        <f t="shared" si="67"/>
        <v>png</v>
      </c>
      <c r="G311" s="166" t="str">
        <f t="shared" si="68"/>
        <v>svg</v>
      </c>
      <c r="H311" s="167" t="s">
        <v>1419</v>
      </c>
      <c r="I311" s="167" t="s">
        <v>1423</v>
      </c>
      <c r="J311" s="168" t="s">
        <v>1427</v>
      </c>
      <c r="K311" s="168" t="s">
        <v>1721</v>
      </c>
      <c r="L311" s="168" t="s">
        <v>1721</v>
      </c>
      <c r="M311" s="169">
        <f t="shared" si="79"/>
        <v>17</v>
      </c>
      <c r="N311" s="169">
        <f t="shared" si="79"/>
        <v>16</v>
      </c>
      <c r="O311" s="169">
        <f t="shared" si="69"/>
        <v>16</v>
      </c>
      <c r="P311" s="169">
        <f t="shared" si="80"/>
        <v>0</v>
      </c>
      <c r="Q311" s="169">
        <f t="shared" si="80"/>
        <v>0</v>
      </c>
      <c r="R311" s="169">
        <f t="shared" si="80"/>
        <v>1</v>
      </c>
      <c r="S311" s="169">
        <f t="shared" si="80"/>
        <v>3</v>
      </c>
      <c r="T311" s="169">
        <f t="shared" si="80"/>
        <v>0</v>
      </c>
      <c r="U311" s="169">
        <f t="shared" si="80"/>
        <v>0</v>
      </c>
      <c r="V311" s="169">
        <f t="shared" si="80"/>
        <v>0</v>
      </c>
      <c r="W311" s="169">
        <f t="shared" si="80"/>
        <v>6</v>
      </c>
      <c r="X311" s="169">
        <f t="shared" si="80"/>
        <v>0</v>
      </c>
      <c r="Y311" s="169">
        <f t="shared" si="80"/>
        <v>1</v>
      </c>
      <c r="Z311" s="170">
        <v>440.81900000000002</v>
      </c>
      <c r="AA311" s="171">
        <v>44</v>
      </c>
      <c r="AB311" s="171">
        <v>22</v>
      </c>
      <c r="AC311" s="171">
        <v>6</v>
      </c>
      <c r="AD311" s="170">
        <f t="shared" si="70"/>
        <v>0.21428571428571427</v>
      </c>
      <c r="AE311" s="171">
        <v>7</v>
      </c>
      <c r="AF311" s="171">
        <v>6</v>
      </c>
      <c r="AG311" s="200">
        <v>0</v>
      </c>
      <c r="AH311" s="171">
        <v>94.58</v>
      </c>
      <c r="AI311" s="171">
        <v>-1</v>
      </c>
      <c r="AJ311" s="170">
        <v>2.4</v>
      </c>
      <c r="AK311" s="170">
        <v>2.39</v>
      </c>
      <c r="AL311" s="170">
        <v>2.33</v>
      </c>
      <c r="AM311" s="170">
        <v>1.97</v>
      </c>
      <c r="AN311" s="170">
        <v>1.17</v>
      </c>
      <c r="AO311" s="170">
        <v>0.41</v>
      </c>
      <c r="AP311" s="172">
        <v>0.06</v>
      </c>
      <c r="AQ311" s="170">
        <v>0.06</v>
      </c>
      <c r="AR311" s="170">
        <v>0.06</v>
      </c>
      <c r="AS311" s="170">
        <v>0.06</v>
      </c>
      <c r="AT311" s="170">
        <v>0.06</v>
      </c>
      <c r="AU311" s="170">
        <v>0.06</v>
      </c>
      <c r="AV311" s="170">
        <v>0.06</v>
      </c>
      <c r="AW311" s="173">
        <v>-4.09</v>
      </c>
      <c r="AX311" s="173"/>
      <c r="AY311" s="174">
        <f t="shared" si="71"/>
        <v>-4.09</v>
      </c>
      <c r="AZ311" s="173">
        <v>2.52</v>
      </c>
      <c r="BA311" s="173">
        <v>2.2200000000000002</v>
      </c>
      <c r="BB311" s="173">
        <v>2.37</v>
      </c>
      <c r="BC311" s="173"/>
      <c r="BD311" s="174">
        <f t="shared" si="72"/>
        <v>2.37</v>
      </c>
      <c r="BE311"/>
    </row>
    <row r="312" spans="1:57" ht="15.75" customHeight="1" x14ac:dyDescent="0.25">
      <c r="A312" s="187" t="s">
        <v>1943</v>
      </c>
      <c r="B312" s="196" t="s">
        <v>2078</v>
      </c>
      <c r="C312" s="194"/>
      <c r="D312" s="189" t="s">
        <v>1946</v>
      </c>
      <c r="E312" s="176" t="s">
        <v>537</v>
      </c>
      <c r="F312" s="166" t="str">
        <f t="shared" si="67"/>
        <v>png</v>
      </c>
      <c r="G312" s="166" t="str">
        <f t="shared" si="68"/>
        <v>svg</v>
      </c>
      <c r="H312" s="167" t="s">
        <v>808</v>
      </c>
      <c r="I312" s="167" t="s">
        <v>1074</v>
      </c>
      <c r="J312" s="168" t="s">
        <v>1346</v>
      </c>
      <c r="K312" s="168" t="s">
        <v>1701</v>
      </c>
      <c r="L312" s="168" t="s">
        <v>1701</v>
      </c>
      <c r="M312" s="169">
        <f t="shared" si="79"/>
        <v>17</v>
      </c>
      <c r="N312" s="169">
        <f t="shared" si="79"/>
        <v>24</v>
      </c>
      <c r="O312" s="169">
        <f t="shared" si="69"/>
        <v>24</v>
      </c>
      <c r="P312" s="169">
        <f t="shared" si="80"/>
        <v>0</v>
      </c>
      <c r="Q312" s="169">
        <f t="shared" si="80"/>
        <v>0</v>
      </c>
      <c r="R312" s="169">
        <f t="shared" si="80"/>
        <v>1</v>
      </c>
      <c r="S312" s="169">
        <f t="shared" si="80"/>
        <v>0</v>
      </c>
      <c r="T312" s="169">
        <f t="shared" si="80"/>
        <v>0</v>
      </c>
      <c r="U312" s="169">
        <f t="shared" si="80"/>
        <v>1</v>
      </c>
      <c r="V312" s="169">
        <f t="shared" si="80"/>
        <v>0</v>
      </c>
      <c r="W312" s="169">
        <f t="shared" si="80"/>
        <v>4</v>
      </c>
      <c r="X312" s="169">
        <f t="shared" si="80"/>
        <v>0</v>
      </c>
      <c r="Y312" s="169">
        <f t="shared" si="80"/>
        <v>0</v>
      </c>
      <c r="Z312" s="170">
        <v>341.83</v>
      </c>
      <c r="AA312" s="171">
        <v>47</v>
      </c>
      <c r="AB312" s="171">
        <v>23</v>
      </c>
      <c r="AC312" s="171">
        <v>0</v>
      </c>
      <c r="AD312" s="170">
        <f t="shared" si="70"/>
        <v>0</v>
      </c>
      <c r="AE312" s="171">
        <v>6</v>
      </c>
      <c r="AF312" s="171">
        <v>5</v>
      </c>
      <c r="AG312" s="200">
        <v>1</v>
      </c>
      <c r="AH312" s="171">
        <v>64.63</v>
      </c>
      <c r="AI312" s="171">
        <v>0</v>
      </c>
      <c r="AJ312" s="170">
        <v>2.37</v>
      </c>
      <c r="AK312" s="170">
        <v>2.38</v>
      </c>
      <c r="AL312" s="170">
        <v>2.38</v>
      </c>
      <c r="AM312" s="170">
        <v>2.38</v>
      </c>
      <c r="AN312" s="170">
        <v>2.38</v>
      </c>
      <c r="AO312" s="170">
        <v>2.38</v>
      </c>
      <c r="AP312" s="172">
        <v>2.38</v>
      </c>
      <c r="AQ312" s="170">
        <v>2.38</v>
      </c>
      <c r="AR312" s="170">
        <v>2.38</v>
      </c>
      <c r="AS312" s="170">
        <v>2.38</v>
      </c>
      <c r="AT312" s="170">
        <v>2.38</v>
      </c>
      <c r="AU312" s="170">
        <v>2.38</v>
      </c>
      <c r="AV312" s="170">
        <v>2.38</v>
      </c>
      <c r="AW312" s="173">
        <v>-3.99</v>
      </c>
      <c r="AX312" s="173"/>
      <c r="AY312" s="174">
        <f t="shared" si="71"/>
        <v>-3.99</v>
      </c>
      <c r="AZ312" s="173">
        <v>2.58</v>
      </c>
      <c r="BA312" s="173">
        <v>3.07</v>
      </c>
      <c r="BB312" s="173">
        <v>2.8250000000000002</v>
      </c>
      <c r="BC312" s="173"/>
      <c r="BD312" s="174">
        <f t="shared" si="72"/>
        <v>2.8250000000000002</v>
      </c>
      <c r="BE312"/>
    </row>
    <row r="313" spans="1:57" ht="15.75" customHeight="1" x14ac:dyDescent="0.25">
      <c r="A313" s="20" t="s">
        <v>77</v>
      </c>
      <c r="B313" s="196" t="s">
        <v>1942</v>
      </c>
      <c r="C313" s="189"/>
      <c r="D313" s="189"/>
      <c r="E313" s="133" t="s">
        <v>280</v>
      </c>
      <c r="F313" s="166" t="str">
        <f t="shared" si="67"/>
        <v>png</v>
      </c>
      <c r="G313" s="166" t="str">
        <f t="shared" si="68"/>
        <v>svg</v>
      </c>
      <c r="H313" s="167" t="s">
        <v>809</v>
      </c>
      <c r="I313" s="167" t="s">
        <v>1075</v>
      </c>
      <c r="J313" s="168" t="s">
        <v>1347</v>
      </c>
      <c r="K313" s="168" t="s">
        <v>1702</v>
      </c>
      <c r="L313" s="168" t="s">
        <v>1702</v>
      </c>
      <c r="M313" s="169">
        <f t="shared" si="79"/>
        <v>9</v>
      </c>
      <c r="N313" s="169">
        <f t="shared" si="79"/>
        <v>13</v>
      </c>
      <c r="O313" s="169">
        <f t="shared" si="69"/>
        <v>13</v>
      </c>
      <c r="P313" s="169">
        <f t="shared" si="80"/>
        <v>0</v>
      </c>
      <c r="Q313" s="169">
        <f t="shared" si="80"/>
        <v>0</v>
      </c>
      <c r="R313" s="169">
        <f t="shared" si="80"/>
        <v>1</v>
      </c>
      <c r="S313" s="169">
        <f t="shared" si="80"/>
        <v>0</v>
      </c>
      <c r="T313" s="169">
        <f t="shared" si="80"/>
        <v>0</v>
      </c>
      <c r="U313" s="169">
        <f t="shared" si="80"/>
        <v>2</v>
      </c>
      <c r="V313" s="169">
        <f t="shared" si="80"/>
        <v>0</v>
      </c>
      <c r="W313" s="169">
        <f t="shared" si="80"/>
        <v>2</v>
      </c>
      <c r="X313" s="169">
        <f t="shared" si="80"/>
        <v>0</v>
      </c>
      <c r="Y313" s="169">
        <f t="shared" si="80"/>
        <v>0</v>
      </c>
      <c r="Z313" s="170">
        <v>216.66499999999999</v>
      </c>
      <c r="AA313" s="171">
        <v>27</v>
      </c>
      <c r="AB313" s="171">
        <v>8</v>
      </c>
      <c r="AC313" s="171">
        <v>6</v>
      </c>
      <c r="AD313" s="170">
        <f t="shared" si="70"/>
        <v>0.42857142857142855</v>
      </c>
      <c r="AE313" s="171">
        <v>1</v>
      </c>
      <c r="AF313" s="171">
        <v>2</v>
      </c>
      <c r="AG313" s="200">
        <v>1</v>
      </c>
      <c r="AH313" s="171">
        <v>49.41</v>
      </c>
      <c r="AI313" s="171">
        <v>0</v>
      </c>
      <c r="AJ313" s="170">
        <v>1.29</v>
      </c>
      <c r="AK313" s="170">
        <v>1.29</v>
      </c>
      <c r="AL313" s="170">
        <v>1.29</v>
      </c>
      <c r="AM313" s="170">
        <v>1.29</v>
      </c>
      <c r="AN313" s="170">
        <v>1.29</v>
      </c>
      <c r="AO313" s="170">
        <v>1.29</v>
      </c>
      <c r="AP313" s="172">
        <v>1.28</v>
      </c>
      <c r="AQ313" s="170">
        <v>1.24</v>
      </c>
      <c r="AR313" s="170">
        <v>0.98</v>
      </c>
      <c r="AS313" s="170">
        <v>0.26</v>
      </c>
      <c r="AT313" s="170">
        <v>-0.55000000000000004</v>
      </c>
      <c r="AU313" s="170">
        <v>-1.04</v>
      </c>
      <c r="AV313" s="170">
        <v>-1.04</v>
      </c>
      <c r="AW313" s="173"/>
      <c r="AX313" s="173">
        <v>-2.48</v>
      </c>
      <c r="AY313" s="174">
        <f t="shared" si="71"/>
        <v>-2.48</v>
      </c>
      <c r="AZ313" s="173"/>
      <c r="BA313" s="173"/>
      <c r="BB313" s="173"/>
      <c r="BC313" s="173">
        <v>1.89</v>
      </c>
      <c r="BD313" s="174">
        <f t="shared" si="72"/>
        <v>1.89</v>
      </c>
      <c r="BE313"/>
    </row>
    <row r="314" spans="1:57" ht="15.75" x14ac:dyDescent="0.25">
      <c r="A314" s="20" t="s">
        <v>1806</v>
      </c>
      <c r="B314" s="196" t="s">
        <v>2077</v>
      </c>
      <c r="C314" s="189"/>
      <c r="D314" s="189"/>
      <c r="E314" s="133" t="s">
        <v>1780</v>
      </c>
      <c r="F314" s="166" t="str">
        <f t="shared" si="67"/>
        <v>png</v>
      </c>
      <c r="G314" s="166" t="str">
        <f t="shared" si="68"/>
        <v>svg</v>
      </c>
      <c r="H314" s="167" t="s">
        <v>1816</v>
      </c>
      <c r="I314" s="167" t="s">
        <v>1817</v>
      </c>
      <c r="J314" s="168" t="s">
        <v>1818</v>
      </c>
      <c r="K314" s="168" t="s">
        <v>1819</v>
      </c>
      <c r="L314" s="168" t="s">
        <v>1819</v>
      </c>
      <c r="M314" s="169">
        <f t="shared" si="79"/>
        <v>17</v>
      </c>
      <c r="N314" s="169">
        <f t="shared" si="79"/>
        <v>27</v>
      </c>
      <c r="O314" s="169">
        <f t="shared" si="69"/>
        <v>27</v>
      </c>
      <c r="P314" s="169">
        <f t="shared" si="80"/>
        <v>0</v>
      </c>
      <c r="Q314" s="169">
        <f t="shared" si="80"/>
        <v>0</v>
      </c>
      <c r="R314" s="169">
        <f t="shared" si="80"/>
        <v>0</v>
      </c>
      <c r="S314" s="169">
        <f t="shared" si="80"/>
        <v>0</v>
      </c>
      <c r="T314" s="169">
        <f t="shared" si="80"/>
        <v>0</v>
      </c>
      <c r="U314" s="169">
        <f t="shared" si="80"/>
        <v>1</v>
      </c>
      <c r="V314" s="169">
        <f t="shared" si="80"/>
        <v>0</v>
      </c>
      <c r="W314" s="169">
        <f t="shared" si="80"/>
        <v>2</v>
      </c>
      <c r="X314" s="169">
        <f t="shared" si="80"/>
        <v>0</v>
      </c>
      <c r="Y314" s="169">
        <f t="shared" si="80"/>
        <v>0</v>
      </c>
      <c r="Z314" s="170">
        <v>277.40179999999998</v>
      </c>
      <c r="AA314" s="171">
        <v>47</v>
      </c>
      <c r="AB314" s="171">
        <v>14</v>
      </c>
      <c r="AC314" s="171">
        <v>6</v>
      </c>
      <c r="AD314" s="170">
        <f t="shared" si="70"/>
        <v>0.3</v>
      </c>
      <c r="AE314" s="171">
        <v>4</v>
      </c>
      <c r="AF314" s="171">
        <v>1</v>
      </c>
      <c r="AG314" s="200">
        <v>1</v>
      </c>
      <c r="AH314" s="171">
        <v>38.33</v>
      </c>
      <c r="AI314" s="171">
        <v>0</v>
      </c>
      <c r="AJ314" s="170">
        <v>5.07</v>
      </c>
      <c r="AK314" s="170">
        <v>5.07</v>
      </c>
      <c r="AL314" s="170">
        <v>5.07</v>
      </c>
      <c r="AM314" s="170">
        <v>5.07</v>
      </c>
      <c r="AN314" s="170">
        <v>5.07</v>
      </c>
      <c r="AO314" s="170">
        <v>5.07</v>
      </c>
      <c r="AP314" s="172">
        <v>5.07</v>
      </c>
      <c r="AQ314" s="170">
        <v>5.07</v>
      </c>
      <c r="AR314" s="170">
        <v>5.07</v>
      </c>
      <c r="AS314" s="170">
        <v>5.07</v>
      </c>
      <c r="AT314" s="170">
        <v>5.07</v>
      </c>
      <c r="AU314" s="170">
        <v>5.07</v>
      </c>
      <c r="AV314" s="170">
        <v>5.0599999999999996</v>
      </c>
      <c r="AW314" s="173">
        <v>-4.5999999999999996</v>
      </c>
      <c r="AX314" s="173"/>
      <c r="AY314" s="174">
        <f t="shared" si="71"/>
        <v>-4.5999999999999996</v>
      </c>
      <c r="AZ314" s="173">
        <v>5.03</v>
      </c>
      <c r="BA314" s="173">
        <v>5.21</v>
      </c>
      <c r="BB314" s="173">
        <v>5.12</v>
      </c>
      <c r="BC314" s="173"/>
      <c r="BD314" s="174">
        <f t="shared" si="72"/>
        <v>5.12</v>
      </c>
      <c r="BE314"/>
    </row>
    <row r="315" spans="1:57" ht="15.75" customHeight="1" x14ac:dyDescent="0.25">
      <c r="A315" s="196" t="s">
        <v>67</v>
      </c>
      <c r="B315" s="196" t="s">
        <v>1942</v>
      </c>
      <c r="C315" s="189"/>
      <c r="D315" s="189"/>
      <c r="E315" s="133" t="s">
        <v>274</v>
      </c>
      <c r="F315" s="166" t="str">
        <f t="shared" si="67"/>
        <v>png</v>
      </c>
      <c r="G315" s="166" t="str">
        <f t="shared" si="68"/>
        <v>svg</v>
      </c>
      <c r="H315" s="167" t="s">
        <v>810</v>
      </c>
      <c r="I315" s="167" t="s">
        <v>1076</v>
      </c>
      <c r="J315" s="168" t="s">
        <v>1304</v>
      </c>
      <c r="K315" s="168" t="s">
        <v>1659</v>
      </c>
      <c r="L315" s="168" t="s">
        <v>1659</v>
      </c>
      <c r="M315" s="169">
        <f t="shared" si="79"/>
        <v>10</v>
      </c>
      <c r="N315" s="169">
        <f t="shared" si="79"/>
        <v>19</v>
      </c>
      <c r="O315" s="169">
        <f t="shared" si="69"/>
        <v>19</v>
      </c>
      <c r="P315" s="169">
        <f t="shared" si="80"/>
        <v>0</v>
      </c>
      <c r="Q315" s="169">
        <f t="shared" si="80"/>
        <v>0</v>
      </c>
      <c r="R315" s="169">
        <f t="shared" si="80"/>
        <v>0</v>
      </c>
      <c r="S315" s="169">
        <f t="shared" si="80"/>
        <v>0</v>
      </c>
      <c r="T315" s="169">
        <f t="shared" si="80"/>
        <v>0</v>
      </c>
      <c r="U315" s="169">
        <f t="shared" si="80"/>
        <v>5</v>
      </c>
      <c r="V315" s="169">
        <f t="shared" si="80"/>
        <v>0</v>
      </c>
      <c r="W315" s="169">
        <f t="shared" si="80"/>
        <v>1</v>
      </c>
      <c r="X315" s="169">
        <f t="shared" si="80"/>
        <v>0</v>
      </c>
      <c r="Y315" s="169">
        <f t="shared" si="80"/>
        <v>0</v>
      </c>
      <c r="Z315" s="170">
        <v>225.29079999999999</v>
      </c>
      <c r="AA315" s="171">
        <v>35</v>
      </c>
      <c r="AB315" s="171">
        <v>10</v>
      </c>
      <c r="AC315" s="171">
        <v>6</v>
      </c>
      <c r="AD315" s="170">
        <f t="shared" si="70"/>
        <v>0.375</v>
      </c>
      <c r="AE315" s="171">
        <v>5</v>
      </c>
      <c r="AF315" s="171">
        <v>6</v>
      </c>
      <c r="AG315" s="200">
        <v>2</v>
      </c>
      <c r="AH315" s="171">
        <v>71.959999999999994</v>
      </c>
      <c r="AI315" s="171">
        <v>0</v>
      </c>
      <c r="AJ315" s="170">
        <v>0.13</v>
      </c>
      <c r="AK315" s="170">
        <v>0.22</v>
      </c>
      <c r="AL315" s="170">
        <v>0.66</v>
      </c>
      <c r="AM315" s="170">
        <v>1.43</v>
      </c>
      <c r="AN315" s="170">
        <v>1.95</v>
      </c>
      <c r="AO315" s="170">
        <v>2.0699999999999998</v>
      </c>
      <c r="AP315" s="172">
        <v>2.09</v>
      </c>
      <c r="AQ315" s="170">
        <v>2.09</v>
      </c>
      <c r="AR315" s="170">
        <v>2.09</v>
      </c>
      <c r="AS315" s="170">
        <v>2.09</v>
      </c>
      <c r="AT315" s="170">
        <v>2.09</v>
      </c>
      <c r="AU315" s="170">
        <v>2.08</v>
      </c>
      <c r="AV315" s="170">
        <v>2.02</v>
      </c>
      <c r="AW315" s="173">
        <v>-3.78</v>
      </c>
      <c r="AX315" s="173"/>
      <c r="AY315" s="174">
        <f t="shared" si="71"/>
        <v>-3.78</v>
      </c>
      <c r="AZ315" s="173"/>
      <c r="BA315" s="173"/>
      <c r="BB315" s="173"/>
      <c r="BC315" s="173">
        <v>3.1</v>
      </c>
      <c r="BD315" s="174">
        <f t="shared" si="72"/>
        <v>3.1</v>
      </c>
      <c r="BE315"/>
    </row>
    <row r="316" spans="1:57" ht="15.75" customHeight="1" x14ac:dyDescent="0.25">
      <c r="A316" s="20" t="s">
        <v>68</v>
      </c>
      <c r="B316" s="196" t="s">
        <v>1942</v>
      </c>
      <c r="C316" s="189" t="s">
        <v>1946</v>
      </c>
      <c r="D316" s="189" t="s">
        <v>1946</v>
      </c>
      <c r="E316" s="133" t="s">
        <v>538</v>
      </c>
      <c r="F316" s="166" t="str">
        <f t="shared" si="67"/>
        <v>png</v>
      </c>
      <c r="G316" s="166" t="str">
        <f t="shared" si="68"/>
        <v>svg</v>
      </c>
      <c r="H316" s="167" t="s">
        <v>811</v>
      </c>
      <c r="I316" s="167" t="s">
        <v>1077</v>
      </c>
      <c r="J316" s="168" t="s">
        <v>1309</v>
      </c>
      <c r="K316" s="168" t="s">
        <v>1664</v>
      </c>
      <c r="L316" s="168" t="s">
        <v>1664</v>
      </c>
      <c r="M316" s="169">
        <f t="shared" si="79"/>
        <v>9</v>
      </c>
      <c r="N316" s="169">
        <f t="shared" si="79"/>
        <v>16</v>
      </c>
      <c r="O316" s="169">
        <f t="shared" si="69"/>
        <v>16</v>
      </c>
      <c r="P316" s="169">
        <f t="shared" ref="P316:Y325" si="81">IFERROR(VALUE(MID($K316,SEARCH(P$2&amp;"0",$K316,1)+LEN(P$2),3)),0)</f>
        <v>0</v>
      </c>
      <c r="Q316" s="169">
        <f t="shared" si="81"/>
        <v>0</v>
      </c>
      <c r="R316" s="169">
        <f t="shared" si="81"/>
        <v>1</v>
      </c>
      <c r="S316" s="169">
        <f t="shared" si="81"/>
        <v>0</v>
      </c>
      <c r="T316" s="169">
        <f t="shared" si="81"/>
        <v>0</v>
      </c>
      <c r="U316" s="169">
        <f t="shared" si="81"/>
        <v>5</v>
      </c>
      <c r="V316" s="169">
        <f t="shared" si="81"/>
        <v>0</v>
      </c>
      <c r="W316" s="169">
        <f t="shared" si="81"/>
        <v>0</v>
      </c>
      <c r="X316" s="169">
        <f t="shared" si="81"/>
        <v>0</v>
      </c>
      <c r="Y316" s="169">
        <f t="shared" si="81"/>
        <v>0</v>
      </c>
      <c r="Z316" s="170">
        <v>229.71</v>
      </c>
      <c r="AA316" s="171">
        <v>31</v>
      </c>
      <c r="AB316" s="171">
        <v>9</v>
      </c>
      <c r="AC316" s="171">
        <v>6</v>
      </c>
      <c r="AD316" s="170">
        <f t="shared" si="70"/>
        <v>0.4</v>
      </c>
      <c r="AE316" s="171">
        <v>4</v>
      </c>
      <c r="AF316" s="171">
        <v>5</v>
      </c>
      <c r="AG316" s="200">
        <v>2</v>
      </c>
      <c r="AH316" s="171">
        <v>62.73</v>
      </c>
      <c r="AI316" s="171">
        <v>0</v>
      </c>
      <c r="AJ316" s="170">
        <v>0.91</v>
      </c>
      <c r="AK316" s="170">
        <v>1.66</v>
      </c>
      <c r="AL316" s="170">
        <v>2.2799999999999998</v>
      </c>
      <c r="AM316" s="170">
        <v>2.4500000000000002</v>
      </c>
      <c r="AN316" s="170">
        <v>2.48</v>
      </c>
      <c r="AO316" s="170">
        <v>2.48</v>
      </c>
      <c r="AP316" s="172">
        <v>2.48</v>
      </c>
      <c r="AQ316" s="170">
        <v>2.48</v>
      </c>
      <c r="AR316" s="170">
        <v>2.48</v>
      </c>
      <c r="AS316" s="170">
        <v>2.48</v>
      </c>
      <c r="AT316" s="170">
        <v>2.48</v>
      </c>
      <c r="AU316" s="170">
        <v>2.4700000000000002</v>
      </c>
      <c r="AV316" s="170">
        <v>2.41</v>
      </c>
      <c r="AW316" s="173">
        <v>-4.1500000000000004</v>
      </c>
      <c r="AX316" s="173"/>
      <c r="AY316" s="174">
        <f t="shared" si="71"/>
        <v>-4.1500000000000004</v>
      </c>
      <c r="AZ316" s="173"/>
      <c r="BA316" s="173"/>
      <c r="BB316" s="173"/>
      <c r="BC316" s="173">
        <v>3.21</v>
      </c>
      <c r="BD316" s="174">
        <f t="shared" si="72"/>
        <v>3.21</v>
      </c>
      <c r="BE316"/>
    </row>
    <row r="317" spans="1:57" ht="15.75" customHeight="1" x14ac:dyDescent="0.25">
      <c r="A317" s="20" t="s">
        <v>69</v>
      </c>
      <c r="B317" s="196" t="s">
        <v>1942</v>
      </c>
      <c r="C317" s="189" t="s">
        <v>1946</v>
      </c>
      <c r="D317" s="189" t="s">
        <v>1946</v>
      </c>
      <c r="E317" s="133" t="s">
        <v>275</v>
      </c>
      <c r="F317" s="166" t="str">
        <f t="shared" si="67"/>
        <v>png</v>
      </c>
      <c r="G317" s="166" t="str">
        <f t="shared" si="68"/>
        <v>svg</v>
      </c>
      <c r="H317" s="167" t="s">
        <v>812</v>
      </c>
      <c r="I317" s="167" t="s">
        <v>1078</v>
      </c>
      <c r="J317" s="168" t="s">
        <v>1305</v>
      </c>
      <c r="K317" s="168" t="s">
        <v>1660</v>
      </c>
      <c r="L317" s="168" t="s">
        <v>1660</v>
      </c>
      <c r="M317" s="169">
        <f t="shared" si="79"/>
        <v>10</v>
      </c>
      <c r="N317" s="169">
        <f t="shared" si="79"/>
        <v>19</v>
      </c>
      <c r="O317" s="169">
        <f t="shared" si="69"/>
        <v>19</v>
      </c>
      <c r="P317" s="169">
        <f t="shared" si="81"/>
        <v>0</v>
      </c>
      <c r="Q317" s="169">
        <f t="shared" si="81"/>
        <v>0</v>
      </c>
      <c r="R317" s="169">
        <f t="shared" si="81"/>
        <v>0</v>
      </c>
      <c r="S317" s="169">
        <f t="shared" si="81"/>
        <v>0</v>
      </c>
      <c r="T317" s="169">
        <f t="shared" si="81"/>
        <v>0</v>
      </c>
      <c r="U317" s="169">
        <f t="shared" si="81"/>
        <v>5</v>
      </c>
      <c r="V317" s="169">
        <f t="shared" si="81"/>
        <v>0</v>
      </c>
      <c r="W317" s="169">
        <f t="shared" si="81"/>
        <v>0</v>
      </c>
      <c r="X317" s="169">
        <f t="shared" si="81"/>
        <v>0</v>
      </c>
      <c r="Y317" s="169">
        <f t="shared" si="81"/>
        <v>1</v>
      </c>
      <c r="Z317" s="170">
        <v>241.35599999999999</v>
      </c>
      <c r="AA317" s="171">
        <v>35</v>
      </c>
      <c r="AB317" s="171">
        <v>10</v>
      </c>
      <c r="AC317" s="171">
        <v>6</v>
      </c>
      <c r="AD317" s="170">
        <f t="shared" si="70"/>
        <v>0.375</v>
      </c>
      <c r="AE317" s="171">
        <v>5</v>
      </c>
      <c r="AF317" s="171">
        <v>5</v>
      </c>
      <c r="AG317" s="200">
        <v>2</v>
      </c>
      <c r="AH317" s="171">
        <v>62.73</v>
      </c>
      <c r="AI317" s="171">
        <v>0</v>
      </c>
      <c r="AJ317" s="170">
        <v>0.91</v>
      </c>
      <c r="AK317" s="170">
        <v>0.92</v>
      </c>
      <c r="AL317" s="170">
        <v>1.07</v>
      </c>
      <c r="AM317" s="170">
        <v>1.63</v>
      </c>
      <c r="AN317" s="170">
        <v>2.4</v>
      </c>
      <c r="AO317" s="170">
        <v>2.8</v>
      </c>
      <c r="AP317" s="172">
        <v>2.87</v>
      </c>
      <c r="AQ317" s="170">
        <v>2.88</v>
      </c>
      <c r="AR317" s="170">
        <v>2.88</v>
      </c>
      <c r="AS317" s="170">
        <v>2.88</v>
      </c>
      <c r="AT317" s="170">
        <v>2.88</v>
      </c>
      <c r="AU317" s="170">
        <v>2.87</v>
      </c>
      <c r="AV317" s="170">
        <v>2.83</v>
      </c>
      <c r="AW317" s="173"/>
      <c r="AX317" s="173">
        <v>-4</v>
      </c>
      <c r="AY317" s="174">
        <f t="shared" si="71"/>
        <v>-4</v>
      </c>
      <c r="AZ317" s="173"/>
      <c r="BA317" s="173"/>
      <c r="BB317" s="173"/>
      <c r="BC317" s="173">
        <v>3.74</v>
      </c>
      <c r="BD317" s="174">
        <f t="shared" si="72"/>
        <v>3.74</v>
      </c>
      <c r="BE317"/>
    </row>
    <row r="318" spans="1:57" ht="15.75" customHeight="1" x14ac:dyDescent="0.25">
      <c r="A318" s="196" t="s">
        <v>177</v>
      </c>
      <c r="B318" s="196" t="s">
        <v>2084</v>
      </c>
      <c r="C318" s="189" t="s">
        <v>1946</v>
      </c>
      <c r="D318" s="189"/>
      <c r="E318" s="133" t="s">
        <v>325</v>
      </c>
      <c r="F318" s="166" t="str">
        <f t="shared" si="67"/>
        <v>png</v>
      </c>
      <c r="G318" s="166" t="str">
        <f t="shared" si="68"/>
        <v>svg</v>
      </c>
      <c r="H318" s="167" t="s">
        <v>813</v>
      </c>
      <c r="I318" s="167" t="s">
        <v>1079</v>
      </c>
      <c r="J318" s="168" t="s">
        <v>1348</v>
      </c>
      <c r="K318" s="168" t="s">
        <v>1703</v>
      </c>
      <c r="L318" s="168" t="s">
        <v>1703</v>
      </c>
      <c r="M318" s="169">
        <f t="shared" si="79"/>
        <v>16</v>
      </c>
      <c r="N318" s="169">
        <f t="shared" si="79"/>
        <v>18</v>
      </c>
      <c r="O318" s="169">
        <f t="shared" si="69"/>
        <v>18</v>
      </c>
      <c r="P318" s="169">
        <f t="shared" si="81"/>
        <v>0</v>
      </c>
      <c r="Q318" s="169">
        <f t="shared" si="81"/>
        <v>0</v>
      </c>
      <c r="R318" s="169">
        <f t="shared" si="81"/>
        <v>1</v>
      </c>
      <c r="S318" s="169">
        <f t="shared" si="81"/>
        <v>0</v>
      </c>
      <c r="T318" s="169">
        <f t="shared" si="81"/>
        <v>0</v>
      </c>
      <c r="U318" s="169">
        <f t="shared" si="81"/>
        <v>1</v>
      </c>
      <c r="V318" s="169">
        <f t="shared" si="81"/>
        <v>0</v>
      </c>
      <c r="W318" s="169">
        <f t="shared" si="81"/>
        <v>2</v>
      </c>
      <c r="X318" s="169">
        <f t="shared" si="81"/>
        <v>0</v>
      </c>
      <c r="Y318" s="169">
        <f t="shared" si="81"/>
        <v>1</v>
      </c>
      <c r="Z318" s="170">
        <v>323.83800000000002</v>
      </c>
      <c r="AA318" s="171">
        <v>39</v>
      </c>
      <c r="AB318" s="171">
        <v>10</v>
      </c>
      <c r="AC318" s="171">
        <v>11</v>
      </c>
      <c r="AD318" s="170">
        <f t="shared" si="70"/>
        <v>0.52380952380952384</v>
      </c>
      <c r="AE318" s="171">
        <v>5</v>
      </c>
      <c r="AF318" s="171">
        <v>2</v>
      </c>
      <c r="AG318" s="200">
        <v>0</v>
      </c>
      <c r="AH318" s="171">
        <v>29.54</v>
      </c>
      <c r="AI318" s="171">
        <v>0</v>
      </c>
      <c r="AJ318" s="170">
        <v>4.12</v>
      </c>
      <c r="AK318" s="170">
        <v>4.12</v>
      </c>
      <c r="AL318" s="170">
        <v>4.12</v>
      </c>
      <c r="AM318" s="170">
        <v>4.12</v>
      </c>
      <c r="AN318" s="170">
        <v>4.12</v>
      </c>
      <c r="AO318" s="170">
        <v>4.12</v>
      </c>
      <c r="AP318" s="172">
        <v>4.12</v>
      </c>
      <c r="AQ318" s="170">
        <v>4.12</v>
      </c>
      <c r="AR318" s="170">
        <v>4.12</v>
      </c>
      <c r="AS318" s="170">
        <v>4.12</v>
      </c>
      <c r="AT318" s="170">
        <v>4.12</v>
      </c>
      <c r="AU318" s="170">
        <v>4.12</v>
      </c>
      <c r="AV318" s="170">
        <v>4.12</v>
      </c>
      <c r="AW318" s="173">
        <v>-4.84</v>
      </c>
      <c r="AX318" s="173"/>
      <c r="AY318" s="174">
        <f t="shared" si="71"/>
        <v>-4.84</v>
      </c>
      <c r="AZ318" s="173"/>
      <c r="BA318" s="173"/>
      <c r="BB318" s="173"/>
      <c r="BC318" s="173">
        <v>3.53</v>
      </c>
      <c r="BD318" s="174">
        <f t="shared" si="72"/>
        <v>3.53</v>
      </c>
    </row>
    <row r="319" spans="1:57" ht="15.75" customHeight="1" x14ac:dyDescent="0.25">
      <c r="A319" s="196" t="s">
        <v>1772</v>
      </c>
      <c r="B319" s="196" t="s">
        <v>1942</v>
      </c>
      <c r="C319" s="189" t="s">
        <v>1946</v>
      </c>
      <c r="D319" s="189" t="s">
        <v>1946</v>
      </c>
      <c r="E319" s="133" t="s">
        <v>435</v>
      </c>
      <c r="F319" s="166" t="str">
        <f t="shared" si="67"/>
        <v>png</v>
      </c>
      <c r="G319" s="166" t="str">
        <f t="shared" si="68"/>
        <v>svg</v>
      </c>
      <c r="H319" s="167" t="s">
        <v>814</v>
      </c>
      <c r="I319" s="167" t="s">
        <v>1080</v>
      </c>
      <c r="J319" s="168" t="s">
        <v>1349</v>
      </c>
      <c r="K319" s="168" t="s">
        <v>1704</v>
      </c>
      <c r="L319" s="168" t="s">
        <v>1704</v>
      </c>
      <c r="M319" s="169">
        <f t="shared" si="79"/>
        <v>6</v>
      </c>
      <c r="N319" s="169">
        <f t="shared" si="79"/>
        <v>7</v>
      </c>
      <c r="O319" s="169">
        <f t="shared" si="69"/>
        <v>7</v>
      </c>
      <c r="P319" s="169">
        <f t="shared" si="81"/>
        <v>0</v>
      </c>
      <c r="Q319" s="169">
        <f t="shared" si="81"/>
        <v>0</v>
      </c>
      <c r="R319" s="169">
        <f t="shared" si="81"/>
        <v>0</v>
      </c>
      <c r="S319" s="169">
        <f t="shared" si="81"/>
        <v>3</v>
      </c>
      <c r="T319" s="169">
        <f t="shared" si="81"/>
        <v>0</v>
      </c>
      <c r="U319" s="169">
        <f t="shared" si="81"/>
        <v>4</v>
      </c>
      <c r="V319" s="169">
        <f t="shared" si="81"/>
        <v>0</v>
      </c>
      <c r="W319" s="169">
        <f t="shared" si="81"/>
        <v>1</v>
      </c>
      <c r="X319" s="169">
        <f t="shared" si="81"/>
        <v>0</v>
      </c>
      <c r="Y319" s="169">
        <f t="shared" si="81"/>
        <v>1</v>
      </c>
      <c r="Z319" s="170">
        <v>240.20599999999999</v>
      </c>
      <c r="AA319" s="171">
        <v>22</v>
      </c>
      <c r="AB319" s="171">
        <v>10</v>
      </c>
      <c r="AC319" s="171">
        <v>5</v>
      </c>
      <c r="AD319" s="170">
        <f t="shared" si="70"/>
        <v>0.33333333333333331</v>
      </c>
      <c r="AE319" s="171">
        <v>2</v>
      </c>
      <c r="AF319" s="171">
        <v>3</v>
      </c>
      <c r="AG319" s="200">
        <v>1</v>
      </c>
      <c r="AH319" s="171">
        <v>58.12</v>
      </c>
      <c r="AI319" s="171">
        <v>0</v>
      </c>
      <c r="AJ319" s="170">
        <v>0.68</v>
      </c>
      <c r="AK319" s="170">
        <v>0.68</v>
      </c>
      <c r="AL319" s="170">
        <v>0.68</v>
      </c>
      <c r="AM319" s="170">
        <v>0.68</v>
      </c>
      <c r="AN319" s="170">
        <v>0.68</v>
      </c>
      <c r="AO319" s="170">
        <v>0.68</v>
      </c>
      <c r="AP319" s="172">
        <v>0.68</v>
      </c>
      <c r="AQ319" s="170">
        <v>0.68</v>
      </c>
      <c r="AR319" s="170">
        <v>0.68</v>
      </c>
      <c r="AS319" s="170">
        <v>0.68</v>
      </c>
      <c r="AT319" s="170">
        <v>0.68</v>
      </c>
      <c r="AU319" s="170">
        <v>0.68</v>
      </c>
      <c r="AV319" s="170">
        <v>0.68</v>
      </c>
      <c r="AW319" s="173">
        <v>-2.84</v>
      </c>
      <c r="AX319" s="173"/>
      <c r="AY319" s="174">
        <f t="shared" si="71"/>
        <v>-2.84</v>
      </c>
      <c r="AZ319" s="173"/>
      <c r="BA319" s="173"/>
      <c r="BB319" s="173"/>
      <c r="BC319" s="173">
        <v>1.85</v>
      </c>
      <c r="BD319" s="174">
        <f t="shared" si="72"/>
        <v>1.85</v>
      </c>
    </row>
    <row r="320" spans="1:57" ht="15.75" customHeight="1" x14ac:dyDescent="0.25">
      <c r="A320" s="196" t="s">
        <v>162</v>
      </c>
      <c r="B320" s="196" t="s">
        <v>2087</v>
      </c>
      <c r="C320" s="189" t="s">
        <v>1946</v>
      </c>
      <c r="D320" s="189"/>
      <c r="E320" s="133" t="s">
        <v>539</v>
      </c>
      <c r="F320" s="166" t="str">
        <f t="shared" si="67"/>
        <v>png</v>
      </c>
      <c r="G320" s="166" t="str">
        <f t="shared" si="68"/>
        <v>svg</v>
      </c>
      <c r="H320" s="167" t="s">
        <v>815</v>
      </c>
      <c r="I320" s="167" t="s">
        <v>1081</v>
      </c>
      <c r="J320" s="168" t="s">
        <v>1350</v>
      </c>
      <c r="K320" s="168" t="s">
        <v>1705</v>
      </c>
      <c r="L320" s="168" t="s">
        <v>1705</v>
      </c>
      <c r="M320" s="169">
        <f t="shared" si="79"/>
        <v>16</v>
      </c>
      <c r="N320" s="169">
        <f t="shared" si="79"/>
        <v>17</v>
      </c>
      <c r="O320" s="169">
        <f t="shared" si="69"/>
        <v>17</v>
      </c>
      <c r="P320" s="169">
        <f t="shared" si="81"/>
        <v>0</v>
      </c>
      <c r="Q320" s="169">
        <f t="shared" si="81"/>
        <v>0</v>
      </c>
      <c r="R320" s="169">
        <f t="shared" si="81"/>
        <v>0</v>
      </c>
      <c r="S320" s="169">
        <f t="shared" si="81"/>
        <v>5</v>
      </c>
      <c r="T320" s="169">
        <f t="shared" si="81"/>
        <v>0</v>
      </c>
      <c r="U320" s="169">
        <f t="shared" si="81"/>
        <v>2</v>
      </c>
      <c r="V320" s="169">
        <f t="shared" si="81"/>
        <v>0</v>
      </c>
      <c r="W320" s="169">
        <f t="shared" si="81"/>
        <v>2</v>
      </c>
      <c r="X320" s="169">
        <f t="shared" si="81"/>
        <v>0</v>
      </c>
      <c r="Y320" s="169">
        <f t="shared" si="81"/>
        <v>1</v>
      </c>
      <c r="Z320" s="170">
        <v>396.375</v>
      </c>
      <c r="AA320" s="171">
        <v>43</v>
      </c>
      <c r="AB320" s="171">
        <v>20</v>
      </c>
      <c r="AC320" s="171">
        <v>6</v>
      </c>
      <c r="AD320" s="170">
        <f t="shared" si="70"/>
        <v>0.23076923076923078</v>
      </c>
      <c r="AE320" s="171">
        <v>7</v>
      </c>
      <c r="AF320" s="171">
        <v>3</v>
      </c>
      <c r="AG320" s="200">
        <v>0</v>
      </c>
      <c r="AH320" s="171">
        <v>51.55</v>
      </c>
      <c r="AI320" s="171">
        <v>0</v>
      </c>
      <c r="AJ320" s="170">
        <v>2.97</v>
      </c>
      <c r="AK320" s="170">
        <v>3.89</v>
      </c>
      <c r="AL320" s="170">
        <v>4.46</v>
      </c>
      <c r="AM320" s="170">
        <v>4.5999999999999996</v>
      </c>
      <c r="AN320" s="170">
        <v>4.62</v>
      </c>
      <c r="AO320" s="170">
        <v>4.62</v>
      </c>
      <c r="AP320" s="172">
        <v>4.62</v>
      </c>
      <c r="AQ320" s="170">
        <v>4.62</v>
      </c>
      <c r="AR320" s="170">
        <v>4.62</v>
      </c>
      <c r="AS320" s="170">
        <v>4.62</v>
      </c>
      <c r="AT320" s="170">
        <v>4.62</v>
      </c>
      <c r="AU320" s="170">
        <v>4.62</v>
      </c>
      <c r="AV320" s="170">
        <v>4.62</v>
      </c>
      <c r="AW320" s="173">
        <v>-4.1100000000000003</v>
      </c>
      <c r="AX320" s="173"/>
      <c r="AY320" s="174">
        <f t="shared" si="71"/>
        <v>-4.1100000000000003</v>
      </c>
      <c r="AZ320" s="173"/>
      <c r="BA320" s="173"/>
      <c r="BB320" s="173"/>
      <c r="BC320" s="173">
        <v>3.89</v>
      </c>
      <c r="BD320" s="174">
        <f t="shared" si="72"/>
        <v>3.89</v>
      </c>
    </row>
    <row r="321" spans="1:56" ht="15.75" customHeight="1" x14ac:dyDescent="0.25">
      <c r="A321" s="196" t="s">
        <v>119</v>
      </c>
      <c r="B321" s="196" t="s">
        <v>1941</v>
      </c>
      <c r="C321" s="189"/>
      <c r="D321" s="189" t="s">
        <v>1946</v>
      </c>
      <c r="E321" s="133" t="s">
        <v>436</v>
      </c>
      <c r="F321" s="166" t="str">
        <f t="shared" si="67"/>
        <v>png</v>
      </c>
      <c r="G321" s="166" t="str">
        <f t="shared" si="68"/>
        <v>svg</v>
      </c>
      <c r="H321" s="167" t="s">
        <v>816</v>
      </c>
      <c r="I321" s="167" t="s">
        <v>1082</v>
      </c>
      <c r="J321" s="168" t="s">
        <v>1351</v>
      </c>
      <c r="K321" s="168" t="s">
        <v>1706</v>
      </c>
      <c r="L321" s="168" t="s">
        <v>1706</v>
      </c>
      <c r="M321" s="169">
        <f t="shared" si="79"/>
        <v>18</v>
      </c>
      <c r="N321" s="169">
        <f t="shared" si="79"/>
        <v>17</v>
      </c>
      <c r="O321" s="169">
        <f t="shared" si="69"/>
        <v>17</v>
      </c>
      <c r="P321" s="169">
        <f t="shared" si="81"/>
        <v>0</v>
      </c>
      <c r="Q321" s="169">
        <f t="shared" si="81"/>
        <v>0</v>
      </c>
      <c r="R321" s="169">
        <f t="shared" si="81"/>
        <v>0</v>
      </c>
      <c r="S321" s="169">
        <f t="shared" si="81"/>
        <v>1</v>
      </c>
      <c r="T321" s="169">
        <f t="shared" si="81"/>
        <v>0</v>
      </c>
      <c r="U321" s="169">
        <f t="shared" si="81"/>
        <v>4</v>
      </c>
      <c r="V321" s="169">
        <f t="shared" si="81"/>
        <v>0</v>
      </c>
      <c r="W321" s="169">
        <f t="shared" si="81"/>
        <v>2</v>
      </c>
      <c r="X321" s="169">
        <f t="shared" si="81"/>
        <v>0</v>
      </c>
      <c r="Y321" s="169">
        <f t="shared" si="81"/>
        <v>1</v>
      </c>
      <c r="Z321" s="170">
        <v>372.41699999999997</v>
      </c>
      <c r="AA321" s="171">
        <v>43</v>
      </c>
      <c r="AB321" s="171">
        <v>15</v>
      </c>
      <c r="AC321" s="171">
        <v>11</v>
      </c>
      <c r="AD321" s="170">
        <f t="shared" si="70"/>
        <v>0.42307692307692307</v>
      </c>
      <c r="AE321" s="171">
        <v>2</v>
      </c>
      <c r="AF321" s="171">
        <v>5</v>
      </c>
      <c r="AG321" s="200">
        <v>0</v>
      </c>
      <c r="AH321" s="171">
        <v>57.5</v>
      </c>
      <c r="AI321" s="171">
        <v>0</v>
      </c>
      <c r="AJ321" s="170">
        <v>2.5499999999999998</v>
      </c>
      <c r="AK321" s="170">
        <v>2.66</v>
      </c>
      <c r="AL321" s="170">
        <v>2.67</v>
      </c>
      <c r="AM321" s="170">
        <v>2.67</v>
      </c>
      <c r="AN321" s="170">
        <v>2.67</v>
      </c>
      <c r="AO321" s="170">
        <v>2.67</v>
      </c>
      <c r="AP321" s="172">
        <v>2.67</v>
      </c>
      <c r="AQ321" s="170">
        <v>2.67</v>
      </c>
      <c r="AR321" s="170">
        <v>2.67</v>
      </c>
      <c r="AS321" s="170">
        <v>2.67</v>
      </c>
      <c r="AT321" s="170">
        <v>2.67</v>
      </c>
      <c r="AU321" s="170">
        <v>2.67</v>
      </c>
      <c r="AV321" s="170">
        <v>2.67</v>
      </c>
      <c r="AW321" s="173">
        <v>-4.22</v>
      </c>
      <c r="AX321" s="173"/>
      <c r="AY321" s="174">
        <f t="shared" si="71"/>
        <v>-4.22</v>
      </c>
      <c r="AZ321" s="173">
        <v>2.44</v>
      </c>
      <c r="BA321" s="173">
        <v>2.17</v>
      </c>
      <c r="BB321" s="173">
        <v>2.3049999999999997</v>
      </c>
      <c r="BC321" s="173"/>
      <c r="BD321" s="174">
        <f t="shared" si="72"/>
        <v>2.3049999999999997</v>
      </c>
    </row>
    <row r="322" spans="1:56" ht="15.75" x14ac:dyDescent="0.25">
      <c r="A322" s="196" t="s">
        <v>1773</v>
      </c>
      <c r="B322" s="196" t="s">
        <v>2077</v>
      </c>
      <c r="C322" s="189"/>
      <c r="D322" s="189" t="s">
        <v>1946</v>
      </c>
      <c r="E322" s="133" t="s">
        <v>1415</v>
      </c>
      <c r="F322" s="166" t="str">
        <f t="shared" si="67"/>
        <v>png</v>
      </c>
      <c r="G322" s="166" t="str">
        <f t="shared" si="68"/>
        <v>svg</v>
      </c>
      <c r="H322" s="167" t="s">
        <v>1420</v>
      </c>
      <c r="I322" s="167" t="s">
        <v>1424</v>
      </c>
      <c r="J322" s="168" t="s">
        <v>1428</v>
      </c>
      <c r="K322" s="168" t="s">
        <v>1722</v>
      </c>
      <c r="L322" s="168" t="s">
        <v>1722</v>
      </c>
      <c r="M322" s="169">
        <f t="shared" si="79"/>
        <v>11</v>
      </c>
      <c r="N322" s="169">
        <f t="shared" si="79"/>
        <v>12</v>
      </c>
      <c r="O322" s="169">
        <f t="shared" si="69"/>
        <v>12</v>
      </c>
      <c r="P322" s="169">
        <f t="shared" si="81"/>
        <v>0</v>
      </c>
      <c r="Q322" s="169">
        <f t="shared" si="81"/>
        <v>0</v>
      </c>
      <c r="R322" s="169">
        <f t="shared" si="81"/>
        <v>0</v>
      </c>
      <c r="S322" s="169">
        <f t="shared" si="81"/>
        <v>0</v>
      </c>
      <c r="T322" s="169">
        <f t="shared" si="81"/>
        <v>0</v>
      </c>
      <c r="U322" s="169">
        <f t="shared" si="81"/>
        <v>4</v>
      </c>
      <c r="V322" s="169">
        <f t="shared" si="81"/>
        <v>0</v>
      </c>
      <c r="W322" s="169">
        <f t="shared" si="81"/>
        <v>7</v>
      </c>
      <c r="X322" s="169">
        <f t="shared" si="81"/>
        <v>0</v>
      </c>
      <c r="Y322" s="169">
        <f t="shared" si="81"/>
        <v>2</v>
      </c>
      <c r="Z322" s="170">
        <v>376.36599999999999</v>
      </c>
      <c r="AA322" s="171">
        <v>36</v>
      </c>
      <c r="AB322" s="171">
        <v>14</v>
      </c>
      <c r="AC322" s="171">
        <v>10</v>
      </c>
      <c r="AD322" s="170">
        <f t="shared" si="70"/>
        <v>0.41666666666666669</v>
      </c>
      <c r="AE322" s="171">
        <v>3</v>
      </c>
      <c r="AF322" s="171">
        <v>9</v>
      </c>
      <c r="AG322" s="200">
        <v>0</v>
      </c>
      <c r="AH322" s="171">
        <v>145.71</v>
      </c>
      <c r="AI322" s="171">
        <v>-2</v>
      </c>
      <c r="AJ322" s="170">
        <v>1.22</v>
      </c>
      <c r="AK322" s="170">
        <v>1.18</v>
      </c>
      <c r="AL322" s="170">
        <v>0.91</v>
      </c>
      <c r="AM322" s="170">
        <v>0.11</v>
      </c>
      <c r="AN322" s="170">
        <v>-1.1299999999999999</v>
      </c>
      <c r="AO322" s="170">
        <v>-3.09</v>
      </c>
      <c r="AP322" s="172">
        <v>-3.23</v>
      </c>
      <c r="AQ322" s="170">
        <v>-3.25</v>
      </c>
      <c r="AR322" s="170">
        <v>-3.25</v>
      </c>
      <c r="AS322" s="170">
        <v>-3.25</v>
      </c>
      <c r="AT322" s="170">
        <v>-3.25</v>
      </c>
      <c r="AU322" s="170">
        <v>-3.25</v>
      </c>
      <c r="AV322" s="170">
        <v>-3.25</v>
      </c>
      <c r="AW322" s="173">
        <v>-3.82</v>
      </c>
      <c r="AX322" s="173"/>
      <c r="AY322" s="174">
        <f t="shared" si="71"/>
        <v>-3.82</v>
      </c>
      <c r="AZ322" s="173">
        <v>0.31</v>
      </c>
      <c r="BA322" s="173">
        <v>0.86</v>
      </c>
      <c r="BB322" s="173">
        <v>0.58499999999999996</v>
      </c>
      <c r="BC322" s="173"/>
      <c r="BD322" s="174">
        <f t="shared" si="72"/>
        <v>0.58499999999999996</v>
      </c>
    </row>
    <row r="323" spans="1:56" ht="15.75" customHeight="1" x14ac:dyDescent="0.25">
      <c r="A323" s="196" t="s">
        <v>37</v>
      </c>
      <c r="B323" s="196" t="s">
        <v>2080</v>
      </c>
      <c r="C323" s="189"/>
      <c r="D323" s="189" t="s">
        <v>1946</v>
      </c>
      <c r="E323" s="133" t="s">
        <v>264</v>
      </c>
      <c r="F323" s="166" t="str">
        <f t="shared" si="67"/>
        <v>png</v>
      </c>
      <c r="G323" s="166" t="str">
        <f t="shared" si="68"/>
        <v>svg</v>
      </c>
      <c r="H323" s="167" t="s">
        <v>817</v>
      </c>
      <c r="I323" s="167" t="s">
        <v>1083</v>
      </c>
      <c r="J323" s="168" t="s">
        <v>1352</v>
      </c>
      <c r="K323" s="168" t="s">
        <v>1707</v>
      </c>
      <c r="L323" s="168" t="s">
        <v>1707</v>
      </c>
      <c r="M323" s="169">
        <f t="shared" si="79"/>
        <v>12</v>
      </c>
      <c r="N323" s="169">
        <f t="shared" si="79"/>
        <v>13</v>
      </c>
      <c r="O323" s="169">
        <f t="shared" si="69"/>
        <v>13</v>
      </c>
      <c r="P323" s="169">
        <f t="shared" si="81"/>
        <v>0</v>
      </c>
      <c r="Q323" s="169">
        <f t="shared" si="81"/>
        <v>0</v>
      </c>
      <c r="R323" s="169">
        <f t="shared" si="81"/>
        <v>0</v>
      </c>
      <c r="S323" s="169">
        <f t="shared" si="81"/>
        <v>0</v>
      </c>
      <c r="T323" s="169">
        <f t="shared" si="81"/>
        <v>0</v>
      </c>
      <c r="U323" s="169">
        <f t="shared" si="81"/>
        <v>5</v>
      </c>
      <c r="V323" s="169">
        <f t="shared" si="81"/>
        <v>0</v>
      </c>
      <c r="W323" s="169">
        <f t="shared" si="81"/>
        <v>6</v>
      </c>
      <c r="X323" s="169">
        <f t="shared" si="81"/>
        <v>0</v>
      </c>
      <c r="Y323" s="169">
        <f t="shared" si="81"/>
        <v>2</v>
      </c>
      <c r="Z323" s="170">
        <v>387.392</v>
      </c>
      <c r="AA323" s="171">
        <v>38</v>
      </c>
      <c r="AB323" s="171">
        <v>14</v>
      </c>
      <c r="AC323" s="171">
        <v>11</v>
      </c>
      <c r="AD323" s="170">
        <f t="shared" si="70"/>
        <v>0.44</v>
      </c>
      <c r="AE323" s="171">
        <v>5</v>
      </c>
      <c r="AF323" s="171">
        <v>9</v>
      </c>
      <c r="AG323" s="200">
        <v>1</v>
      </c>
      <c r="AH323" s="171">
        <v>146.66999999999999</v>
      </c>
      <c r="AI323" s="171">
        <v>-1</v>
      </c>
      <c r="AJ323" s="170">
        <v>1.99</v>
      </c>
      <c r="AK323" s="170">
        <v>2.02</v>
      </c>
      <c r="AL323" s="170">
        <v>2.02</v>
      </c>
      <c r="AM323" s="170">
        <v>1.97</v>
      </c>
      <c r="AN323" s="170">
        <v>1.67</v>
      </c>
      <c r="AO323" s="170">
        <v>1.17</v>
      </c>
      <c r="AP323" s="172">
        <v>0.99</v>
      </c>
      <c r="AQ323" s="170">
        <v>0.96</v>
      </c>
      <c r="AR323" s="170">
        <v>0.96</v>
      </c>
      <c r="AS323" s="170">
        <v>0.96</v>
      </c>
      <c r="AT323" s="170">
        <v>0.96</v>
      </c>
      <c r="AU323" s="170">
        <v>0.96</v>
      </c>
      <c r="AV323" s="170">
        <v>0.95</v>
      </c>
      <c r="AW323" s="173">
        <v>-3.33</v>
      </c>
      <c r="AX323" s="173"/>
      <c r="AY323" s="174">
        <f t="shared" si="71"/>
        <v>-3.33</v>
      </c>
      <c r="AZ323" s="173"/>
      <c r="BA323" s="173"/>
      <c r="BB323" s="173"/>
      <c r="BC323" s="173">
        <v>1.56</v>
      </c>
      <c r="BD323" s="174">
        <f t="shared" si="72"/>
        <v>1.56</v>
      </c>
    </row>
    <row r="324" spans="1:56" ht="15.75" customHeight="1" x14ac:dyDescent="0.25">
      <c r="A324" s="187" t="s">
        <v>1945</v>
      </c>
      <c r="B324" s="196" t="s">
        <v>2086</v>
      </c>
      <c r="C324" s="189" t="s">
        <v>1946</v>
      </c>
      <c r="D324" s="189" t="s">
        <v>1946</v>
      </c>
      <c r="E324" s="133" t="s">
        <v>540</v>
      </c>
      <c r="F324" s="166" t="str">
        <f t="shared" si="67"/>
        <v>png</v>
      </c>
      <c r="G324" s="166" t="str">
        <f t="shared" si="68"/>
        <v>svg</v>
      </c>
      <c r="H324" s="167" t="s">
        <v>818</v>
      </c>
      <c r="I324" s="167" t="s">
        <v>1084</v>
      </c>
      <c r="J324" s="168" t="s">
        <v>1353</v>
      </c>
      <c r="K324" s="168" t="s">
        <v>1708</v>
      </c>
      <c r="L324" s="168" t="s">
        <v>1708</v>
      </c>
      <c r="M324" s="169">
        <f t="shared" si="79"/>
        <v>16</v>
      </c>
      <c r="N324" s="169">
        <f t="shared" si="79"/>
        <v>25</v>
      </c>
      <c r="O324" s="169">
        <f t="shared" si="69"/>
        <v>25</v>
      </c>
      <c r="P324" s="169">
        <f t="shared" si="81"/>
        <v>0</v>
      </c>
      <c r="Q324" s="169">
        <f t="shared" si="81"/>
        <v>0</v>
      </c>
      <c r="R324" s="169">
        <f t="shared" si="81"/>
        <v>0</v>
      </c>
      <c r="S324" s="169">
        <f t="shared" si="81"/>
        <v>0</v>
      </c>
      <c r="T324" s="169">
        <f t="shared" si="81"/>
        <v>0</v>
      </c>
      <c r="U324" s="169">
        <f t="shared" si="81"/>
        <v>1</v>
      </c>
      <c r="V324" s="169">
        <f t="shared" si="81"/>
        <v>0</v>
      </c>
      <c r="W324" s="169">
        <f t="shared" si="81"/>
        <v>1</v>
      </c>
      <c r="X324" s="169">
        <f t="shared" si="81"/>
        <v>0</v>
      </c>
      <c r="Y324" s="169">
        <f t="shared" si="81"/>
        <v>1</v>
      </c>
      <c r="Z324" s="170">
        <v>279.44099999999997</v>
      </c>
      <c r="AA324" s="171">
        <v>44</v>
      </c>
      <c r="AB324" s="171">
        <v>13</v>
      </c>
      <c r="AC324" s="171">
        <v>6</v>
      </c>
      <c r="AD324" s="170">
        <f t="shared" si="70"/>
        <v>0.31578947368421051</v>
      </c>
      <c r="AE324" s="171">
        <v>7</v>
      </c>
      <c r="AF324" s="171">
        <v>1</v>
      </c>
      <c r="AG324" s="200">
        <v>0</v>
      </c>
      <c r="AH324" s="171">
        <v>20.309999999999999</v>
      </c>
      <c r="AI324" s="171">
        <v>0</v>
      </c>
      <c r="AJ324" s="170">
        <v>5</v>
      </c>
      <c r="AK324" s="170">
        <v>5</v>
      </c>
      <c r="AL324" s="170">
        <v>5</v>
      </c>
      <c r="AM324" s="170">
        <v>5</v>
      </c>
      <c r="AN324" s="170">
        <v>5</v>
      </c>
      <c r="AO324" s="170">
        <v>5</v>
      </c>
      <c r="AP324" s="172">
        <v>5</v>
      </c>
      <c r="AQ324" s="170">
        <v>5</v>
      </c>
      <c r="AR324" s="170">
        <v>5</v>
      </c>
      <c r="AS324" s="170">
        <v>5</v>
      </c>
      <c r="AT324" s="170">
        <v>5</v>
      </c>
      <c r="AU324" s="170">
        <v>5</v>
      </c>
      <c r="AV324" s="170">
        <v>5</v>
      </c>
      <c r="AW324" s="173"/>
      <c r="AX324" s="173">
        <v>-5.05</v>
      </c>
      <c r="AY324" s="174">
        <f t="shared" si="71"/>
        <v>-5.05</v>
      </c>
      <c r="AZ324" s="173"/>
      <c r="BA324" s="173"/>
      <c r="BB324" s="173"/>
      <c r="BC324" s="173">
        <v>4.4000000000000004</v>
      </c>
      <c r="BD324" s="174">
        <f t="shared" si="72"/>
        <v>4.4000000000000004</v>
      </c>
    </row>
    <row r="325" spans="1:56" ht="15.75" customHeight="1" x14ac:dyDescent="0.25">
      <c r="A325" s="196" t="s">
        <v>1986</v>
      </c>
      <c r="B325" s="196" t="s">
        <v>2089</v>
      </c>
      <c r="C325" s="189"/>
      <c r="D325" s="189" t="s">
        <v>1946</v>
      </c>
      <c r="E325" s="195" t="s">
        <v>1987</v>
      </c>
      <c r="F325" s="166" t="str">
        <f t="shared" si="67"/>
        <v>png</v>
      </c>
      <c r="G325" s="166" t="str">
        <f t="shared" si="68"/>
        <v>svg</v>
      </c>
      <c r="H325" s="167" t="s">
        <v>2010</v>
      </c>
      <c r="I325" s="167" t="s">
        <v>2071</v>
      </c>
      <c r="J325" s="168" t="s">
        <v>2049</v>
      </c>
      <c r="K325" s="168" t="s">
        <v>2050</v>
      </c>
      <c r="L325" s="168" t="s">
        <v>2050</v>
      </c>
      <c r="M325" s="169">
        <f t="shared" si="79"/>
        <v>16</v>
      </c>
      <c r="N325" s="169">
        <f t="shared" si="79"/>
        <v>17</v>
      </c>
      <c r="O325" s="169">
        <f t="shared" si="69"/>
        <v>17</v>
      </c>
      <c r="P325" s="169">
        <f t="shared" si="81"/>
        <v>0</v>
      </c>
      <c r="Q325" s="169">
        <f t="shared" si="81"/>
        <v>0</v>
      </c>
      <c r="R325" s="169">
        <f t="shared" si="81"/>
        <v>0</v>
      </c>
      <c r="S325" s="169">
        <f t="shared" si="81"/>
        <v>0</v>
      </c>
      <c r="T325" s="169">
        <f t="shared" si="81"/>
        <v>0</v>
      </c>
      <c r="U325" s="169">
        <f t="shared" si="81"/>
        <v>3</v>
      </c>
      <c r="V325" s="169">
        <f t="shared" si="81"/>
        <v>0</v>
      </c>
      <c r="W325" s="169">
        <f t="shared" si="81"/>
        <v>5</v>
      </c>
      <c r="X325" s="169">
        <f t="shared" si="81"/>
        <v>0</v>
      </c>
      <c r="Y325" s="169">
        <f t="shared" si="81"/>
        <v>1</v>
      </c>
      <c r="Z325" s="170">
        <v>363.38799999999998</v>
      </c>
      <c r="AA325" s="171">
        <v>42</v>
      </c>
      <c r="AB325" s="171">
        <v>14</v>
      </c>
      <c r="AC325" s="171">
        <v>11</v>
      </c>
      <c r="AD325" s="170">
        <f t="shared" si="70"/>
        <v>0.44</v>
      </c>
      <c r="AE325" s="171">
        <v>4</v>
      </c>
      <c r="AF325" s="171">
        <v>7</v>
      </c>
      <c r="AG325" s="200">
        <v>0</v>
      </c>
      <c r="AH325" s="171">
        <v>102.34</v>
      </c>
      <c r="AI325" s="171">
        <v>-1</v>
      </c>
      <c r="AJ325" s="170">
        <v>-1.36</v>
      </c>
      <c r="AK325" s="170">
        <v>-0.51</v>
      </c>
      <c r="AL325" s="170">
        <v>-0.11</v>
      </c>
      <c r="AM325" s="170">
        <v>-0.15</v>
      </c>
      <c r="AN325" s="170">
        <v>-0.61</v>
      </c>
      <c r="AO325" s="170">
        <v>-1.0900000000000001</v>
      </c>
      <c r="AP325" s="172">
        <v>-1.21</v>
      </c>
      <c r="AQ325" s="170">
        <v>-1.23</v>
      </c>
      <c r="AR325" s="170">
        <v>-1.23</v>
      </c>
      <c r="AS325" s="170">
        <v>-1.23</v>
      </c>
      <c r="AT325" s="170">
        <v>-1.23</v>
      </c>
      <c r="AU325" s="170">
        <v>-1.23</v>
      </c>
      <c r="AV325" s="170">
        <v>-1.23</v>
      </c>
      <c r="AW325" s="173">
        <v>-3.3</v>
      </c>
      <c r="AX325" s="173"/>
      <c r="AY325" s="174">
        <f t="shared" si="71"/>
        <v>-3.3</v>
      </c>
      <c r="AZ325" s="173">
        <v>0.11</v>
      </c>
      <c r="BA325" s="173">
        <v>0.93</v>
      </c>
      <c r="BB325" s="173">
        <v>0.52</v>
      </c>
      <c r="BC325" s="173"/>
      <c r="BD325" s="174">
        <f t="shared" si="72"/>
        <v>0.52</v>
      </c>
    </row>
    <row r="326" spans="1:56" ht="15.75" customHeight="1" x14ac:dyDescent="0.25">
      <c r="A326" s="196" t="s">
        <v>11</v>
      </c>
      <c r="B326" s="196" t="s">
        <v>2078</v>
      </c>
      <c r="C326" s="189"/>
      <c r="D326" s="189" t="s">
        <v>1946</v>
      </c>
      <c r="E326" s="133" t="s">
        <v>437</v>
      </c>
      <c r="F326" s="166" t="str">
        <f t="shared" ref="F326:F339" si="82">HYPERLINK("IMAGES\PNG\"&amp;E326&amp;".png","png")</f>
        <v>png</v>
      </c>
      <c r="G326" s="166" t="str">
        <f t="shared" ref="G326:G339" si="83">HYPERLINK("IMAGES\SVG\"&amp;E326&amp;".svg","svg")</f>
        <v>svg</v>
      </c>
      <c r="H326" s="167" t="s">
        <v>819</v>
      </c>
      <c r="I326" s="167" t="s">
        <v>1085</v>
      </c>
      <c r="J326" s="168" t="s">
        <v>1354</v>
      </c>
      <c r="K326" s="168" t="s">
        <v>1709</v>
      </c>
      <c r="L326" s="168" t="s">
        <v>1709</v>
      </c>
      <c r="M326" s="169">
        <f t="shared" ref="M326:N339" si="84">IFERROR(VALUE(MID($K326,SEARCH(M$2&amp;"0",$K326,1)+LEN(M$2),3)),0)</f>
        <v>20</v>
      </c>
      <c r="N326" s="169">
        <f t="shared" si="84"/>
        <v>27</v>
      </c>
      <c r="O326" s="169">
        <f t="shared" ref="O326:O339" si="85">IFERROR(VALUE(MID($L326,SEARCH(O$2&amp;"0",$L326,1)+LEN(O$2),3)),0)</f>
        <v>27</v>
      </c>
      <c r="P326" s="169">
        <f t="shared" ref="P326:Y339" si="86">IFERROR(VALUE(MID($K326,SEARCH(P$2&amp;"0",$K326,1)+LEN(P$2),3)),0)</f>
        <v>0</v>
      </c>
      <c r="Q326" s="169">
        <f t="shared" si="86"/>
        <v>0</v>
      </c>
      <c r="R326" s="169">
        <f t="shared" si="86"/>
        <v>0</v>
      </c>
      <c r="S326" s="169">
        <f t="shared" si="86"/>
        <v>0</v>
      </c>
      <c r="T326" s="169">
        <f t="shared" si="86"/>
        <v>0</v>
      </c>
      <c r="U326" s="169">
        <f t="shared" si="86"/>
        <v>1</v>
      </c>
      <c r="V326" s="169">
        <f t="shared" si="86"/>
        <v>0</v>
      </c>
      <c r="W326" s="169">
        <f t="shared" si="86"/>
        <v>3</v>
      </c>
      <c r="X326" s="169">
        <f t="shared" si="86"/>
        <v>0</v>
      </c>
      <c r="Y326" s="169">
        <f t="shared" si="86"/>
        <v>0</v>
      </c>
      <c r="Z326" s="170">
        <v>329.43329999999997</v>
      </c>
      <c r="AA326" s="171">
        <v>51</v>
      </c>
      <c r="AB326" s="171">
        <v>18</v>
      </c>
      <c r="AC326" s="171">
        <v>6</v>
      </c>
      <c r="AD326" s="170">
        <f t="shared" ref="AD326:AD339" si="87">IF(N326=O326,AC326/(AA326-N326),AC326/(AA326-O326))</f>
        <v>0.25</v>
      </c>
      <c r="AE326" s="171">
        <v>5</v>
      </c>
      <c r="AF326" s="171">
        <v>4</v>
      </c>
      <c r="AG326" s="200">
        <v>1</v>
      </c>
      <c r="AH326" s="171">
        <v>55.4</v>
      </c>
      <c r="AI326" s="171">
        <v>0</v>
      </c>
      <c r="AJ326" s="170">
        <v>4.33</v>
      </c>
      <c r="AK326" s="170">
        <v>4.4800000000000004</v>
      </c>
      <c r="AL326" s="170">
        <v>4.49</v>
      </c>
      <c r="AM326" s="170">
        <v>4.5</v>
      </c>
      <c r="AN326" s="170">
        <v>4.5</v>
      </c>
      <c r="AO326" s="170">
        <v>4.5</v>
      </c>
      <c r="AP326" s="172">
        <v>4.5</v>
      </c>
      <c r="AQ326" s="170">
        <v>4.5</v>
      </c>
      <c r="AR326" s="170">
        <v>4.5</v>
      </c>
      <c r="AS326" s="170">
        <v>4.5</v>
      </c>
      <c r="AT326" s="170">
        <v>4.5</v>
      </c>
      <c r="AU326" s="170">
        <v>4.5</v>
      </c>
      <c r="AV326" s="170">
        <v>4.5</v>
      </c>
      <c r="AW326" s="173">
        <v>-4.46</v>
      </c>
      <c r="AX326" s="173"/>
      <c r="AY326" s="174">
        <f t="shared" ref="AY326:AY339" si="88">IF(OR(ISBLANK(AW326),ISBLANK(AX326)),IF(ISNUMBER(AX326),AX326,IF(ISNUMBER(AW326),AW326,NA())),NA())</f>
        <v>-4.46</v>
      </c>
      <c r="AZ326" s="173">
        <v>3.26</v>
      </c>
      <c r="BA326" s="173">
        <v>4.5</v>
      </c>
      <c r="BB326" s="173">
        <v>3.88</v>
      </c>
      <c r="BC326" s="173"/>
      <c r="BD326" s="174">
        <f t="shared" ref="BD326:BD339" si="89">IF(OR(ISBLANK(BB326),ISBLANK(BC326)),IF(ISNUMBER(BC326),BC326,IF(ISNUMBER(BB326),BB326,NA())),NA())</f>
        <v>3.88</v>
      </c>
    </row>
    <row r="327" spans="1:56" ht="15.75" customHeight="1" x14ac:dyDescent="0.25">
      <c r="A327" s="196" t="s">
        <v>1988</v>
      </c>
      <c r="B327" s="196" t="s">
        <v>2077</v>
      </c>
      <c r="C327" s="189"/>
      <c r="D327" s="189"/>
      <c r="E327" s="195" t="s">
        <v>1989</v>
      </c>
      <c r="F327" s="166" t="str">
        <f t="shared" si="82"/>
        <v>png</v>
      </c>
      <c r="G327" s="166" t="str">
        <f t="shared" si="83"/>
        <v>svg</v>
      </c>
      <c r="H327" s="167" t="s">
        <v>2011</v>
      </c>
      <c r="I327" s="167" t="s">
        <v>2072</v>
      </c>
      <c r="J327" s="168" t="s">
        <v>2051</v>
      </c>
      <c r="K327" s="168" t="s">
        <v>2052</v>
      </c>
      <c r="L327" s="168" t="s">
        <v>2052</v>
      </c>
      <c r="M327" s="169">
        <f t="shared" si="84"/>
        <v>14</v>
      </c>
      <c r="N327" s="169">
        <f t="shared" si="84"/>
        <v>12</v>
      </c>
      <c r="O327" s="169">
        <f t="shared" si="85"/>
        <v>12</v>
      </c>
      <c r="P327" s="169">
        <f t="shared" si="86"/>
        <v>0</v>
      </c>
      <c r="Q327" s="169">
        <f t="shared" si="86"/>
        <v>0</v>
      </c>
      <c r="R327" s="169">
        <f t="shared" si="86"/>
        <v>0</v>
      </c>
      <c r="S327" s="169">
        <f t="shared" si="86"/>
        <v>4</v>
      </c>
      <c r="T327" s="169">
        <f t="shared" si="86"/>
        <v>0</v>
      </c>
      <c r="U327" s="169">
        <f t="shared" si="86"/>
        <v>4</v>
      </c>
      <c r="V327" s="169">
        <f t="shared" si="86"/>
        <v>0</v>
      </c>
      <c r="W327" s="169">
        <f t="shared" si="86"/>
        <v>5</v>
      </c>
      <c r="X327" s="169">
        <f t="shared" si="86"/>
        <v>0</v>
      </c>
      <c r="Y327" s="169">
        <f t="shared" si="86"/>
        <v>1</v>
      </c>
      <c r="Z327" s="170">
        <v>424.327</v>
      </c>
      <c r="AA327" s="171">
        <v>40</v>
      </c>
      <c r="AB327" s="171">
        <v>16</v>
      </c>
      <c r="AC327" s="171">
        <v>12</v>
      </c>
      <c r="AD327" s="170">
        <f t="shared" si="87"/>
        <v>0.42857142857142855</v>
      </c>
      <c r="AE327" s="171">
        <v>6</v>
      </c>
      <c r="AF327" s="171">
        <v>8</v>
      </c>
      <c r="AG327" s="200">
        <v>0</v>
      </c>
      <c r="AH327" s="171">
        <v>111.58</v>
      </c>
      <c r="AI327" s="171">
        <v>0</v>
      </c>
      <c r="AJ327" s="170">
        <v>3.78</v>
      </c>
      <c r="AK327" s="170">
        <v>3.78</v>
      </c>
      <c r="AL327" s="170">
        <v>3.78</v>
      </c>
      <c r="AM327" s="170">
        <v>3.78</v>
      </c>
      <c r="AN327" s="170">
        <v>3.78</v>
      </c>
      <c r="AO327" s="170">
        <v>3.78</v>
      </c>
      <c r="AP327" s="172">
        <v>3.78</v>
      </c>
      <c r="AQ327" s="170">
        <v>3.78</v>
      </c>
      <c r="AR327" s="170">
        <v>3.78</v>
      </c>
      <c r="AS327" s="170">
        <v>3.78</v>
      </c>
      <c r="AT327" s="170">
        <v>3.78</v>
      </c>
      <c r="AU327" s="170">
        <v>3.78</v>
      </c>
      <c r="AV327" s="170">
        <v>3.78</v>
      </c>
      <c r="AW327" s="173">
        <v>-4.08</v>
      </c>
      <c r="AX327" s="173"/>
      <c r="AY327" s="174">
        <f t="shared" si="88"/>
        <v>-4.08</v>
      </c>
      <c r="AZ327" s="173">
        <v>3.4</v>
      </c>
      <c r="BA327" s="173">
        <v>2.72</v>
      </c>
      <c r="BB327" s="173">
        <v>3.06</v>
      </c>
      <c r="BC327" s="173"/>
      <c r="BD327" s="174">
        <f t="shared" si="89"/>
        <v>3.06</v>
      </c>
    </row>
    <row r="328" spans="1:56" ht="15.75" customHeight="1" x14ac:dyDescent="0.25">
      <c r="A328" s="133" t="s">
        <v>204</v>
      </c>
      <c r="B328" s="196" t="s">
        <v>2086</v>
      </c>
      <c r="C328" s="189"/>
      <c r="D328" s="189"/>
      <c r="E328" s="133" t="s">
        <v>342</v>
      </c>
      <c r="F328" s="166" t="str">
        <f t="shared" si="82"/>
        <v>png</v>
      </c>
      <c r="G328" s="166" t="str">
        <f t="shared" si="83"/>
        <v>svg</v>
      </c>
      <c r="H328" s="167" t="s">
        <v>820</v>
      </c>
      <c r="I328" s="167" t="s">
        <v>1086</v>
      </c>
      <c r="J328" s="168" t="s">
        <v>1355</v>
      </c>
      <c r="K328" s="168" t="s">
        <v>1710</v>
      </c>
      <c r="L328" s="168" t="s">
        <v>1710</v>
      </c>
      <c r="M328" s="169">
        <f t="shared" si="84"/>
        <v>10</v>
      </c>
      <c r="N328" s="169">
        <f t="shared" si="84"/>
        <v>16</v>
      </c>
      <c r="O328" s="169">
        <f t="shared" si="85"/>
        <v>16</v>
      </c>
      <c r="P328" s="169">
        <f t="shared" si="86"/>
        <v>0</v>
      </c>
      <c r="Q328" s="169">
        <f t="shared" si="86"/>
        <v>0</v>
      </c>
      <c r="R328" s="169">
        <f t="shared" si="86"/>
        <v>3</v>
      </c>
      <c r="S328" s="169">
        <f t="shared" si="86"/>
        <v>0</v>
      </c>
      <c r="T328" s="169">
        <f t="shared" si="86"/>
        <v>0</v>
      </c>
      <c r="U328" s="169">
        <f t="shared" si="86"/>
        <v>1</v>
      </c>
      <c r="V328" s="169">
        <f t="shared" si="86"/>
        <v>0</v>
      </c>
      <c r="W328" s="169">
        <f t="shared" si="86"/>
        <v>1</v>
      </c>
      <c r="X328" s="169">
        <f t="shared" si="86"/>
        <v>0</v>
      </c>
      <c r="Y328" s="169">
        <f t="shared" si="86"/>
        <v>1</v>
      </c>
      <c r="Z328" s="170">
        <v>304.66399999999999</v>
      </c>
      <c r="AA328" s="171">
        <v>32</v>
      </c>
      <c r="AB328" s="171">
        <v>16</v>
      </c>
      <c r="AC328" s="171">
        <v>0</v>
      </c>
      <c r="AD328" s="170">
        <f t="shared" si="87"/>
        <v>0</v>
      </c>
      <c r="AE328" s="171">
        <v>5</v>
      </c>
      <c r="AF328" s="171">
        <v>1</v>
      </c>
      <c r="AG328" s="200">
        <v>0</v>
      </c>
      <c r="AH328" s="171">
        <v>20.309999999999999</v>
      </c>
      <c r="AI328" s="171">
        <v>0</v>
      </c>
      <c r="AJ328" s="170">
        <v>3.8</v>
      </c>
      <c r="AK328" s="170">
        <v>3.8</v>
      </c>
      <c r="AL328" s="170">
        <v>3.8</v>
      </c>
      <c r="AM328" s="170">
        <v>3.8</v>
      </c>
      <c r="AN328" s="170">
        <v>3.8</v>
      </c>
      <c r="AO328" s="170">
        <v>3.8</v>
      </c>
      <c r="AP328" s="172">
        <v>3.8</v>
      </c>
      <c r="AQ328" s="170">
        <v>3.8</v>
      </c>
      <c r="AR328" s="170">
        <v>3.8</v>
      </c>
      <c r="AS328" s="170">
        <v>3.8</v>
      </c>
      <c r="AT328" s="170">
        <v>3.8</v>
      </c>
      <c r="AU328" s="170">
        <v>3.8</v>
      </c>
      <c r="AV328" s="170">
        <v>3.8</v>
      </c>
      <c r="AW328" s="173"/>
      <c r="AX328" s="173">
        <v>-4.88</v>
      </c>
      <c r="AY328" s="174">
        <f t="shared" si="88"/>
        <v>-4.88</v>
      </c>
      <c r="AZ328" s="173"/>
      <c r="BA328" s="173"/>
      <c r="BB328" s="173"/>
      <c r="BC328" s="173">
        <v>4.5999999999999996</v>
      </c>
      <c r="BD328" s="174">
        <f t="shared" si="89"/>
        <v>4.5999999999999996</v>
      </c>
    </row>
    <row r="329" spans="1:56" ht="15.75" customHeight="1" x14ac:dyDescent="0.25">
      <c r="A329" s="196" t="s">
        <v>38</v>
      </c>
      <c r="B329" s="196" t="s">
        <v>2080</v>
      </c>
      <c r="C329" s="189" t="s">
        <v>1946</v>
      </c>
      <c r="D329" s="189" t="s">
        <v>1946</v>
      </c>
      <c r="E329" s="133" t="s">
        <v>438</v>
      </c>
      <c r="F329" s="166" t="str">
        <f t="shared" si="82"/>
        <v>png</v>
      </c>
      <c r="G329" s="166" t="str">
        <f t="shared" si="83"/>
        <v>svg</v>
      </c>
      <c r="H329" s="167" t="s">
        <v>821</v>
      </c>
      <c r="I329" s="167" t="s">
        <v>1390</v>
      </c>
      <c r="J329" s="168" t="s">
        <v>1356</v>
      </c>
      <c r="K329" s="168" t="s">
        <v>1711</v>
      </c>
      <c r="L329" s="168" t="s">
        <v>1711</v>
      </c>
      <c r="M329" s="169">
        <f t="shared" si="84"/>
        <v>14</v>
      </c>
      <c r="N329" s="169">
        <f t="shared" si="84"/>
        <v>16</v>
      </c>
      <c r="O329" s="169">
        <f t="shared" si="85"/>
        <v>16</v>
      </c>
      <c r="P329" s="169">
        <f t="shared" si="86"/>
        <v>0</v>
      </c>
      <c r="Q329" s="169">
        <f t="shared" si="86"/>
        <v>0</v>
      </c>
      <c r="R329" s="169">
        <f t="shared" si="86"/>
        <v>1</v>
      </c>
      <c r="S329" s="169">
        <f t="shared" si="86"/>
        <v>0</v>
      </c>
      <c r="T329" s="169">
        <f t="shared" si="86"/>
        <v>0</v>
      </c>
      <c r="U329" s="169">
        <f t="shared" si="86"/>
        <v>5</v>
      </c>
      <c r="V329" s="169">
        <f t="shared" si="86"/>
        <v>0</v>
      </c>
      <c r="W329" s="169">
        <f t="shared" si="86"/>
        <v>5</v>
      </c>
      <c r="X329" s="169">
        <f t="shared" si="86"/>
        <v>0</v>
      </c>
      <c r="Y329" s="169">
        <f t="shared" si="86"/>
        <v>1</v>
      </c>
      <c r="Z329" s="170">
        <v>401.82499999999999</v>
      </c>
      <c r="AA329" s="171">
        <v>42</v>
      </c>
      <c r="AB329" s="171">
        <v>14</v>
      </c>
      <c r="AC329" s="171">
        <v>12</v>
      </c>
      <c r="AD329" s="170">
        <f t="shared" si="87"/>
        <v>0.46153846153846156</v>
      </c>
      <c r="AE329" s="171">
        <v>6</v>
      </c>
      <c r="AF329" s="171">
        <v>9</v>
      </c>
      <c r="AG329" s="200">
        <v>1</v>
      </c>
      <c r="AH329" s="171">
        <v>129.6</v>
      </c>
      <c r="AI329" s="171">
        <v>-1</v>
      </c>
      <c r="AJ329" s="170">
        <v>2.5099999999999998</v>
      </c>
      <c r="AK329" s="170">
        <v>2.5099999999999998</v>
      </c>
      <c r="AL329" s="170">
        <v>2.2999999999999998</v>
      </c>
      <c r="AM329" s="170">
        <v>1.79</v>
      </c>
      <c r="AN329" s="170">
        <v>1.53</v>
      </c>
      <c r="AO329" s="170">
        <v>1.49</v>
      </c>
      <c r="AP329" s="172">
        <v>1.48</v>
      </c>
      <c r="AQ329" s="170">
        <v>1.48</v>
      </c>
      <c r="AR329" s="170">
        <v>1.48</v>
      </c>
      <c r="AS329" s="170">
        <v>1.48</v>
      </c>
      <c r="AT329" s="170">
        <v>1.48</v>
      </c>
      <c r="AU329" s="170">
        <v>1.48</v>
      </c>
      <c r="AV329" s="170">
        <v>1.48</v>
      </c>
      <c r="AW329" s="173">
        <v>-4.03</v>
      </c>
      <c r="AX329" s="173"/>
      <c r="AY329" s="174">
        <f t="shared" si="88"/>
        <v>-4.03</v>
      </c>
      <c r="AZ329" s="173">
        <v>1.7</v>
      </c>
      <c r="BA329" s="173">
        <v>2.2599999999999998</v>
      </c>
      <c r="BB329" s="173">
        <v>1.98</v>
      </c>
      <c r="BC329" s="173"/>
      <c r="BD329" s="174">
        <f t="shared" si="89"/>
        <v>1.98</v>
      </c>
    </row>
    <row r="330" spans="1:56" ht="15.75" customHeight="1" x14ac:dyDescent="0.25">
      <c r="A330" s="196" t="s">
        <v>1990</v>
      </c>
      <c r="B330" s="196" t="s">
        <v>2077</v>
      </c>
      <c r="C330" s="189" t="s">
        <v>1946</v>
      </c>
      <c r="D330" s="189" t="s">
        <v>1946</v>
      </c>
      <c r="E330" s="195" t="s">
        <v>1991</v>
      </c>
      <c r="F330" s="166" t="str">
        <f t="shared" si="82"/>
        <v>png</v>
      </c>
      <c r="G330" s="166" t="str">
        <f t="shared" si="83"/>
        <v>svg</v>
      </c>
      <c r="H330" s="167" t="s">
        <v>2012</v>
      </c>
      <c r="I330" s="167" t="s">
        <v>2073</v>
      </c>
      <c r="J330" s="168" t="s">
        <v>2053</v>
      </c>
      <c r="K330" s="168" t="s">
        <v>2054</v>
      </c>
      <c r="L330" s="168" t="s">
        <v>2054</v>
      </c>
      <c r="M330" s="169">
        <f t="shared" si="84"/>
        <v>17</v>
      </c>
      <c r="N330" s="169">
        <f t="shared" si="84"/>
        <v>24</v>
      </c>
      <c r="O330" s="169">
        <f t="shared" si="85"/>
        <v>24</v>
      </c>
      <c r="P330" s="169">
        <f t="shared" si="86"/>
        <v>0</v>
      </c>
      <c r="Q330" s="169">
        <f t="shared" si="86"/>
        <v>0</v>
      </c>
      <c r="R330" s="169">
        <f t="shared" si="86"/>
        <v>0</v>
      </c>
      <c r="S330" s="169">
        <f t="shared" si="86"/>
        <v>1</v>
      </c>
      <c r="T330" s="169">
        <f t="shared" si="86"/>
        <v>0</v>
      </c>
      <c r="U330" s="169">
        <f t="shared" si="86"/>
        <v>5</v>
      </c>
      <c r="V330" s="169">
        <f t="shared" si="86"/>
        <v>0</v>
      </c>
      <c r="W330" s="169">
        <f t="shared" si="86"/>
        <v>1</v>
      </c>
      <c r="X330" s="169">
        <f t="shared" si="86"/>
        <v>0</v>
      </c>
      <c r="Y330" s="169">
        <f t="shared" si="86"/>
        <v>0</v>
      </c>
      <c r="Z330" s="170">
        <v>333.40379999999999</v>
      </c>
      <c r="AA330" s="171">
        <v>48</v>
      </c>
      <c r="AB330" s="171">
        <v>12</v>
      </c>
      <c r="AC330" s="171">
        <v>12</v>
      </c>
      <c r="AD330" s="170">
        <f t="shared" si="87"/>
        <v>0.5</v>
      </c>
      <c r="AE330" s="171">
        <v>6</v>
      </c>
      <c r="AF330" s="171">
        <v>6</v>
      </c>
      <c r="AG330" s="200">
        <v>3</v>
      </c>
      <c r="AH330" s="171">
        <v>85.95</v>
      </c>
      <c r="AI330" s="171">
        <v>0</v>
      </c>
      <c r="AJ330" s="170">
        <v>2.33</v>
      </c>
      <c r="AK330" s="170">
        <v>2.87</v>
      </c>
      <c r="AL330" s="170">
        <v>3.67</v>
      </c>
      <c r="AM330" s="170">
        <v>4.1100000000000003</v>
      </c>
      <c r="AN330" s="170">
        <v>4.2</v>
      </c>
      <c r="AO330" s="170">
        <v>4.21</v>
      </c>
      <c r="AP330" s="172">
        <v>4.22</v>
      </c>
      <c r="AQ330" s="170">
        <v>4.22</v>
      </c>
      <c r="AR330" s="170">
        <v>4.22</v>
      </c>
      <c r="AS330" s="170">
        <v>4.22</v>
      </c>
      <c r="AT330" s="170">
        <v>4.21</v>
      </c>
      <c r="AU330" s="170">
        <v>4.2</v>
      </c>
      <c r="AV330" s="170">
        <v>4.05</v>
      </c>
      <c r="AW330" s="173">
        <v>-4</v>
      </c>
      <c r="AX330" s="173"/>
      <c r="AY330" s="174">
        <f t="shared" si="88"/>
        <v>-4</v>
      </c>
      <c r="AZ330" s="173">
        <v>3.55</v>
      </c>
      <c r="BA330" s="173">
        <v>3.54</v>
      </c>
      <c r="BB330" s="173">
        <v>3.55</v>
      </c>
      <c r="BC330" s="173"/>
      <c r="BD330" s="174">
        <f t="shared" si="89"/>
        <v>3.55</v>
      </c>
    </row>
    <row r="331" spans="1:56" ht="15.75" customHeight="1" x14ac:dyDescent="0.25">
      <c r="A331" s="196" t="s">
        <v>1807</v>
      </c>
      <c r="B331" s="196" t="s">
        <v>2077</v>
      </c>
      <c r="C331" s="189"/>
      <c r="D331" s="189"/>
      <c r="E331" s="133" t="s">
        <v>1790</v>
      </c>
      <c r="F331" s="166" t="str">
        <f t="shared" si="82"/>
        <v>png</v>
      </c>
      <c r="G331" s="166" t="str">
        <f t="shared" si="83"/>
        <v>svg</v>
      </c>
      <c r="H331" s="167" t="s">
        <v>1860</v>
      </c>
      <c r="I331" s="167" t="s">
        <v>1861</v>
      </c>
      <c r="J331" s="168" t="s">
        <v>1862</v>
      </c>
      <c r="K331" s="168" t="s">
        <v>1863</v>
      </c>
      <c r="L331" s="168" t="s">
        <v>1863</v>
      </c>
      <c r="M331" s="169">
        <f t="shared" si="84"/>
        <v>16</v>
      </c>
      <c r="N331" s="169">
        <f t="shared" si="84"/>
        <v>14</v>
      </c>
      <c r="O331" s="169">
        <f t="shared" si="85"/>
        <v>14</v>
      </c>
      <c r="P331" s="169">
        <f t="shared" si="86"/>
        <v>0</v>
      </c>
      <c r="Q331" s="169">
        <f t="shared" si="86"/>
        <v>0</v>
      </c>
      <c r="R331" s="169">
        <f t="shared" si="86"/>
        <v>0</v>
      </c>
      <c r="S331" s="169">
        <f t="shared" si="86"/>
        <v>0</v>
      </c>
      <c r="T331" s="169">
        <f t="shared" si="86"/>
        <v>0</v>
      </c>
      <c r="U331" s="169">
        <f t="shared" si="86"/>
        <v>4</v>
      </c>
      <c r="V331" s="169">
        <f t="shared" si="86"/>
        <v>0</v>
      </c>
      <c r="W331" s="169">
        <f t="shared" si="86"/>
        <v>1</v>
      </c>
      <c r="X331" s="169">
        <f t="shared" si="86"/>
        <v>0</v>
      </c>
      <c r="Y331" s="169">
        <f t="shared" si="86"/>
        <v>0</v>
      </c>
      <c r="Z331" s="170">
        <v>278.30860000000001</v>
      </c>
      <c r="AA331" s="171">
        <v>35</v>
      </c>
      <c r="AB331" s="171">
        <v>4</v>
      </c>
      <c r="AC331" s="171">
        <v>17</v>
      </c>
      <c r="AD331" s="170">
        <f t="shared" si="87"/>
        <v>0.80952380952380953</v>
      </c>
      <c r="AE331" s="171">
        <v>3</v>
      </c>
      <c r="AF331" s="171">
        <v>3</v>
      </c>
      <c r="AG331" s="200">
        <v>2</v>
      </c>
      <c r="AH331" s="171">
        <v>73.8</v>
      </c>
      <c r="AI331" s="171">
        <v>0</v>
      </c>
      <c r="AJ331" s="170">
        <v>3.35</v>
      </c>
      <c r="AK331" s="170">
        <v>3.35</v>
      </c>
      <c r="AL331" s="170">
        <v>3.35</v>
      </c>
      <c r="AM331" s="170">
        <v>3.35</v>
      </c>
      <c r="AN331" s="170">
        <v>3.35</v>
      </c>
      <c r="AO331" s="170">
        <v>3.35</v>
      </c>
      <c r="AP331" s="172">
        <v>3.35</v>
      </c>
      <c r="AQ331" s="170">
        <v>3.35</v>
      </c>
      <c r="AR331" s="170">
        <v>3.35</v>
      </c>
      <c r="AS331" s="170">
        <v>3.35</v>
      </c>
      <c r="AT331" s="170">
        <v>3.32</v>
      </c>
      <c r="AU331" s="170">
        <v>3.16</v>
      </c>
      <c r="AV331" s="170">
        <v>2.95</v>
      </c>
      <c r="AW331" s="173">
        <v>-3.75</v>
      </c>
      <c r="AX331" s="173"/>
      <c r="AY331" s="174">
        <f t="shared" si="88"/>
        <v>-3.75</v>
      </c>
      <c r="AZ331" s="173">
        <v>2.17</v>
      </c>
      <c r="BA331" s="173">
        <v>2.9</v>
      </c>
      <c r="BB331" s="173">
        <v>2.5350000000000001</v>
      </c>
      <c r="BC331" s="173"/>
      <c r="BD331" s="174">
        <f t="shared" si="89"/>
        <v>2.5350000000000001</v>
      </c>
    </row>
    <row r="332" spans="1:56" ht="15.75" customHeight="1" x14ac:dyDescent="0.25">
      <c r="A332" s="196" t="s">
        <v>39</v>
      </c>
      <c r="B332" s="196" t="s">
        <v>2080</v>
      </c>
      <c r="C332" s="189"/>
      <c r="D332" s="189" t="s">
        <v>1946</v>
      </c>
      <c r="E332" s="133" t="s">
        <v>265</v>
      </c>
      <c r="F332" s="166" t="str">
        <f t="shared" si="82"/>
        <v>png</v>
      </c>
      <c r="G332" s="166" t="str">
        <f t="shared" si="83"/>
        <v>svg</v>
      </c>
      <c r="H332" s="167" t="s">
        <v>822</v>
      </c>
      <c r="I332" s="167" t="s">
        <v>1087</v>
      </c>
      <c r="J332" s="168" t="s">
        <v>1357</v>
      </c>
      <c r="K332" s="168" t="s">
        <v>1712</v>
      </c>
      <c r="L332" s="168" t="s">
        <v>1712</v>
      </c>
      <c r="M332" s="169">
        <f t="shared" si="84"/>
        <v>15</v>
      </c>
      <c r="N332" s="169">
        <f t="shared" si="84"/>
        <v>17</v>
      </c>
      <c r="O332" s="169">
        <f t="shared" si="85"/>
        <v>17</v>
      </c>
      <c r="P332" s="169">
        <f t="shared" si="86"/>
        <v>0</v>
      </c>
      <c r="Q332" s="169">
        <f t="shared" si="86"/>
        <v>0</v>
      </c>
      <c r="R332" s="169">
        <f t="shared" si="86"/>
        <v>0</v>
      </c>
      <c r="S332" s="169">
        <f t="shared" si="86"/>
        <v>0</v>
      </c>
      <c r="T332" s="169">
        <f t="shared" si="86"/>
        <v>0</v>
      </c>
      <c r="U332" s="169">
        <f t="shared" si="86"/>
        <v>5</v>
      </c>
      <c r="V332" s="169">
        <f t="shared" si="86"/>
        <v>0</v>
      </c>
      <c r="W332" s="169">
        <f t="shared" si="86"/>
        <v>6</v>
      </c>
      <c r="X332" s="169">
        <f t="shared" si="86"/>
        <v>0</v>
      </c>
      <c r="Y332" s="169">
        <f t="shared" si="86"/>
        <v>1</v>
      </c>
      <c r="Z332" s="170">
        <v>395.39</v>
      </c>
      <c r="AA332" s="171">
        <v>44</v>
      </c>
      <c r="AB332" s="171">
        <v>15</v>
      </c>
      <c r="AC332" s="171">
        <v>12</v>
      </c>
      <c r="AD332" s="170">
        <f t="shared" si="87"/>
        <v>0.44444444444444442</v>
      </c>
      <c r="AE332" s="171">
        <v>5</v>
      </c>
      <c r="AF332" s="171">
        <v>9</v>
      </c>
      <c r="AG332" s="200">
        <v>0</v>
      </c>
      <c r="AH332" s="171">
        <v>137.88</v>
      </c>
      <c r="AI332" s="171">
        <v>-1</v>
      </c>
      <c r="AJ332" s="170">
        <v>1.95</v>
      </c>
      <c r="AK332" s="170">
        <v>1.92</v>
      </c>
      <c r="AL332" s="170">
        <v>1.69</v>
      </c>
      <c r="AM332" s="170">
        <v>1.19</v>
      </c>
      <c r="AN332" s="170">
        <v>0.93</v>
      </c>
      <c r="AO332" s="170">
        <v>0.89</v>
      </c>
      <c r="AP332" s="172">
        <v>0.89</v>
      </c>
      <c r="AQ332" s="170">
        <v>0.89</v>
      </c>
      <c r="AR332" s="170">
        <v>0.89</v>
      </c>
      <c r="AS332" s="170">
        <v>0.89</v>
      </c>
      <c r="AT332" s="170">
        <v>0.89</v>
      </c>
      <c r="AU332" s="170">
        <v>0.89</v>
      </c>
      <c r="AV332" s="170">
        <v>0.89</v>
      </c>
      <c r="AW332" s="173">
        <v>-4.22</v>
      </c>
      <c r="AX332" s="173"/>
      <c r="AY332" s="174">
        <f t="shared" si="88"/>
        <v>-4.22</v>
      </c>
      <c r="AZ332" s="173">
        <v>1.07</v>
      </c>
      <c r="BA332" s="173">
        <v>1.18</v>
      </c>
      <c r="BB332" s="173">
        <v>1.125</v>
      </c>
      <c r="BC332" s="173"/>
      <c r="BD332" s="174">
        <f t="shared" si="89"/>
        <v>1.125</v>
      </c>
    </row>
    <row r="333" spans="1:56" ht="15.75" customHeight="1" x14ac:dyDescent="0.25">
      <c r="A333" s="196" t="s">
        <v>223</v>
      </c>
      <c r="B333" s="196" t="s">
        <v>1940</v>
      </c>
      <c r="C333" s="189"/>
      <c r="D333" s="189"/>
      <c r="E333" s="133" t="s">
        <v>439</v>
      </c>
      <c r="F333" s="166" t="str">
        <f t="shared" si="82"/>
        <v>png</v>
      </c>
      <c r="G333" s="166" t="str">
        <f t="shared" si="83"/>
        <v>svg</v>
      </c>
      <c r="H333" s="167" t="s">
        <v>823</v>
      </c>
      <c r="I333" s="167" t="s">
        <v>1088</v>
      </c>
      <c r="J333" s="168" t="s">
        <v>1358</v>
      </c>
      <c r="K333" s="168" t="s">
        <v>1713</v>
      </c>
      <c r="L333" s="168" t="s">
        <v>1713</v>
      </c>
      <c r="M333" s="169">
        <f t="shared" si="84"/>
        <v>7</v>
      </c>
      <c r="N333" s="169">
        <f t="shared" si="84"/>
        <v>4</v>
      </c>
      <c r="O333" s="169">
        <f t="shared" si="85"/>
        <v>4</v>
      </c>
      <c r="P333" s="169">
        <f t="shared" si="86"/>
        <v>0</v>
      </c>
      <c r="Q333" s="169">
        <f t="shared" si="86"/>
        <v>0</v>
      </c>
      <c r="R333" s="169">
        <f t="shared" si="86"/>
        <v>3</v>
      </c>
      <c r="S333" s="169">
        <f t="shared" si="86"/>
        <v>0</v>
      </c>
      <c r="T333" s="169">
        <f t="shared" si="86"/>
        <v>0</v>
      </c>
      <c r="U333" s="169">
        <f t="shared" si="86"/>
        <v>1</v>
      </c>
      <c r="V333" s="169">
        <f t="shared" si="86"/>
        <v>0</v>
      </c>
      <c r="W333" s="169">
        <f t="shared" si="86"/>
        <v>3</v>
      </c>
      <c r="X333" s="169">
        <f t="shared" si="86"/>
        <v>0</v>
      </c>
      <c r="Y333" s="169">
        <f t="shared" si="86"/>
        <v>0</v>
      </c>
      <c r="Z333" s="170">
        <v>256.471</v>
      </c>
      <c r="AA333" s="171">
        <v>18</v>
      </c>
      <c r="AB333" s="171">
        <v>8</v>
      </c>
      <c r="AC333" s="171">
        <v>6</v>
      </c>
      <c r="AD333" s="170">
        <f t="shared" si="87"/>
        <v>0.42857142857142855</v>
      </c>
      <c r="AE333" s="171">
        <v>3</v>
      </c>
      <c r="AF333" s="171">
        <v>4</v>
      </c>
      <c r="AG333" s="200">
        <v>0</v>
      </c>
      <c r="AH333" s="171">
        <v>62.25</v>
      </c>
      <c r="AI333" s="171">
        <v>-1</v>
      </c>
      <c r="AJ333" s="170">
        <v>2.65</v>
      </c>
      <c r="AK333" s="170">
        <v>2.34</v>
      </c>
      <c r="AL333" s="170">
        <v>1.55</v>
      </c>
      <c r="AM333" s="170">
        <v>0.59</v>
      </c>
      <c r="AN333" s="170">
        <v>-0.83</v>
      </c>
      <c r="AO333" s="170">
        <v>-0.83</v>
      </c>
      <c r="AP333" s="172">
        <v>-0.83</v>
      </c>
      <c r="AQ333" s="170">
        <v>-0.83</v>
      </c>
      <c r="AR333" s="170">
        <v>-0.83</v>
      </c>
      <c r="AS333" s="170">
        <v>-0.83</v>
      </c>
      <c r="AT333" s="170">
        <v>-0.83</v>
      </c>
      <c r="AU333" s="170">
        <v>-0.83</v>
      </c>
      <c r="AV333" s="170">
        <v>-0.83</v>
      </c>
      <c r="AW333" s="173">
        <v>-2.74</v>
      </c>
      <c r="AX333" s="173"/>
      <c r="AY333" s="174">
        <f t="shared" si="88"/>
        <v>-2.74</v>
      </c>
      <c r="AZ333" s="173">
        <v>2.54</v>
      </c>
      <c r="BA333" s="173">
        <v>2.97</v>
      </c>
      <c r="BB333" s="173">
        <v>2.7549999999999999</v>
      </c>
      <c r="BC333" s="173"/>
      <c r="BD333" s="174">
        <f t="shared" si="89"/>
        <v>2.7549999999999999</v>
      </c>
    </row>
    <row r="334" spans="1:56" ht="15.75" customHeight="1" x14ac:dyDescent="0.25">
      <c r="A334" s="196" t="s">
        <v>70</v>
      </c>
      <c r="B334" s="196" t="s">
        <v>1942</v>
      </c>
      <c r="C334" s="189"/>
      <c r="D334" s="189"/>
      <c r="E334" s="133" t="s">
        <v>276</v>
      </c>
      <c r="F334" s="166" t="str">
        <f t="shared" si="82"/>
        <v>png</v>
      </c>
      <c r="G334" s="166" t="str">
        <f t="shared" si="83"/>
        <v>svg</v>
      </c>
      <c r="H334" s="167" t="s">
        <v>824</v>
      </c>
      <c r="I334" s="167" t="s">
        <v>1089</v>
      </c>
      <c r="J334" s="168" t="s">
        <v>1309</v>
      </c>
      <c r="K334" s="168" t="s">
        <v>1664</v>
      </c>
      <c r="L334" s="168" t="s">
        <v>1664</v>
      </c>
      <c r="M334" s="169">
        <f t="shared" si="84"/>
        <v>9</v>
      </c>
      <c r="N334" s="169">
        <f t="shared" si="84"/>
        <v>16</v>
      </c>
      <c r="O334" s="169">
        <f t="shared" si="85"/>
        <v>16</v>
      </c>
      <c r="P334" s="169">
        <f t="shared" si="86"/>
        <v>0</v>
      </c>
      <c r="Q334" s="169">
        <f t="shared" si="86"/>
        <v>0</v>
      </c>
      <c r="R334" s="169">
        <f t="shared" si="86"/>
        <v>1</v>
      </c>
      <c r="S334" s="169">
        <f t="shared" si="86"/>
        <v>0</v>
      </c>
      <c r="T334" s="169">
        <f t="shared" si="86"/>
        <v>0</v>
      </c>
      <c r="U334" s="169">
        <f t="shared" si="86"/>
        <v>5</v>
      </c>
      <c r="V334" s="169">
        <f t="shared" si="86"/>
        <v>0</v>
      </c>
      <c r="W334" s="169">
        <f t="shared" si="86"/>
        <v>0</v>
      </c>
      <c r="X334" s="169">
        <f t="shared" si="86"/>
        <v>0</v>
      </c>
      <c r="Y334" s="169">
        <f t="shared" si="86"/>
        <v>0</v>
      </c>
      <c r="Z334" s="170">
        <v>229.71</v>
      </c>
      <c r="AA334" s="171">
        <v>31</v>
      </c>
      <c r="AB334" s="171">
        <v>9</v>
      </c>
      <c r="AC334" s="171">
        <v>6</v>
      </c>
      <c r="AD334" s="170">
        <f t="shared" si="87"/>
        <v>0.4</v>
      </c>
      <c r="AE334" s="171">
        <v>5</v>
      </c>
      <c r="AF334" s="171">
        <v>5</v>
      </c>
      <c r="AG334" s="200">
        <v>1</v>
      </c>
      <c r="AH334" s="171">
        <v>53.94</v>
      </c>
      <c r="AI334" s="171">
        <v>0</v>
      </c>
      <c r="AJ334" s="170">
        <v>1.28</v>
      </c>
      <c r="AK334" s="170">
        <v>2.0499999999999998</v>
      </c>
      <c r="AL334" s="170">
        <v>2.61</v>
      </c>
      <c r="AM334" s="170">
        <v>2.75</v>
      </c>
      <c r="AN334" s="170">
        <v>2.77</v>
      </c>
      <c r="AO334" s="170">
        <v>2.77</v>
      </c>
      <c r="AP334" s="172">
        <v>2.77</v>
      </c>
      <c r="AQ334" s="170">
        <v>2.77</v>
      </c>
      <c r="AR334" s="170">
        <v>2.77</v>
      </c>
      <c r="AS334" s="170">
        <v>2.77</v>
      </c>
      <c r="AT334" s="170">
        <v>2.77</v>
      </c>
      <c r="AU334" s="170">
        <v>2.77</v>
      </c>
      <c r="AV334" s="170">
        <v>2.76</v>
      </c>
      <c r="AW334" s="173"/>
      <c r="AX334" s="173">
        <v>-4.0599999999999996</v>
      </c>
      <c r="AY334" s="174">
        <f t="shared" si="88"/>
        <v>-4.0599999999999996</v>
      </c>
      <c r="AZ334" s="173"/>
      <c r="BA334" s="173"/>
      <c r="BB334" s="173"/>
      <c r="BC334" s="173">
        <v>3.34</v>
      </c>
      <c r="BD334" s="174">
        <f t="shared" si="89"/>
        <v>3.34</v>
      </c>
    </row>
    <row r="335" spans="1:56" ht="15.75" customHeight="1" x14ac:dyDescent="0.25">
      <c r="A335" s="196" t="s">
        <v>40</v>
      </c>
      <c r="B335" s="196" t="s">
        <v>2080</v>
      </c>
      <c r="C335" s="189"/>
      <c r="D335" s="189" t="s">
        <v>1946</v>
      </c>
      <c r="E335" s="133" t="s">
        <v>541</v>
      </c>
      <c r="F335" s="166" t="str">
        <f t="shared" si="82"/>
        <v>png</v>
      </c>
      <c r="G335" s="166" t="str">
        <f t="shared" si="83"/>
        <v>svg</v>
      </c>
      <c r="H335" s="167" t="s">
        <v>825</v>
      </c>
      <c r="I335" s="167" t="s">
        <v>1090</v>
      </c>
      <c r="J335" s="168" t="s">
        <v>1359</v>
      </c>
      <c r="K335" s="168" t="s">
        <v>1714</v>
      </c>
      <c r="L335" s="168" t="s">
        <v>1714</v>
      </c>
      <c r="M335" s="169">
        <f t="shared" si="84"/>
        <v>14</v>
      </c>
      <c r="N335" s="169">
        <f t="shared" si="84"/>
        <v>14</v>
      </c>
      <c r="O335" s="169">
        <f t="shared" si="85"/>
        <v>14</v>
      </c>
      <c r="P335" s="169">
        <f t="shared" si="86"/>
        <v>0</v>
      </c>
      <c r="Q335" s="169">
        <f t="shared" si="86"/>
        <v>0</v>
      </c>
      <c r="R335" s="169">
        <f t="shared" si="86"/>
        <v>0</v>
      </c>
      <c r="S335" s="169">
        <f t="shared" si="86"/>
        <v>3</v>
      </c>
      <c r="T335" s="169">
        <f t="shared" si="86"/>
        <v>0</v>
      </c>
      <c r="U335" s="169">
        <f t="shared" si="86"/>
        <v>5</v>
      </c>
      <c r="V335" s="169">
        <f t="shared" si="86"/>
        <v>0</v>
      </c>
      <c r="W335" s="169">
        <f t="shared" si="86"/>
        <v>6</v>
      </c>
      <c r="X335" s="169">
        <f t="shared" si="86"/>
        <v>0</v>
      </c>
      <c r="Y335" s="169">
        <f t="shared" si="86"/>
        <v>1</v>
      </c>
      <c r="Z335" s="170">
        <v>437.351</v>
      </c>
      <c r="AA335" s="171">
        <v>43</v>
      </c>
      <c r="AB335" s="171">
        <v>17</v>
      </c>
      <c r="AC335" s="171">
        <v>12</v>
      </c>
      <c r="AD335" s="170">
        <f t="shared" si="87"/>
        <v>0.41379310344827586</v>
      </c>
      <c r="AE335" s="171">
        <v>7</v>
      </c>
      <c r="AF335" s="171">
        <v>10</v>
      </c>
      <c r="AG335" s="200">
        <v>1</v>
      </c>
      <c r="AH335" s="171">
        <v>138.83000000000001</v>
      </c>
      <c r="AI335" s="171">
        <v>-1</v>
      </c>
      <c r="AJ335" s="170">
        <v>1.82</v>
      </c>
      <c r="AK335" s="170">
        <v>2.2000000000000002</v>
      </c>
      <c r="AL335" s="170">
        <v>2.2599999999999998</v>
      </c>
      <c r="AM335" s="170">
        <v>2.1800000000000002</v>
      </c>
      <c r="AN335" s="170">
        <v>1.82</v>
      </c>
      <c r="AO335" s="170">
        <v>1.44</v>
      </c>
      <c r="AP335" s="172">
        <v>1.35</v>
      </c>
      <c r="AQ335" s="170">
        <v>1.34</v>
      </c>
      <c r="AR335" s="170">
        <v>1.34</v>
      </c>
      <c r="AS335" s="170">
        <v>1.34</v>
      </c>
      <c r="AT335" s="170">
        <v>1.34</v>
      </c>
      <c r="AU335" s="170">
        <v>1.33</v>
      </c>
      <c r="AV335" s="170">
        <v>1.33</v>
      </c>
      <c r="AW335" s="173">
        <v>-3.48</v>
      </c>
      <c r="AX335" s="173"/>
      <c r="AY335" s="174">
        <f t="shared" si="88"/>
        <v>-3.48</v>
      </c>
      <c r="AZ335" s="173">
        <v>2</v>
      </c>
      <c r="BA335" s="173">
        <v>2.1800000000000002</v>
      </c>
      <c r="BB335" s="173">
        <v>2.09</v>
      </c>
      <c r="BC335" s="173"/>
      <c r="BD335" s="174">
        <f t="shared" si="89"/>
        <v>2.09</v>
      </c>
    </row>
    <row r="336" spans="1:56" ht="15.75" customHeight="1" x14ac:dyDescent="0.25">
      <c r="A336" s="196" t="s">
        <v>159</v>
      </c>
      <c r="B336" s="196" t="s">
        <v>2087</v>
      </c>
      <c r="C336" s="189" t="s">
        <v>1946</v>
      </c>
      <c r="D336" s="189"/>
      <c r="E336" s="133" t="s">
        <v>542</v>
      </c>
      <c r="F336" s="166" t="str">
        <f t="shared" si="82"/>
        <v>png</v>
      </c>
      <c r="G336" s="166" t="str">
        <f t="shared" si="83"/>
        <v>svg</v>
      </c>
      <c r="H336" s="167" t="s">
        <v>826</v>
      </c>
      <c r="I336" s="167" t="s">
        <v>1091</v>
      </c>
      <c r="J336" s="168" t="s">
        <v>1116</v>
      </c>
      <c r="K336" s="168" t="s">
        <v>1468</v>
      </c>
      <c r="L336" s="168" t="s">
        <v>1468</v>
      </c>
      <c r="M336" s="169">
        <f t="shared" si="84"/>
        <v>13</v>
      </c>
      <c r="N336" s="169">
        <f t="shared" si="84"/>
        <v>16</v>
      </c>
      <c r="O336" s="169">
        <f t="shared" si="85"/>
        <v>16</v>
      </c>
      <c r="P336" s="169">
        <f t="shared" si="86"/>
        <v>0</v>
      </c>
      <c r="Q336" s="169">
        <f t="shared" si="86"/>
        <v>0</v>
      </c>
      <c r="R336" s="169">
        <f t="shared" si="86"/>
        <v>0</v>
      </c>
      <c r="S336" s="169">
        <f t="shared" si="86"/>
        <v>3</v>
      </c>
      <c r="T336" s="169">
        <f t="shared" si="86"/>
        <v>0</v>
      </c>
      <c r="U336" s="169">
        <f t="shared" si="86"/>
        <v>3</v>
      </c>
      <c r="V336" s="169">
        <f t="shared" si="86"/>
        <v>0</v>
      </c>
      <c r="W336" s="169">
        <f t="shared" si="86"/>
        <v>4</v>
      </c>
      <c r="X336" s="169">
        <f t="shared" si="86"/>
        <v>0</v>
      </c>
      <c r="Y336" s="169">
        <f t="shared" si="86"/>
        <v>0</v>
      </c>
      <c r="Z336" s="170">
        <v>335.279</v>
      </c>
      <c r="AA336" s="171">
        <v>39</v>
      </c>
      <c r="AB336" s="171">
        <v>17</v>
      </c>
      <c r="AC336" s="171">
        <v>6</v>
      </c>
      <c r="AD336" s="170">
        <f t="shared" si="87"/>
        <v>0.2608695652173913</v>
      </c>
      <c r="AE336" s="171">
        <v>8</v>
      </c>
      <c r="AF336" s="171">
        <v>5</v>
      </c>
      <c r="AG336" s="200">
        <v>0</v>
      </c>
      <c r="AH336" s="171">
        <v>94.88</v>
      </c>
      <c r="AI336" s="171">
        <v>0</v>
      </c>
      <c r="AJ336" s="170">
        <v>4.5999999999999996</v>
      </c>
      <c r="AK336" s="170">
        <v>4.5999999999999996</v>
      </c>
      <c r="AL336" s="170">
        <v>4.5999999999999996</v>
      </c>
      <c r="AM336" s="170">
        <v>4.5999999999999996</v>
      </c>
      <c r="AN336" s="170">
        <v>4.5999999999999996</v>
      </c>
      <c r="AO336" s="170">
        <v>4.5999999999999996</v>
      </c>
      <c r="AP336" s="172">
        <v>4.5999999999999996</v>
      </c>
      <c r="AQ336" s="170">
        <v>4.5999999999999996</v>
      </c>
      <c r="AR336" s="170">
        <v>4.5999999999999996</v>
      </c>
      <c r="AS336" s="170">
        <v>4.5999999999999996</v>
      </c>
      <c r="AT336" s="170">
        <v>4.5999999999999996</v>
      </c>
      <c r="AU336" s="170">
        <v>4.5999999999999996</v>
      </c>
      <c r="AV336" s="170">
        <v>4.5999999999999996</v>
      </c>
      <c r="AW336" s="173"/>
      <c r="AX336" s="173">
        <v>-5.68</v>
      </c>
      <c r="AY336" s="174">
        <f t="shared" si="88"/>
        <v>-5.68</v>
      </c>
      <c r="AZ336" s="173"/>
      <c r="BA336" s="173"/>
      <c r="BB336" s="173"/>
      <c r="BC336" s="173">
        <v>5.34</v>
      </c>
      <c r="BD336" s="174">
        <f t="shared" si="89"/>
        <v>5.34</v>
      </c>
    </row>
    <row r="337" spans="1:56" ht="15.75" customHeight="1" x14ac:dyDescent="0.25">
      <c r="A337" s="196" t="s">
        <v>41</v>
      </c>
      <c r="B337" s="196" t="s">
        <v>2080</v>
      </c>
      <c r="C337" s="189"/>
      <c r="D337" s="189" t="s">
        <v>1946</v>
      </c>
      <c r="E337" s="133" t="s">
        <v>266</v>
      </c>
      <c r="F337" s="166" t="str">
        <f t="shared" si="82"/>
        <v>png</v>
      </c>
      <c r="G337" s="166" t="str">
        <f t="shared" si="83"/>
        <v>svg</v>
      </c>
      <c r="H337" s="167" t="s">
        <v>827</v>
      </c>
      <c r="I337" s="167" t="s">
        <v>1092</v>
      </c>
      <c r="J337" s="168" t="s">
        <v>1360</v>
      </c>
      <c r="K337" s="168" t="s">
        <v>1715</v>
      </c>
      <c r="L337" s="168" t="s">
        <v>1715</v>
      </c>
      <c r="M337" s="169">
        <f t="shared" si="84"/>
        <v>16</v>
      </c>
      <c r="N337" s="169">
        <f t="shared" si="84"/>
        <v>17</v>
      </c>
      <c r="O337" s="169">
        <f t="shared" si="85"/>
        <v>17</v>
      </c>
      <c r="P337" s="169">
        <f t="shared" si="86"/>
        <v>0</v>
      </c>
      <c r="Q337" s="169">
        <f t="shared" si="86"/>
        <v>0</v>
      </c>
      <c r="R337" s="169">
        <f t="shared" si="86"/>
        <v>0</v>
      </c>
      <c r="S337" s="169">
        <f t="shared" si="86"/>
        <v>3</v>
      </c>
      <c r="T337" s="169">
        <f t="shared" si="86"/>
        <v>0</v>
      </c>
      <c r="U337" s="169">
        <f t="shared" si="86"/>
        <v>6</v>
      </c>
      <c r="V337" s="169">
        <f t="shared" si="86"/>
        <v>0</v>
      </c>
      <c r="W337" s="169">
        <f t="shared" si="86"/>
        <v>6</v>
      </c>
      <c r="X337" s="169">
        <f t="shared" si="86"/>
        <v>0</v>
      </c>
      <c r="Y337" s="169">
        <f t="shared" si="86"/>
        <v>1</v>
      </c>
      <c r="Z337" s="170">
        <v>478.40300000000002</v>
      </c>
      <c r="AA337" s="171">
        <v>49</v>
      </c>
      <c r="AB337" s="171">
        <v>20</v>
      </c>
      <c r="AC337" s="171">
        <v>12</v>
      </c>
      <c r="AD337" s="170">
        <f t="shared" si="87"/>
        <v>0.375</v>
      </c>
      <c r="AE337" s="171">
        <v>7</v>
      </c>
      <c r="AF337" s="171">
        <v>11</v>
      </c>
      <c r="AG337" s="200">
        <v>1</v>
      </c>
      <c r="AH337" s="171">
        <v>163.74</v>
      </c>
      <c r="AI337" s="171">
        <v>-2</v>
      </c>
      <c r="AJ337" s="170">
        <v>3.15</v>
      </c>
      <c r="AK337" s="170">
        <v>2.97</v>
      </c>
      <c r="AL337" s="170">
        <v>1.98</v>
      </c>
      <c r="AM337" s="170">
        <v>0.31</v>
      </c>
      <c r="AN337" s="170">
        <v>-0.96</v>
      </c>
      <c r="AO337" s="170">
        <v>-1</v>
      </c>
      <c r="AP337" s="172">
        <v>-1</v>
      </c>
      <c r="AQ337" s="170">
        <v>-1</v>
      </c>
      <c r="AR337" s="170">
        <v>-1</v>
      </c>
      <c r="AS337" s="170">
        <v>-1</v>
      </c>
      <c r="AT337" s="170">
        <v>-1</v>
      </c>
      <c r="AU337" s="170">
        <v>-1</v>
      </c>
      <c r="AV337" s="170">
        <v>-1.01</v>
      </c>
      <c r="AW337" s="173">
        <v>-4.08</v>
      </c>
      <c r="AX337" s="173"/>
      <c r="AY337" s="174">
        <f t="shared" si="88"/>
        <v>-4.08</v>
      </c>
      <c r="AZ337" s="173">
        <v>2.31</v>
      </c>
      <c r="BA337" s="173">
        <v>2.76</v>
      </c>
      <c r="BB337" s="173">
        <v>2.5350000000000001</v>
      </c>
      <c r="BC337" s="173"/>
      <c r="BD337" s="174">
        <f t="shared" si="89"/>
        <v>2.5350000000000001</v>
      </c>
    </row>
    <row r="338" spans="1:56" ht="15.75" customHeight="1" x14ac:dyDescent="0.25">
      <c r="A338" s="196" t="s">
        <v>42</v>
      </c>
      <c r="B338" s="196" t="s">
        <v>2080</v>
      </c>
      <c r="C338" s="189"/>
      <c r="D338" s="189" t="s">
        <v>1946</v>
      </c>
      <c r="E338" s="133" t="s">
        <v>543</v>
      </c>
      <c r="F338" s="166" t="str">
        <f t="shared" si="82"/>
        <v>png</v>
      </c>
      <c r="G338" s="166" t="str">
        <f t="shared" si="83"/>
        <v>svg</v>
      </c>
      <c r="H338" s="167" t="s">
        <v>828</v>
      </c>
      <c r="I338" s="167" t="s">
        <v>1093</v>
      </c>
      <c r="J338" s="168" t="s">
        <v>1361</v>
      </c>
      <c r="K338" s="168" t="s">
        <v>1716</v>
      </c>
      <c r="L338" s="168" t="s">
        <v>1716</v>
      </c>
      <c r="M338" s="169">
        <f t="shared" si="84"/>
        <v>13</v>
      </c>
      <c r="N338" s="169">
        <f t="shared" si="84"/>
        <v>9</v>
      </c>
      <c r="O338" s="169">
        <f t="shared" si="85"/>
        <v>9</v>
      </c>
      <c r="P338" s="169">
        <f t="shared" si="86"/>
        <v>0</v>
      </c>
      <c r="Q338" s="169">
        <f t="shared" si="86"/>
        <v>0</v>
      </c>
      <c r="R338" s="169">
        <f t="shared" si="86"/>
        <v>0</v>
      </c>
      <c r="S338" s="169">
        <f t="shared" si="86"/>
        <v>6</v>
      </c>
      <c r="T338" s="169">
        <f t="shared" si="86"/>
        <v>0</v>
      </c>
      <c r="U338" s="169">
        <f t="shared" si="86"/>
        <v>5</v>
      </c>
      <c r="V338" s="169">
        <f t="shared" si="86"/>
        <v>0</v>
      </c>
      <c r="W338" s="169">
        <f t="shared" si="86"/>
        <v>4</v>
      </c>
      <c r="X338" s="169">
        <f t="shared" si="86"/>
        <v>0</v>
      </c>
      <c r="Y338" s="169">
        <f t="shared" si="86"/>
        <v>1</v>
      </c>
      <c r="Z338" s="170">
        <v>445.29700000000003</v>
      </c>
      <c r="AA338" s="171">
        <v>38</v>
      </c>
      <c r="AB338" s="171">
        <v>17</v>
      </c>
      <c r="AC338" s="171">
        <v>12</v>
      </c>
      <c r="AD338" s="170">
        <f t="shared" si="87"/>
        <v>0.41379310344827586</v>
      </c>
      <c r="AE338" s="171">
        <v>5</v>
      </c>
      <c r="AF338" s="171">
        <v>8</v>
      </c>
      <c r="AG338" s="200">
        <v>1</v>
      </c>
      <c r="AH338" s="171">
        <v>120.37</v>
      </c>
      <c r="AI338" s="171">
        <v>-1</v>
      </c>
      <c r="AJ338" s="170">
        <v>4</v>
      </c>
      <c r="AK338" s="170">
        <v>3.97</v>
      </c>
      <c r="AL338" s="170">
        <v>3.76</v>
      </c>
      <c r="AM338" s="170">
        <v>3.26</v>
      </c>
      <c r="AN338" s="170">
        <v>2.99</v>
      </c>
      <c r="AO338" s="170">
        <v>2.94</v>
      </c>
      <c r="AP338" s="172">
        <v>2.94</v>
      </c>
      <c r="AQ338" s="170">
        <v>2.94</v>
      </c>
      <c r="AR338" s="170">
        <v>2.94</v>
      </c>
      <c r="AS338" s="170">
        <v>2.94</v>
      </c>
      <c r="AT338" s="170">
        <v>2.94</v>
      </c>
      <c r="AU338" s="170">
        <v>2.93</v>
      </c>
      <c r="AV338" s="170">
        <v>2.92</v>
      </c>
      <c r="AW338" s="173">
        <v>-4.0199999999999996</v>
      </c>
      <c r="AX338" s="173"/>
      <c r="AY338" s="174">
        <f t="shared" si="88"/>
        <v>-4.0199999999999996</v>
      </c>
      <c r="AZ338" s="173">
        <v>3.12</v>
      </c>
      <c r="BA338" s="173">
        <v>3.1</v>
      </c>
      <c r="BB338" s="173">
        <v>3.1100000000000003</v>
      </c>
      <c r="BC338" s="173"/>
      <c r="BD338" s="174">
        <f t="shared" si="89"/>
        <v>3.1100000000000003</v>
      </c>
    </row>
    <row r="339" spans="1:56" ht="15.75" customHeight="1" x14ac:dyDescent="0.25">
      <c r="A339" s="196" t="s">
        <v>205</v>
      </c>
      <c r="B339" s="196" t="s">
        <v>2086</v>
      </c>
      <c r="C339" s="189" t="s">
        <v>1946</v>
      </c>
      <c r="D339" s="189"/>
      <c r="E339" s="133" t="s">
        <v>544</v>
      </c>
      <c r="F339" s="166" t="str">
        <f t="shared" si="82"/>
        <v>png</v>
      </c>
      <c r="G339" s="166" t="str">
        <f t="shared" si="83"/>
        <v>svg</v>
      </c>
      <c r="H339" s="167" t="s">
        <v>829</v>
      </c>
      <c r="I339" s="167" t="s">
        <v>1094</v>
      </c>
      <c r="J339" s="168" t="s">
        <v>1291</v>
      </c>
      <c r="K339" s="168" t="s">
        <v>1646</v>
      </c>
      <c r="L339" s="168" t="s">
        <v>1646</v>
      </c>
      <c r="M339" s="169">
        <f t="shared" si="84"/>
        <v>10</v>
      </c>
      <c r="N339" s="169">
        <f t="shared" si="84"/>
        <v>21</v>
      </c>
      <c r="O339" s="169">
        <f t="shared" si="85"/>
        <v>21</v>
      </c>
      <c r="P339" s="169">
        <f t="shared" si="86"/>
        <v>0</v>
      </c>
      <c r="Q339" s="169">
        <f t="shared" si="86"/>
        <v>0</v>
      </c>
      <c r="R339" s="169">
        <f t="shared" si="86"/>
        <v>0</v>
      </c>
      <c r="S339" s="169">
        <f t="shared" si="86"/>
        <v>0</v>
      </c>
      <c r="T339" s="169">
        <f t="shared" si="86"/>
        <v>0</v>
      </c>
      <c r="U339" s="169">
        <f t="shared" si="86"/>
        <v>1</v>
      </c>
      <c r="V339" s="169">
        <f t="shared" si="86"/>
        <v>0</v>
      </c>
      <c r="W339" s="169">
        <f t="shared" si="86"/>
        <v>1</v>
      </c>
      <c r="X339" s="169">
        <f t="shared" si="86"/>
        <v>0</v>
      </c>
      <c r="Y339" s="169">
        <f t="shared" si="86"/>
        <v>1</v>
      </c>
      <c r="Z339" s="170">
        <v>203.345</v>
      </c>
      <c r="AA339" s="171">
        <v>34</v>
      </c>
      <c r="AB339" s="171">
        <v>13</v>
      </c>
      <c r="AC339" s="171">
        <v>0</v>
      </c>
      <c r="AD339" s="170">
        <f t="shared" si="87"/>
        <v>0</v>
      </c>
      <c r="AE339" s="171">
        <v>7</v>
      </c>
      <c r="AF339" s="171">
        <v>1</v>
      </c>
      <c r="AG339" s="200">
        <v>0</v>
      </c>
      <c r="AH339" s="171">
        <v>20.309999999999999</v>
      </c>
      <c r="AI339" s="171">
        <v>0</v>
      </c>
      <c r="AJ339" s="170">
        <v>3.33</v>
      </c>
      <c r="AK339" s="170">
        <v>3.33</v>
      </c>
      <c r="AL339" s="170">
        <v>3.33</v>
      </c>
      <c r="AM339" s="170">
        <v>3.33</v>
      </c>
      <c r="AN339" s="170">
        <v>3.33</v>
      </c>
      <c r="AO339" s="170">
        <v>3.33</v>
      </c>
      <c r="AP339" s="172">
        <v>3.33</v>
      </c>
      <c r="AQ339" s="170">
        <v>3.33</v>
      </c>
      <c r="AR339" s="170">
        <v>3.33</v>
      </c>
      <c r="AS339" s="170">
        <v>3.33</v>
      </c>
      <c r="AT339" s="170">
        <v>3.33</v>
      </c>
      <c r="AU339" s="170">
        <v>3.33</v>
      </c>
      <c r="AV339" s="170">
        <v>3.33</v>
      </c>
      <c r="AW339" s="173">
        <v>-2.96</v>
      </c>
      <c r="AX339" s="173"/>
      <c r="AY339" s="174">
        <f t="shared" si="88"/>
        <v>-2.96</v>
      </c>
      <c r="AZ339" s="173"/>
      <c r="BA339" s="173"/>
      <c r="BB339" s="173"/>
      <c r="BC339" s="173">
        <v>3.84</v>
      </c>
      <c r="BD339" s="174">
        <f t="shared" si="89"/>
        <v>3.84</v>
      </c>
    </row>
    <row r="340" spans="1:56" ht="15" customHeight="1" x14ac:dyDescent="0.25">
      <c r="A340" s="133"/>
      <c r="B340" s="133"/>
      <c r="C340" s="179"/>
      <c r="D340" s="179"/>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77"/>
      <c r="AA340" s="133"/>
      <c r="AB340" s="178"/>
      <c r="AC340" s="178"/>
      <c r="AD340" s="178"/>
      <c r="AE340" s="178"/>
      <c r="AF340" s="179"/>
      <c r="AG340" s="179"/>
      <c r="AH340" s="179"/>
      <c r="AI340" s="179"/>
      <c r="AJ340" s="133"/>
      <c r="AK340" s="133"/>
      <c r="AL340" s="133"/>
      <c r="AM340" s="133"/>
      <c r="AN340" s="133"/>
      <c r="AO340" s="133"/>
      <c r="AP340" s="133"/>
      <c r="AQ340" s="180"/>
      <c r="AR340" s="180"/>
      <c r="AS340" s="180"/>
      <c r="AT340" s="180"/>
      <c r="AU340" s="180"/>
      <c r="AV340" s="180"/>
      <c r="AW340" s="181"/>
      <c r="AX340" s="181"/>
      <c r="AY340" s="182"/>
      <c r="AZ340" s="181"/>
      <c r="BA340" s="181"/>
      <c r="BB340" s="177"/>
      <c r="BC340" s="177"/>
      <c r="BD340" s="182"/>
    </row>
    <row r="341" spans="1:56" ht="15" customHeight="1" x14ac:dyDescent="0.25">
      <c r="A341" s="133"/>
      <c r="B341" s="133"/>
      <c r="C341" s="179"/>
      <c r="D341" s="179"/>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77"/>
      <c r="AA341" s="177"/>
      <c r="AB341" s="177"/>
      <c r="AC341" s="177"/>
      <c r="AD341" s="177"/>
      <c r="AE341" s="177"/>
      <c r="AF341" s="177"/>
      <c r="AG341" s="177"/>
      <c r="AH341" s="177"/>
      <c r="AI341" s="177"/>
      <c r="AJ341" s="177"/>
      <c r="AK341" s="177"/>
      <c r="AL341" s="177"/>
      <c r="AM341" s="177"/>
      <c r="AN341" s="177"/>
      <c r="AO341" s="177"/>
      <c r="AP341" s="177"/>
      <c r="AQ341" s="177"/>
      <c r="AR341" s="177"/>
      <c r="AS341" s="177"/>
      <c r="AT341" s="177"/>
      <c r="AU341" s="177"/>
      <c r="AV341" s="177"/>
      <c r="AW341" s="177"/>
      <c r="AX341" s="177"/>
      <c r="AY341" s="177"/>
      <c r="AZ341" s="177"/>
      <c r="BA341" s="177"/>
      <c r="BB341" s="177"/>
      <c r="BC341" s="177"/>
      <c r="BD341" s="177"/>
    </row>
    <row r="342" spans="1:56" ht="15" customHeight="1" x14ac:dyDescent="0.25">
      <c r="A342" s="133"/>
      <c r="B342" s="133"/>
      <c r="C342" s="179"/>
      <c r="D342" s="179"/>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77"/>
      <c r="AA342" s="177"/>
      <c r="AB342" s="177"/>
      <c r="AC342" s="177"/>
      <c r="AD342" s="177"/>
      <c r="AE342" s="177"/>
      <c r="AF342" s="177"/>
      <c r="AG342" s="177"/>
      <c r="AH342" s="177"/>
      <c r="AI342" s="177"/>
      <c r="AJ342" s="177"/>
      <c r="AK342" s="177"/>
      <c r="AL342" s="177"/>
      <c r="AM342" s="177"/>
      <c r="AN342" s="177"/>
      <c r="AO342" s="177"/>
      <c r="AP342" s="177"/>
      <c r="AQ342" s="177"/>
      <c r="AR342" s="177"/>
      <c r="AS342" s="177"/>
      <c r="AT342" s="177"/>
      <c r="AU342" s="177"/>
      <c r="AV342" s="177"/>
      <c r="AW342" s="177"/>
      <c r="AX342" s="177"/>
      <c r="AY342" s="177"/>
      <c r="AZ342" s="177"/>
      <c r="BA342" s="177"/>
      <c r="BB342" s="177"/>
      <c r="BC342" s="177"/>
      <c r="BD342" s="177"/>
    </row>
    <row r="343" spans="1:56" ht="15" customHeight="1" x14ac:dyDescent="0.25">
      <c r="A343" s="133"/>
      <c r="B343" s="133"/>
      <c r="C343" s="179"/>
      <c r="D343" s="179"/>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77"/>
      <c r="AA343" s="177"/>
      <c r="AB343" s="177"/>
      <c r="AC343" s="177"/>
      <c r="AD343" s="177"/>
      <c r="AE343" s="177"/>
      <c r="AF343" s="177"/>
      <c r="AG343" s="177"/>
      <c r="AH343" s="177"/>
      <c r="AI343" s="177"/>
      <c r="AJ343" s="177"/>
      <c r="AK343" s="177"/>
      <c r="AL343" s="177"/>
      <c r="AM343" s="177"/>
      <c r="AN343" s="177"/>
      <c r="AO343" s="177"/>
      <c r="AP343" s="177"/>
      <c r="AQ343" s="177"/>
      <c r="AR343" s="177"/>
      <c r="AS343" s="177"/>
      <c r="AT343" s="177"/>
      <c r="AU343" s="177"/>
      <c r="AV343" s="177"/>
      <c r="AW343" s="177"/>
      <c r="AX343" s="177"/>
      <c r="AY343" s="177"/>
      <c r="AZ343" s="177"/>
      <c r="BA343" s="177"/>
      <c r="BB343" s="177"/>
      <c r="BC343" s="177"/>
      <c r="BD343" s="177"/>
    </row>
    <row r="344" spans="1:56" ht="15" customHeight="1" x14ac:dyDescent="0.25">
      <c r="A344" s="133"/>
      <c r="B344" s="133"/>
      <c r="C344" s="179"/>
      <c r="D344" s="179"/>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77"/>
      <c r="AA344" s="133"/>
      <c r="AB344" s="178"/>
      <c r="AC344" s="178"/>
      <c r="AD344" s="178"/>
      <c r="AE344" s="178"/>
      <c r="AF344" s="179"/>
      <c r="AG344" s="179"/>
      <c r="AH344" s="179"/>
      <c r="AI344" s="179"/>
      <c r="AJ344" s="133"/>
      <c r="AK344" s="133"/>
      <c r="AL344" s="133"/>
      <c r="AM344" s="133"/>
      <c r="AN344" s="133"/>
      <c r="AO344" s="133"/>
      <c r="AP344" s="133"/>
      <c r="AQ344" s="180"/>
      <c r="AR344" s="180"/>
      <c r="AS344" s="180"/>
      <c r="AT344" s="180"/>
      <c r="AU344" s="180"/>
      <c r="AV344" s="180"/>
      <c r="AW344" s="181"/>
      <c r="AX344" s="181"/>
      <c r="AY344" s="182"/>
      <c r="AZ344" s="181"/>
      <c r="BA344" s="181"/>
      <c r="BB344" s="177"/>
      <c r="BC344" s="177"/>
      <c r="BD344" s="182"/>
    </row>
    <row r="345" spans="1:56" ht="15" customHeight="1" x14ac:dyDescent="0.25">
      <c r="A345" s="133"/>
      <c r="B345" s="133"/>
      <c r="C345" s="179"/>
      <c r="D345" s="179"/>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77"/>
      <c r="AA345" s="133"/>
      <c r="AB345" s="178"/>
      <c r="AC345" s="178"/>
      <c r="AD345" s="178"/>
      <c r="AE345" s="178"/>
      <c r="AF345" s="179"/>
      <c r="AG345" s="179"/>
      <c r="AH345" s="179"/>
      <c r="AI345" s="179"/>
      <c r="AJ345" s="133"/>
      <c r="AK345" s="133"/>
      <c r="AL345" s="133"/>
      <c r="AM345" s="133"/>
      <c r="AN345" s="133"/>
      <c r="AO345" s="133"/>
      <c r="AP345" s="133"/>
      <c r="AQ345" s="180"/>
      <c r="AR345" s="180"/>
      <c r="AS345" s="180"/>
      <c r="AT345" s="180"/>
      <c r="AU345" s="180"/>
      <c r="AV345" s="180"/>
      <c r="AW345" s="181"/>
      <c r="AX345" s="181"/>
      <c r="AY345" s="182"/>
      <c r="AZ345" s="181"/>
      <c r="BA345" s="181"/>
      <c r="BB345" s="177"/>
      <c r="BC345" s="177"/>
      <c r="BD345" s="182"/>
    </row>
    <row r="346" spans="1:56" ht="15" customHeight="1" x14ac:dyDescent="0.25">
      <c r="A346" s="133"/>
      <c r="B346" s="133"/>
      <c r="C346" s="179"/>
      <c r="D346" s="179"/>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77"/>
      <c r="AA346" s="133"/>
      <c r="AB346" s="178"/>
      <c r="AC346" s="178"/>
      <c r="AD346" s="178"/>
      <c r="AE346" s="178"/>
      <c r="AF346" s="179"/>
      <c r="AG346" s="179"/>
      <c r="AH346" s="179"/>
      <c r="AI346" s="179"/>
      <c r="AJ346" s="133"/>
      <c r="AK346" s="133"/>
      <c r="AL346" s="133"/>
      <c r="AM346" s="133"/>
      <c r="AN346" s="133"/>
      <c r="AO346" s="133"/>
      <c r="AP346" s="133"/>
      <c r="AQ346" s="180"/>
      <c r="AR346" s="180"/>
      <c r="AS346" s="180"/>
      <c r="AT346" s="180"/>
      <c r="AU346" s="180"/>
      <c r="AV346" s="180"/>
      <c r="AW346" s="181"/>
      <c r="AX346" s="181"/>
      <c r="AY346" s="182"/>
      <c r="AZ346" s="181"/>
      <c r="BA346" s="181"/>
      <c r="BB346" s="177"/>
      <c r="BC346" s="177"/>
      <c r="BD346" s="182"/>
    </row>
    <row r="347" spans="1:56" ht="15" customHeight="1" x14ac:dyDescent="0.25">
      <c r="A347" s="133"/>
      <c r="B347" s="133"/>
      <c r="C347" s="179"/>
      <c r="D347" s="179"/>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77"/>
      <c r="AA347" s="133"/>
      <c r="AB347" s="178"/>
      <c r="AC347" s="178"/>
      <c r="AD347" s="178"/>
      <c r="AE347" s="178"/>
      <c r="AF347" s="179"/>
      <c r="AG347" s="179"/>
      <c r="AH347" s="179"/>
      <c r="AI347" s="179"/>
      <c r="AJ347" s="133"/>
      <c r="AK347" s="133"/>
      <c r="AL347" s="133"/>
      <c r="AM347" s="133"/>
      <c r="AN347" s="133"/>
      <c r="AO347" s="133"/>
      <c r="AP347" s="133"/>
      <c r="AQ347" s="180"/>
      <c r="AR347" s="180"/>
      <c r="AS347" s="180"/>
      <c r="AT347" s="180"/>
      <c r="AU347" s="180"/>
      <c r="AV347" s="180"/>
      <c r="AW347" s="181"/>
      <c r="AX347" s="181"/>
      <c r="AY347" s="182"/>
      <c r="AZ347" s="181"/>
      <c r="BA347" s="181"/>
      <c r="BB347" s="177"/>
      <c r="BC347" s="177"/>
      <c r="BD347" s="182"/>
    </row>
    <row r="348" spans="1:56" ht="15" customHeight="1" x14ac:dyDescent="0.25">
      <c r="A348" s="133"/>
      <c r="B348" s="133"/>
      <c r="C348" s="179"/>
      <c r="D348" s="179"/>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77"/>
      <c r="AA348" s="133"/>
      <c r="AB348" s="178"/>
      <c r="AC348" s="178"/>
      <c r="AD348" s="178"/>
      <c r="AE348" s="178"/>
      <c r="AF348" s="179"/>
      <c r="AG348" s="179"/>
      <c r="AH348" s="179"/>
      <c r="AI348" s="179"/>
      <c r="AJ348" s="133"/>
      <c r="AK348" s="133"/>
      <c r="AL348" s="133"/>
      <c r="AM348" s="133"/>
      <c r="AN348" s="133"/>
      <c r="AO348" s="133"/>
      <c r="AP348" s="133"/>
      <c r="AQ348" s="180"/>
      <c r="AR348" s="180"/>
      <c r="AS348" s="180"/>
      <c r="AT348" s="180"/>
      <c r="AU348" s="180"/>
      <c r="AV348" s="180"/>
      <c r="AW348" s="181"/>
      <c r="AX348" s="181"/>
      <c r="AY348" s="182"/>
      <c r="AZ348" s="181"/>
      <c r="BA348" s="181"/>
      <c r="BB348" s="177"/>
      <c r="BC348" s="177"/>
      <c r="BD348" s="182"/>
    </row>
    <row r="349" spans="1:56" ht="15" customHeight="1" x14ac:dyDescent="0.25">
      <c r="A349" s="133"/>
      <c r="B349" s="133"/>
      <c r="C349" s="179"/>
      <c r="D349" s="179"/>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77"/>
      <c r="AA349" s="133"/>
      <c r="AB349" s="178"/>
      <c r="AC349" s="178"/>
      <c r="AD349" s="178"/>
      <c r="AE349" s="178"/>
      <c r="AF349" s="179"/>
      <c r="AG349" s="179"/>
      <c r="AH349" s="179"/>
      <c r="AI349" s="179"/>
      <c r="AJ349" s="133"/>
      <c r="AK349" s="133"/>
      <c r="AL349" s="133"/>
      <c r="AM349" s="133"/>
      <c r="AN349" s="133"/>
      <c r="AO349" s="133"/>
      <c r="AP349" s="133"/>
      <c r="AQ349" s="180"/>
      <c r="AR349" s="180"/>
      <c r="AS349" s="180"/>
      <c r="AT349" s="180"/>
      <c r="AU349" s="180"/>
      <c r="AV349" s="180"/>
      <c r="AW349" s="181"/>
      <c r="AX349" s="181"/>
      <c r="AY349" s="182"/>
      <c r="AZ349" s="181"/>
      <c r="BA349" s="181"/>
      <c r="BB349" s="177"/>
      <c r="BC349" s="177"/>
      <c r="BD349" s="182"/>
    </row>
    <row r="350" spans="1:56" ht="15" customHeight="1" x14ac:dyDescent="0.25">
      <c r="A350" s="133"/>
      <c r="B350" s="133"/>
      <c r="C350" s="179"/>
      <c r="D350" s="179"/>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77"/>
      <c r="AA350" s="133"/>
      <c r="AB350" s="178"/>
      <c r="AC350" s="178"/>
      <c r="AD350" s="178"/>
      <c r="AE350" s="178"/>
      <c r="AF350" s="179"/>
      <c r="AG350" s="179"/>
      <c r="AH350" s="179"/>
      <c r="AI350" s="179"/>
      <c r="AJ350" s="133"/>
      <c r="AK350" s="133"/>
      <c r="AL350" s="133"/>
      <c r="AM350" s="133"/>
      <c r="AN350" s="133"/>
      <c r="AO350" s="133"/>
      <c r="AP350" s="133"/>
      <c r="AQ350" s="180"/>
      <c r="AR350" s="180"/>
      <c r="AS350" s="180"/>
      <c r="AT350" s="180"/>
      <c r="AU350" s="180"/>
      <c r="AV350" s="180"/>
      <c r="AW350" s="181"/>
      <c r="AX350" s="181"/>
      <c r="AY350" s="182"/>
      <c r="AZ350" s="181"/>
      <c r="BA350" s="181"/>
      <c r="BB350" s="177"/>
      <c r="BC350" s="177"/>
      <c r="BD350" s="182"/>
    </row>
    <row r="351" spans="1:56" ht="15" customHeight="1" x14ac:dyDescent="0.25">
      <c r="A351" s="133"/>
      <c r="B351" s="133"/>
      <c r="C351" s="179"/>
      <c r="D351" s="179"/>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77"/>
      <c r="AA351" s="133"/>
      <c r="AB351" s="178"/>
      <c r="AC351" s="178"/>
      <c r="AD351" s="178"/>
      <c r="AE351" s="178"/>
      <c r="AF351" s="179"/>
      <c r="AG351" s="179"/>
      <c r="AH351" s="179"/>
      <c r="AI351" s="179"/>
      <c r="AJ351" s="133"/>
      <c r="AK351" s="133"/>
      <c r="AL351" s="133"/>
      <c r="AM351" s="133"/>
      <c r="AN351" s="133"/>
      <c r="AO351" s="133"/>
      <c r="AP351" s="133"/>
      <c r="AQ351" s="180"/>
      <c r="AR351" s="180"/>
      <c r="AS351" s="180"/>
      <c r="AT351" s="180"/>
      <c r="AU351" s="180"/>
      <c r="AV351" s="180"/>
      <c r="AW351" s="181"/>
      <c r="AX351" s="181"/>
      <c r="AY351" s="182"/>
      <c r="AZ351" s="181"/>
      <c r="BA351" s="181"/>
      <c r="BB351" s="177"/>
      <c r="BC351" s="177"/>
      <c r="BD351" s="182"/>
    </row>
    <row r="352" spans="1:56" ht="15" customHeight="1" x14ac:dyDescent="0.25">
      <c r="A352" s="133"/>
      <c r="B352" s="133"/>
      <c r="C352" s="179"/>
      <c r="D352" s="179"/>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77"/>
      <c r="AA352" s="133"/>
      <c r="AB352" s="178"/>
      <c r="AC352" s="178"/>
      <c r="AD352" s="178"/>
      <c r="AE352" s="178"/>
      <c r="AF352" s="179"/>
      <c r="AG352" s="179"/>
      <c r="AH352" s="179"/>
      <c r="AI352" s="179"/>
      <c r="AJ352" s="133"/>
      <c r="AK352" s="133"/>
      <c r="AL352" s="133"/>
      <c r="AM352" s="133"/>
      <c r="AN352" s="133"/>
      <c r="AO352" s="133"/>
      <c r="AP352" s="133"/>
      <c r="AQ352" s="180"/>
      <c r="AR352" s="180"/>
      <c r="AS352" s="180"/>
      <c r="AT352" s="180"/>
      <c r="AU352" s="180"/>
      <c r="AV352" s="180"/>
      <c r="AW352" s="181"/>
      <c r="AX352" s="181"/>
      <c r="AY352" s="182"/>
      <c r="AZ352" s="181"/>
      <c r="BA352" s="181"/>
      <c r="BB352" s="177"/>
      <c r="BC352" s="177"/>
      <c r="BD352" s="182"/>
    </row>
    <row r="353" spans="1:56" ht="15" customHeight="1" x14ac:dyDescent="0.25">
      <c r="A353" s="133"/>
      <c r="B353" s="133"/>
      <c r="C353" s="179"/>
      <c r="D353" s="179"/>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77"/>
      <c r="AA353" s="133"/>
      <c r="AB353" s="178"/>
      <c r="AC353" s="178"/>
      <c r="AD353" s="178"/>
      <c r="AE353" s="178"/>
      <c r="AF353" s="179"/>
      <c r="AG353" s="179"/>
      <c r="AH353" s="179"/>
      <c r="AI353" s="179"/>
      <c r="AJ353" s="133"/>
      <c r="AK353" s="133"/>
      <c r="AL353" s="133"/>
      <c r="AM353" s="133"/>
      <c r="AN353" s="133"/>
      <c r="AO353" s="133"/>
      <c r="AP353" s="133"/>
      <c r="AQ353" s="180"/>
      <c r="AR353" s="180"/>
      <c r="AS353" s="180"/>
      <c r="AT353" s="180"/>
      <c r="AU353" s="180"/>
      <c r="AV353" s="180"/>
      <c r="AW353" s="181"/>
      <c r="AX353" s="181"/>
      <c r="AY353" s="182"/>
      <c r="AZ353" s="181"/>
      <c r="BA353" s="181"/>
      <c r="BB353" s="177"/>
      <c r="BC353" s="177"/>
      <c r="BD353" s="182"/>
    </row>
    <row r="354" spans="1:56" ht="15" customHeight="1" x14ac:dyDescent="0.25">
      <c r="A354" s="133"/>
      <c r="B354" s="133"/>
      <c r="C354" s="179"/>
      <c r="D354" s="179"/>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77"/>
      <c r="AA354" s="133"/>
      <c r="AB354" s="178"/>
      <c r="AC354" s="178"/>
      <c r="AD354" s="178"/>
      <c r="AE354" s="178"/>
      <c r="AF354" s="179"/>
      <c r="AG354" s="179"/>
      <c r="AH354" s="179"/>
      <c r="AI354" s="179"/>
      <c r="AJ354" s="133"/>
      <c r="AK354" s="133"/>
      <c r="AL354" s="133"/>
      <c r="AM354" s="133"/>
      <c r="AN354" s="133"/>
      <c r="AO354" s="133"/>
      <c r="AP354" s="133"/>
      <c r="AQ354" s="180"/>
      <c r="AR354" s="180"/>
      <c r="AS354" s="180"/>
      <c r="AT354" s="180"/>
      <c r="AU354" s="180"/>
      <c r="AV354" s="180"/>
      <c r="AW354" s="181"/>
      <c r="AX354" s="181"/>
      <c r="AY354" s="182"/>
      <c r="AZ354" s="181"/>
      <c r="BA354" s="181"/>
      <c r="BB354" s="177"/>
      <c r="BC354" s="177"/>
      <c r="BD354" s="182"/>
    </row>
    <row r="355" spans="1:56" ht="15" customHeight="1" x14ac:dyDescent="0.25">
      <c r="A355" s="133"/>
      <c r="B355" s="133"/>
      <c r="C355" s="179"/>
      <c r="D355" s="179"/>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77"/>
      <c r="AA355" s="133"/>
      <c r="AB355" s="178"/>
      <c r="AC355" s="178"/>
      <c r="AD355" s="178"/>
      <c r="AE355" s="178"/>
      <c r="AF355" s="179"/>
      <c r="AG355" s="179"/>
      <c r="AH355" s="179"/>
      <c r="AI355" s="179"/>
      <c r="AJ355" s="133"/>
      <c r="AK355" s="133"/>
      <c r="AL355" s="133"/>
      <c r="AM355" s="133"/>
      <c r="AN355" s="133"/>
      <c r="AO355" s="133"/>
      <c r="AP355" s="133"/>
      <c r="AQ355" s="180"/>
      <c r="AR355" s="180"/>
      <c r="AS355" s="180"/>
      <c r="AT355" s="180"/>
      <c r="AU355" s="180"/>
      <c r="AV355" s="180"/>
      <c r="AW355" s="181"/>
      <c r="AX355" s="181"/>
      <c r="AY355" s="182"/>
      <c r="AZ355" s="181"/>
      <c r="BA355" s="181"/>
      <c r="BB355" s="177"/>
      <c r="BC355" s="177"/>
      <c r="BD355" s="182"/>
    </row>
    <row r="356" spans="1:56" ht="15" customHeight="1" x14ac:dyDescent="0.25">
      <c r="A356" s="133"/>
      <c r="B356" s="133"/>
      <c r="C356" s="179"/>
      <c r="D356" s="179"/>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77"/>
      <c r="AA356" s="133"/>
      <c r="AB356" s="178"/>
      <c r="AC356" s="178"/>
      <c r="AD356" s="178"/>
      <c r="AE356" s="178"/>
      <c r="AF356" s="179"/>
      <c r="AG356" s="179"/>
      <c r="AH356" s="179"/>
      <c r="AI356" s="179"/>
      <c r="AJ356" s="133"/>
      <c r="AK356" s="133"/>
      <c r="AL356" s="133"/>
      <c r="AM356" s="133"/>
      <c r="AN356" s="133"/>
      <c r="AO356" s="133"/>
      <c r="AP356" s="133"/>
      <c r="AQ356" s="180"/>
      <c r="AR356" s="180"/>
      <c r="AS356" s="180"/>
      <c r="AT356" s="180"/>
      <c r="AU356" s="180"/>
      <c r="AV356" s="180"/>
      <c r="AW356" s="181"/>
      <c r="AX356" s="181"/>
      <c r="AY356" s="182"/>
      <c r="AZ356" s="181"/>
      <c r="BA356" s="181"/>
      <c r="BB356" s="177"/>
      <c r="BC356" s="177"/>
      <c r="BD356" s="182"/>
    </row>
    <row r="357" spans="1:56" ht="15" customHeight="1" x14ac:dyDescent="0.25">
      <c r="A357" s="133"/>
      <c r="B357" s="133"/>
      <c r="C357" s="179"/>
      <c r="D357" s="179"/>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77"/>
      <c r="AA357" s="133"/>
      <c r="AB357" s="178"/>
      <c r="AC357" s="178"/>
      <c r="AD357" s="178"/>
      <c r="AE357" s="178"/>
      <c r="AF357" s="179"/>
      <c r="AG357" s="179"/>
      <c r="AH357" s="179"/>
      <c r="AI357" s="179"/>
      <c r="AJ357" s="133"/>
      <c r="AK357" s="133"/>
      <c r="AL357" s="133"/>
      <c r="AM357" s="133"/>
      <c r="AN357" s="133"/>
      <c r="AO357" s="133"/>
      <c r="AP357" s="133"/>
      <c r="AQ357" s="180"/>
      <c r="AR357" s="180"/>
      <c r="AS357" s="180"/>
      <c r="AT357" s="180"/>
      <c r="AU357" s="180"/>
      <c r="AV357" s="180"/>
      <c r="AW357" s="181"/>
      <c r="AX357" s="181"/>
      <c r="AY357" s="182"/>
      <c r="AZ357" s="181"/>
      <c r="BA357" s="181"/>
      <c r="BB357" s="177"/>
      <c r="BC357" s="177"/>
      <c r="BD357" s="182"/>
    </row>
    <row r="358" spans="1:56" ht="15" customHeight="1" x14ac:dyDescent="0.25">
      <c r="A358" s="133"/>
      <c r="B358" s="133"/>
      <c r="C358" s="179"/>
      <c r="D358" s="179"/>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77"/>
      <c r="AA358" s="133"/>
      <c r="AB358" s="178"/>
      <c r="AC358" s="178"/>
      <c r="AD358" s="178"/>
      <c r="AE358" s="178"/>
      <c r="AF358" s="179"/>
      <c r="AG358" s="179"/>
      <c r="AH358" s="179"/>
      <c r="AI358" s="179"/>
      <c r="AJ358" s="133"/>
      <c r="AK358" s="133"/>
      <c r="AL358" s="133"/>
      <c r="AM358" s="133"/>
      <c r="AN358" s="133"/>
      <c r="AO358" s="133"/>
      <c r="AP358" s="133"/>
      <c r="AQ358" s="180"/>
      <c r="AR358" s="180"/>
      <c r="AS358" s="180"/>
      <c r="AT358" s="180"/>
      <c r="AU358" s="180"/>
      <c r="AV358" s="180"/>
      <c r="AW358" s="181"/>
      <c r="AX358" s="181"/>
      <c r="AY358" s="182"/>
      <c r="AZ358" s="181"/>
      <c r="BA358" s="181"/>
      <c r="BB358" s="177"/>
      <c r="BC358" s="177"/>
      <c r="BD358" s="182"/>
    </row>
    <row r="359" spans="1:56" ht="15" customHeight="1" x14ac:dyDescent="0.25">
      <c r="A359" s="133"/>
      <c r="B359" s="133"/>
      <c r="C359" s="179"/>
      <c r="D359" s="179"/>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77"/>
      <c r="AA359" s="133"/>
      <c r="AB359" s="178"/>
      <c r="AC359" s="178"/>
      <c r="AD359" s="178"/>
      <c r="AE359" s="178"/>
      <c r="AF359" s="179"/>
      <c r="AG359" s="179"/>
      <c r="AH359" s="179"/>
      <c r="AI359" s="179"/>
      <c r="AJ359" s="133"/>
      <c r="AK359" s="133"/>
      <c r="AL359" s="133"/>
      <c r="AM359" s="133"/>
      <c r="AN359" s="133"/>
      <c r="AO359" s="133"/>
      <c r="AP359" s="133"/>
      <c r="AQ359" s="180"/>
      <c r="AR359" s="180"/>
      <c r="AS359" s="180"/>
      <c r="AT359" s="180"/>
      <c r="AU359" s="180"/>
      <c r="AV359" s="180"/>
      <c r="AW359" s="181"/>
      <c r="AX359" s="181"/>
      <c r="AY359" s="182"/>
      <c r="AZ359" s="181"/>
      <c r="BA359" s="181"/>
      <c r="BB359" s="177"/>
      <c r="BC359" s="177"/>
      <c r="BD359" s="182"/>
    </row>
    <row r="360" spans="1:56" ht="15" customHeight="1" x14ac:dyDescent="0.25">
      <c r="A360" s="133"/>
      <c r="B360" s="133"/>
      <c r="C360" s="179"/>
      <c r="D360" s="179"/>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77"/>
      <c r="AA360" s="133"/>
      <c r="AB360" s="178"/>
      <c r="AC360" s="178"/>
      <c r="AD360" s="178"/>
      <c r="AE360" s="178"/>
      <c r="AF360" s="179"/>
      <c r="AG360" s="179"/>
      <c r="AH360" s="179"/>
      <c r="AI360" s="179"/>
      <c r="AJ360" s="133"/>
      <c r="AK360" s="133"/>
      <c r="AL360" s="133"/>
      <c r="AM360" s="133"/>
      <c r="AN360" s="133"/>
      <c r="AO360" s="133"/>
      <c r="AP360" s="133"/>
      <c r="AQ360" s="180"/>
      <c r="AR360" s="180"/>
      <c r="AS360" s="180"/>
      <c r="AT360" s="180"/>
      <c r="AU360" s="180"/>
      <c r="AV360" s="180"/>
      <c r="AW360" s="181"/>
      <c r="AX360" s="181"/>
      <c r="AY360" s="182"/>
      <c r="AZ360" s="181"/>
      <c r="BA360" s="181"/>
      <c r="BB360" s="177"/>
      <c r="BC360" s="177"/>
      <c r="BD360" s="182"/>
    </row>
    <row r="361" spans="1:56" ht="15" customHeight="1" x14ac:dyDescent="0.25">
      <c r="A361" s="133"/>
      <c r="B361" s="133"/>
      <c r="C361" s="179"/>
      <c r="D361" s="179"/>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77"/>
      <c r="AA361" s="133"/>
      <c r="AB361" s="178"/>
      <c r="AC361" s="178"/>
      <c r="AD361" s="178"/>
      <c r="AE361" s="178"/>
      <c r="AF361" s="179"/>
      <c r="AG361" s="179"/>
      <c r="AH361" s="179"/>
      <c r="AI361" s="179"/>
      <c r="AJ361" s="133"/>
      <c r="AK361" s="133"/>
      <c r="AL361" s="133"/>
      <c r="AM361" s="133"/>
      <c r="AN361" s="133"/>
      <c r="AO361" s="133"/>
      <c r="AP361" s="133"/>
      <c r="AQ361" s="180"/>
      <c r="AR361" s="180"/>
      <c r="AS361" s="180"/>
      <c r="AT361" s="180"/>
      <c r="AU361" s="180"/>
      <c r="AV361" s="180"/>
      <c r="AW361" s="181"/>
      <c r="AX361" s="181"/>
      <c r="AY361" s="182"/>
      <c r="AZ361" s="181"/>
      <c r="BA361" s="181"/>
      <c r="BB361" s="177"/>
      <c r="BC361" s="177"/>
      <c r="BD361" s="182"/>
    </row>
    <row r="362" spans="1:56" ht="15" customHeight="1" x14ac:dyDescent="0.25">
      <c r="A362" s="133"/>
      <c r="B362" s="133"/>
      <c r="C362" s="179"/>
      <c r="D362" s="179"/>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77"/>
      <c r="AA362" s="133"/>
      <c r="AB362" s="178"/>
      <c r="AC362" s="178"/>
      <c r="AD362" s="178"/>
      <c r="AE362" s="178"/>
      <c r="AF362" s="179"/>
      <c r="AG362" s="179"/>
      <c r="AH362" s="179"/>
      <c r="AI362" s="179"/>
      <c r="AJ362" s="133"/>
      <c r="AK362" s="133"/>
      <c r="AL362" s="133"/>
      <c r="AM362" s="133"/>
      <c r="AN362" s="133"/>
      <c r="AO362" s="133"/>
      <c r="AP362" s="133"/>
      <c r="AQ362" s="180"/>
      <c r="AR362" s="180"/>
      <c r="AS362" s="180"/>
      <c r="AT362" s="180"/>
      <c r="AU362" s="180"/>
      <c r="AV362" s="180"/>
      <c r="AW362" s="181"/>
      <c r="AX362" s="181"/>
      <c r="AY362" s="182"/>
      <c r="AZ362" s="181"/>
      <c r="BA362" s="181"/>
      <c r="BB362" s="177"/>
      <c r="BC362" s="177"/>
      <c r="BD362" s="182"/>
    </row>
    <row r="363" spans="1:56" ht="15" customHeight="1" x14ac:dyDescent="0.25">
      <c r="A363" s="133"/>
      <c r="B363" s="133"/>
      <c r="C363" s="179"/>
      <c r="D363" s="179"/>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77"/>
      <c r="AA363" s="133"/>
      <c r="AB363" s="178"/>
      <c r="AC363" s="178"/>
      <c r="AD363" s="178"/>
      <c r="AE363" s="178"/>
      <c r="AF363" s="179"/>
      <c r="AG363" s="179"/>
      <c r="AH363" s="179"/>
      <c r="AI363" s="179"/>
      <c r="AJ363" s="133"/>
      <c r="AK363" s="133"/>
      <c r="AL363" s="133"/>
      <c r="AM363" s="133"/>
      <c r="AN363" s="133"/>
      <c r="AO363" s="133"/>
      <c r="AP363" s="133"/>
      <c r="AQ363" s="180"/>
      <c r="AR363" s="180"/>
      <c r="AS363" s="180"/>
      <c r="AT363" s="180"/>
      <c r="AU363" s="180"/>
      <c r="AV363" s="180"/>
      <c r="AW363" s="181"/>
      <c r="AX363" s="181"/>
      <c r="AY363" s="182"/>
      <c r="AZ363" s="181"/>
      <c r="BA363" s="181"/>
      <c r="BB363" s="177"/>
      <c r="BC363" s="177"/>
      <c r="BD363" s="182"/>
    </row>
    <row r="364" spans="1:56" ht="15" customHeight="1" x14ac:dyDescent="0.25">
      <c r="A364" s="133"/>
      <c r="B364" s="133"/>
      <c r="C364" s="179"/>
      <c r="D364" s="179"/>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77"/>
      <c r="AA364" s="133"/>
      <c r="AB364" s="178"/>
      <c r="AC364" s="178"/>
      <c r="AD364" s="178"/>
      <c r="AE364" s="178"/>
      <c r="AF364" s="179"/>
      <c r="AG364" s="179"/>
      <c r="AH364" s="179"/>
      <c r="AI364" s="179"/>
      <c r="AJ364" s="133"/>
      <c r="AK364" s="133"/>
      <c r="AL364" s="133"/>
      <c r="AM364" s="133"/>
      <c r="AN364" s="133"/>
      <c r="AO364" s="133"/>
      <c r="AP364" s="133"/>
      <c r="AQ364" s="180"/>
      <c r="AR364" s="180"/>
      <c r="AS364" s="180"/>
      <c r="AT364" s="180"/>
      <c r="AU364" s="180"/>
      <c r="AV364" s="180"/>
      <c r="AW364" s="181"/>
      <c r="AX364" s="181"/>
      <c r="AY364" s="182"/>
      <c r="AZ364" s="181"/>
      <c r="BA364" s="181"/>
      <c r="BB364" s="177"/>
      <c r="BC364" s="177"/>
      <c r="BD364" s="182"/>
    </row>
    <row r="365" spans="1:56" ht="15" customHeight="1" x14ac:dyDescent="0.25">
      <c r="A365" s="133"/>
      <c r="B365" s="133"/>
      <c r="C365" s="179"/>
      <c r="D365" s="179"/>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77"/>
      <c r="AA365" s="133"/>
      <c r="AB365" s="178"/>
      <c r="AC365" s="178"/>
      <c r="AD365" s="178"/>
      <c r="AE365" s="178"/>
      <c r="AF365" s="179"/>
      <c r="AG365" s="179"/>
      <c r="AH365" s="179"/>
      <c r="AI365" s="179"/>
      <c r="AJ365" s="133"/>
      <c r="AK365" s="133"/>
      <c r="AL365" s="133"/>
      <c r="AM365" s="133"/>
      <c r="AN365" s="133"/>
      <c r="AO365" s="133"/>
      <c r="AP365" s="133"/>
      <c r="AQ365" s="180"/>
      <c r="AR365" s="180"/>
      <c r="AS365" s="180"/>
      <c r="AT365" s="180"/>
      <c r="AU365" s="180"/>
      <c r="AV365" s="180"/>
      <c r="AW365" s="181"/>
      <c r="AX365" s="181"/>
      <c r="AY365" s="182"/>
      <c r="AZ365" s="181"/>
      <c r="BA365" s="181"/>
      <c r="BB365" s="177"/>
      <c r="BC365" s="177"/>
      <c r="BD365" s="182"/>
    </row>
    <row r="366" spans="1:56" ht="15" customHeight="1" x14ac:dyDescent="0.25">
      <c r="A366" s="133"/>
      <c r="B366" s="133"/>
      <c r="C366" s="179"/>
      <c r="D366" s="179"/>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77"/>
      <c r="AA366" s="133"/>
      <c r="AB366" s="178"/>
      <c r="AC366" s="178"/>
      <c r="AD366" s="178"/>
      <c r="AE366" s="178"/>
      <c r="AF366" s="179"/>
      <c r="AG366" s="179"/>
      <c r="AH366" s="179"/>
      <c r="AI366" s="179"/>
      <c r="AJ366" s="133"/>
      <c r="AK366" s="133"/>
      <c r="AL366" s="133"/>
      <c r="AM366" s="133"/>
      <c r="AN366" s="133"/>
      <c r="AO366" s="133"/>
      <c r="AP366" s="133"/>
      <c r="AQ366" s="180"/>
      <c r="AR366" s="180"/>
      <c r="AS366" s="180"/>
      <c r="AT366" s="180"/>
      <c r="AU366" s="180"/>
      <c r="AV366" s="180"/>
      <c r="AW366" s="181"/>
      <c r="AX366" s="181"/>
      <c r="AY366" s="182"/>
      <c r="AZ366" s="181"/>
      <c r="BA366" s="181"/>
      <c r="BB366" s="177"/>
      <c r="BC366" s="177"/>
      <c r="BD366" s="182"/>
    </row>
    <row r="367" spans="1:56" ht="15" customHeight="1" x14ac:dyDescent="0.25">
      <c r="A367" s="133"/>
      <c r="B367" s="133"/>
      <c r="C367" s="179"/>
      <c r="D367" s="179"/>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77"/>
      <c r="AA367" s="133"/>
      <c r="AB367" s="178"/>
      <c r="AC367" s="178"/>
      <c r="AD367" s="178"/>
      <c r="AE367" s="178"/>
      <c r="AF367" s="179"/>
      <c r="AG367" s="179"/>
      <c r="AH367" s="179"/>
      <c r="AI367" s="179"/>
      <c r="AJ367" s="133"/>
      <c r="AK367" s="133"/>
      <c r="AL367" s="133"/>
      <c r="AM367" s="133"/>
      <c r="AN367" s="133"/>
      <c r="AO367" s="133"/>
      <c r="AP367" s="133"/>
      <c r="AQ367" s="180"/>
      <c r="AR367" s="180"/>
      <c r="AS367" s="180"/>
      <c r="AT367" s="180"/>
      <c r="AU367" s="180"/>
      <c r="AV367" s="180"/>
      <c r="AW367" s="181"/>
      <c r="AX367" s="181"/>
      <c r="AY367" s="182"/>
      <c r="AZ367" s="181"/>
      <c r="BA367" s="181"/>
      <c r="BB367" s="177"/>
      <c r="BC367" s="177"/>
      <c r="BD367" s="182"/>
    </row>
    <row r="368" spans="1:56" ht="15" customHeight="1" x14ac:dyDescent="0.25">
      <c r="A368" s="133"/>
      <c r="B368" s="133"/>
      <c r="C368" s="179"/>
      <c r="D368" s="179"/>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77"/>
      <c r="AA368" s="133"/>
      <c r="AB368" s="178"/>
      <c r="AC368" s="178"/>
      <c r="AD368" s="178"/>
      <c r="AE368" s="178"/>
      <c r="AF368" s="179"/>
      <c r="AG368" s="179"/>
      <c r="AH368" s="179"/>
      <c r="AI368" s="179"/>
      <c r="AJ368" s="133"/>
      <c r="AK368" s="133"/>
      <c r="AL368" s="133"/>
      <c r="AM368" s="133"/>
      <c r="AN368" s="133"/>
      <c r="AO368" s="133"/>
      <c r="AP368" s="133"/>
      <c r="AQ368" s="180"/>
      <c r="AR368" s="180"/>
      <c r="AS368" s="180"/>
      <c r="AT368" s="180"/>
      <c r="AU368" s="180"/>
      <c r="AV368" s="180"/>
      <c r="AW368" s="181"/>
      <c r="AX368" s="181"/>
      <c r="AY368" s="182"/>
      <c r="AZ368" s="181"/>
      <c r="BA368" s="181"/>
      <c r="BB368" s="177"/>
      <c r="BC368" s="177"/>
      <c r="BD368" s="182"/>
    </row>
    <row r="369" spans="1:56" ht="15" customHeight="1" x14ac:dyDescent="0.25">
      <c r="A369" s="133"/>
      <c r="B369" s="133"/>
      <c r="C369" s="179"/>
      <c r="D369" s="179"/>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77"/>
      <c r="AA369" s="133"/>
      <c r="AB369" s="178"/>
      <c r="AC369" s="178"/>
      <c r="AD369" s="178"/>
      <c r="AE369" s="178"/>
      <c r="AF369" s="179"/>
      <c r="AG369" s="179"/>
      <c r="AH369" s="179"/>
      <c r="AI369" s="179"/>
      <c r="AJ369" s="133"/>
      <c r="AK369" s="133"/>
      <c r="AL369" s="133"/>
      <c r="AM369" s="133"/>
      <c r="AN369" s="133"/>
      <c r="AO369" s="133"/>
      <c r="AP369" s="133"/>
      <c r="AQ369" s="180"/>
      <c r="AR369" s="180"/>
      <c r="AS369" s="180"/>
      <c r="AT369" s="180"/>
      <c r="AU369" s="180"/>
      <c r="AV369" s="180"/>
      <c r="AW369" s="181"/>
      <c r="AX369" s="181"/>
      <c r="AY369" s="182"/>
      <c r="AZ369" s="181"/>
      <c r="BA369" s="181"/>
      <c r="BB369" s="177"/>
      <c r="BC369" s="177"/>
      <c r="BD369" s="182"/>
    </row>
    <row r="370" spans="1:56" ht="15" customHeight="1" x14ac:dyDescent="0.25">
      <c r="A370" s="133"/>
      <c r="B370" s="133"/>
      <c r="C370" s="179"/>
      <c r="D370" s="179"/>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77"/>
      <c r="AA370" s="133"/>
      <c r="AB370" s="178"/>
      <c r="AC370" s="178"/>
      <c r="AD370" s="178"/>
      <c r="AE370" s="178"/>
      <c r="AF370" s="179"/>
      <c r="AG370" s="179"/>
      <c r="AH370" s="179"/>
      <c r="AI370" s="179"/>
      <c r="AJ370" s="133"/>
      <c r="AK370" s="133"/>
      <c r="AL370" s="133"/>
      <c r="AM370" s="133"/>
      <c r="AN370" s="133"/>
      <c r="AO370" s="133"/>
      <c r="AP370" s="133"/>
      <c r="AQ370" s="180"/>
      <c r="AR370" s="180"/>
      <c r="AS370" s="180"/>
      <c r="AT370" s="180"/>
      <c r="AU370" s="180"/>
      <c r="AV370" s="180"/>
      <c r="AW370" s="181"/>
      <c r="AX370" s="181"/>
      <c r="AY370" s="182"/>
      <c r="AZ370" s="181"/>
      <c r="BA370" s="181"/>
      <c r="BB370" s="177"/>
      <c r="BC370" s="177"/>
      <c r="BD370" s="182"/>
    </row>
    <row r="371" spans="1:56" ht="15" customHeight="1" x14ac:dyDescent="0.25">
      <c r="A371" s="133"/>
      <c r="B371" s="133"/>
      <c r="C371" s="179"/>
      <c r="D371" s="179"/>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77"/>
      <c r="AA371" s="133"/>
      <c r="AB371" s="178"/>
      <c r="AC371" s="178"/>
      <c r="AD371" s="178"/>
      <c r="AE371" s="178"/>
      <c r="AF371" s="179"/>
      <c r="AG371" s="179"/>
      <c r="AH371" s="179"/>
      <c r="AI371" s="179"/>
      <c r="AJ371" s="133"/>
      <c r="AK371" s="133"/>
      <c r="AL371" s="133"/>
      <c r="AM371" s="133"/>
      <c r="AN371" s="133"/>
      <c r="AO371" s="133"/>
      <c r="AP371" s="133"/>
      <c r="AQ371" s="180"/>
      <c r="AR371" s="180"/>
      <c r="AS371" s="180"/>
      <c r="AT371" s="180"/>
      <c r="AU371" s="180"/>
      <c r="AV371" s="180"/>
      <c r="AW371" s="181"/>
      <c r="AX371" s="181"/>
      <c r="AY371" s="182"/>
      <c r="AZ371" s="181"/>
      <c r="BA371" s="181"/>
      <c r="BB371" s="177"/>
      <c r="BC371" s="177"/>
      <c r="BD371" s="182"/>
    </row>
    <row r="372" spans="1:56" ht="15" customHeight="1" x14ac:dyDescent="0.25">
      <c r="A372" s="133"/>
      <c r="B372" s="133"/>
      <c r="C372" s="179"/>
      <c r="D372" s="179"/>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77"/>
      <c r="AA372" s="133"/>
      <c r="AB372" s="178"/>
      <c r="AC372" s="178"/>
      <c r="AD372" s="178"/>
      <c r="AE372" s="178"/>
      <c r="AF372" s="179"/>
      <c r="AG372" s="179"/>
      <c r="AH372" s="179"/>
      <c r="AI372" s="179"/>
      <c r="AJ372" s="133"/>
      <c r="AK372" s="133"/>
      <c r="AL372" s="133"/>
      <c r="AM372" s="133"/>
      <c r="AN372" s="133"/>
      <c r="AO372" s="133"/>
      <c r="AP372" s="133"/>
      <c r="AQ372" s="180"/>
      <c r="AR372" s="180"/>
      <c r="AS372" s="180"/>
      <c r="AT372" s="180"/>
      <c r="AU372" s="180"/>
      <c r="AV372" s="180"/>
      <c r="AW372" s="181"/>
      <c r="AX372" s="181"/>
      <c r="AY372" s="182"/>
      <c r="AZ372" s="181"/>
      <c r="BA372" s="181"/>
      <c r="BB372" s="177"/>
      <c r="BC372" s="177"/>
      <c r="BD372" s="182"/>
    </row>
    <row r="373" spans="1:56" ht="15" customHeight="1" x14ac:dyDescent="0.25">
      <c r="A373" s="133"/>
      <c r="B373" s="133"/>
      <c r="C373" s="179"/>
      <c r="D373" s="179"/>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77"/>
      <c r="AA373" s="133"/>
      <c r="AB373" s="178"/>
      <c r="AC373" s="178"/>
      <c r="AD373" s="178"/>
      <c r="AE373" s="178"/>
      <c r="AF373" s="179"/>
      <c r="AG373" s="179"/>
      <c r="AH373" s="179"/>
      <c r="AI373" s="179"/>
      <c r="AJ373" s="133"/>
      <c r="AK373" s="133"/>
      <c r="AL373" s="133"/>
      <c r="AM373" s="133"/>
      <c r="AN373" s="133"/>
      <c r="AO373" s="133"/>
      <c r="AP373" s="133"/>
      <c r="AQ373" s="180"/>
      <c r="AR373" s="180"/>
      <c r="AS373" s="180"/>
      <c r="AT373" s="180"/>
      <c r="AU373" s="180"/>
      <c r="AV373" s="180"/>
      <c r="AW373" s="181"/>
      <c r="AX373" s="181"/>
      <c r="AY373" s="182"/>
      <c r="AZ373" s="181"/>
      <c r="BA373" s="181"/>
      <c r="BB373" s="177"/>
      <c r="BC373" s="177"/>
      <c r="BD373" s="182"/>
    </row>
    <row r="374" spans="1:56" ht="15" customHeight="1" x14ac:dyDescent="0.25">
      <c r="A374" s="133"/>
      <c r="B374" s="133"/>
      <c r="C374" s="179"/>
      <c r="D374" s="179"/>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77"/>
      <c r="AA374" s="133"/>
      <c r="AB374" s="178"/>
      <c r="AC374" s="178"/>
      <c r="AD374" s="178"/>
      <c r="AE374" s="178"/>
      <c r="AF374" s="179"/>
      <c r="AG374" s="179"/>
      <c r="AH374" s="179"/>
      <c r="AI374" s="179"/>
      <c r="AJ374" s="133"/>
      <c r="AK374" s="133"/>
      <c r="AL374" s="133"/>
      <c r="AM374" s="133"/>
      <c r="AN374" s="133"/>
      <c r="AO374" s="133"/>
      <c r="AP374" s="133"/>
      <c r="AQ374" s="180"/>
      <c r="AR374" s="180"/>
      <c r="AS374" s="180"/>
      <c r="AT374" s="180"/>
      <c r="AU374" s="180"/>
      <c r="AV374" s="180"/>
      <c r="AW374" s="181"/>
      <c r="AX374" s="181"/>
      <c r="AY374" s="182"/>
      <c r="AZ374" s="181"/>
      <c r="BA374" s="181"/>
      <c r="BB374" s="177"/>
      <c r="BC374" s="177"/>
      <c r="BD374" s="182"/>
    </row>
    <row r="375" spans="1:56" ht="15" customHeight="1" x14ac:dyDescent="0.25">
      <c r="A375" s="133"/>
      <c r="B375" s="133"/>
      <c r="C375" s="179"/>
      <c r="D375" s="179"/>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77"/>
      <c r="AA375" s="133"/>
      <c r="AB375" s="178"/>
      <c r="AC375" s="178"/>
      <c r="AD375" s="178"/>
      <c r="AE375" s="178"/>
      <c r="AF375" s="179"/>
      <c r="AG375" s="179"/>
      <c r="AH375" s="179"/>
      <c r="AI375" s="179"/>
      <c r="AJ375" s="133"/>
      <c r="AK375" s="133"/>
      <c r="AL375" s="133"/>
      <c r="AM375" s="133"/>
      <c r="AN375" s="133"/>
      <c r="AO375" s="133"/>
      <c r="AP375" s="133"/>
      <c r="AQ375" s="180"/>
      <c r="AR375" s="180"/>
      <c r="AS375" s="180"/>
      <c r="AT375" s="180"/>
      <c r="AU375" s="180"/>
      <c r="AV375" s="180"/>
      <c r="AW375" s="181"/>
      <c r="AX375" s="181"/>
      <c r="AY375" s="182"/>
      <c r="AZ375" s="181"/>
      <c r="BA375" s="181"/>
      <c r="BB375" s="177"/>
      <c r="BC375" s="177"/>
      <c r="BD375" s="182"/>
    </row>
    <row r="376" spans="1:56" ht="15" customHeight="1" x14ac:dyDescent="0.25">
      <c r="A376" s="133"/>
      <c r="B376" s="133"/>
      <c r="C376" s="179"/>
      <c r="D376" s="179"/>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77"/>
      <c r="AA376" s="133"/>
      <c r="AB376" s="178"/>
      <c r="AC376" s="178"/>
      <c r="AD376" s="178"/>
      <c r="AE376" s="178"/>
      <c r="AF376" s="179"/>
      <c r="AG376" s="179"/>
      <c r="AH376" s="179"/>
      <c r="AI376" s="179"/>
      <c r="AJ376" s="133"/>
      <c r="AK376" s="133"/>
      <c r="AL376" s="133"/>
      <c r="AM376" s="133"/>
      <c r="AN376" s="133"/>
      <c r="AO376" s="133"/>
      <c r="AP376" s="133"/>
      <c r="AQ376" s="180"/>
      <c r="AR376" s="180"/>
      <c r="AS376" s="180"/>
      <c r="AT376" s="180"/>
      <c r="AU376" s="180"/>
      <c r="AV376" s="180"/>
      <c r="AW376" s="181"/>
      <c r="AX376" s="181"/>
      <c r="AY376" s="182"/>
      <c r="AZ376" s="181"/>
      <c r="BA376" s="181"/>
      <c r="BB376" s="177"/>
      <c r="BC376" s="177"/>
      <c r="BD376" s="182"/>
    </row>
    <row r="377" spans="1:56" ht="15" customHeight="1" x14ac:dyDescent="0.25">
      <c r="A377" s="133"/>
      <c r="B377" s="133"/>
      <c r="C377" s="179"/>
      <c r="D377" s="179"/>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77"/>
      <c r="AA377" s="133"/>
      <c r="AB377" s="178"/>
      <c r="AC377" s="178"/>
      <c r="AD377" s="178"/>
      <c r="AE377" s="178"/>
      <c r="AF377" s="179"/>
      <c r="AG377" s="179"/>
      <c r="AH377" s="179"/>
      <c r="AI377" s="179"/>
      <c r="AJ377" s="133"/>
      <c r="AK377" s="133"/>
      <c r="AL377" s="133"/>
      <c r="AM377" s="133"/>
      <c r="AN377" s="133"/>
      <c r="AO377" s="133"/>
      <c r="AP377" s="133"/>
      <c r="AQ377" s="180"/>
      <c r="AR377" s="180"/>
      <c r="AS377" s="180"/>
      <c r="AT377" s="180"/>
      <c r="AU377" s="180"/>
      <c r="AV377" s="180"/>
      <c r="AW377" s="181"/>
      <c r="AX377" s="181"/>
      <c r="AY377" s="182"/>
      <c r="AZ377" s="181"/>
      <c r="BA377" s="181"/>
      <c r="BB377" s="177"/>
      <c r="BC377" s="177"/>
      <c r="BD377" s="182"/>
    </row>
    <row r="378" spans="1:56" ht="15" customHeight="1" x14ac:dyDescent="0.25">
      <c r="A378" s="133"/>
      <c r="B378" s="133"/>
      <c r="C378" s="179"/>
      <c r="D378" s="179"/>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77"/>
      <c r="AA378" s="133"/>
      <c r="AB378" s="178"/>
      <c r="AC378" s="178"/>
      <c r="AD378" s="178"/>
      <c r="AE378" s="178"/>
      <c r="AF378" s="179"/>
      <c r="AG378" s="179"/>
      <c r="AH378" s="179"/>
      <c r="AI378" s="179"/>
      <c r="AJ378" s="133"/>
      <c r="AK378" s="133"/>
      <c r="AL378" s="133"/>
      <c r="AM378" s="133"/>
      <c r="AN378" s="133"/>
      <c r="AO378" s="133"/>
      <c r="AP378" s="133"/>
      <c r="AQ378" s="180"/>
      <c r="AR378" s="180"/>
      <c r="AS378" s="180"/>
      <c r="AT378" s="180"/>
      <c r="AU378" s="180"/>
      <c r="AV378" s="180"/>
      <c r="AW378" s="181"/>
      <c r="AX378" s="181"/>
      <c r="AY378" s="182"/>
      <c r="AZ378" s="181"/>
      <c r="BA378" s="181"/>
      <c r="BB378" s="177"/>
      <c r="BC378" s="177"/>
      <c r="BD378" s="182"/>
    </row>
    <row r="379" spans="1:56" ht="15" customHeight="1" x14ac:dyDescent="0.25">
      <c r="A379" s="133"/>
      <c r="B379" s="133"/>
      <c r="C379" s="179"/>
      <c r="D379" s="179"/>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77"/>
      <c r="AA379" s="133"/>
      <c r="AB379" s="178"/>
      <c r="AC379" s="178"/>
      <c r="AD379" s="178"/>
      <c r="AE379" s="178"/>
      <c r="AF379" s="179"/>
      <c r="AG379" s="179"/>
      <c r="AH379" s="179"/>
      <c r="AI379" s="179"/>
      <c r="AJ379" s="133"/>
      <c r="AK379" s="133"/>
      <c r="AL379" s="133"/>
      <c r="AM379" s="133"/>
      <c r="AN379" s="133"/>
      <c r="AO379" s="133"/>
      <c r="AP379" s="133"/>
      <c r="AQ379" s="180"/>
      <c r="AR379" s="180"/>
      <c r="AS379" s="180"/>
      <c r="AT379" s="180"/>
      <c r="AU379" s="180"/>
      <c r="AV379" s="180"/>
      <c r="AW379" s="181"/>
      <c r="AX379" s="181"/>
      <c r="AY379" s="182"/>
      <c r="AZ379" s="181"/>
      <c r="BA379" s="181"/>
      <c r="BB379" s="177"/>
      <c r="BC379" s="177"/>
      <c r="BD379" s="182"/>
    </row>
    <row r="380" spans="1:56" ht="15" customHeight="1" x14ac:dyDescent="0.25">
      <c r="A380" s="133"/>
      <c r="B380" s="133"/>
      <c r="C380" s="179"/>
      <c r="D380" s="179"/>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77"/>
      <c r="AA380" s="133"/>
      <c r="AB380" s="178"/>
      <c r="AC380" s="178"/>
      <c r="AD380" s="178"/>
      <c r="AE380" s="178"/>
      <c r="AF380" s="179"/>
      <c r="AG380" s="179"/>
      <c r="AH380" s="179"/>
      <c r="AI380" s="179"/>
      <c r="AJ380" s="133"/>
      <c r="AK380" s="133"/>
      <c r="AL380" s="133"/>
      <c r="AM380" s="133"/>
      <c r="AN380" s="133"/>
      <c r="AO380" s="133"/>
      <c r="AP380" s="133"/>
      <c r="AQ380" s="180"/>
      <c r="AR380" s="180"/>
      <c r="AS380" s="180"/>
      <c r="AT380" s="180"/>
      <c r="AU380" s="180"/>
      <c r="AV380" s="180"/>
      <c r="AW380" s="181"/>
      <c r="AX380" s="181"/>
      <c r="AY380" s="182"/>
      <c r="AZ380" s="181"/>
      <c r="BA380" s="181"/>
      <c r="BB380" s="177"/>
      <c r="BC380" s="177"/>
      <c r="BD380" s="182"/>
    </row>
    <row r="381" spans="1:56" ht="15" customHeight="1" x14ac:dyDescent="0.25">
      <c r="A381" s="133"/>
      <c r="B381" s="133"/>
      <c r="C381" s="179"/>
      <c r="D381" s="179"/>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77"/>
      <c r="AA381" s="133"/>
      <c r="AB381" s="178"/>
      <c r="AC381" s="178"/>
      <c r="AD381" s="178"/>
      <c r="AE381" s="178"/>
      <c r="AF381" s="179"/>
      <c r="AG381" s="179"/>
      <c r="AH381" s="179"/>
      <c r="AI381" s="179"/>
      <c r="AJ381" s="133"/>
      <c r="AK381" s="133"/>
      <c r="AL381" s="133"/>
      <c r="AM381" s="133"/>
      <c r="AN381" s="133"/>
      <c r="AO381" s="133"/>
      <c r="AP381" s="133"/>
      <c r="AQ381" s="180"/>
      <c r="AR381" s="180"/>
      <c r="AS381" s="180"/>
      <c r="AT381" s="180"/>
      <c r="AU381" s="180"/>
      <c r="AV381" s="180"/>
      <c r="AW381" s="181"/>
      <c r="AX381" s="181"/>
      <c r="AY381" s="182"/>
      <c r="AZ381" s="181"/>
      <c r="BA381" s="181"/>
      <c r="BB381" s="177"/>
      <c r="BC381" s="177"/>
      <c r="BD381" s="182"/>
    </row>
    <row r="382" spans="1:56" ht="15" customHeight="1" x14ac:dyDescent="0.25">
      <c r="A382" s="133"/>
      <c r="B382" s="133"/>
      <c r="C382" s="179"/>
      <c r="D382" s="179"/>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77"/>
      <c r="AA382" s="133"/>
      <c r="AB382" s="178"/>
      <c r="AC382" s="178"/>
      <c r="AD382" s="178"/>
      <c r="AE382" s="178"/>
      <c r="AF382" s="179"/>
      <c r="AG382" s="179"/>
      <c r="AH382" s="179"/>
      <c r="AI382" s="179"/>
      <c r="AJ382" s="133"/>
      <c r="AK382" s="133"/>
      <c r="AL382" s="133"/>
      <c r="AM382" s="133"/>
      <c r="AN382" s="133"/>
      <c r="AO382" s="133"/>
      <c r="AP382" s="133"/>
      <c r="AQ382" s="180"/>
      <c r="AR382" s="180"/>
      <c r="AS382" s="180"/>
      <c r="AT382" s="180"/>
      <c r="AU382" s="180"/>
      <c r="AV382" s="180"/>
      <c r="AW382" s="181"/>
      <c r="AX382" s="181"/>
      <c r="AY382" s="182"/>
      <c r="AZ382" s="181"/>
      <c r="BA382" s="181"/>
      <c r="BB382" s="177"/>
      <c r="BC382" s="177"/>
      <c r="BD382" s="182"/>
    </row>
    <row r="383" spans="1:56" ht="15" customHeight="1" x14ac:dyDescent="0.25">
      <c r="A383" s="133"/>
      <c r="B383" s="133"/>
      <c r="C383" s="179"/>
      <c r="D383" s="179"/>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77"/>
      <c r="AA383" s="133"/>
      <c r="AB383" s="178"/>
      <c r="AC383" s="178"/>
      <c r="AD383" s="178"/>
      <c r="AE383" s="178"/>
      <c r="AF383" s="179"/>
      <c r="AG383" s="179"/>
      <c r="AH383" s="179"/>
      <c r="AI383" s="179"/>
      <c r="AJ383" s="133"/>
      <c r="AK383" s="133"/>
      <c r="AL383" s="133"/>
      <c r="AM383" s="133"/>
      <c r="AN383" s="133"/>
      <c r="AO383" s="133"/>
      <c r="AP383" s="133"/>
      <c r="AQ383" s="180"/>
      <c r="AR383" s="180"/>
      <c r="AS383" s="180"/>
      <c r="AT383" s="180"/>
      <c r="AU383" s="180"/>
      <c r="AV383" s="180"/>
      <c r="AW383" s="181"/>
      <c r="AX383" s="181"/>
      <c r="AY383" s="182"/>
      <c r="AZ383" s="181"/>
      <c r="BA383" s="181"/>
      <c r="BB383" s="177"/>
      <c r="BC383" s="177"/>
      <c r="BD383" s="182"/>
    </row>
    <row r="384" spans="1:56" ht="15" customHeight="1" x14ac:dyDescent="0.25">
      <c r="A384" s="133"/>
      <c r="B384" s="133"/>
      <c r="C384" s="179"/>
      <c r="D384" s="179"/>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77"/>
      <c r="AA384" s="133"/>
      <c r="AB384" s="178"/>
      <c r="AC384" s="178"/>
      <c r="AD384" s="178"/>
      <c r="AE384" s="178"/>
      <c r="AF384" s="179"/>
      <c r="AG384" s="179"/>
      <c r="AH384" s="179"/>
      <c r="AI384" s="179"/>
      <c r="AJ384" s="133"/>
      <c r="AK384" s="133"/>
      <c r="AL384" s="133"/>
      <c r="AM384" s="133"/>
      <c r="AN384" s="133"/>
      <c r="AO384" s="133"/>
      <c r="AP384" s="133"/>
      <c r="AQ384" s="180"/>
      <c r="AR384" s="180"/>
      <c r="AS384" s="180"/>
      <c r="AT384" s="180"/>
      <c r="AU384" s="180"/>
      <c r="AV384" s="180"/>
      <c r="AW384" s="181"/>
      <c r="AX384" s="181"/>
      <c r="AY384" s="182"/>
      <c r="AZ384" s="181"/>
      <c r="BA384" s="181"/>
      <c r="BB384" s="177"/>
      <c r="BC384" s="177"/>
      <c r="BD384" s="182"/>
    </row>
    <row r="385" spans="1:56" ht="15" customHeight="1" x14ac:dyDescent="0.25">
      <c r="A385" s="133"/>
      <c r="B385" s="133"/>
      <c r="C385" s="179"/>
      <c r="D385" s="179"/>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77"/>
      <c r="AA385" s="133"/>
      <c r="AB385" s="178"/>
      <c r="AC385" s="178"/>
      <c r="AD385" s="178"/>
      <c r="AE385" s="178"/>
      <c r="AF385" s="179"/>
      <c r="AG385" s="179"/>
      <c r="AH385" s="179"/>
      <c r="AI385" s="179"/>
      <c r="AJ385" s="133"/>
      <c r="AK385" s="133"/>
      <c r="AL385" s="133"/>
      <c r="AM385" s="133"/>
      <c r="AN385" s="133"/>
      <c r="AO385" s="133"/>
      <c r="AP385" s="133"/>
      <c r="AQ385" s="180"/>
      <c r="AR385" s="180"/>
      <c r="AS385" s="180"/>
      <c r="AT385" s="180"/>
      <c r="AU385" s="180"/>
      <c r="AV385" s="180"/>
      <c r="AW385" s="181"/>
      <c r="AX385" s="181"/>
      <c r="AY385" s="182"/>
      <c r="AZ385" s="181"/>
      <c r="BA385" s="181"/>
      <c r="BB385" s="177"/>
      <c r="BC385" s="177"/>
      <c r="BD385" s="182"/>
    </row>
    <row r="386" spans="1:56" ht="15" customHeight="1" x14ac:dyDescent="0.25">
      <c r="A386" s="133"/>
      <c r="B386" s="133"/>
      <c r="C386" s="179"/>
      <c r="D386" s="179"/>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77"/>
      <c r="AA386" s="133"/>
      <c r="AB386" s="178"/>
      <c r="AC386" s="178"/>
      <c r="AD386" s="178"/>
      <c r="AE386" s="178"/>
      <c r="AF386" s="179"/>
      <c r="AG386" s="179"/>
      <c r="AH386" s="179"/>
      <c r="AI386" s="179"/>
      <c r="AJ386" s="133"/>
      <c r="AK386" s="133"/>
      <c r="AL386" s="133"/>
      <c r="AM386" s="133"/>
      <c r="AN386" s="133"/>
      <c r="AO386" s="133"/>
      <c r="AP386" s="133"/>
      <c r="AQ386" s="180"/>
      <c r="AR386" s="180"/>
      <c r="AS386" s="180"/>
      <c r="AT386" s="180"/>
      <c r="AU386" s="180"/>
      <c r="AV386" s="180"/>
      <c r="AW386" s="181"/>
      <c r="AX386" s="181"/>
      <c r="AY386" s="182"/>
      <c r="AZ386" s="181"/>
      <c r="BA386" s="181"/>
      <c r="BB386" s="177"/>
      <c r="BC386" s="177"/>
      <c r="BD386" s="182"/>
    </row>
    <row r="387" spans="1:56" ht="15" customHeight="1" x14ac:dyDescent="0.25">
      <c r="A387" s="133"/>
      <c r="B387" s="133"/>
      <c r="C387" s="179"/>
      <c r="D387" s="179"/>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77"/>
      <c r="AA387" s="133"/>
      <c r="AB387" s="178"/>
      <c r="AC387" s="178"/>
      <c r="AD387" s="178"/>
      <c r="AE387" s="178"/>
      <c r="AF387" s="179"/>
      <c r="AG387" s="179"/>
      <c r="AH387" s="179"/>
      <c r="AI387" s="179"/>
      <c r="AJ387" s="133"/>
      <c r="AK387" s="133"/>
      <c r="AL387" s="133"/>
      <c r="AM387" s="133"/>
      <c r="AN387" s="133"/>
      <c r="AO387" s="133"/>
      <c r="AP387" s="133"/>
      <c r="AQ387" s="180"/>
      <c r="AR387" s="180"/>
      <c r="AS387" s="180"/>
      <c r="AT387" s="180"/>
      <c r="AU387" s="180"/>
      <c r="AV387" s="180"/>
      <c r="AW387" s="181"/>
      <c r="AX387" s="181"/>
      <c r="AY387" s="182"/>
      <c r="AZ387" s="181"/>
      <c r="BA387" s="181"/>
      <c r="BB387" s="177"/>
      <c r="BC387" s="177"/>
      <c r="BD387" s="182"/>
    </row>
    <row r="388" spans="1:56" ht="15" customHeight="1" x14ac:dyDescent="0.25">
      <c r="A388" s="133"/>
      <c r="B388" s="133"/>
      <c r="C388" s="179"/>
      <c r="D388" s="179"/>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77"/>
      <c r="AA388" s="133"/>
      <c r="AB388" s="178"/>
      <c r="AC388" s="178"/>
      <c r="AD388" s="178"/>
      <c r="AE388" s="178"/>
      <c r="AF388" s="179"/>
      <c r="AG388" s="179"/>
      <c r="AH388" s="179"/>
      <c r="AI388" s="179"/>
      <c r="AJ388" s="133"/>
      <c r="AK388" s="133"/>
      <c r="AL388" s="133"/>
      <c r="AM388" s="133"/>
      <c r="AN388" s="133"/>
      <c r="AO388" s="133"/>
      <c r="AP388" s="133"/>
      <c r="AQ388" s="180"/>
      <c r="AR388" s="180"/>
      <c r="AS388" s="180"/>
      <c r="AT388" s="180"/>
      <c r="AU388" s="180"/>
      <c r="AV388" s="180"/>
      <c r="AW388" s="181"/>
      <c r="AX388" s="181"/>
      <c r="AY388" s="182"/>
      <c r="AZ388" s="181"/>
      <c r="BA388" s="181"/>
      <c r="BB388" s="177"/>
      <c r="BC388" s="177"/>
      <c r="BD388" s="182"/>
    </row>
    <row r="389" spans="1:56" ht="15" customHeight="1" x14ac:dyDescent="0.25">
      <c r="A389" s="133"/>
      <c r="B389" s="133"/>
      <c r="C389" s="179"/>
      <c r="D389" s="179"/>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77"/>
      <c r="AA389" s="133"/>
      <c r="AB389" s="178"/>
      <c r="AC389" s="178"/>
      <c r="AD389" s="178"/>
      <c r="AE389" s="178"/>
      <c r="AF389" s="179"/>
      <c r="AG389" s="179"/>
      <c r="AH389" s="179"/>
      <c r="AI389" s="179"/>
      <c r="AJ389" s="133"/>
      <c r="AK389" s="133"/>
      <c r="AL389" s="133"/>
      <c r="AM389" s="133"/>
      <c r="AN389" s="133"/>
      <c r="AO389" s="133"/>
      <c r="AP389" s="133"/>
      <c r="AQ389" s="180"/>
      <c r="AR389" s="180"/>
      <c r="AS389" s="180"/>
      <c r="AT389" s="180"/>
      <c r="AU389" s="180"/>
      <c r="AV389" s="180"/>
      <c r="AW389" s="181"/>
      <c r="AX389" s="181"/>
      <c r="AY389" s="182"/>
      <c r="AZ389" s="181"/>
      <c r="BA389" s="181"/>
      <c r="BB389" s="177"/>
      <c r="BC389" s="177"/>
      <c r="BD389" s="182"/>
    </row>
    <row r="390" spans="1:56" ht="15" customHeight="1" x14ac:dyDescent="0.25">
      <c r="A390" s="133"/>
      <c r="B390" s="133"/>
      <c r="C390" s="179"/>
      <c r="D390" s="179"/>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77"/>
      <c r="AA390" s="133"/>
      <c r="AB390" s="178"/>
      <c r="AC390" s="178"/>
      <c r="AD390" s="178"/>
      <c r="AE390" s="178"/>
      <c r="AF390" s="179"/>
      <c r="AG390" s="179"/>
      <c r="AH390" s="179"/>
      <c r="AI390" s="179"/>
      <c r="AJ390" s="133"/>
      <c r="AK390" s="133"/>
      <c r="AL390" s="133"/>
      <c r="AM390" s="133"/>
      <c r="AN390" s="133"/>
      <c r="AO390" s="133"/>
      <c r="AP390" s="133"/>
      <c r="AQ390" s="180"/>
      <c r="AR390" s="180"/>
      <c r="AS390" s="180"/>
      <c r="AT390" s="180"/>
      <c r="AU390" s="180"/>
      <c r="AV390" s="180"/>
      <c r="AW390" s="181"/>
      <c r="AX390" s="181"/>
      <c r="AY390" s="182"/>
      <c r="AZ390" s="181"/>
      <c r="BA390" s="181"/>
      <c r="BB390" s="177"/>
      <c r="BC390" s="177"/>
      <c r="BD390" s="182"/>
    </row>
    <row r="391" spans="1:56" ht="15" customHeight="1" x14ac:dyDescent="0.25">
      <c r="A391" s="133"/>
      <c r="B391" s="133"/>
      <c r="C391" s="179"/>
      <c r="D391" s="179"/>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77"/>
      <c r="AA391" s="133"/>
      <c r="AB391" s="178"/>
      <c r="AC391" s="178"/>
      <c r="AD391" s="178"/>
      <c r="AE391" s="178"/>
      <c r="AF391" s="179"/>
      <c r="AG391" s="179"/>
      <c r="AH391" s="179"/>
      <c r="AI391" s="179"/>
      <c r="AJ391" s="133"/>
      <c r="AK391" s="133"/>
      <c r="AL391" s="133"/>
      <c r="AM391" s="133"/>
      <c r="AN391" s="133"/>
      <c r="AO391" s="133"/>
      <c r="AP391" s="133"/>
      <c r="AQ391" s="180"/>
      <c r="AR391" s="180"/>
      <c r="AS391" s="180"/>
      <c r="AT391" s="180"/>
      <c r="AU391" s="180"/>
      <c r="AV391" s="180"/>
      <c r="AW391" s="181"/>
      <c r="AX391" s="181"/>
      <c r="AY391" s="182"/>
      <c r="AZ391" s="181"/>
      <c r="BA391" s="181"/>
      <c r="BB391" s="177"/>
      <c r="BC391" s="177"/>
      <c r="BD391" s="182"/>
    </row>
    <row r="392" spans="1:56" ht="15" customHeight="1" x14ac:dyDescent="0.25">
      <c r="A392" s="133"/>
      <c r="B392" s="133"/>
      <c r="C392" s="179"/>
      <c r="D392" s="179"/>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77"/>
      <c r="AA392" s="133"/>
      <c r="AB392" s="178"/>
      <c r="AC392" s="178"/>
      <c r="AD392" s="178"/>
      <c r="AE392" s="178"/>
      <c r="AF392" s="179"/>
      <c r="AG392" s="179"/>
      <c r="AH392" s="179"/>
      <c r="AI392" s="179"/>
      <c r="AJ392" s="133"/>
      <c r="AK392" s="133"/>
      <c r="AL392" s="133"/>
      <c r="AM392" s="133"/>
      <c r="AN392" s="133"/>
      <c r="AO392" s="133"/>
      <c r="AP392" s="133"/>
      <c r="AQ392" s="180"/>
      <c r="AR392" s="180"/>
      <c r="AS392" s="180"/>
      <c r="AT392" s="180"/>
      <c r="AU392" s="180"/>
      <c r="AV392" s="180"/>
      <c r="AW392" s="181"/>
      <c r="AX392" s="181"/>
      <c r="AY392" s="182"/>
      <c r="AZ392" s="181"/>
      <c r="BA392" s="181"/>
      <c r="BB392" s="177"/>
      <c r="BC392" s="177"/>
      <c r="BD392" s="182"/>
    </row>
    <row r="393" spans="1:56" ht="15" customHeight="1" x14ac:dyDescent="0.25">
      <c r="A393" s="133"/>
      <c r="B393" s="133"/>
      <c r="C393" s="179"/>
      <c r="D393" s="179"/>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77"/>
      <c r="AA393" s="133"/>
      <c r="AB393" s="178"/>
      <c r="AC393" s="178"/>
      <c r="AD393" s="178"/>
      <c r="AE393" s="178"/>
      <c r="AF393" s="179"/>
      <c r="AG393" s="179"/>
      <c r="AH393" s="179"/>
      <c r="AI393" s="179"/>
      <c r="AJ393" s="133"/>
      <c r="AK393" s="133"/>
      <c r="AL393" s="133"/>
      <c r="AM393" s="133"/>
      <c r="AN393" s="133"/>
      <c r="AO393" s="133"/>
      <c r="AP393" s="133"/>
      <c r="AQ393" s="180"/>
      <c r="AR393" s="180"/>
      <c r="AS393" s="180"/>
      <c r="AT393" s="180"/>
      <c r="AU393" s="180"/>
      <c r="AV393" s="180"/>
      <c r="AW393" s="181"/>
      <c r="AX393" s="181"/>
      <c r="AY393" s="182"/>
      <c r="AZ393" s="181"/>
      <c r="BA393" s="181"/>
      <c r="BB393" s="177"/>
      <c r="BC393" s="177"/>
      <c r="BD393" s="182"/>
    </row>
    <row r="394" spans="1:56" ht="15" customHeight="1" x14ac:dyDescent="0.25">
      <c r="A394" s="133"/>
      <c r="B394" s="133"/>
      <c r="C394" s="179"/>
      <c r="D394" s="179"/>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77"/>
      <c r="AA394" s="133"/>
      <c r="AB394" s="178"/>
      <c r="AC394" s="178"/>
      <c r="AD394" s="178"/>
      <c r="AE394" s="178"/>
      <c r="AF394" s="179"/>
      <c r="AG394" s="179"/>
      <c r="AH394" s="179"/>
      <c r="AI394" s="179"/>
      <c r="AJ394" s="133"/>
      <c r="AK394" s="133"/>
      <c r="AL394" s="133"/>
      <c r="AM394" s="133"/>
      <c r="AN394" s="133"/>
      <c r="AO394" s="133"/>
      <c r="AP394" s="133"/>
      <c r="AQ394" s="180"/>
      <c r="AR394" s="180"/>
      <c r="AS394" s="180"/>
      <c r="AT394" s="180"/>
      <c r="AU394" s="180"/>
      <c r="AV394" s="180"/>
      <c r="AW394" s="181"/>
      <c r="AX394" s="181"/>
      <c r="AY394" s="182"/>
      <c r="AZ394" s="181"/>
      <c r="BA394" s="181"/>
      <c r="BB394" s="177"/>
      <c r="BC394" s="177"/>
      <c r="BD394" s="182"/>
    </row>
    <row r="395" spans="1:56" ht="15" customHeight="1" x14ac:dyDescent="0.25">
      <c r="A395" s="133"/>
      <c r="B395" s="133"/>
      <c r="C395" s="179"/>
      <c r="D395" s="179"/>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77"/>
      <c r="AA395" s="133"/>
      <c r="AB395" s="178"/>
      <c r="AC395" s="178"/>
      <c r="AD395" s="178"/>
      <c r="AE395" s="178"/>
      <c r="AF395" s="179"/>
      <c r="AG395" s="179"/>
      <c r="AH395" s="179"/>
      <c r="AI395" s="179"/>
      <c r="AJ395" s="133"/>
      <c r="AK395" s="133"/>
      <c r="AL395" s="133"/>
      <c r="AM395" s="133"/>
      <c r="AN395" s="133"/>
      <c r="AO395" s="133"/>
      <c r="AP395" s="133"/>
      <c r="AQ395" s="180"/>
      <c r="AR395" s="180"/>
      <c r="AS395" s="180"/>
      <c r="AT395" s="180"/>
      <c r="AU395" s="180"/>
      <c r="AV395" s="180"/>
      <c r="AW395" s="181"/>
      <c r="AX395" s="181"/>
      <c r="AY395" s="182"/>
      <c r="AZ395" s="181"/>
      <c r="BA395" s="181"/>
      <c r="BB395" s="177"/>
      <c r="BC395" s="177"/>
      <c r="BD395" s="182"/>
    </row>
    <row r="396" spans="1:56" ht="15" customHeight="1" x14ac:dyDescent="0.25">
      <c r="A396" s="133"/>
      <c r="B396" s="133"/>
      <c r="C396" s="179"/>
      <c r="D396" s="179"/>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77"/>
      <c r="AA396" s="133"/>
      <c r="AB396" s="178"/>
      <c r="AC396" s="178"/>
      <c r="AD396" s="178"/>
      <c r="AE396" s="178"/>
      <c r="AF396" s="179"/>
      <c r="AG396" s="179"/>
      <c r="AH396" s="179"/>
      <c r="AI396" s="179"/>
      <c r="AJ396" s="133"/>
      <c r="AK396" s="133"/>
      <c r="AL396" s="133"/>
      <c r="AM396" s="133"/>
      <c r="AN396" s="133"/>
      <c r="AO396" s="133"/>
      <c r="AP396" s="133"/>
      <c r="AQ396" s="180"/>
      <c r="AR396" s="180"/>
      <c r="AS396" s="180"/>
      <c r="AT396" s="180"/>
      <c r="AU396" s="180"/>
      <c r="AV396" s="180"/>
      <c r="AW396" s="181"/>
      <c r="AX396" s="181"/>
      <c r="AY396" s="182"/>
      <c r="AZ396" s="181"/>
      <c r="BA396" s="181"/>
      <c r="BB396" s="177"/>
      <c r="BC396" s="177"/>
      <c r="BD396" s="182"/>
    </row>
    <row r="397" spans="1:56" ht="15" customHeight="1" x14ac:dyDescent="0.25">
      <c r="A397" s="133"/>
      <c r="B397" s="133"/>
      <c r="C397" s="179"/>
      <c r="D397" s="179"/>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77"/>
      <c r="AA397" s="133"/>
      <c r="AB397" s="178"/>
      <c r="AC397" s="178"/>
      <c r="AD397" s="178"/>
      <c r="AE397" s="178"/>
      <c r="AF397" s="179"/>
      <c r="AG397" s="179"/>
      <c r="AH397" s="179"/>
      <c r="AI397" s="179"/>
      <c r="AJ397" s="133"/>
      <c r="AK397" s="133"/>
      <c r="AL397" s="133"/>
      <c r="AM397" s="133"/>
      <c r="AN397" s="133"/>
      <c r="AO397" s="133"/>
      <c r="AP397" s="133"/>
      <c r="AQ397" s="180"/>
      <c r="AR397" s="180"/>
      <c r="AS397" s="180"/>
      <c r="AT397" s="180"/>
      <c r="AU397" s="180"/>
      <c r="AV397" s="180"/>
      <c r="AW397" s="181"/>
      <c r="AX397" s="181"/>
      <c r="AY397" s="182"/>
      <c r="AZ397" s="181"/>
      <c r="BA397" s="181"/>
      <c r="BB397" s="177"/>
      <c r="BC397" s="177"/>
      <c r="BD397" s="182"/>
    </row>
    <row r="398" spans="1:56" ht="15" customHeight="1" x14ac:dyDescent="0.25">
      <c r="A398" s="133"/>
      <c r="B398" s="133"/>
      <c r="C398" s="179"/>
      <c r="D398" s="179"/>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77"/>
      <c r="AA398" s="133"/>
      <c r="AB398" s="178"/>
      <c r="AC398" s="178"/>
      <c r="AD398" s="178"/>
      <c r="AE398" s="178"/>
      <c r="AF398" s="179"/>
      <c r="AG398" s="179"/>
      <c r="AH398" s="179"/>
      <c r="AI398" s="179"/>
      <c r="AJ398" s="133"/>
      <c r="AK398" s="133"/>
      <c r="AL398" s="133"/>
      <c r="AM398" s="133"/>
      <c r="AN398" s="133"/>
      <c r="AO398" s="133"/>
      <c r="AP398" s="133"/>
      <c r="AQ398" s="180"/>
      <c r="AR398" s="180"/>
      <c r="AS398" s="180"/>
      <c r="AT398" s="180"/>
      <c r="AU398" s="180"/>
      <c r="AV398" s="180"/>
      <c r="AW398" s="181"/>
      <c r="AX398" s="181"/>
      <c r="AY398" s="182"/>
      <c r="AZ398" s="181"/>
      <c r="BA398" s="181"/>
      <c r="BB398" s="177"/>
      <c r="BC398" s="177"/>
      <c r="BD398" s="182"/>
    </row>
    <row r="399" spans="1:56" ht="15" customHeight="1" x14ac:dyDescent="0.25">
      <c r="A399" s="133"/>
      <c r="B399" s="133"/>
      <c r="C399" s="179"/>
      <c r="D399" s="179"/>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77"/>
      <c r="AA399" s="133"/>
      <c r="AB399" s="178"/>
      <c r="AC399" s="178"/>
      <c r="AD399" s="178"/>
      <c r="AE399" s="178"/>
      <c r="AF399" s="179"/>
      <c r="AG399" s="179"/>
      <c r="AH399" s="179"/>
      <c r="AI399" s="179"/>
      <c r="AJ399" s="133"/>
      <c r="AK399" s="133"/>
      <c r="AL399" s="133"/>
      <c r="AM399" s="133"/>
      <c r="AN399" s="133"/>
      <c r="AO399" s="133"/>
      <c r="AP399" s="133"/>
      <c r="AQ399" s="180"/>
      <c r="AR399" s="180"/>
      <c r="AS399" s="180"/>
      <c r="AT399" s="180"/>
      <c r="AU399" s="180"/>
      <c r="AV399" s="180"/>
      <c r="AW399" s="181"/>
      <c r="AX399" s="181"/>
      <c r="AY399" s="182"/>
      <c r="AZ399" s="181"/>
      <c r="BA399" s="181"/>
      <c r="BB399" s="177"/>
      <c r="BC399" s="177"/>
      <c r="BD399" s="182"/>
    </row>
    <row r="400" spans="1:56" ht="15" customHeight="1" x14ac:dyDescent="0.25">
      <c r="A400" s="133"/>
      <c r="B400" s="133"/>
      <c r="C400" s="179"/>
      <c r="D400" s="179"/>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77"/>
      <c r="AA400" s="133"/>
      <c r="AB400" s="178"/>
      <c r="AC400" s="178"/>
      <c r="AD400" s="178"/>
      <c r="AE400" s="178"/>
      <c r="AF400" s="179"/>
      <c r="AG400" s="179"/>
      <c r="AH400" s="179"/>
      <c r="AI400" s="179"/>
      <c r="AJ400" s="133"/>
      <c r="AK400" s="133"/>
      <c r="AL400" s="133"/>
      <c r="AM400" s="133"/>
      <c r="AN400" s="133"/>
      <c r="AO400" s="133"/>
      <c r="AP400" s="133"/>
      <c r="AQ400" s="180"/>
      <c r="AR400" s="180"/>
      <c r="AS400" s="180"/>
      <c r="AT400" s="180"/>
      <c r="AU400" s="180"/>
      <c r="AV400" s="180"/>
      <c r="AW400" s="181"/>
      <c r="AX400" s="181"/>
      <c r="AY400" s="182"/>
      <c r="AZ400" s="181"/>
      <c r="BA400" s="181"/>
      <c r="BB400" s="177"/>
      <c r="BC400" s="177"/>
      <c r="BD400" s="182"/>
    </row>
    <row r="401" spans="1:56" ht="15" customHeight="1" x14ac:dyDescent="0.25">
      <c r="A401" s="133"/>
      <c r="B401" s="133"/>
      <c r="C401" s="179"/>
      <c r="D401" s="179"/>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77"/>
      <c r="AA401" s="133"/>
      <c r="AB401" s="178"/>
      <c r="AC401" s="178"/>
      <c r="AD401" s="178"/>
      <c r="AE401" s="178"/>
      <c r="AF401" s="179"/>
      <c r="AG401" s="179"/>
      <c r="AH401" s="179"/>
      <c r="AI401" s="179"/>
      <c r="AJ401" s="133"/>
      <c r="AK401" s="133"/>
      <c r="AL401" s="133"/>
      <c r="AM401" s="133"/>
      <c r="AN401" s="133"/>
      <c r="AO401" s="133"/>
      <c r="AP401" s="133"/>
      <c r="AQ401" s="180"/>
      <c r="AR401" s="180"/>
      <c r="AS401" s="180"/>
      <c r="AT401" s="180"/>
      <c r="AU401" s="180"/>
      <c r="AV401" s="180"/>
      <c r="AW401" s="181"/>
      <c r="AX401" s="181"/>
      <c r="AY401" s="182"/>
      <c r="AZ401" s="181"/>
      <c r="BA401" s="181"/>
      <c r="BB401" s="177"/>
      <c r="BC401" s="177"/>
      <c r="BD401" s="182"/>
    </row>
    <row r="402" spans="1:56" ht="15" customHeight="1" x14ac:dyDescent="0.25">
      <c r="A402" s="133"/>
      <c r="B402" s="133"/>
      <c r="C402" s="179"/>
      <c r="D402" s="179"/>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77"/>
      <c r="AA402" s="133"/>
      <c r="AB402" s="178"/>
      <c r="AC402" s="178"/>
      <c r="AD402" s="178"/>
      <c r="AE402" s="178"/>
      <c r="AF402" s="179"/>
      <c r="AG402" s="179"/>
      <c r="AH402" s="179"/>
      <c r="AI402" s="179"/>
      <c r="AJ402" s="133"/>
      <c r="AK402" s="133"/>
      <c r="AL402" s="133"/>
      <c r="AM402" s="133"/>
      <c r="AN402" s="133"/>
      <c r="AO402" s="133"/>
      <c r="AP402" s="133"/>
      <c r="AQ402" s="180"/>
      <c r="AR402" s="180"/>
      <c r="AS402" s="180"/>
      <c r="AT402" s="180"/>
      <c r="AU402" s="180"/>
      <c r="AV402" s="180"/>
      <c r="AW402" s="181"/>
      <c r="AX402" s="181"/>
      <c r="AY402" s="182"/>
      <c r="AZ402" s="181"/>
      <c r="BA402" s="181"/>
      <c r="BB402" s="177"/>
      <c r="BC402" s="177"/>
      <c r="BD402" s="182"/>
    </row>
    <row r="403" spans="1:56" ht="15" customHeight="1" x14ac:dyDescent="0.25">
      <c r="A403" s="133"/>
      <c r="B403" s="133"/>
      <c r="C403" s="179"/>
      <c r="D403" s="179"/>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77"/>
      <c r="AA403" s="133"/>
      <c r="AB403" s="178"/>
      <c r="AC403" s="178"/>
      <c r="AD403" s="178"/>
      <c r="AE403" s="178"/>
      <c r="AF403" s="179"/>
      <c r="AG403" s="179"/>
      <c r="AH403" s="179"/>
      <c r="AI403" s="179"/>
      <c r="AJ403" s="133"/>
      <c r="AK403" s="133"/>
      <c r="AL403" s="133"/>
      <c r="AM403" s="133"/>
      <c r="AN403" s="133"/>
      <c r="AO403" s="133"/>
      <c r="AP403" s="133"/>
      <c r="AQ403" s="180"/>
      <c r="AR403" s="180"/>
      <c r="AS403" s="180"/>
      <c r="AT403" s="180"/>
      <c r="AU403" s="180"/>
      <c r="AV403" s="180"/>
      <c r="AW403" s="181"/>
      <c r="AX403" s="181"/>
      <c r="AY403" s="182"/>
      <c r="AZ403" s="181"/>
      <c r="BA403" s="181"/>
      <c r="BB403" s="177"/>
      <c r="BC403" s="177"/>
      <c r="BD403" s="182"/>
    </row>
    <row r="404" spans="1:56" ht="15" customHeight="1" x14ac:dyDescent="0.25">
      <c r="A404" s="133"/>
      <c r="B404" s="133"/>
      <c r="C404" s="179"/>
      <c r="D404" s="179"/>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77"/>
      <c r="AA404" s="133"/>
      <c r="AB404" s="178"/>
      <c r="AC404" s="178"/>
      <c r="AD404" s="178"/>
      <c r="AE404" s="178"/>
      <c r="AF404" s="179"/>
      <c r="AG404" s="179"/>
      <c r="AH404" s="179"/>
      <c r="AI404" s="179"/>
      <c r="AJ404" s="133"/>
      <c r="AK404" s="133"/>
      <c r="AL404" s="133"/>
      <c r="AM404" s="133"/>
      <c r="AN404" s="133"/>
      <c r="AO404" s="133"/>
      <c r="AP404" s="133"/>
      <c r="AQ404" s="180"/>
      <c r="AR404" s="180"/>
      <c r="AS404" s="180"/>
      <c r="AT404" s="180"/>
      <c r="AU404" s="180"/>
      <c r="AV404" s="180"/>
      <c r="AW404" s="181"/>
      <c r="AX404" s="181"/>
      <c r="AY404" s="182"/>
      <c r="AZ404" s="181"/>
      <c r="BA404" s="181"/>
      <c r="BB404" s="177"/>
      <c r="BC404" s="177"/>
      <c r="BD404" s="182"/>
    </row>
    <row r="405" spans="1:56" ht="15" customHeight="1" x14ac:dyDescent="0.25">
      <c r="A405" s="133"/>
      <c r="B405" s="133"/>
      <c r="C405" s="179"/>
      <c r="D405" s="179"/>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77"/>
      <c r="AA405" s="133"/>
      <c r="AB405" s="178"/>
      <c r="AC405" s="178"/>
      <c r="AD405" s="178"/>
      <c r="AE405" s="178"/>
      <c r="AF405" s="179"/>
      <c r="AG405" s="179"/>
      <c r="AH405" s="179"/>
      <c r="AI405" s="179"/>
      <c r="AJ405" s="133"/>
      <c r="AK405" s="133"/>
      <c r="AL405" s="133"/>
      <c r="AM405" s="133"/>
      <c r="AN405" s="133"/>
      <c r="AO405" s="133"/>
      <c r="AP405" s="133"/>
      <c r="AQ405" s="180"/>
      <c r="AR405" s="180"/>
      <c r="AS405" s="180"/>
      <c r="AT405" s="180"/>
      <c r="AU405" s="180"/>
      <c r="AV405" s="180"/>
      <c r="AW405" s="181"/>
      <c r="AX405" s="181"/>
      <c r="AY405" s="182"/>
      <c r="AZ405" s="181"/>
      <c r="BA405" s="181"/>
      <c r="BB405" s="177"/>
      <c r="BC405" s="177"/>
      <c r="BD405" s="182"/>
    </row>
    <row r="406" spans="1:56" ht="15" customHeight="1" x14ac:dyDescent="0.25">
      <c r="A406" s="133"/>
      <c r="B406" s="133"/>
      <c r="C406" s="179"/>
      <c r="D406" s="179"/>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77"/>
      <c r="AA406" s="133"/>
      <c r="AB406" s="178"/>
      <c r="AC406" s="178"/>
      <c r="AD406" s="178"/>
      <c r="AE406" s="178"/>
      <c r="AF406" s="179"/>
      <c r="AG406" s="179"/>
      <c r="AH406" s="179"/>
      <c r="AI406" s="179"/>
      <c r="AJ406" s="133"/>
      <c r="AK406" s="133"/>
      <c r="AL406" s="133"/>
      <c r="AM406" s="133"/>
      <c r="AN406" s="133"/>
      <c r="AO406" s="133"/>
      <c r="AP406" s="133"/>
      <c r="AQ406" s="180"/>
      <c r="AR406" s="180"/>
      <c r="AS406" s="180"/>
      <c r="AT406" s="180"/>
      <c r="AU406" s="180"/>
      <c r="AV406" s="180"/>
      <c r="AW406" s="181"/>
      <c r="AX406" s="181"/>
      <c r="AY406" s="182"/>
      <c r="AZ406" s="181"/>
      <c r="BA406" s="181"/>
      <c r="BB406" s="177"/>
      <c r="BC406" s="177"/>
      <c r="BD406" s="182"/>
    </row>
    <row r="407" spans="1:56" ht="15" customHeight="1" x14ac:dyDescent="0.25">
      <c r="A407" s="133"/>
      <c r="B407" s="133"/>
      <c r="C407" s="179"/>
      <c r="D407" s="179"/>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77"/>
      <c r="AA407" s="133"/>
      <c r="AB407" s="178"/>
      <c r="AC407" s="178"/>
      <c r="AD407" s="178"/>
      <c r="AE407" s="178"/>
      <c r="AF407" s="179"/>
      <c r="AG407" s="179"/>
      <c r="AH407" s="179"/>
      <c r="AI407" s="179"/>
      <c r="AJ407" s="133"/>
      <c r="AK407" s="133"/>
      <c r="AL407" s="133"/>
      <c r="AM407" s="133"/>
      <c r="AN407" s="133"/>
      <c r="AO407" s="133"/>
      <c r="AP407" s="133"/>
      <c r="AQ407" s="180"/>
      <c r="AR407" s="180"/>
      <c r="AS407" s="180"/>
      <c r="AT407" s="180"/>
      <c r="AU407" s="180"/>
      <c r="AV407" s="180"/>
      <c r="AW407" s="181"/>
      <c r="AX407" s="181"/>
      <c r="AY407" s="182"/>
      <c r="AZ407" s="181"/>
      <c r="BA407" s="181"/>
      <c r="BB407" s="177"/>
      <c r="BC407" s="177"/>
      <c r="BD407" s="182"/>
    </row>
    <row r="408" spans="1:56" ht="15" customHeight="1" x14ac:dyDescent="0.25">
      <c r="A408" s="133"/>
      <c r="B408" s="133"/>
      <c r="C408" s="179"/>
      <c r="D408" s="179"/>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77"/>
      <c r="AA408" s="133"/>
      <c r="AB408" s="178"/>
      <c r="AC408" s="178"/>
      <c r="AD408" s="178"/>
      <c r="AE408" s="178"/>
      <c r="AF408" s="179"/>
      <c r="AG408" s="179"/>
      <c r="AH408" s="179"/>
      <c r="AI408" s="179"/>
      <c r="AJ408" s="133"/>
      <c r="AK408" s="133"/>
      <c r="AL408" s="133"/>
      <c r="AM408" s="133"/>
      <c r="AN408" s="133"/>
      <c r="AO408" s="133"/>
      <c r="AP408" s="133"/>
      <c r="AQ408" s="180"/>
      <c r="AR408" s="180"/>
      <c r="AS408" s="180"/>
      <c r="AT408" s="180"/>
      <c r="AU408" s="180"/>
      <c r="AV408" s="180"/>
      <c r="AW408" s="181"/>
      <c r="AX408" s="181"/>
      <c r="AY408" s="182"/>
      <c r="AZ408" s="181"/>
      <c r="BA408" s="181"/>
      <c r="BB408" s="177"/>
      <c r="BC408" s="177"/>
      <c r="BD408" s="182"/>
    </row>
    <row r="409" spans="1:56" ht="15" customHeight="1" x14ac:dyDescent="0.25">
      <c r="A409" s="133"/>
      <c r="B409" s="133"/>
      <c r="C409" s="179"/>
      <c r="D409" s="179"/>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77"/>
      <c r="AA409" s="133"/>
      <c r="AB409" s="178"/>
      <c r="AC409" s="178"/>
      <c r="AD409" s="178"/>
      <c r="AE409" s="178"/>
      <c r="AF409" s="179"/>
      <c r="AG409" s="179"/>
      <c r="AH409" s="179"/>
      <c r="AI409" s="179"/>
      <c r="AJ409" s="133"/>
      <c r="AK409" s="133"/>
      <c r="AL409" s="133"/>
      <c r="AM409" s="133"/>
      <c r="AN409" s="133"/>
      <c r="AO409" s="133"/>
      <c r="AP409" s="133"/>
      <c r="AQ409" s="180"/>
      <c r="AR409" s="180"/>
      <c r="AS409" s="180"/>
      <c r="AT409" s="180"/>
      <c r="AU409" s="180"/>
      <c r="AV409" s="180"/>
      <c r="AW409" s="181"/>
      <c r="AX409" s="181"/>
      <c r="AY409" s="182"/>
      <c r="AZ409" s="181"/>
      <c r="BA409" s="181"/>
      <c r="BB409" s="177"/>
      <c r="BC409" s="177"/>
      <c r="BD409" s="182"/>
    </row>
    <row r="410" spans="1:56" ht="15" customHeight="1" x14ac:dyDescent="0.25">
      <c r="A410" s="133"/>
      <c r="B410" s="133"/>
      <c r="C410" s="179"/>
      <c r="D410" s="179"/>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77"/>
      <c r="AA410" s="133"/>
      <c r="AB410" s="178"/>
      <c r="AC410" s="178"/>
      <c r="AD410" s="178"/>
      <c r="AE410" s="178"/>
      <c r="AF410" s="179"/>
      <c r="AG410" s="179"/>
      <c r="AH410" s="179"/>
      <c r="AI410" s="179"/>
      <c r="AJ410" s="133"/>
      <c r="AK410" s="133"/>
      <c r="AL410" s="133"/>
      <c r="AM410" s="133"/>
      <c r="AN410" s="133"/>
      <c r="AO410" s="133"/>
      <c r="AP410" s="133"/>
      <c r="AQ410" s="180"/>
      <c r="AR410" s="180"/>
      <c r="AS410" s="180"/>
      <c r="AT410" s="180"/>
      <c r="AU410" s="180"/>
      <c r="AV410" s="180"/>
      <c r="AW410" s="181"/>
      <c r="AX410" s="181"/>
      <c r="AY410" s="182"/>
      <c r="AZ410" s="181"/>
      <c r="BA410" s="181"/>
      <c r="BB410" s="177"/>
      <c r="BC410" s="177"/>
      <c r="BD410" s="182"/>
    </row>
    <row r="411" spans="1:56" ht="15" customHeight="1" x14ac:dyDescent="0.25">
      <c r="A411" s="133"/>
      <c r="B411" s="133"/>
      <c r="C411" s="179"/>
      <c r="D411" s="179"/>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77"/>
      <c r="AA411" s="133"/>
      <c r="AB411" s="178"/>
      <c r="AC411" s="178"/>
      <c r="AD411" s="178"/>
      <c r="AE411" s="178"/>
      <c r="AF411" s="179"/>
      <c r="AG411" s="179"/>
      <c r="AH411" s="179"/>
      <c r="AI411" s="179"/>
      <c r="AJ411" s="133"/>
      <c r="AK411" s="133"/>
      <c r="AL411" s="133"/>
      <c r="AM411" s="133"/>
      <c r="AN411" s="133"/>
      <c r="AO411" s="133"/>
      <c r="AP411" s="133"/>
      <c r="AQ411" s="180"/>
      <c r="AR411" s="180"/>
      <c r="AS411" s="180"/>
      <c r="AT411" s="180"/>
      <c r="AU411" s="180"/>
      <c r="AV411" s="180"/>
      <c r="AW411" s="181"/>
      <c r="AX411" s="181"/>
      <c r="AY411" s="182"/>
      <c r="AZ411" s="181"/>
      <c r="BA411" s="181"/>
      <c r="BB411" s="177"/>
      <c r="BC411" s="177"/>
      <c r="BD411" s="182"/>
    </row>
    <row r="412" spans="1:56" ht="15" customHeight="1" x14ac:dyDescent="0.25">
      <c r="A412" s="133"/>
      <c r="B412" s="133"/>
      <c r="C412" s="179"/>
      <c r="D412" s="179"/>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77"/>
      <c r="AA412" s="133"/>
      <c r="AB412" s="178"/>
      <c r="AC412" s="178"/>
      <c r="AD412" s="178"/>
      <c r="AE412" s="178"/>
      <c r="AF412" s="179"/>
      <c r="AG412" s="179"/>
      <c r="AH412" s="179"/>
      <c r="AI412" s="179"/>
      <c r="AJ412" s="133"/>
      <c r="AK412" s="133"/>
      <c r="AL412" s="133"/>
      <c r="AM412" s="133"/>
      <c r="AN412" s="133"/>
      <c r="AO412" s="133"/>
      <c r="AP412" s="133"/>
      <c r="AQ412" s="180"/>
      <c r="AR412" s="180"/>
      <c r="AS412" s="180"/>
      <c r="AT412" s="180"/>
      <c r="AU412" s="180"/>
      <c r="AV412" s="180"/>
      <c r="AW412" s="181"/>
      <c r="AX412" s="181"/>
      <c r="AY412" s="182"/>
      <c r="AZ412" s="181"/>
      <c r="BA412" s="181"/>
      <c r="BB412" s="177"/>
      <c r="BC412" s="177"/>
      <c r="BD412" s="182"/>
    </row>
    <row r="413" spans="1:56" ht="15" customHeight="1" x14ac:dyDescent="0.25">
      <c r="A413" s="133"/>
      <c r="B413" s="133"/>
      <c r="C413" s="179"/>
      <c r="D413" s="179"/>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77"/>
      <c r="AA413" s="133"/>
      <c r="AB413" s="178"/>
      <c r="AC413" s="178"/>
      <c r="AD413" s="178"/>
      <c r="AE413" s="178"/>
      <c r="AF413" s="179"/>
      <c r="AG413" s="179"/>
      <c r="AH413" s="179"/>
      <c r="AI413" s="179"/>
      <c r="AJ413" s="133"/>
      <c r="AK413" s="133"/>
      <c r="AL413" s="133"/>
      <c r="AM413" s="133"/>
      <c r="AN413" s="133"/>
      <c r="AO413" s="133"/>
      <c r="AP413" s="133"/>
      <c r="AQ413" s="180"/>
      <c r="AR413" s="180"/>
      <c r="AS413" s="180"/>
      <c r="AT413" s="180"/>
      <c r="AU413" s="180"/>
      <c r="AV413" s="180"/>
      <c r="AW413" s="181"/>
      <c r="AX413" s="181"/>
      <c r="AY413" s="182"/>
      <c r="AZ413" s="181"/>
      <c r="BA413" s="181"/>
      <c r="BB413" s="177"/>
      <c r="BC413" s="177"/>
      <c r="BD413" s="182"/>
    </row>
    <row r="414" spans="1:56" ht="15" customHeight="1" x14ac:dyDescent="0.25">
      <c r="A414" s="133"/>
      <c r="B414" s="133"/>
      <c r="C414" s="179"/>
      <c r="D414" s="179"/>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77"/>
      <c r="AA414" s="133"/>
      <c r="AB414" s="178"/>
      <c r="AC414" s="178"/>
      <c r="AD414" s="178"/>
      <c r="AE414" s="178"/>
      <c r="AF414" s="179"/>
      <c r="AG414" s="179"/>
      <c r="AH414" s="179"/>
      <c r="AI414" s="179"/>
      <c r="AJ414" s="133"/>
      <c r="AK414" s="133"/>
      <c r="AL414" s="133"/>
      <c r="AM414" s="133"/>
      <c r="AN414" s="133"/>
      <c r="AO414" s="133"/>
      <c r="AP414" s="133"/>
      <c r="AQ414" s="180"/>
      <c r="AR414" s="180"/>
      <c r="AS414" s="180"/>
      <c r="AT414" s="180"/>
      <c r="AU414" s="180"/>
      <c r="AV414" s="180"/>
      <c r="AW414" s="181"/>
      <c r="AX414" s="181"/>
      <c r="AY414" s="182"/>
      <c r="AZ414" s="181"/>
      <c r="BA414" s="181"/>
      <c r="BB414" s="177"/>
      <c r="BC414" s="177"/>
      <c r="BD414" s="182"/>
    </row>
    <row r="415" spans="1:56" ht="15" customHeight="1" x14ac:dyDescent="0.25">
      <c r="A415" s="133"/>
      <c r="B415" s="133"/>
      <c r="C415" s="179"/>
      <c r="D415" s="179"/>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77"/>
      <c r="AA415" s="133"/>
      <c r="AB415" s="178"/>
      <c r="AC415" s="178"/>
      <c r="AD415" s="178"/>
      <c r="AE415" s="178"/>
      <c r="AF415" s="179"/>
      <c r="AG415" s="179"/>
      <c r="AH415" s="179"/>
      <c r="AI415" s="179"/>
      <c r="AJ415" s="133"/>
      <c r="AK415" s="133"/>
      <c r="AL415" s="133"/>
      <c r="AM415" s="133"/>
      <c r="AN415" s="133"/>
      <c r="AO415" s="133"/>
      <c r="AP415" s="133"/>
      <c r="AQ415" s="180"/>
      <c r="AR415" s="180"/>
      <c r="AS415" s="180"/>
      <c r="AT415" s="180"/>
      <c r="AU415" s="180"/>
      <c r="AV415" s="180"/>
      <c r="AW415" s="181"/>
      <c r="AX415" s="181"/>
      <c r="AY415" s="182"/>
      <c r="AZ415" s="181"/>
      <c r="BA415" s="181"/>
      <c r="BB415" s="177"/>
      <c r="BC415" s="177"/>
      <c r="BD415" s="182"/>
    </row>
    <row r="416" spans="1:56" ht="15" customHeight="1" x14ac:dyDescent="0.25">
      <c r="A416" s="133"/>
      <c r="B416" s="133"/>
      <c r="C416" s="179"/>
      <c r="D416" s="179"/>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77"/>
      <c r="AA416" s="133"/>
      <c r="AB416" s="178"/>
      <c r="AC416" s="178"/>
      <c r="AD416" s="178"/>
      <c r="AE416" s="178"/>
      <c r="AF416" s="179"/>
      <c r="AG416" s="179"/>
      <c r="AH416" s="179"/>
      <c r="AI416" s="179"/>
      <c r="AJ416" s="133"/>
      <c r="AK416" s="133"/>
      <c r="AL416" s="133"/>
      <c r="AM416" s="133"/>
      <c r="AN416" s="133"/>
      <c r="AO416" s="133"/>
      <c r="AP416" s="133"/>
      <c r="AQ416" s="180"/>
      <c r="AR416" s="180"/>
      <c r="AS416" s="180"/>
      <c r="AT416" s="180"/>
      <c r="AU416" s="180"/>
      <c r="AV416" s="180"/>
      <c r="AW416" s="181"/>
      <c r="AX416" s="181"/>
      <c r="AY416" s="182"/>
      <c r="AZ416" s="181"/>
      <c r="BA416" s="181"/>
      <c r="BB416" s="177"/>
      <c r="BC416" s="177"/>
      <c r="BD416" s="182"/>
    </row>
    <row r="417" spans="1:56" ht="15" customHeight="1" x14ac:dyDescent="0.25">
      <c r="A417" s="133"/>
      <c r="B417" s="133"/>
      <c r="C417" s="179"/>
      <c r="D417" s="179"/>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77"/>
      <c r="AA417" s="133"/>
      <c r="AB417" s="178"/>
      <c r="AC417" s="178"/>
      <c r="AD417" s="178"/>
      <c r="AE417" s="178"/>
      <c r="AF417" s="179"/>
      <c r="AG417" s="179"/>
      <c r="AH417" s="179"/>
      <c r="AI417" s="179"/>
      <c r="AJ417" s="133"/>
      <c r="AK417" s="133"/>
      <c r="AL417" s="133"/>
      <c r="AM417" s="133"/>
      <c r="AN417" s="133"/>
      <c r="AO417" s="133"/>
      <c r="AP417" s="133"/>
      <c r="AQ417" s="180"/>
      <c r="AR417" s="180"/>
      <c r="AS417" s="180"/>
      <c r="AT417" s="180"/>
      <c r="AU417" s="180"/>
      <c r="AV417" s="180"/>
      <c r="AW417" s="181"/>
      <c r="AX417" s="181"/>
      <c r="AY417" s="182"/>
      <c r="AZ417" s="181"/>
      <c r="BA417" s="181"/>
      <c r="BB417" s="177"/>
      <c r="BC417" s="177"/>
      <c r="BD417" s="182"/>
    </row>
    <row r="418" spans="1:56" ht="15" customHeight="1" x14ac:dyDescent="0.25">
      <c r="A418" s="133"/>
      <c r="B418" s="133"/>
      <c r="C418" s="179"/>
      <c r="D418" s="179"/>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77"/>
      <c r="AA418" s="133"/>
      <c r="AB418" s="178"/>
      <c r="AC418" s="178"/>
      <c r="AD418" s="178"/>
      <c r="AE418" s="178"/>
      <c r="AF418" s="179"/>
      <c r="AG418" s="179"/>
      <c r="AH418" s="179"/>
      <c r="AI418" s="179"/>
      <c r="AJ418" s="133"/>
      <c r="AK418" s="133"/>
      <c r="AL418" s="133"/>
      <c r="AM418" s="133"/>
      <c r="AN418" s="133"/>
      <c r="AO418" s="133"/>
      <c r="AP418" s="133"/>
      <c r="AQ418" s="180"/>
      <c r="AR418" s="180"/>
      <c r="AS418" s="180"/>
      <c r="AT418" s="180"/>
      <c r="AU418" s="180"/>
      <c r="AV418" s="180"/>
      <c r="AW418" s="181"/>
      <c r="AX418" s="181"/>
      <c r="AY418" s="182"/>
      <c r="AZ418" s="181"/>
      <c r="BA418" s="181"/>
      <c r="BB418" s="177"/>
      <c r="BC418" s="177"/>
      <c r="BD418" s="182"/>
    </row>
    <row r="419" spans="1:56" ht="15" customHeight="1" x14ac:dyDescent="0.25">
      <c r="A419" s="133"/>
      <c r="B419" s="133"/>
      <c r="C419" s="179"/>
      <c r="D419" s="179"/>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77"/>
      <c r="AA419" s="133"/>
      <c r="AB419" s="178"/>
      <c r="AC419" s="178"/>
      <c r="AD419" s="178"/>
      <c r="AE419" s="178"/>
      <c r="AF419" s="179"/>
      <c r="AG419" s="179"/>
      <c r="AH419" s="179"/>
      <c r="AI419" s="179"/>
      <c r="AJ419" s="133"/>
      <c r="AK419" s="133"/>
      <c r="AL419" s="133"/>
      <c r="AM419" s="133"/>
      <c r="AN419" s="133"/>
      <c r="AO419" s="133"/>
      <c r="AP419" s="133"/>
      <c r="AQ419" s="180"/>
      <c r="AR419" s="180"/>
      <c r="AS419" s="180"/>
      <c r="AT419" s="180"/>
      <c r="AU419" s="180"/>
      <c r="AV419" s="180"/>
      <c r="AW419" s="181"/>
      <c r="AX419" s="181"/>
      <c r="AY419" s="182"/>
      <c r="AZ419" s="181"/>
      <c r="BA419" s="181"/>
      <c r="BB419" s="177"/>
      <c r="BC419" s="177"/>
      <c r="BD419" s="182"/>
    </row>
    <row r="420" spans="1:56" ht="15" customHeight="1" x14ac:dyDescent="0.25">
      <c r="A420" s="133"/>
      <c r="B420" s="133"/>
      <c r="C420" s="179"/>
      <c r="D420" s="179"/>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77"/>
      <c r="AA420" s="133"/>
      <c r="AB420" s="178"/>
      <c r="AC420" s="178"/>
      <c r="AD420" s="178"/>
      <c r="AE420" s="178"/>
      <c r="AF420" s="179"/>
      <c r="AG420" s="179"/>
      <c r="AH420" s="179"/>
      <c r="AI420" s="179"/>
      <c r="AJ420" s="133"/>
      <c r="AK420" s="133"/>
      <c r="AL420" s="133"/>
      <c r="AM420" s="133"/>
      <c r="AN420" s="133"/>
      <c r="AO420" s="133"/>
      <c r="AP420" s="133"/>
      <c r="AQ420" s="180"/>
      <c r="AR420" s="180"/>
      <c r="AS420" s="180"/>
      <c r="AT420" s="180"/>
      <c r="AU420" s="180"/>
      <c r="AV420" s="180"/>
      <c r="AW420" s="181"/>
      <c r="AX420" s="181"/>
      <c r="AY420" s="182"/>
      <c r="AZ420" s="181"/>
      <c r="BA420" s="181"/>
      <c r="BB420" s="177"/>
      <c r="BC420" s="177"/>
      <c r="BD420" s="182"/>
    </row>
    <row r="421" spans="1:56" ht="15" customHeight="1" x14ac:dyDescent="0.25">
      <c r="A421" s="133"/>
      <c r="B421" s="133"/>
      <c r="C421" s="179"/>
      <c r="D421" s="179"/>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77"/>
      <c r="AA421" s="133"/>
      <c r="AB421" s="178"/>
      <c r="AC421" s="178"/>
      <c r="AD421" s="178"/>
      <c r="AE421" s="178"/>
      <c r="AF421" s="179"/>
      <c r="AG421" s="179"/>
      <c r="AH421" s="179"/>
      <c r="AI421" s="179"/>
      <c r="AJ421" s="133"/>
      <c r="AK421" s="133"/>
      <c r="AL421" s="133"/>
      <c r="AM421" s="133"/>
      <c r="AN421" s="133"/>
      <c r="AO421" s="133"/>
      <c r="AP421" s="133"/>
      <c r="AQ421" s="180"/>
      <c r="AR421" s="180"/>
      <c r="AS421" s="180"/>
      <c r="AT421" s="180"/>
      <c r="AU421" s="180"/>
      <c r="AV421" s="180"/>
      <c r="AW421" s="181"/>
      <c r="AX421" s="181"/>
      <c r="AY421" s="182"/>
      <c r="AZ421" s="181"/>
      <c r="BA421" s="181"/>
      <c r="BB421" s="177"/>
      <c r="BC421" s="177"/>
      <c r="BD421" s="182"/>
    </row>
    <row r="422" spans="1:56" ht="15" customHeight="1" x14ac:dyDescent="0.25">
      <c r="A422" s="133"/>
      <c r="B422" s="133"/>
      <c r="C422" s="179"/>
      <c r="D422" s="179"/>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77"/>
      <c r="AA422" s="133"/>
      <c r="AB422" s="178"/>
      <c r="AC422" s="178"/>
      <c r="AD422" s="178"/>
      <c r="AE422" s="178"/>
      <c r="AF422" s="179"/>
      <c r="AG422" s="179"/>
      <c r="AH422" s="179"/>
      <c r="AI422" s="179"/>
      <c r="AJ422" s="133"/>
      <c r="AK422" s="133"/>
      <c r="AL422" s="133"/>
      <c r="AM422" s="133"/>
      <c r="AN422" s="133"/>
      <c r="AO422" s="133"/>
      <c r="AP422" s="133"/>
      <c r="AQ422" s="180"/>
      <c r="AR422" s="180"/>
      <c r="AS422" s="180"/>
      <c r="AT422" s="180"/>
      <c r="AU422" s="180"/>
      <c r="AV422" s="180"/>
      <c r="AW422" s="181"/>
      <c r="AX422" s="181"/>
      <c r="AY422" s="182"/>
      <c r="AZ422" s="181"/>
      <c r="BA422" s="181"/>
      <c r="BB422" s="177"/>
      <c r="BC422" s="177"/>
      <c r="BD422" s="182"/>
    </row>
    <row r="423" spans="1:56" ht="15" customHeight="1" x14ac:dyDescent="0.25">
      <c r="A423" s="133"/>
      <c r="B423" s="133"/>
      <c r="C423" s="179"/>
      <c r="D423" s="179"/>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77"/>
      <c r="AA423" s="133"/>
      <c r="AB423" s="178"/>
      <c r="AC423" s="178"/>
      <c r="AD423" s="178"/>
      <c r="AE423" s="178"/>
      <c r="AF423" s="179"/>
      <c r="AG423" s="179"/>
      <c r="AH423" s="179"/>
      <c r="AI423" s="179"/>
      <c r="AJ423" s="133"/>
      <c r="AK423" s="133"/>
      <c r="AL423" s="133"/>
      <c r="AM423" s="133"/>
      <c r="AN423" s="133"/>
      <c r="AO423" s="133"/>
      <c r="AP423" s="133"/>
      <c r="AQ423" s="180"/>
      <c r="AR423" s="180"/>
      <c r="AS423" s="180"/>
      <c r="AT423" s="180"/>
      <c r="AU423" s="180"/>
      <c r="AV423" s="180"/>
      <c r="AW423" s="181"/>
      <c r="AX423" s="181"/>
      <c r="AY423" s="182"/>
      <c r="AZ423" s="181"/>
      <c r="BA423" s="181"/>
      <c r="BB423" s="177"/>
      <c r="BC423" s="177"/>
      <c r="BD423" s="182"/>
    </row>
    <row r="424" spans="1:56" ht="15" customHeight="1" x14ac:dyDescent="0.25">
      <c r="A424" s="133"/>
      <c r="B424" s="133"/>
      <c r="C424" s="179"/>
      <c r="D424" s="179"/>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77"/>
      <c r="AA424" s="133"/>
      <c r="AB424" s="178"/>
      <c r="AC424" s="178"/>
      <c r="AD424" s="178"/>
      <c r="AE424" s="178"/>
      <c r="AF424" s="179"/>
      <c r="AG424" s="179"/>
      <c r="AH424" s="179"/>
      <c r="AI424" s="179"/>
      <c r="AJ424" s="133"/>
      <c r="AK424" s="133"/>
      <c r="AL424" s="133"/>
      <c r="AM424" s="133"/>
      <c r="AN424" s="133"/>
      <c r="AO424" s="133"/>
      <c r="AP424" s="133"/>
      <c r="AQ424" s="180"/>
      <c r="AR424" s="180"/>
      <c r="AS424" s="180"/>
      <c r="AT424" s="180"/>
      <c r="AU424" s="180"/>
      <c r="AV424" s="180"/>
      <c r="AW424" s="181"/>
      <c r="AX424" s="181"/>
      <c r="AY424" s="182"/>
      <c r="AZ424" s="181"/>
      <c r="BA424" s="181"/>
      <c r="BB424" s="177"/>
      <c r="BC424" s="177"/>
      <c r="BD424" s="182"/>
    </row>
    <row r="425" spans="1:56" ht="15" customHeight="1" x14ac:dyDescent="0.25">
      <c r="A425" s="133"/>
      <c r="B425" s="133"/>
      <c r="C425" s="179"/>
      <c r="D425" s="179"/>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77"/>
      <c r="AA425" s="133"/>
      <c r="AB425" s="178"/>
      <c r="AC425" s="178"/>
      <c r="AD425" s="178"/>
      <c r="AE425" s="178"/>
      <c r="AF425" s="179"/>
      <c r="AG425" s="179"/>
      <c r="AH425" s="179"/>
      <c r="AI425" s="179"/>
      <c r="AJ425" s="133"/>
      <c r="AK425" s="133"/>
      <c r="AL425" s="133"/>
      <c r="AM425" s="133"/>
      <c r="AN425" s="133"/>
      <c r="AO425" s="133"/>
      <c r="AP425" s="133"/>
      <c r="AQ425" s="180"/>
      <c r="AR425" s="180"/>
      <c r="AS425" s="180"/>
      <c r="AT425" s="180"/>
      <c r="AU425" s="180"/>
      <c r="AV425" s="180"/>
      <c r="AW425" s="181"/>
      <c r="AX425" s="181"/>
      <c r="AY425" s="182"/>
      <c r="AZ425" s="181"/>
      <c r="BA425" s="181"/>
      <c r="BB425" s="177"/>
      <c r="BC425" s="177"/>
      <c r="BD425" s="182"/>
    </row>
    <row r="426" spans="1:56" ht="15" customHeight="1" x14ac:dyDescent="0.25">
      <c r="A426" s="133"/>
      <c r="B426" s="133"/>
      <c r="C426" s="179"/>
      <c r="D426" s="179"/>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77"/>
      <c r="AA426" s="133"/>
      <c r="AB426" s="178"/>
      <c r="AC426" s="178"/>
      <c r="AD426" s="178"/>
      <c r="AE426" s="178"/>
      <c r="AF426" s="179"/>
      <c r="AG426" s="179"/>
      <c r="AH426" s="179"/>
      <c r="AI426" s="179"/>
      <c r="AJ426" s="133"/>
      <c r="AK426" s="133"/>
      <c r="AL426" s="133"/>
      <c r="AM426" s="133"/>
      <c r="AN426" s="133"/>
      <c r="AO426" s="133"/>
      <c r="AP426" s="133"/>
      <c r="AQ426" s="180"/>
      <c r="AR426" s="180"/>
      <c r="AS426" s="180"/>
      <c r="AT426" s="180"/>
      <c r="AU426" s="180"/>
      <c r="AV426" s="180"/>
      <c r="AW426" s="181"/>
      <c r="AX426" s="181"/>
      <c r="AY426" s="182"/>
      <c r="AZ426" s="181"/>
      <c r="BA426" s="181"/>
      <c r="BB426" s="177"/>
      <c r="BC426" s="177"/>
      <c r="BD426" s="182"/>
    </row>
    <row r="427" spans="1:56" ht="15" customHeight="1" x14ac:dyDescent="0.25">
      <c r="A427" s="133"/>
      <c r="B427" s="133"/>
      <c r="C427" s="179"/>
      <c r="D427" s="179"/>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77"/>
      <c r="AA427" s="133"/>
      <c r="AB427" s="178"/>
      <c r="AC427" s="178"/>
      <c r="AD427" s="178"/>
      <c r="AE427" s="178"/>
      <c r="AF427" s="179"/>
      <c r="AG427" s="179"/>
      <c r="AH427" s="179"/>
      <c r="AI427" s="179"/>
      <c r="AJ427" s="133"/>
      <c r="AK427" s="133"/>
      <c r="AL427" s="133"/>
      <c r="AM427" s="133"/>
      <c r="AN427" s="133"/>
      <c r="AO427" s="133"/>
      <c r="AP427" s="133"/>
      <c r="AQ427" s="180"/>
      <c r="AR427" s="180"/>
      <c r="AS427" s="180"/>
      <c r="AT427" s="180"/>
      <c r="AU427" s="180"/>
      <c r="AV427" s="180"/>
      <c r="AW427" s="181"/>
      <c r="AX427" s="181"/>
      <c r="AY427" s="182"/>
      <c r="AZ427" s="181"/>
      <c r="BA427" s="181"/>
      <c r="BB427" s="177"/>
      <c r="BC427" s="177"/>
      <c r="BD427" s="182"/>
    </row>
    <row r="428" spans="1:56" ht="15" customHeight="1" x14ac:dyDescent="0.25">
      <c r="A428" s="133"/>
      <c r="B428" s="133"/>
      <c r="C428" s="179"/>
      <c r="D428" s="179"/>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77"/>
      <c r="AA428" s="133"/>
      <c r="AB428" s="178"/>
      <c r="AC428" s="178"/>
      <c r="AD428" s="178"/>
      <c r="AE428" s="178"/>
      <c r="AF428" s="179"/>
      <c r="AG428" s="179"/>
      <c r="AH428" s="179"/>
      <c r="AI428" s="179"/>
      <c r="AJ428" s="133"/>
      <c r="AK428" s="133"/>
      <c r="AL428" s="133"/>
      <c r="AM428" s="133"/>
      <c r="AN428" s="133"/>
      <c r="AO428" s="133"/>
      <c r="AP428" s="133"/>
      <c r="AQ428" s="180"/>
      <c r="AR428" s="180"/>
      <c r="AS428" s="180"/>
      <c r="AT428" s="180"/>
      <c r="AU428" s="180"/>
      <c r="AV428" s="180"/>
      <c r="AW428" s="181"/>
      <c r="AX428" s="181"/>
      <c r="AY428" s="182"/>
      <c r="AZ428" s="181"/>
      <c r="BA428" s="181"/>
      <c r="BB428" s="177"/>
      <c r="BC428" s="177"/>
      <c r="BD428" s="182"/>
    </row>
    <row r="429" spans="1:56" ht="15" customHeight="1" x14ac:dyDescent="0.25">
      <c r="A429" s="133"/>
      <c r="B429" s="133"/>
      <c r="C429" s="179"/>
      <c r="D429" s="179"/>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77"/>
      <c r="AA429" s="133"/>
      <c r="AB429" s="178"/>
      <c r="AC429" s="178"/>
      <c r="AD429" s="178"/>
      <c r="AE429" s="178"/>
      <c r="AF429" s="179"/>
      <c r="AG429" s="179"/>
      <c r="AH429" s="179"/>
      <c r="AI429" s="179"/>
      <c r="AJ429" s="133"/>
      <c r="AK429" s="133"/>
      <c r="AL429" s="133"/>
      <c r="AM429" s="133"/>
      <c r="AN429" s="133"/>
      <c r="AO429" s="133"/>
      <c r="AP429" s="133"/>
      <c r="AQ429" s="180"/>
      <c r="AR429" s="180"/>
      <c r="AS429" s="180"/>
      <c r="AT429" s="180"/>
      <c r="AU429" s="180"/>
      <c r="AV429" s="180"/>
      <c r="AW429" s="181"/>
      <c r="AX429" s="181"/>
      <c r="AY429" s="182"/>
      <c r="AZ429" s="181"/>
      <c r="BA429" s="181"/>
      <c r="BB429" s="177"/>
      <c r="BC429" s="177"/>
      <c r="BD429" s="182"/>
    </row>
    <row r="430" spans="1:56" ht="15" customHeight="1" x14ac:dyDescent="0.25">
      <c r="A430" s="133"/>
      <c r="B430" s="133"/>
      <c r="C430" s="179"/>
      <c r="D430" s="179"/>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77"/>
      <c r="AA430" s="133"/>
      <c r="AB430" s="178"/>
      <c r="AC430" s="178"/>
      <c r="AD430" s="178"/>
      <c r="AE430" s="178"/>
      <c r="AF430" s="179"/>
      <c r="AG430" s="179"/>
      <c r="AH430" s="179"/>
      <c r="AI430" s="179"/>
      <c r="AJ430" s="133"/>
      <c r="AK430" s="133"/>
      <c r="AL430" s="133"/>
      <c r="AM430" s="133"/>
      <c r="AN430" s="133"/>
      <c r="AO430" s="133"/>
      <c r="AP430" s="133"/>
      <c r="AQ430" s="180"/>
      <c r="AR430" s="180"/>
      <c r="AS430" s="180"/>
      <c r="AT430" s="180"/>
      <c r="AU430" s="180"/>
      <c r="AV430" s="180"/>
      <c r="AW430" s="181"/>
      <c r="AX430" s="181"/>
      <c r="AY430" s="182"/>
      <c r="AZ430" s="181"/>
      <c r="BA430" s="181"/>
      <c r="BB430" s="177"/>
      <c r="BC430" s="177"/>
      <c r="BD430" s="182"/>
    </row>
    <row r="431" spans="1:56" ht="15" customHeight="1" x14ac:dyDescent="0.25">
      <c r="A431" s="133"/>
      <c r="B431" s="133"/>
      <c r="C431" s="179"/>
      <c r="D431" s="179"/>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77"/>
      <c r="AA431" s="133"/>
      <c r="AB431" s="178"/>
      <c r="AC431" s="178"/>
      <c r="AD431" s="178"/>
      <c r="AE431" s="178"/>
      <c r="AF431" s="179"/>
      <c r="AG431" s="179"/>
      <c r="AH431" s="179"/>
      <c r="AI431" s="179"/>
      <c r="AJ431" s="133"/>
      <c r="AK431" s="133"/>
      <c r="AL431" s="133"/>
      <c r="AM431" s="133"/>
      <c r="AN431" s="133"/>
      <c r="AO431" s="133"/>
      <c r="AP431" s="133"/>
      <c r="AQ431" s="180"/>
      <c r="AR431" s="180"/>
      <c r="AS431" s="180"/>
      <c r="AT431" s="180"/>
      <c r="AU431" s="180"/>
      <c r="AV431" s="180"/>
      <c r="AW431" s="181"/>
      <c r="AX431" s="181"/>
      <c r="AY431" s="182"/>
      <c r="AZ431" s="181"/>
      <c r="BA431" s="181"/>
      <c r="BB431" s="177"/>
      <c r="BC431" s="177"/>
      <c r="BD431" s="182"/>
    </row>
    <row r="432" spans="1:56" ht="15" customHeight="1" x14ac:dyDescent="0.25">
      <c r="A432" s="133"/>
      <c r="B432" s="133"/>
      <c r="C432" s="179"/>
      <c r="D432" s="179"/>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77"/>
      <c r="AA432" s="133"/>
      <c r="AB432" s="178"/>
      <c r="AC432" s="178"/>
      <c r="AD432" s="178"/>
      <c r="AE432" s="178"/>
      <c r="AF432" s="179"/>
      <c r="AG432" s="179"/>
      <c r="AH432" s="179"/>
      <c r="AI432" s="179"/>
      <c r="AJ432" s="133"/>
      <c r="AK432" s="133"/>
      <c r="AL432" s="133"/>
      <c r="AM432" s="133"/>
      <c r="AN432" s="133"/>
      <c r="AO432" s="133"/>
      <c r="AP432" s="133"/>
      <c r="AQ432" s="180"/>
      <c r="AR432" s="180"/>
      <c r="AS432" s="180"/>
      <c r="AT432" s="180"/>
      <c r="AU432" s="180"/>
      <c r="AV432" s="180"/>
      <c r="AW432" s="181"/>
      <c r="AX432" s="181"/>
      <c r="AY432" s="182"/>
      <c r="AZ432" s="181"/>
      <c r="BA432" s="181"/>
      <c r="BB432" s="177"/>
      <c r="BC432" s="177"/>
      <c r="BD432" s="182"/>
    </row>
    <row r="433" spans="1:56" ht="15" customHeight="1" x14ac:dyDescent="0.25">
      <c r="A433" s="133"/>
      <c r="B433" s="133"/>
      <c r="C433" s="179"/>
      <c r="D433" s="179"/>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77"/>
      <c r="AA433" s="133"/>
      <c r="AB433" s="178"/>
      <c r="AC433" s="178"/>
      <c r="AD433" s="178"/>
      <c r="AE433" s="178"/>
      <c r="AF433" s="179"/>
      <c r="AG433" s="179"/>
      <c r="AH433" s="179"/>
      <c r="AI433" s="179"/>
      <c r="AJ433" s="133"/>
      <c r="AK433" s="133"/>
      <c r="AL433" s="133"/>
      <c r="AM433" s="133"/>
      <c r="AN433" s="133"/>
      <c r="AO433" s="133"/>
      <c r="AP433" s="133"/>
      <c r="AQ433" s="180"/>
      <c r="AR433" s="180"/>
      <c r="AS433" s="180"/>
      <c r="AT433" s="180"/>
      <c r="AU433" s="180"/>
      <c r="AV433" s="180"/>
      <c r="AW433" s="181"/>
      <c r="AX433" s="181"/>
      <c r="AY433" s="182"/>
      <c r="AZ433" s="181"/>
      <c r="BA433" s="181"/>
      <c r="BB433" s="177"/>
      <c r="BC433" s="177"/>
      <c r="BD433" s="182"/>
    </row>
    <row r="434" spans="1:56" ht="15" customHeight="1" x14ac:dyDescent="0.25">
      <c r="A434" s="133"/>
      <c r="B434" s="133"/>
      <c r="C434" s="179"/>
      <c r="D434" s="179"/>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77"/>
      <c r="AA434" s="133"/>
      <c r="AB434" s="178"/>
      <c r="AC434" s="178"/>
      <c r="AD434" s="178"/>
      <c r="AE434" s="178"/>
      <c r="AF434" s="179"/>
      <c r="AG434" s="179"/>
      <c r="AH434" s="179"/>
      <c r="AI434" s="179"/>
      <c r="AJ434" s="133"/>
      <c r="AK434" s="133"/>
      <c r="AL434" s="133"/>
      <c r="AM434" s="133"/>
      <c r="AN434" s="133"/>
      <c r="AO434" s="133"/>
      <c r="AP434" s="133"/>
      <c r="AQ434" s="180"/>
      <c r="AR434" s="180"/>
      <c r="AS434" s="180"/>
      <c r="AT434" s="180"/>
      <c r="AU434" s="180"/>
      <c r="AV434" s="180"/>
      <c r="AW434" s="181"/>
      <c r="AX434" s="181"/>
      <c r="AY434" s="182"/>
      <c r="AZ434" s="181"/>
      <c r="BA434" s="181"/>
      <c r="BB434" s="177"/>
      <c r="BC434" s="177"/>
      <c r="BD434" s="182"/>
    </row>
    <row r="435" spans="1:56" ht="15" customHeight="1" x14ac:dyDescent="0.25">
      <c r="A435" s="133"/>
      <c r="B435" s="133"/>
      <c r="C435" s="179"/>
      <c r="D435" s="179"/>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77"/>
      <c r="AA435" s="133"/>
      <c r="AB435" s="178"/>
      <c r="AC435" s="178"/>
      <c r="AD435" s="178"/>
      <c r="AE435" s="178"/>
      <c r="AF435" s="179"/>
      <c r="AG435" s="179"/>
      <c r="AH435" s="179"/>
      <c r="AI435" s="179"/>
      <c r="AJ435" s="133"/>
      <c r="AK435" s="133"/>
      <c r="AL435" s="133"/>
      <c r="AM435" s="133"/>
      <c r="AN435" s="133"/>
      <c r="AO435" s="133"/>
      <c r="AP435" s="133"/>
      <c r="AQ435" s="180"/>
      <c r="AR435" s="180"/>
      <c r="AS435" s="180"/>
      <c r="AT435" s="180"/>
      <c r="AU435" s="180"/>
      <c r="AV435" s="180"/>
      <c r="AW435" s="181"/>
      <c r="AX435" s="181"/>
      <c r="AY435" s="182"/>
      <c r="AZ435" s="181"/>
      <c r="BA435" s="181"/>
      <c r="BB435" s="177"/>
      <c r="BC435" s="177"/>
      <c r="BD435" s="182"/>
    </row>
    <row r="436" spans="1:56" ht="15" customHeight="1" x14ac:dyDescent="0.25">
      <c r="A436" s="133"/>
      <c r="B436" s="133"/>
      <c r="C436" s="179"/>
      <c r="D436" s="179"/>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77"/>
      <c r="AA436" s="133"/>
      <c r="AB436" s="178"/>
      <c r="AC436" s="178"/>
      <c r="AD436" s="178"/>
      <c r="AE436" s="178"/>
      <c r="AF436" s="179"/>
      <c r="AG436" s="179"/>
      <c r="AH436" s="179"/>
      <c r="AI436" s="179"/>
      <c r="AJ436" s="133"/>
      <c r="AK436" s="133"/>
      <c r="AL436" s="133"/>
      <c r="AM436" s="133"/>
      <c r="AN436" s="133"/>
      <c r="AO436" s="133"/>
      <c r="AP436" s="133"/>
      <c r="AQ436" s="180"/>
      <c r="AR436" s="180"/>
      <c r="AS436" s="180"/>
      <c r="AT436" s="180"/>
      <c r="AU436" s="180"/>
      <c r="AV436" s="180"/>
      <c r="AW436" s="181"/>
      <c r="AX436" s="181"/>
      <c r="AY436" s="182"/>
      <c r="AZ436" s="181"/>
      <c r="BA436" s="181"/>
      <c r="BB436" s="177"/>
      <c r="BC436" s="177"/>
      <c r="BD436" s="182"/>
    </row>
    <row r="437" spans="1:56" ht="15" customHeight="1" x14ac:dyDescent="0.25">
      <c r="A437" s="133"/>
      <c r="B437" s="133"/>
      <c r="C437" s="179"/>
      <c r="D437" s="179"/>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77"/>
      <c r="AA437" s="133"/>
      <c r="AB437" s="178"/>
      <c r="AC437" s="178"/>
      <c r="AD437" s="178"/>
      <c r="AE437" s="178"/>
      <c r="AF437" s="179"/>
      <c r="AG437" s="179"/>
      <c r="AH437" s="179"/>
      <c r="AI437" s="179"/>
      <c r="AJ437" s="133"/>
      <c r="AK437" s="133"/>
      <c r="AL437" s="133"/>
      <c r="AM437" s="133"/>
      <c r="AN437" s="133"/>
      <c r="AO437" s="133"/>
      <c r="AP437" s="133"/>
      <c r="AQ437" s="180"/>
      <c r="AR437" s="180"/>
      <c r="AS437" s="180"/>
      <c r="AT437" s="180"/>
      <c r="AU437" s="180"/>
      <c r="AV437" s="180"/>
      <c r="AW437" s="181"/>
      <c r="AX437" s="181"/>
      <c r="AY437" s="182"/>
      <c r="AZ437" s="181"/>
      <c r="BA437" s="181"/>
      <c r="BB437" s="177"/>
      <c r="BC437" s="177"/>
      <c r="BD437" s="182"/>
    </row>
    <row r="438" spans="1:56" ht="15" customHeight="1" x14ac:dyDescent="0.25">
      <c r="A438" s="133"/>
      <c r="B438" s="133"/>
      <c r="C438" s="179"/>
      <c r="D438" s="179"/>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77"/>
      <c r="AA438" s="133"/>
      <c r="AB438" s="178"/>
      <c r="AC438" s="178"/>
      <c r="AD438" s="178"/>
      <c r="AE438" s="178"/>
      <c r="AF438" s="179"/>
      <c r="AG438" s="179"/>
      <c r="AH438" s="179"/>
      <c r="AI438" s="179"/>
      <c r="AJ438" s="133"/>
      <c r="AK438" s="133"/>
      <c r="AL438" s="133"/>
      <c r="AM438" s="133"/>
      <c r="AN438" s="133"/>
      <c r="AO438" s="133"/>
      <c r="AP438" s="133"/>
      <c r="AQ438" s="180"/>
      <c r="AR438" s="180"/>
      <c r="AS438" s="180"/>
      <c r="AT438" s="180"/>
      <c r="AU438" s="180"/>
      <c r="AV438" s="180"/>
      <c r="AW438" s="181"/>
      <c r="AX438" s="181"/>
      <c r="AY438" s="182"/>
      <c r="AZ438" s="181"/>
      <c r="BA438" s="181"/>
      <c r="BB438" s="177"/>
      <c r="BC438" s="177"/>
      <c r="BD438" s="182"/>
    </row>
    <row r="439" spans="1:56" ht="15" customHeight="1" x14ac:dyDescent="0.25">
      <c r="A439" s="133"/>
      <c r="B439" s="133"/>
      <c r="C439" s="179"/>
      <c r="D439" s="179"/>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77"/>
      <c r="AA439" s="133"/>
      <c r="AB439" s="178"/>
      <c r="AC439" s="178"/>
      <c r="AD439" s="178"/>
      <c r="AE439" s="178"/>
      <c r="AF439" s="179"/>
      <c r="AG439" s="179"/>
      <c r="AH439" s="179"/>
      <c r="AI439" s="179"/>
      <c r="AJ439" s="133"/>
      <c r="AK439" s="133"/>
      <c r="AL439" s="133"/>
      <c r="AM439" s="133"/>
      <c r="AN439" s="133"/>
      <c r="AO439" s="133"/>
      <c r="AP439" s="133"/>
      <c r="AQ439" s="180"/>
      <c r="AR439" s="180"/>
      <c r="AS439" s="180"/>
      <c r="AT439" s="180"/>
      <c r="AU439" s="180"/>
      <c r="AV439" s="180"/>
      <c r="AW439" s="181"/>
      <c r="AX439" s="181"/>
      <c r="AY439" s="182"/>
      <c r="AZ439" s="181"/>
      <c r="BA439" s="181"/>
      <c r="BB439" s="177"/>
      <c r="BC439" s="177"/>
      <c r="BD439" s="182"/>
    </row>
    <row r="440" spans="1:56" ht="15" customHeight="1" x14ac:dyDescent="0.25">
      <c r="A440" s="133"/>
      <c r="B440" s="133"/>
      <c r="C440" s="179"/>
      <c r="D440" s="179"/>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77"/>
      <c r="AA440" s="133"/>
      <c r="AB440" s="178"/>
      <c r="AC440" s="178"/>
      <c r="AD440" s="178"/>
      <c r="AE440" s="178"/>
      <c r="AF440" s="179"/>
      <c r="AG440" s="179"/>
      <c r="AH440" s="179"/>
      <c r="AI440" s="179"/>
      <c r="AJ440" s="133"/>
      <c r="AK440" s="133"/>
      <c r="AL440" s="133"/>
      <c r="AM440" s="133"/>
      <c r="AN440" s="133"/>
      <c r="AO440" s="133"/>
      <c r="AP440" s="133"/>
      <c r="AQ440" s="180"/>
      <c r="AR440" s="180"/>
      <c r="AS440" s="180"/>
      <c r="AT440" s="180"/>
      <c r="AU440" s="180"/>
      <c r="AV440" s="180"/>
      <c r="AW440" s="181"/>
      <c r="AX440" s="181"/>
      <c r="AY440" s="182"/>
      <c r="AZ440" s="181"/>
      <c r="BA440" s="181"/>
      <c r="BB440" s="177"/>
      <c r="BC440" s="177"/>
      <c r="BD440" s="182"/>
    </row>
    <row r="441" spans="1:56" ht="15" customHeight="1" x14ac:dyDescent="0.25">
      <c r="A441" s="133"/>
      <c r="B441" s="133"/>
      <c r="C441" s="179"/>
      <c r="D441" s="179"/>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77"/>
      <c r="AA441" s="133"/>
      <c r="AB441" s="178"/>
      <c r="AC441" s="178"/>
      <c r="AD441" s="178"/>
      <c r="AE441" s="178"/>
      <c r="AF441" s="179"/>
      <c r="AG441" s="179"/>
      <c r="AH441" s="179"/>
      <c r="AI441" s="179"/>
      <c r="AJ441" s="133"/>
      <c r="AK441" s="133"/>
      <c r="AL441" s="133"/>
      <c r="AM441" s="133"/>
      <c r="AN441" s="133"/>
      <c r="AO441" s="133"/>
      <c r="AP441" s="133"/>
      <c r="AQ441" s="180"/>
      <c r="AR441" s="180"/>
      <c r="AS441" s="180"/>
      <c r="AT441" s="180"/>
      <c r="AU441" s="180"/>
      <c r="AV441" s="180"/>
      <c r="AW441" s="181"/>
      <c r="AX441" s="181"/>
      <c r="AY441" s="182"/>
      <c r="AZ441" s="181"/>
      <c r="BA441" s="181"/>
      <c r="BB441" s="177"/>
      <c r="BC441" s="177"/>
      <c r="BD441" s="182"/>
    </row>
    <row r="442" spans="1:56" ht="15" customHeight="1" x14ac:dyDescent="0.25">
      <c r="A442" s="133"/>
      <c r="B442" s="133"/>
      <c r="C442" s="179"/>
      <c r="D442" s="179"/>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77"/>
      <c r="AA442" s="133"/>
      <c r="AB442" s="178"/>
      <c r="AC442" s="178"/>
      <c r="AD442" s="178"/>
      <c r="AE442" s="178"/>
      <c r="AF442" s="179"/>
      <c r="AG442" s="179"/>
      <c r="AH442" s="179"/>
      <c r="AI442" s="179"/>
      <c r="AJ442" s="133"/>
      <c r="AK442" s="133"/>
      <c r="AL442" s="133"/>
      <c r="AM442" s="133"/>
      <c r="AN442" s="133"/>
      <c r="AO442" s="133"/>
      <c r="AP442" s="133"/>
      <c r="AQ442" s="180"/>
      <c r="AR442" s="180"/>
      <c r="AS442" s="180"/>
      <c r="AT442" s="180"/>
      <c r="AU442" s="180"/>
      <c r="AV442" s="180"/>
      <c r="AW442" s="181"/>
      <c r="AX442" s="181"/>
      <c r="AY442" s="182"/>
      <c r="AZ442" s="181"/>
      <c r="BA442" s="181"/>
      <c r="BB442" s="177"/>
      <c r="BC442" s="177"/>
      <c r="BD442" s="182"/>
    </row>
    <row r="443" spans="1:56" ht="15" customHeight="1" x14ac:dyDescent="0.25">
      <c r="A443" s="133"/>
      <c r="B443" s="133"/>
      <c r="C443" s="179"/>
      <c r="D443" s="179"/>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77"/>
      <c r="AA443" s="133"/>
      <c r="AB443" s="178"/>
      <c r="AC443" s="178"/>
      <c r="AD443" s="178"/>
      <c r="AE443" s="178"/>
      <c r="AF443" s="179"/>
      <c r="AG443" s="179"/>
      <c r="AH443" s="179"/>
      <c r="AI443" s="179"/>
      <c r="AJ443" s="133"/>
      <c r="AK443" s="133"/>
      <c r="AL443" s="133"/>
      <c r="AM443" s="133"/>
      <c r="AN443" s="133"/>
      <c r="AO443" s="133"/>
      <c r="AP443" s="133"/>
      <c r="AQ443" s="180"/>
      <c r="AR443" s="180"/>
      <c r="AS443" s="180"/>
      <c r="AT443" s="180"/>
      <c r="AU443" s="180"/>
      <c r="AV443" s="180"/>
      <c r="AW443" s="181"/>
      <c r="AX443" s="181"/>
      <c r="AY443" s="182"/>
      <c r="AZ443" s="181"/>
      <c r="BA443" s="181"/>
      <c r="BB443" s="177"/>
      <c r="BC443" s="177"/>
      <c r="BD443" s="182"/>
    </row>
    <row r="444" spans="1:56" ht="15" customHeight="1" x14ac:dyDescent="0.25">
      <c r="A444" s="133"/>
      <c r="B444" s="133"/>
      <c r="C444" s="179"/>
      <c r="D444" s="179"/>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77"/>
      <c r="AA444" s="133"/>
      <c r="AB444" s="178"/>
      <c r="AC444" s="178"/>
      <c r="AD444" s="178"/>
      <c r="AE444" s="178"/>
      <c r="AF444" s="179"/>
      <c r="AG444" s="179"/>
      <c r="AH444" s="179"/>
      <c r="AI444" s="179"/>
      <c r="AJ444" s="133"/>
      <c r="AK444" s="133"/>
      <c r="AL444" s="133"/>
      <c r="AM444" s="133"/>
      <c r="AN444" s="133"/>
      <c r="AO444" s="133"/>
      <c r="AP444" s="133"/>
      <c r="AQ444" s="180"/>
      <c r="AR444" s="180"/>
      <c r="AS444" s="180"/>
      <c r="AT444" s="180"/>
      <c r="AU444" s="180"/>
      <c r="AV444" s="180"/>
      <c r="AW444" s="181"/>
      <c r="AX444" s="181"/>
      <c r="AY444" s="182"/>
      <c r="AZ444" s="181"/>
      <c r="BA444" s="181"/>
      <c r="BB444" s="177"/>
      <c r="BC444" s="177"/>
      <c r="BD444" s="182"/>
    </row>
    <row r="445" spans="1:56" ht="15" customHeight="1" x14ac:dyDescent="0.25">
      <c r="A445" s="133"/>
      <c r="B445" s="133"/>
      <c r="C445" s="179"/>
      <c r="D445" s="179"/>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77"/>
      <c r="AA445" s="133"/>
      <c r="AB445" s="178"/>
      <c r="AC445" s="178"/>
      <c r="AD445" s="178"/>
      <c r="AE445" s="178"/>
      <c r="AF445" s="179"/>
      <c r="AG445" s="179"/>
      <c r="AH445" s="179"/>
      <c r="AI445" s="179"/>
      <c r="AJ445" s="133"/>
      <c r="AK445" s="133"/>
      <c r="AL445" s="133"/>
      <c r="AM445" s="133"/>
      <c r="AN445" s="133"/>
      <c r="AO445" s="133"/>
      <c r="AP445" s="133"/>
      <c r="AQ445" s="180"/>
      <c r="AR445" s="180"/>
      <c r="AS445" s="180"/>
      <c r="AT445" s="180"/>
      <c r="AU445" s="180"/>
      <c r="AV445" s="180"/>
      <c r="AW445" s="181"/>
      <c r="AX445" s="181"/>
      <c r="AY445" s="182"/>
      <c r="AZ445" s="181"/>
      <c r="BA445" s="181"/>
      <c r="BB445" s="177"/>
      <c r="BC445" s="177"/>
      <c r="BD445" s="182"/>
    </row>
    <row r="446" spans="1:56" ht="15" customHeight="1" x14ac:dyDescent="0.25">
      <c r="A446" s="133"/>
      <c r="B446" s="133"/>
      <c r="C446" s="179"/>
      <c r="D446" s="179"/>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77"/>
      <c r="AA446" s="133"/>
      <c r="AB446" s="178"/>
      <c r="AC446" s="178"/>
      <c r="AD446" s="178"/>
      <c r="AE446" s="178"/>
      <c r="AF446" s="179"/>
      <c r="AG446" s="179"/>
      <c r="AH446" s="179"/>
      <c r="AI446" s="179"/>
      <c r="AJ446" s="133"/>
      <c r="AK446" s="133"/>
      <c r="AL446" s="133"/>
      <c r="AM446" s="133"/>
      <c r="AN446" s="133"/>
      <c r="AO446" s="133"/>
      <c r="AP446" s="133"/>
      <c r="AQ446" s="180"/>
      <c r="AR446" s="180"/>
      <c r="AS446" s="180"/>
      <c r="AT446" s="180"/>
      <c r="AU446" s="180"/>
      <c r="AV446" s="180"/>
      <c r="AW446" s="181"/>
      <c r="AX446" s="181"/>
      <c r="AY446" s="182"/>
      <c r="AZ446" s="181"/>
      <c r="BA446" s="181"/>
      <c r="BB446" s="177"/>
      <c r="BC446" s="177"/>
      <c r="BD446" s="182"/>
    </row>
    <row r="447" spans="1:56" ht="15" customHeight="1" x14ac:dyDescent="0.25">
      <c r="A447" s="133"/>
      <c r="B447" s="133"/>
      <c r="C447" s="179"/>
      <c r="D447" s="179"/>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77"/>
      <c r="AA447" s="133"/>
      <c r="AB447" s="178"/>
      <c r="AC447" s="178"/>
      <c r="AD447" s="178"/>
      <c r="AE447" s="178"/>
      <c r="AF447" s="179"/>
      <c r="AG447" s="179"/>
      <c r="AH447" s="179"/>
      <c r="AI447" s="179"/>
      <c r="AJ447" s="133"/>
      <c r="AK447" s="133"/>
      <c r="AL447" s="133"/>
      <c r="AM447" s="133"/>
      <c r="AN447" s="133"/>
      <c r="AO447" s="133"/>
      <c r="AP447" s="133"/>
      <c r="AQ447" s="180"/>
      <c r="AR447" s="180"/>
      <c r="AS447" s="180"/>
      <c r="AT447" s="180"/>
      <c r="AU447" s="180"/>
      <c r="AV447" s="180"/>
      <c r="AW447" s="181"/>
      <c r="AX447" s="181"/>
      <c r="AY447" s="182"/>
      <c r="AZ447" s="181"/>
      <c r="BA447" s="181"/>
      <c r="BB447" s="177"/>
      <c r="BC447" s="177"/>
      <c r="BD447" s="182"/>
    </row>
    <row r="448" spans="1:56" ht="15" customHeight="1" x14ac:dyDescent="0.25">
      <c r="A448" s="133"/>
      <c r="B448" s="133"/>
      <c r="C448" s="179"/>
      <c r="D448" s="179"/>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77"/>
      <c r="AA448" s="133"/>
      <c r="AB448" s="178"/>
      <c r="AC448" s="178"/>
      <c r="AD448" s="178"/>
      <c r="AE448" s="178"/>
      <c r="AF448" s="179"/>
      <c r="AG448" s="179"/>
      <c r="AH448" s="179"/>
      <c r="AI448" s="179"/>
      <c r="AJ448" s="133"/>
      <c r="AK448" s="133"/>
      <c r="AL448" s="133"/>
      <c r="AM448" s="133"/>
      <c r="AN448" s="133"/>
      <c r="AO448" s="133"/>
      <c r="AP448" s="133"/>
      <c r="AQ448" s="180"/>
      <c r="AR448" s="180"/>
      <c r="AS448" s="180"/>
      <c r="AT448" s="180"/>
      <c r="AU448" s="180"/>
      <c r="AV448" s="180"/>
      <c r="AW448" s="181"/>
      <c r="AX448" s="181"/>
      <c r="AY448" s="182"/>
      <c r="AZ448" s="181"/>
      <c r="BA448" s="181"/>
      <c r="BB448" s="177"/>
      <c r="BC448" s="177"/>
      <c r="BD448" s="182"/>
    </row>
    <row r="449" spans="1:56" ht="15" customHeight="1" x14ac:dyDescent="0.25">
      <c r="A449" s="133"/>
      <c r="B449" s="133"/>
      <c r="C449" s="179"/>
      <c r="D449" s="179"/>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77"/>
      <c r="AA449" s="133"/>
      <c r="AB449" s="178"/>
      <c r="AC449" s="178"/>
      <c r="AD449" s="178"/>
      <c r="AE449" s="178"/>
      <c r="AF449" s="179"/>
      <c r="AG449" s="179"/>
      <c r="AH449" s="179"/>
      <c r="AI449" s="179"/>
      <c r="AJ449" s="133"/>
      <c r="AK449" s="133"/>
      <c r="AL449" s="133"/>
      <c r="AM449" s="133"/>
      <c r="AN449" s="133"/>
      <c r="AO449" s="133"/>
      <c r="AP449" s="133"/>
      <c r="AQ449" s="180"/>
      <c r="AR449" s="180"/>
      <c r="AS449" s="180"/>
      <c r="AT449" s="180"/>
      <c r="AU449" s="180"/>
      <c r="AV449" s="180"/>
      <c r="AW449" s="181"/>
      <c r="AX449" s="181"/>
      <c r="AY449" s="182"/>
      <c r="AZ449" s="181"/>
      <c r="BA449" s="181"/>
      <c r="BB449" s="177"/>
      <c r="BC449" s="177"/>
      <c r="BD449" s="182"/>
    </row>
    <row r="450" spans="1:56" ht="15" customHeight="1" x14ac:dyDescent="0.25">
      <c r="A450" s="133"/>
      <c r="B450" s="133"/>
      <c r="C450" s="179"/>
      <c r="D450" s="179"/>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77"/>
      <c r="AA450" s="133"/>
      <c r="AB450" s="178"/>
      <c r="AC450" s="178"/>
      <c r="AD450" s="178"/>
      <c r="AE450" s="178"/>
      <c r="AF450" s="179"/>
      <c r="AG450" s="179"/>
      <c r="AH450" s="179"/>
      <c r="AI450" s="179"/>
      <c r="AJ450" s="133"/>
      <c r="AK450" s="133"/>
      <c r="AL450" s="133"/>
      <c r="AM450" s="133"/>
      <c r="AN450" s="133"/>
      <c r="AO450" s="133"/>
      <c r="AP450" s="133"/>
      <c r="AQ450" s="180"/>
      <c r="AR450" s="180"/>
      <c r="AS450" s="180"/>
      <c r="AT450" s="180"/>
      <c r="AU450" s="180"/>
      <c r="AV450" s="180"/>
      <c r="AW450" s="181"/>
      <c r="AX450" s="181"/>
      <c r="AY450" s="182"/>
      <c r="AZ450" s="181"/>
      <c r="BA450" s="181"/>
      <c r="BB450" s="177"/>
      <c r="BC450" s="177"/>
      <c r="BD450" s="182"/>
    </row>
    <row r="451" spans="1:56" ht="15" customHeight="1" x14ac:dyDescent="0.25">
      <c r="A451" s="133"/>
      <c r="B451" s="133"/>
      <c r="C451" s="179"/>
      <c r="D451" s="179"/>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77"/>
      <c r="AA451" s="133"/>
      <c r="AB451" s="178"/>
      <c r="AC451" s="178"/>
      <c r="AD451" s="178"/>
      <c r="AE451" s="178"/>
      <c r="AF451" s="179"/>
      <c r="AG451" s="179"/>
      <c r="AH451" s="179"/>
      <c r="AI451" s="179"/>
      <c r="AJ451" s="133"/>
      <c r="AK451" s="133"/>
      <c r="AL451" s="133"/>
      <c r="AM451" s="133"/>
      <c r="AN451" s="133"/>
      <c r="AO451" s="133"/>
      <c r="AP451" s="133"/>
      <c r="AQ451" s="180"/>
      <c r="AR451" s="180"/>
      <c r="AS451" s="180"/>
      <c r="AT451" s="180"/>
      <c r="AU451" s="180"/>
      <c r="AV451" s="180"/>
      <c r="AW451" s="181"/>
      <c r="AX451" s="181"/>
      <c r="AY451" s="182"/>
      <c r="AZ451" s="181"/>
      <c r="BA451" s="181"/>
      <c r="BB451" s="177"/>
      <c r="BC451" s="177"/>
      <c r="BD451" s="182"/>
    </row>
    <row r="452" spans="1:56" ht="15" customHeight="1" x14ac:dyDescent="0.25">
      <c r="A452" s="133"/>
      <c r="B452" s="133"/>
      <c r="C452" s="179"/>
      <c r="D452" s="179"/>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77"/>
      <c r="AA452" s="133"/>
      <c r="AB452" s="178"/>
      <c r="AC452" s="178"/>
      <c r="AD452" s="178"/>
      <c r="AE452" s="178"/>
      <c r="AF452" s="179"/>
      <c r="AG452" s="179"/>
      <c r="AH452" s="179"/>
      <c r="AI452" s="179"/>
      <c r="AJ452" s="133"/>
      <c r="AK452" s="133"/>
      <c r="AL452" s="133"/>
      <c r="AM452" s="133"/>
      <c r="AN452" s="133"/>
      <c r="AO452" s="133"/>
      <c r="AP452" s="133"/>
      <c r="AQ452" s="180"/>
      <c r="AR452" s="180"/>
      <c r="AS452" s="180"/>
      <c r="AT452" s="180"/>
      <c r="AU452" s="180"/>
      <c r="AV452" s="180"/>
      <c r="AW452" s="181"/>
      <c r="AX452" s="181"/>
      <c r="AY452" s="182"/>
      <c r="AZ452" s="181"/>
      <c r="BA452" s="181"/>
      <c r="BB452" s="177"/>
      <c r="BC452" s="177"/>
      <c r="BD452" s="182"/>
    </row>
    <row r="453" spans="1:56" ht="15" customHeight="1" x14ac:dyDescent="0.25">
      <c r="A453" s="133"/>
      <c r="B453" s="133"/>
      <c r="C453" s="179"/>
      <c r="D453" s="179"/>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77"/>
      <c r="AA453" s="133"/>
      <c r="AB453" s="178"/>
      <c r="AC453" s="178"/>
      <c r="AD453" s="178"/>
      <c r="AE453" s="178"/>
      <c r="AF453" s="179"/>
      <c r="AG453" s="179"/>
      <c r="AH453" s="179"/>
      <c r="AI453" s="179"/>
      <c r="AJ453" s="133"/>
      <c r="AK453" s="133"/>
      <c r="AL453" s="133"/>
      <c r="AM453" s="133"/>
      <c r="AN453" s="133"/>
      <c r="AO453" s="133"/>
      <c r="AP453" s="133"/>
      <c r="AQ453" s="180"/>
      <c r="AR453" s="180"/>
      <c r="AS453" s="180"/>
      <c r="AT453" s="180"/>
      <c r="AU453" s="180"/>
      <c r="AV453" s="180"/>
      <c r="AW453" s="181"/>
      <c r="AX453" s="181"/>
      <c r="AY453" s="182"/>
      <c r="AZ453" s="181"/>
      <c r="BA453" s="181"/>
      <c r="BB453" s="177"/>
      <c r="BC453" s="177"/>
      <c r="BD453" s="182"/>
    </row>
    <row r="454" spans="1:56" ht="15" customHeight="1" x14ac:dyDescent="0.25">
      <c r="A454" s="133"/>
      <c r="B454" s="133"/>
      <c r="C454" s="179"/>
      <c r="D454" s="179"/>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77"/>
      <c r="AA454" s="133"/>
      <c r="AB454" s="178"/>
      <c r="AC454" s="178"/>
      <c r="AD454" s="178"/>
      <c r="AE454" s="178"/>
      <c r="AF454" s="179"/>
      <c r="AG454" s="179"/>
      <c r="AH454" s="179"/>
      <c r="AI454" s="179"/>
      <c r="AJ454" s="133"/>
      <c r="AK454" s="133"/>
      <c r="AL454" s="133"/>
      <c r="AM454" s="133"/>
      <c r="AN454" s="133"/>
      <c r="AO454" s="133"/>
      <c r="AP454" s="133"/>
      <c r="AQ454" s="180"/>
      <c r="AR454" s="180"/>
      <c r="AS454" s="180"/>
      <c r="AT454" s="180"/>
      <c r="AU454" s="180"/>
      <c r="AV454" s="180"/>
      <c r="AW454" s="181"/>
      <c r="AX454" s="181"/>
      <c r="AY454" s="182"/>
      <c r="AZ454" s="181"/>
      <c r="BA454" s="181"/>
      <c r="BB454" s="177"/>
      <c r="BC454" s="177"/>
      <c r="BD454" s="182"/>
    </row>
    <row r="455" spans="1:56" ht="15" customHeight="1" x14ac:dyDescent="0.25">
      <c r="A455" s="133"/>
      <c r="B455" s="133"/>
      <c r="C455" s="179"/>
      <c r="D455" s="179"/>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77"/>
      <c r="AA455" s="133"/>
      <c r="AB455" s="178"/>
      <c r="AC455" s="178"/>
      <c r="AD455" s="178"/>
      <c r="AE455" s="178"/>
      <c r="AF455" s="179"/>
      <c r="AG455" s="179"/>
      <c r="AH455" s="179"/>
      <c r="AI455" s="179"/>
      <c r="AJ455" s="133"/>
      <c r="AK455" s="133"/>
      <c r="AL455" s="133"/>
      <c r="AM455" s="133"/>
      <c r="AN455" s="133"/>
      <c r="AO455" s="133"/>
      <c r="AP455" s="133"/>
      <c r="AQ455" s="180"/>
      <c r="AR455" s="180"/>
      <c r="AS455" s="180"/>
      <c r="AT455" s="180"/>
      <c r="AU455" s="180"/>
      <c r="AV455" s="180"/>
      <c r="AW455" s="181"/>
      <c r="AX455" s="181"/>
      <c r="AY455" s="182"/>
      <c r="AZ455" s="181"/>
      <c r="BA455" s="181"/>
      <c r="BB455" s="177"/>
      <c r="BC455" s="177"/>
      <c r="BD455" s="182"/>
    </row>
    <row r="456" spans="1:56" ht="15" customHeight="1" x14ac:dyDescent="0.25">
      <c r="A456" s="133"/>
      <c r="B456" s="133"/>
      <c r="C456" s="179"/>
      <c r="D456" s="179"/>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77"/>
      <c r="AA456" s="133"/>
      <c r="AB456" s="178"/>
      <c r="AC456" s="178"/>
      <c r="AD456" s="178"/>
      <c r="AE456" s="178"/>
      <c r="AF456" s="179"/>
      <c r="AG456" s="179"/>
      <c r="AH456" s="179"/>
      <c r="AI456" s="179"/>
      <c r="AJ456" s="133"/>
      <c r="AK456" s="133"/>
      <c r="AL456" s="133"/>
      <c r="AM456" s="133"/>
      <c r="AN456" s="133"/>
      <c r="AO456" s="133"/>
      <c r="AP456" s="133"/>
      <c r="AQ456" s="180"/>
      <c r="AR456" s="180"/>
      <c r="AS456" s="180"/>
      <c r="AT456" s="180"/>
      <c r="AU456" s="180"/>
      <c r="AV456" s="180"/>
      <c r="AW456" s="181"/>
      <c r="AX456" s="181"/>
      <c r="AY456" s="182"/>
      <c r="AZ456" s="181"/>
      <c r="BA456" s="181"/>
      <c r="BB456" s="177"/>
      <c r="BC456" s="177"/>
      <c r="BD456" s="182"/>
    </row>
    <row r="457" spans="1:56" ht="15" customHeight="1" x14ac:dyDescent="0.25">
      <c r="A457" s="133"/>
      <c r="B457" s="133"/>
      <c r="C457" s="179"/>
      <c r="D457" s="179"/>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77"/>
      <c r="AA457" s="133"/>
      <c r="AB457" s="178"/>
      <c r="AC457" s="178"/>
      <c r="AD457" s="178"/>
      <c r="AE457" s="178"/>
      <c r="AF457" s="179"/>
      <c r="AG457" s="179"/>
      <c r="AH457" s="179"/>
      <c r="AI457" s="179"/>
      <c r="AJ457" s="133"/>
      <c r="AK457" s="133"/>
      <c r="AL457" s="133"/>
      <c r="AM457" s="133"/>
      <c r="AN457" s="133"/>
      <c r="AO457" s="133"/>
      <c r="AP457" s="133"/>
      <c r="AQ457" s="180"/>
      <c r="AR457" s="180"/>
      <c r="AS457" s="180"/>
      <c r="AT457" s="180"/>
      <c r="AU457" s="180"/>
      <c r="AV457" s="180"/>
      <c r="AW457" s="181"/>
      <c r="AX457" s="181"/>
      <c r="AY457" s="182"/>
      <c r="AZ457" s="181"/>
      <c r="BA457" s="181"/>
      <c r="BB457" s="177"/>
      <c r="BC457" s="177"/>
      <c r="BD457" s="182"/>
    </row>
    <row r="458" spans="1:56" ht="15" customHeight="1" x14ac:dyDescent="0.25">
      <c r="A458" s="133"/>
      <c r="B458" s="133"/>
      <c r="C458" s="179"/>
      <c r="D458" s="179"/>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77"/>
      <c r="AA458" s="133"/>
      <c r="AB458" s="178"/>
      <c r="AC458" s="178"/>
      <c r="AD458" s="178"/>
      <c r="AE458" s="178"/>
      <c r="AF458" s="179"/>
      <c r="AG458" s="179"/>
      <c r="AH458" s="179"/>
      <c r="AI458" s="179"/>
      <c r="AJ458" s="133"/>
      <c r="AK458" s="133"/>
      <c r="AL458" s="133"/>
      <c r="AM458" s="133"/>
      <c r="AN458" s="133"/>
      <c r="AO458" s="133"/>
      <c r="AP458" s="133"/>
      <c r="AQ458" s="180"/>
      <c r="AR458" s="180"/>
      <c r="AS458" s="180"/>
      <c r="AT458" s="180"/>
      <c r="AU458" s="180"/>
      <c r="AV458" s="180"/>
      <c r="AW458" s="181"/>
      <c r="AX458" s="181"/>
      <c r="AY458" s="182"/>
      <c r="AZ458" s="181"/>
      <c r="BA458" s="181"/>
      <c r="BB458" s="177"/>
      <c r="BC458" s="177"/>
      <c r="BD458" s="182"/>
    </row>
    <row r="459" spans="1:56" ht="15" customHeight="1" x14ac:dyDescent="0.25">
      <c r="A459" s="133"/>
      <c r="B459" s="133"/>
      <c r="C459" s="179"/>
      <c r="D459" s="179"/>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77"/>
      <c r="AA459" s="133"/>
      <c r="AB459" s="178"/>
      <c r="AC459" s="178"/>
      <c r="AD459" s="178"/>
      <c r="AE459" s="178"/>
      <c r="AF459" s="179"/>
      <c r="AG459" s="179"/>
      <c r="AH459" s="179"/>
      <c r="AI459" s="179"/>
      <c r="AJ459" s="133"/>
      <c r="AK459" s="133"/>
      <c r="AL459" s="133"/>
      <c r="AM459" s="133"/>
      <c r="AN459" s="133"/>
      <c r="AO459" s="133"/>
      <c r="AP459" s="133"/>
      <c r="AQ459" s="180"/>
      <c r="AR459" s="180"/>
      <c r="AS459" s="180"/>
      <c r="AT459" s="180"/>
      <c r="AU459" s="180"/>
      <c r="AV459" s="180"/>
      <c r="AW459" s="181"/>
      <c r="AX459" s="181"/>
      <c r="AY459" s="182"/>
      <c r="AZ459" s="181"/>
      <c r="BA459" s="181"/>
      <c r="BB459" s="177"/>
      <c r="BC459" s="177"/>
      <c r="BD459" s="182"/>
    </row>
    <row r="460" spans="1:56" ht="15" customHeight="1" x14ac:dyDescent="0.25">
      <c r="A460" s="133"/>
      <c r="B460" s="133"/>
      <c r="C460" s="179"/>
      <c r="D460" s="179"/>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77"/>
      <c r="AA460" s="133"/>
      <c r="AB460" s="178"/>
      <c r="AC460" s="178"/>
      <c r="AD460" s="178"/>
      <c r="AE460" s="178"/>
      <c r="AF460" s="179"/>
      <c r="AG460" s="179"/>
      <c r="AH460" s="179"/>
      <c r="AI460" s="179"/>
      <c r="AJ460" s="133"/>
      <c r="AK460" s="133"/>
      <c r="AL460" s="133"/>
      <c r="AM460" s="133"/>
      <c r="AN460" s="133"/>
      <c r="AO460" s="133"/>
      <c r="AP460" s="133"/>
      <c r="AQ460" s="180"/>
      <c r="AR460" s="180"/>
      <c r="AS460" s="180"/>
      <c r="AT460" s="180"/>
      <c r="AU460" s="180"/>
      <c r="AV460" s="180"/>
      <c r="AW460" s="181"/>
      <c r="AX460" s="181"/>
      <c r="AY460" s="182"/>
      <c r="AZ460" s="181"/>
      <c r="BA460" s="181"/>
      <c r="BB460" s="177"/>
      <c r="BC460" s="177"/>
      <c r="BD460" s="182"/>
    </row>
    <row r="461" spans="1:56" ht="15" customHeight="1" x14ac:dyDescent="0.25">
      <c r="A461" s="133"/>
      <c r="B461" s="133"/>
      <c r="C461" s="179"/>
      <c r="D461" s="179"/>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77"/>
      <c r="AA461" s="133"/>
      <c r="AB461" s="178"/>
      <c r="AC461" s="178"/>
      <c r="AD461" s="178"/>
      <c r="AE461" s="178"/>
      <c r="AF461" s="179"/>
      <c r="AG461" s="179"/>
      <c r="AH461" s="179"/>
      <c r="AI461" s="179"/>
      <c r="AJ461" s="133"/>
      <c r="AK461" s="133"/>
      <c r="AL461" s="133"/>
      <c r="AM461" s="133"/>
      <c r="AN461" s="133"/>
      <c r="AO461" s="133"/>
      <c r="AP461" s="133"/>
      <c r="AQ461" s="180"/>
      <c r="AR461" s="180"/>
      <c r="AS461" s="180"/>
      <c r="AT461" s="180"/>
      <c r="AU461" s="180"/>
      <c r="AV461" s="180"/>
      <c r="AW461" s="181"/>
      <c r="AX461" s="181"/>
      <c r="AY461" s="182"/>
      <c r="AZ461" s="181"/>
      <c r="BA461" s="181"/>
      <c r="BB461" s="177"/>
      <c r="BC461" s="177"/>
      <c r="BD461" s="182"/>
    </row>
    <row r="462" spans="1:56" ht="15" customHeight="1" x14ac:dyDescent="0.25">
      <c r="A462" s="133"/>
      <c r="B462" s="133"/>
      <c r="C462" s="179"/>
      <c r="D462" s="179"/>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77"/>
      <c r="AA462" s="133"/>
      <c r="AB462" s="178"/>
      <c r="AC462" s="178"/>
      <c r="AD462" s="178"/>
      <c r="AE462" s="178"/>
      <c r="AF462" s="179"/>
      <c r="AG462" s="179"/>
      <c r="AH462" s="179"/>
      <c r="AI462" s="179"/>
      <c r="AJ462" s="133"/>
      <c r="AK462" s="133"/>
      <c r="AL462" s="133"/>
      <c r="AM462" s="133"/>
      <c r="AN462" s="133"/>
      <c r="AO462" s="133"/>
      <c r="AP462" s="133"/>
      <c r="AQ462" s="180"/>
      <c r="AR462" s="180"/>
      <c r="AS462" s="180"/>
      <c r="AT462" s="180"/>
      <c r="AU462" s="180"/>
      <c r="AV462" s="180"/>
      <c r="AW462" s="181"/>
      <c r="AX462" s="181"/>
      <c r="AY462" s="182"/>
      <c r="AZ462" s="181"/>
      <c r="BA462" s="181"/>
      <c r="BB462" s="177"/>
      <c r="BC462" s="177"/>
      <c r="BD462" s="182"/>
    </row>
    <row r="463" spans="1:56" ht="15" customHeight="1" x14ac:dyDescent="0.25">
      <c r="A463" s="133"/>
      <c r="B463" s="133"/>
      <c r="C463" s="179"/>
      <c r="D463" s="179"/>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77"/>
      <c r="AA463" s="133"/>
      <c r="AB463" s="178"/>
      <c r="AC463" s="178"/>
      <c r="AD463" s="178"/>
      <c r="AE463" s="178"/>
      <c r="AF463" s="179"/>
      <c r="AG463" s="179"/>
      <c r="AH463" s="179"/>
      <c r="AI463" s="179"/>
      <c r="AJ463" s="133"/>
      <c r="AK463" s="133"/>
      <c r="AL463" s="133"/>
      <c r="AM463" s="133"/>
      <c r="AN463" s="133"/>
      <c r="AO463" s="133"/>
      <c r="AP463" s="133"/>
      <c r="AQ463" s="180"/>
      <c r="AR463" s="180"/>
      <c r="AS463" s="180"/>
      <c r="AT463" s="180"/>
      <c r="AU463" s="180"/>
      <c r="AV463" s="180"/>
      <c r="AW463" s="181"/>
      <c r="AX463" s="181"/>
      <c r="AY463" s="182"/>
      <c r="AZ463" s="181"/>
      <c r="BA463" s="181"/>
      <c r="BB463" s="177"/>
      <c r="BC463" s="177"/>
      <c r="BD463" s="182"/>
    </row>
    <row r="464" spans="1:56" ht="15" customHeight="1" x14ac:dyDescent="0.25">
      <c r="A464" s="133"/>
      <c r="B464" s="133"/>
      <c r="C464" s="179"/>
      <c r="D464" s="179"/>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77"/>
      <c r="AA464" s="133"/>
      <c r="AB464" s="178"/>
      <c r="AC464" s="178"/>
      <c r="AD464" s="178"/>
      <c r="AE464" s="178"/>
      <c r="AF464" s="179"/>
      <c r="AG464" s="179"/>
      <c r="AH464" s="179"/>
      <c r="AI464" s="179"/>
      <c r="AJ464" s="133"/>
      <c r="AK464" s="133"/>
      <c r="AL464" s="133"/>
      <c r="AM464" s="133"/>
      <c r="AN464" s="133"/>
      <c r="AO464" s="133"/>
      <c r="AP464" s="133"/>
      <c r="AQ464" s="180"/>
      <c r="AR464" s="180"/>
      <c r="AS464" s="180"/>
      <c r="AT464" s="180"/>
      <c r="AU464" s="180"/>
      <c r="AV464" s="180"/>
      <c r="AW464" s="181"/>
      <c r="AX464" s="181"/>
      <c r="AY464" s="182"/>
      <c r="AZ464" s="181"/>
      <c r="BA464" s="181"/>
      <c r="BB464" s="177"/>
      <c r="BC464" s="177"/>
      <c r="BD464" s="182"/>
    </row>
    <row r="465" spans="1:56" ht="15" customHeight="1" x14ac:dyDescent="0.25">
      <c r="A465" s="133"/>
      <c r="B465" s="133"/>
      <c r="C465" s="179"/>
      <c r="D465" s="179"/>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77"/>
      <c r="AA465" s="133"/>
      <c r="AB465" s="178"/>
      <c r="AC465" s="178"/>
      <c r="AD465" s="178"/>
      <c r="AE465" s="178"/>
      <c r="AF465" s="179"/>
      <c r="AG465" s="179"/>
      <c r="AH465" s="179"/>
      <c r="AI465" s="179"/>
      <c r="AJ465" s="133"/>
      <c r="AK465" s="133"/>
      <c r="AL465" s="133"/>
      <c r="AM465" s="133"/>
      <c r="AN465" s="133"/>
      <c r="AO465" s="133"/>
      <c r="AP465" s="133"/>
      <c r="AQ465" s="180"/>
      <c r="AR465" s="180"/>
      <c r="AS465" s="180"/>
      <c r="AT465" s="180"/>
      <c r="AU465" s="180"/>
      <c r="AV465" s="180"/>
      <c r="AW465" s="181"/>
      <c r="AX465" s="181"/>
      <c r="AY465" s="182"/>
      <c r="AZ465" s="181"/>
      <c r="BA465" s="181"/>
      <c r="BB465" s="177"/>
      <c r="BC465" s="177"/>
      <c r="BD465" s="182"/>
    </row>
    <row r="466" spans="1:56" ht="15" customHeight="1" x14ac:dyDescent="0.25">
      <c r="A466" s="133"/>
      <c r="B466" s="133"/>
      <c r="C466" s="179"/>
      <c r="D466" s="179"/>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77"/>
      <c r="AA466" s="133"/>
      <c r="AB466" s="178"/>
      <c r="AC466" s="178"/>
      <c r="AD466" s="178"/>
      <c r="AE466" s="178"/>
      <c r="AF466" s="179"/>
      <c r="AG466" s="179"/>
      <c r="AH466" s="179"/>
      <c r="AI466" s="179"/>
      <c r="AJ466" s="133"/>
      <c r="AK466" s="133"/>
      <c r="AL466" s="133"/>
      <c r="AM466" s="133"/>
      <c r="AN466" s="133"/>
      <c r="AO466" s="133"/>
      <c r="AP466" s="133"/>
      <c r="AQ466" s="180"/>
      <c r="AR466" s="180"/>
      <c r="AS466" s="180"/>
      <c r="AT466" s="180"/>
      <c r="AU466" s="180"/>
      <c r="AV466" s="180"/>
      <c r="AW466" s="181"/>
      <c r="AX466" s="181"/>
      <c r="AY466" s="182"/>
      <c r="AZ466" s="181"/>
      <c r="BA466" s="181"/>
      <c r="BB466" s="177"/>
      <c r="BC466" s="177"/>
      <c r="BD466" s="182"/>
    </row>
    <row r="467" spans="1:56" ht="15" customHeight="1" x14ac:dyDescent="0.25">
      <c r="A467" s="133"/>
      <c r="B467" s="133"/>
      <c r="C467" s="179"/>
      <c r="D467" s="179"/>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77"/>
      <c r="AA467" s="133"/>
      <c r="AB467" s="178"/>
      <c r="AC467" s="178"/>
      <c r="AD467" s="178"/>
      <c r="AE467" s="178"/>
      <c r="AF467" s="179"/>
      <c r="AG467" s="179"/>
      <c r="AH467" s="179"/>
      <c r="AI467" s="179"/>
      <c r="AJ467" s="133"/>
      <c r="AK467" s="133"/>
      <c r="AL467" s="133"/>
      <c r="AM467" s="133"/>
      <c r="AN467" s="133"/>
      <c r="AO467" s="133"/>
      <c r="AP467" s="133"/>
      <c r="AQ467" s="180"/>
      <c r="AR467" s="180"/>
      <c r="AS467" s="180"/>
      <c r="AT467" s="180"/>
      <c r="AU467" s="180"/>
      <c r="AV467" s="180"/>
      <c r="AW467" s="181"/>
      <c r="AX467" s="181"/>
      <c r="AY467" s="182"/>
      <c r="AZ467" s="181"/>
      <c r="BA467" s="181"/>
      <c r="BB467" s="177"/>
      <c r="BC467" s="177"/>
      <c r="BD467" s="182"/>
    </row>
    <row r="468" spans="1:56" ht="15" customHeight="1" x14ac:dyDescent="0.25">
      <c r="A468" s="133"/>
      <c r="B468" s="133"/>
      <c r="C468" s="179"/>
      <c r="D468" s="179"/>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77"/>
      <c r="AA468" s="133"/>
      <c r="AB468" s="178"/>
      <c r="AC468" s="178"/>
      <c r="AD468" s="178"/>
      <c r="AE468" s="178"/>
      <c r="AF468" s="179"/>
      <c r="AG468" s="179"/>
      <c r="AH468" s="179"/>
      <c r="AI468" s="179"/>
      <c r="AJ468" s="133"/>
      <c r="AK468" s="133"/>
      <c r="AL468" s="133"/>
      <c r="AM468" s="133"/>
      <c r="AN468" s="133"/>
      <c r="AO468" s="133"/>
      <c r="AP468" s="133"/>
      <c r="AQ468" s="180"/>
      <c r="AR468" s="180"/>
      <c r="AS468" s="180"/>
      <c r="AT468" s="180"/>
      <c r="AU468" s="180"/>
      <c r="AV468" s="180"/>
      <c r="AW468" s="181"/>
      <c r="AX468" s="181"/>
      <c r="AY468" s="182"/>
      <c r="AZ468" s="181"/>
      <c r="BA468" s="181"/>
      <c r="BB468" s="177"/>
      <c r="BC468" s="177"/>
      <c r="BD468" s="182"/>
    </row>
    <row r="469" spans="1:56" ht="15" customHeight="1" x14ac:dyDescent="0.25">
      <c r="A469" s="133"/>
      <c r="B469" s="133"/>
      <c r="C469" s="179"/>
      <c r="D469" s="179"/>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77"/>
      <c r="AA469" s="133"/>
      <c r="AB469" s="178"/>
      <c r="AC469" s="178"/>
      <c r="AD469" s="178"/>
      <c r="AE469" s="178"/>
      <c r="AF469" s="179"/>
      <c r="AG469" s="179"/>
      <c r="AH469" s="179"/>
      <c r="AI469" s="179"/>
      <c r="AJ469" s="133"/>
      <c r="AK469" s="133"/>
      <c r="AL469" s="133"/>
      <c r="AM469" s="133"/>
      <c r="AN469" s="133"/>
      <c r="AO469" s="133"/>
      <c r="AP469" s="133"/>
      <c r="AQ469" s="180"/>
      <c r="AR469" s="180"/>
      <c r="AS469" s="180"/>
      <c r="AT469" s="180"/>
      <c r="AU469" s="180"/>
      <c r="AV469" s="180"/>
      <c r="AW469" s="181"/>
      <c r="AX469" s="181"/>
      <c r="AY469" s="182"/>
      <c r="AZ469" s="181"/>
      <c r="BA469" s="181"/>
      <c r="BB469" s="177"/>
      <c r="BC469" s="177"/>
      <c r="BD469" s="182"/>
    </row>
    <row r="470" spans="1:56" ht="15" customHeight="1" x14ac:dyDescent="0.25">
      <c r="A470" s="133"/>
      <c r="B470" s="133"/>
      <c r="C470" s="179"/>
      <c r="D470" s="179"/>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77"/>
      <c r="AA470" s="133"/>
      <c r="AB470" s="178"/>
      <c r="AC470" s="178"/>
      <c r="AD470" s="178"/>
      <c r="AE470" s="178"/>
      <c r="AF470" s="179"/>
      <c r="AG470" s="179"/>
      <c r="AH470" s="179"/>
      <c r="AI470" s="179"/>
      <c r="AJ470" s="133"/>
      <c r="AK470" s="133"/>
      <c r="AL470" s="133"/>
      <c r="AM470" s="133"/>
      <c r="AN470" s="133"/>
      <c r="AO470" s="133"/>
      <c r="AP470" s="133"/>
      <c r="AQ470" s="180"/>
      <c r="AR470" s="180"/>
      <c r="AS470" s="180"/>
      <c r="AT470" s="180"/>
      <c r="AU470" s="180"/>
      <c r="AV470" s="180"/>
      <c r="AW470" s="181"/>
      <c r="AX470" s="181"/>
      <c r="AY470" s="182"/>
      <c r="AZ470" s="181"/>
      <c r="BA470" s="181"/>
      <c r="BB470" s="177"/>
      <c r="BC470" s="177"/>
      <c r="BD470" s="182"/>
    </row>
    <row r="471" spans="1:56" ht="15" customHeight="1" x14ac:dyDescent="0.25">
      <c r="A471" s="133"/>
      <c r="B471" s="133"/>
      <c r="C471" s="179"/>
      <c r="D471" s="179"/>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77"/>
      <c r="AA471" s="133"/>
      <c r="AB471" s="178"/>
      <c r="AC471" s="178"/>
      <c r="AD471" s="178"/>
      <c r="AE471" s="178"/>
      <c r="AF471" s="179"/>
      <c r="AG471" s="179"/>
      <c r="AH471" s="179"/>
      <c r="AI471" s="179"/>
      <c r="AJ471" s="133"/>
      <c r="AK471" s="133"/>
      <c r="AL471" s="133"/>
      <c r="AM471" s="133"/>
      <c r="AN471" s="133"/>
      <c r="AO471" s="133"/>
      <c r="AP471" s="133"/>
      <c r="AQ471" s="180"/>
      <c r="AR471" s="180"/>
      <c r="AS471" s="180"/>
      <c r="AT471" s="180"/>
      <c r="AU471" s="180"/>
      <c r="AV471" s="180"/>
      <c r="AW471" s="181"/>
      <c r="AX471" s="181"/>
      <c r="AY471" s="182"/>
      <c r="AZ471" s="181"/>
      <c r="BA471" s="181"/>
      <c r="BB471" s="177"/>
      <c r="BC471" s="177"/>
      <c r="BD471" s="182"/>
    </row>
    <row r="472" spans="1:56" ht="15" customHeight="1" x14ac:dyDescent="0.25">
      <c r="A472" s="133"/>
      <c r="B472" s="133"/>
      <c r="C472" s="179"/>
      <c r="D472" s="179"/>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77"/>
      <c r="AA472" s="133"/>
      <c r="AB472" s="178"/>
      <c r="AC472" s="178"/>
      <c r="AD472" s="178"/>
      <c r="AE472" s="178"/>
      <c r="AF472" s="179"/>
      <c r="AG472" s="179"/>
      <c r="AH472" s="179"/>
      <c r="AI472" s="179"/>
      <c r="AJ472" s="133"/>
      <c r="AK472" s="133"/>
      <c r="AL472" s="133"/>
      <c r="AM472" s="133"/>
      <c r="AN472" s="133"/>
      <c r="AO472" s="133"/>
      <c r="AP472" s="133"/>
      <c r="AQ472" s="180"/>
      <c r="AR472" s="180"/>
      <c r="AS472" s="180"/>
      <c r="AT472" s="180"/>
      <c r="AU472" s="180"/>
      <c r="AV472" s="180"/>
      <c r="AW472" s="181"/>
      <c r="AX472" s="181"/>
      <c r="AY472" s="182"/>
      <c r="AZ472" s="181"/>
      <c r="BA472" s="181"/>
      <c r="BB472" s="177"/>
      <c r="BC472" s="177"/>
      <c r="BD472" s="182"/>
    </row>
    <row r="473" spans="1:56" ht="15" customHeight="1" x14ac:dyDescent="0.25">
      <c r="A473" s="133"/>
      <c r="B473" s="133"/>
      <c r="C473" s="179"/>
      <c r="D473" s="179"/>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77"/>
      <c r="AA473" s="133"/>
      <c r="AB473" s="178"/>
      <c r="AC473" s="178"/>
      <c r="AD473" s="178"/>
      <c r="AE473" s="178"/>
      <c r="AF473" s="179"/>
      <c r="AG473" s="179"/>
      <c r="AH473" s="179"/>
      <c r="AI473" s="179"/>
      <c r="AJ473" s="133"/>
      <c r="AK473" s="133"/>
      <c r="AL473" s="133"/>
      <c r="AM473" s="133"/>
      <c r="AN473" s="133"/>
      <c r="AO473" s="133"/>
      <c r="AP473" s="133"/>
      <c r="AQ473" s="180"/>
      <c r="AR473" s="180"/>
      <c r="AS473" s="180"/>
      <c r="AT473" s="180"/>
      <c r="AU473" s="180"/>
      <c r="AV473" s="180"/>
      <c r="AW473" s="181"/>
      <c r="AX473" s="181"/>
      <c r="AY473" s="182"/>
      <c r="AZ473" s="181"/>
      <c r="BA473" s="181"/>
      <c r="BB473" s="177"/>
      <c r="BC473" s="177"/>
      <c r="BD473" s="182"/>
    </row>
    <row r="474" spans="1:56" ht="15" customHeight="1" x14ac:dyDescent="0.25">
      <c r="A474" s="133"/>
      <c r="B474" s="133"/>
      <c r="C474" s="179"/>
      <c r="D474" s="179"/>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77"/>
      <c r="AA474" s="133"/>
      <c r="AB474" s="178"/>
      <c r="AC474" s="178"/>
      <c r="AD474" s="178"/>
      <c r="AE474" s="178"/>
      <c r="AF474" s="179"/>
      <c r="AG474" s="179"/>
      <c r="AH474" s="179"/>
      <c r="AI474" s="179"/>
      <c r="AJ474" s="133"/>
      <c r="AK474" s="133"/>
      <c r="AL474" s="133"/>
      <c r="AM474" s="133"/>
      <c r="AN474" s="133"/>
      <c r="AO474" s="133"/>
      <c r="AP474" s="133"/>
      <c r="AQ474" s="180"/>
      <c r="AR474" s="180"/>
      <c r="AS474" s="180"/>
      <c r="AT474" s="180"/>
      <c r="AU474" s="180"/>
      <c r="AV474" s="180"/>
      <c r="AW474" s="181"/>
      <c r="AX474" s="181"/>
      <c r="AY474" s="182"/>
      <c r="AZ474" s="181"/>
      <c r="BA474" s="181"/>
      <c r="BB474" s="177"/>
      <c r="BC474" s="177"/>
      <c r="BD474" s="182"/>
    </row>
    <row r="475" spans="1:56" ht="15" customHeight="1" x14ac:dyDescent="0.25">
      <c r="A475" s="133"/>
      <c r="B475" s="133"/>
      <c r="C475" s="179"/>
      <c r="D475" s="179"/>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77"/>
      <c r="AA475" s="133"/>
      <c r="AB475" s="178"/>
      <c r="AC475" s="178"/>
      <c r="AD475" s="178"/>
      <c r="AE475" s="178"/>
      <c r="AF475" s="179"/>
      <c r="AG475" s="179"/>
      <c r="AH475" s="179"/>
      <c r="AI475" s="179"/>
      <c r="AJ475" s="133"/>
      <c r="AK475" s="133"/>
      <c r="AL475" s="133"/>
      <c r="AM475" s="133"/>
      <c r="AN475" s="133"/>
      <c r="AO475" s="133"/>
      <c r="AP475" s="133"/>
      <c r="AQ475" s="180"/>
      <c r="AR475" s="180"/>
      <c r="AS475" s="180"/>
      <c r="AT475" s="180"/>
      <c r="AU475" s="180"/>
      <c r="AV475" s="180"/>
      <c r="AW475" s="181"/>
      <c r="AX475" s="181"/>
      <c r="AY475" s="182"/>
      <c r="AZ475" s="181"/>
      <c r="BA475" s="181"/>
      <c r="BB475" s="177"/>
      <c r="BC475" s="177"/>
      <c r="BD475" s="182"/>
    </row>
    <row r="476" spans="1:56" ht="15" customHeight="1" x14ac:dyDescent="0.25">
      <c r="A476" s="133"/>
      <c r="B476" s="133"/>
      <c r="C476" s="179"/>
      <c r="D476" s="179"/>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77"/>
      <c r="AA476" s="133"/>
      <c r="AB476" s="178"/>
      <c r="AC476" s="178"/>
      <c r="AD476" s="178"/>
      <c r="AE476" s="178"/>
      <c r="AF476" s="179"/>
      <c r="AG476" s="179"/>
      <c r="AH476" s="179"/>
      <c r="AI476" s="179"/>
      <c r="AJ476" s="133"/>
      <c r="AK476" s="133"/>
      <c r="AL476" s="133"/>
      <c r="AM476" s="133"/>
      <c r="AN476" s="133"/>
      <c r="AO476" s="133"/>
      <c r="AP476" s="133"/>
      <c r="AQ476" s="180"/>
      <c r="AR476" s="180"/>
      <c r="AS476" s="180"/>
      <c r="AT476" s="180"/>
      <c r="AU476" s="180"/>
      <c r="AV476" s="180"/>
      <c r="AW476" s="181"/>
      <c r="AX476" s="181"/>
      <c r="AY476" s="182"/>
      <c r="AZ476" s="181"/>
      <c r="BA476" s="181"/>
      <c r="BB476" s="177"/>
      <c r="BC476" s="177"/>
      <c r="BD476" s="182"/>
    </row>
    <row r="477" spans="1:56" ht="15" customHeight="1" x14ac:dyDescent="0.25">
      <c r="A477" s="133"/>
      <c r="B477" s="133"/>
      <c r="C477" s="179"/>
      <c r="D477" s="179"/>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77"/>
      <c r="AA477" s="133"/>
      <c r="AB477" s="178"/>
      <c r="AC477" s="178"/>
      <c r="AD477" s="178"/>
      <c r="AE477" s="178"/>
      <c r="AF477" s="179"/>
      <c r="AG477" s="179"/>
      <c r="AH477" s="179"/>
      <c r="AI477" s="179"/>
      <c r="AJ477" s="133"/>
      <c r="AK477" s="133"/>
      <c r="AL477" s="133"/>
      <c r="AM477" s="133"/>
      <c r="AN477" s="133"/>
      <c r="AO477" s="133"/>
      <c r="AP477" s="133"/>
      <c r="AQ477" s="180"/>
      <c r="AR477" s="180"/>
      <c r="AS477" s="180"/>
      <c r="AT477" s="180"/>
      <c r="AU477" s="180"/>
      <c r="AV477" s="180"/>
      <c r="AW477" s="181"/>
      <c r="AX477" s="181"/>
      <c r="AY477" s="182"/>
      <c r="AZ477" s="181"/>
      <c r="BA477" s="181"/>
      <c r="BB477" s="177"/>
      <c r="BC477" s="177"/>
      <c r="BD477" s="182"/>
    </row>
    <row r="478" spans="1:56" ht="15" customHeight="1" x14ac:dyDescent="0.25">
      <c r="A478" s="133"/>
      <c r="B478" s="133"/>
      <c r="C478" s="179"/>
      <c r="D478" s="179"/>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77"/>
      <c r="AA478" s="133"/>
      <c r="AB478" s="178"/>
      <c r="AC478" s="178"/>
      <c r="AD478" s="178"/>
      <c r="AE478" s="178"/>
      <c r="AF478" s="179"/>
      <c r="AG478" s="179"/>
      <c r="AH478" s="179"/>
      <c r="AI478" s="179"/>
      <c r="AJ478" s="133"/>
      <c r="AK478" s="133"/>
      <c r="AL478" s="133"/>
      <c r="AM478" s="133"/>
      <c r="AN478" s="133"/>
      <c r="AO478" s="133"/>
      <c r="AP478" s="133"/>
      <c r="AQ478" s="180"/>
      <c r="AR478" s="180"/>
      <c r="AS478" s="180"/>
      <c r="AT478" s="180"/>
      <c r="AU478" s="180"/>
      <c r="AV478" s="180"/>
      <c r="AW478" s="181"/>
      <c r="AX478" s="181"/>
      <c r="AY478" s="182"/>
      <c r="AZ478" s="181"/>
      <c r="BA478" s="181"/>
      <c r="BB478" s="177"/>
      <c r="BC478" s="177"/>
      <c r="BD478" s="182"/>
    </row>
    <row r="479" spans="1:56" ht="15" customHeight="1" x14ac:dyDescent="0.25">
      <c r="A479" s="133"/>
      <c r="B479" s="133"/>
      <c r="C479" s="179"/>
      <c r="D479" s="179"/>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77"/>
      <c r="AA479" s="133"/>
      <c r="AB479" s="178"/>
      <c r="AC479" s="178"/>
      <c r="AD479" s="178"/>
      <c r="AE479" s="178"/>
      <c r="AF479" s="179"/>
      <c r="AG479" s="179"/>
      <c r="AH479" s="179"/>
      <c r="AI479" s="179"/>
      <c r="AJ479" s="133"/>
      <c r="AK479" s="133"/>
      <c r="AL479" s="133"/>
      <c r="AM479" s="133"/>
      <c r="AN479" s="133"/>
      <c r="AO479" s="133"/>
      <c r="AP479" s="133"/>
      <c r="AQ479" s="180"/>
      <c r="AR479" s="180"/>
      <c r="AS479" s="180"/>
      <c r="AT479" s="180"/>
      <c r="AU479" s="180"/>
      <c r="AV479" s="180"/>
      <c r="AW479" s="181"/>
      <c r="AX479" s="181"/>
      <c r="AY479" s="182"/>
      <c r="AZ479" s="181"/>
      <c r="BA479" s="181"/>
      <c r="BB479" s="177"/>
      <c r="BC479" s="177"/>
      <c r="BD479" s="182"/>
    </row>
    <row r="480" spans="1:56" ht="15" customHeight="1" x14ac:dyDescent="0.25">
      <c r="A480" s="133"/>
      <c r="B480" s="133"/>
      <c r="C480" s="179"/>
      <c r="D480" s="179"/>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77"/>
      <c r="AA480" s="133"/>
      <c r="AB480" s="178"/>
      <c r="AC480" s="178"/>
      <c r="AD480" s="178"/>
      <c r="AE480" s="178"/>
      <c r="AF480" s="179"/>
      <c r="AG480" s="179"/>
      <c r="AH480" s="179"/>
      <c r="AI480" s="179"/>
      <c r="AJ480" s="133"/>
      <c r="AK480" s="133"/>
      <c r="AL480" s="133"/>
      <c r="AM480" s="133"/>
      <c r="AN480" s="133"/>
      <c r="AO480" s="133"/>
      <c r="AP480" s="133"/>
      <c r="AQ480" s="180"/>
      <c r="AR480" s="180"/>
      <c r="AS480" s="180"/>
      <c r="AT480" s="180"/>
      <c r="AU480" s="180"/>
      <c r="AV480" s="180"/>
      <c r="AW480" s="181"/>
      <c r="AX480" s="181"/>
      <c r="AY480" s="182"/>
      <c r="AZ480" s="181"/>
      <c r="BA480" s="181"/>
      <c r="BB480" s="177"/>
      <c r="BC480" s="177"/>
      <c r="BD480" s="182"/>
    </row>
    <row r="481" spans="1:56" ht="15" customHeight="1" x14ac:dyDescent="0.25">
      <c r="A481" s="133"/>
      <c r="B481" s="133"/>
      <c r="C481" s="179"/>
      <c r="D481" s="179"/>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77"/>
      <c r="AA481" s="133"/>
      <c r="AB481" s="178"/>
      <c r="AC481" s="178"/>
      <c r="AD481" s="178"/>
      <c r="AE481" s="178"/>
      <c r="AF481" s="179"/>
      <c r="AG481" s="179"/>
      <c r="AH481" s="179"/>
      <c r="AI481" s="179"/>
      <c r="AJ481" s="133"/>
      <c r="AK481" s="133"/>
      <c r="AL481" s="133"/>
      <c r="AM481" s="133"/>
      <c r="AN481" s="133"/>
      <c r="AO481" s="133"/>
      <c r="AP481" s="133"/>
      <c r="AQ481" s="180"/>
      <c r="AR481" s="180"/>
      <c r="AS481" s="180"/>
      <c r="AT481" s="180"/>
      <c r="AU481" s="180"/>
      <c r="AV481" s="180"/>
      <c r="AW481" s="181"/>
      <c r="AX481" s="181"/>
      <c r="AY481" s="182"/>
      <c r="AZ481" s="181"/>
      <c r="BA481" s="181"/>
      <c r="BB481" s="177"/>
      <c r="BC481" s="177"/>
      <c r="BD481" s="182"/>
    </row>
    <row r="482" spans="1:56" ht="15" customHeight="1" x14ac:dyDescent="0.25">
      <c r="A482" s="133"/>
      <c r="B482" s="133"/>
      <c r="C482" s="179"/>
      <c r="D482" s="179"/>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77"/>
      <c r="AA482" s="133"/>
      <c r="AB482" s="178"/>
      <c r="AC482" s="178"/>
      <c r="AD482" s="178"/>
      <c r="AE482" s="178"/>
      <c r="AF482" s="179"/>
      <c r="AG482" s="179"/>
      <c r="AH482" s="179"/>
      <c r="AI482" s="179"/>
      <c r="AJ482" s="133"/>
      <c r="AK482" s="133"/>
      <c r="AL482" s="133"/>
      <c r="AM482" s="133"/>
      <c r="AN482" s="133"/>
      <c r="AO482" s="133"/>
      <c r="AP482" s="133"/>
      <c r="AQ482" s="180"/>
      <c r="AR482" s="180"/>
      <c r="AS482" s="180"/>
      <c r="AT482" s="180"/>
      <c r="AU482" s="180"/>
      <c r="AV482" s="180"/>
      <c r="AW482" s="181"/>
      <c r="AX482" s="181"/>
      <c r="AY482" s="182"/>
      <c r="AZ482" s="181"/>
      <c r="BA482" s="181"/>
      <c r="BB482" s="177"/>
      <c r="BC482" s="177"/>
      <c r="BD482" s="182"/>
    </row>
    <row r="483" spans="1:56" ht="15" customHeight="1" x14ac:dyDescent="0.25">
      <c r="A483" s="133"/>
      <c r="B483" s="133"/>
      <c r="C483" s="179"/>
      <c r="D483" s="179"/>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77"/>
      <c r="AA483" s="133"/>
      <c r="AB483" s="178"/>
      <c r="AC483" s="178"/>
      <c r="AD483" s="178"/>
      <c r="AE483" s="178"/>
      <c r="AF483" s="179"/>
      <c r="AG483" s="179"/>
      <c r="AH483" s="179"/>
      <c r="AI483" s="179"/>
      <c r="AJ483" s="133"/>
      <c r="AK483" s="133"/>
      <c r="AL483" s="133"/>
      <c r="AM483" s="133"/>
      <c r="AN483" s="133"/>
      <c r="AO483" s="133"/>
      <c r="AP483" s="133"/>
      <c r="AQ483" s="180"/>
      <c r="AR483" s="180"/>
      <c r="AS483" s="180"/>
      <c r="AT483" s="180"/>
      <c r="AU483" s="180"/>
      <c r="AV483" s="180"/>
      <c r="AW483" s="181"/>
      <c r="AX483" s="181"/>
      <c r="AY483" s="182"/>
      <c r="AZ483" s="181"/>
      <c r="BA483" s="181"/>
      <c r="BB483" s="177"/>
      <c r="BC483" s="177"/>
      <c r="BD483" s="182"/>
    </row>
    <row r="484" spans="1:56" ht="15" customHeight="1" x14ac:dyDescent="0.25">
      <c r="A484" s="133"/>
      <c r="B484" s="133"/>
      <c r="C484" s="179"/>
      <c r="D484" s="179"/>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77"/>
      <c r="AA484" s="133"/>
      <c r="AB484" s="178"/>
      <c r="AC484" s="178"/>
      <c r="AD484" s="178"/>
      <c r="AE484" s="178"/>
      <c r="AF484" s="179"/>
      <c r="AG484" s="179"/>
      <c r="AH484" s="179"/>
      <c r="AI484" s="179"/>
      <c r="AJ484" s="133"/>
      <c r="AK484" s="133"/>
      <c r="AL484" s="133"/>
      <c r="AM484" s="133"/>
      <c r="AN484" s="133"/>
      <c r="AO484" s="133"/>
      <c r="AP484" s="133"/>
      <c r="AQ484" s="180"/>
      <c r="AR484" s="180"/>
      <c r="AS484" s="180"/>
      <c r="AT484" s="180"/>
      <c r="AU484" s="180"/>
      <c r="AV484" s="180"/>
      <c r="AW484" s="181"/>
      <c r="AX484" s="181"/>
      <c r="AY484" s="182"/>
      <c r="AZ484" s="181"/>
      <c r="BA484" s="181"/>
      <c r="BB484" s="177"/>
      <c r="BC484" s="177"/>
      <c r="BD484" s="182"/>
    </row>
    <row r="485" spans="1:56" ht="15" customHeight="1" x14ac:dyDescent="0.25">
      <c r="A485" s="133"/>
      <c r="B485" s="133"/>
      <c r="C485" s="179"/>
      <c r="D485" s="179"/>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77"/>
      <c r="AA485" s="133"/>
      <c r="AB485" s="178"/>
      <c r="AC485" s="178"/>
      <c r="AD485" s="178"/>
      <c r="AE485" s="178"/>
      <c r="AF485" s="179"/>
      <c r="AG485" s="179"/>
      <c r="AH485" s="179"/>
      <c r="AI485" s="179"/>
      <c r="AJ485" s="133"/>
      <c r="AK485" s="133"/>
      <c r="AL485" s="133"/>
      <c r="AM485" s="133"/>
      <c r="AN485" s="133"/>
      <c r="AO485" s="133"/>
      <c r="AP485" s="133"/>
      <c r="AQ485" s="180"/>
      <c r="AR485" s="180"/>
      <c r="AS485" s="180"/>
      <c r="AT485" s="180"/>
      <c r="AU485" s="180"/>
      <c r="AV485" s="180"/>
      <c r="AW485" s="181"/>
      <c r="AX485" s="181"/>
      <c r="AY485" s="182"/>
      <c r="AZ485" s="181"/>
      <c r="BA485" s="181"/>
      <c r="BB485" s="177"/>
      <c r="BC485" s="177"/>
      <c r="BD485" s="182"/>
    </row>
    <row r="486" spans="1:56" ht="15" customHeight="1" x14ac:dyDescent="0.25">
      <c r="A486" s="133"/>
      <c r="B486" s="133"/>
      <c r="C486" s="179"/>
      <c r="D486" s="179"/>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77"/>
      <c r="AA486" s="133"/>
      <c r="AB486" s="178"/>
      <c r="AC486" s="178"/>
      <c r="AD486" s="178"/>
      <c r="AE486" s="178"/>
      <c r="AF486" s="179"/>
      <c r="AG486" s="179"/>
      <c r="AH486" s="179"/>
      <c r="AI486" s="179"/>
      <c r="AJ486" s="133"/>
      <c r="AK486" s="133"/>
      <c r="AL486" s="133"/>
      <c r="AM486" s="133"/>
      <c r="AN486" s="133"/>
      <c r="AO486" s="133"/>
      <c r="AP486" s="133"/>
      <c r="AQ486" s="180"/>
      <c r="AR486" s="180"/>
      <c r="AS486" s="180"/>
      <c r="AT486" s="180"/>
      <c r="AU486" s="180"/>
      <c r="AV486" s="180"/>
      <c r="AW486" s="181"/>
      <c r="AX486" s="181"/>
      <c r="AY486" s="182"/>
      <c r="AZ486" s="181"/>
      <c r="BA486" s="181"/>
      <c r="BB486" s="177"/>
      <c r="BC486" s="177"/>
      <c r="BD486" s="182"/>
    </row>
    <row r="487" spans="1:56" ht="15" customHeight="1" x14ac:dyDescent="0.25">
      <c r="A487" s="133"/>
      <c r="B487" s="133"/>
      <c r="C487" s="179"/>
      <c r="D487" s="179"/>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77"/>
      <c r="AA487" s="133"/>
      <c r="AB487" s="178"/>
      <c r="AC487" s="178"/>
      <c r="AD487" s="178"/>
      <c r="AE487" s="178"/>
      <c r="AF487" s="179"/>
      <c r="AG487" s="179"/>
      <c r="AH487" s="179"/>
      <c r="AI487" s="179"/>
      <c r="AJ487" s="133"/>
      <c r="AK487" s="133"/>
      <c r="AL487" s="133"/>
      <c r="AM487" s="133"/>
      <c r="AN487" s="133"/>
      <c r="AO487" s="133"/>
      <c r="AP487" s="133"/>
      <c r="AQ487" s="180"/>
      <c r="AR487" s="180"/>
      <c r="AS487" s="180"/>
      <c r="AT487" s="180"/>
      <c r="AU487" s="180"/>
      <c r="AV487" s="180"/>
      <c r="AW487" s="181"/>
      <c r="AX487" s="181"/>
      <c r="AY487" s="182"/>
      <c r="AZ487" s="181"/>
      <c r="BA487" s="181"/>
      <c r="BB487" s="177"/>
      <c r="BC487" s="177"/>
      <c r="BD487" s="182"/>
    </row>
    <row r="488" spans="1:56" ht="15" customHeight="1" x14ac:dyDescent="0.25">
      <c r="A488" s="133"/>
      <c r="B488" s="133"/>
      <c r="C488" s="179"/>
      <c r="D488" s="179"/>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77"/>
      <c r="AA488" s="133"/>
      <c r="AB488" s="178"/>
      <c r="AC488" s="178"/>
      <c r="AD488" s="178"/>
      <c r="AE488" s="178"/>
      <c r="AF488" s="179"/>
      <c r="AG488" s="179"/>
      <c r="AH488" s="179"/>
      <c r="AI488" s="179"/>
      <c r="AJ488" s="133"/>
      <c r="AK488" s="133"/>
      <c r="AL488" s="133"/>
      <c r="AM488" s="133"/>
      <c r="AN488" s="133"/>
      <c r="AO488" s="133"/>
      <c r="AP488" s="133"/>
      <c r="AQ488" s="180"/>
      <c r="AR488" s="180"/>
      <c r="AS488" s="180"/>
      <c r="AT488" s="180"/>
      <c r="AU488" s="180"/>
      <c r="AV488" s="180"/>
      <c r="AW488" s="181"/>
      <c r="AX488" s="181"/>
      <c r="AY488" s="182"/>
      <c r="AZ488" s="181"/>
      <c r="BA488" s="181"/>
      <c r="BB488" s="177"/>
      <c r="BC488" s="177"/>
      <c r="BD488" s="182"/>
    </row>
    <row r="489" spans="1:56" ht="15" customHeight="1" x14ac:dyDescent="0.25">
      <c r="A489" s="133"/>
      <c r="B489" s="133"/>
      <c r="C489" s="179"/>
      <c r="D489" s="179"/>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77"/>
      <c r="AA489" s="133"/>
      <c r="AB489" s="178"/>
      <c r="AC489" s="178"/>
      <c r="AD489" s="178"/>
      <c r="AE489" s="178"/>
      <c r="AF489" s="179"/>
      <c r="AG489" s="179"/>
      <c r="AH489" s="179"/>
      <c r="AI489" s="179"/>
      <c r="AJ489" s="133"/>
      <c r="AK489" s="133"/>
      <c r="AL489" s="133"/>
      <c r="AM489" s="133"/>
      <c r="AN489" s="133"/>
      <c r="AO489" s="133"/>
      <c r="AP489" s="133"/>
      <c r="AQ489" s="180"/>
      <c r="AR489" s="180"/>
      <c r="AS489" s="180"/>
      <c r="AT489" s="180"/>
      <c r="AU489" s="180"/>
      <c r="AV489" s="180"/>
      <c r="AW489" s="181"/>
      <c r="AX489" s="181"/>
      <c r="AY489" s="182"/>
      <c r="AZ489" s="181"/>
      <c r="BA489" s="181"/>
      <c r="BB489" s="177"/>
      <c r="BC489" s="177"/>
      <c r="BD489" s="182"/>
    </row>
    <row r="490" spans="1:56" ht="15" customHeight="1" x14ac:dyDescent="0.25">
      <c r="A490" s="133"/>
      <c r="B490" s="133"/>
      <c r="C490" s="179"/>
      <c r="D490" s="179"/>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77"/>
      <c r="AA490" s="133"/>
      <c r="AB490" s="178"/>
      <c r="AC490" s="178"/>
      <c r="AD490" s="178"/>
      <c r="AE490" s="178"/>
      <c r="AF490" s="179"/>
      <c r="AG490" s="179"/>
      <c r="AH490" s="179"/>
      <c r="AI490" s="179"/>
      <c r="AJ490" s="133"/>
      <c r="AK490" s="133"/>
      <c r="AL490" s="133"/>
      <c r="AM490" s="133"/>
      <c r="AN490" s="133"/>
      <c r="AO490" s="133"/>
      <c r="AP490" s="133"/>
      <c r="AQ490" s="180"/>
      <c r="AR490" s="180"/>
      <c r="AS490" s="180"/>
      <c r="AT490" s="180"/>
      <c r="AU490" s="180"/>
      <c r="AV490" s="180"/>
      <c r="AW490" s="181"/>
      <c r="AX490" s="181"/>
      <c r="AY490" s="182"/>
      <c r="AZ490" s="181"/>
      <c r="BA490" s="181"/>
      <c r="BB490" s="177"/>
      <c r="BC490" s="177"/>
      <c r="BD490" s="182"/>
    </row>
    <row r="491" spans="1:56" ht="15" customHeight="1" x14ac:dyDescent="0.25">
      <c r="A491" s="133"/>
      <c r="B491" s="133"/>
      <c r="C491" s="179"/>
      <c r="D491" s="179"/>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77"/>
      <c r="AA491" s="133"/>
      <c r="AB491" s="178"/>
      <c r="AC491" s="178"/>
      <c r="AD491" s="178"/>
      <c r="AE491" s="178"/>
      <c r="AF491" s="179"/>
      <c r="AG491" s="179"/>
      <c r="AH491" s="179"/>
      <c r="AI491" s="179"/>
      <c r="AJ491" s="133"/>
      <c r="AK491" s="133"/>
      <c r="AL491" s="133"/>
      <c r="AM491" s="133"/>
      <c r="AN491" s="133"/>
      <c r="AO491" s="133"/>
      <c r="AP491" s="133"/>
      <c r="AQ491" s="180"/>
      <c r="AR491" s="180"/>
      <c r="AS491" s="180"/>
      <c r="AT491" s="180"/>
      <c r="AU491" s="180"/>
      <c r="AV491" s="180"/>
      <c r="AW491" s="181"/>
      <c r="AX491" s="181"/>
      <c r="AY491" s="182"/>
      <c r="AZ491" s="181"/>
      <c r="BA491" s="181"/>
      <c r="BB491" s="177"/>
      <c r="BC491" s="177"/>
      <c r="BD491" s="182"/>
    </row>
    <row r="492" spans="1:56" ht="15" customHeight="1" x14ac:dyDescent="0.25">
      <c r="A492" s="133"/>
      <c r="B492" s="133"/>
      <c r="C492" s="179"/>
      <c r="D492" s="179"/>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77"/>
      <c r="AA492" s="133"/>
      <c r="AB492" s="178"/>
      <c r="AC492" s="178"/>
      <c r="AD492" s="178"/>
      <c r="AE492" s="178"/>
      <c r="AF492" s="179"/>
      <c r="AG492" s="179"/>
      <c r="AH492" s="179"/>
      <c r="AI492" s="179"/>
      <c r="AJ492" s="133"/>
      <c r="AK492" s="133"/>
      <c r="AL492" s="133"/>
      <c r="AM492" s="133"/>
      <c r="AN492" s="133"/>
      <c r="AO492" s="133"/>
      <c r="AP492" s="133"/>
      <c r="AQ492" s="180"/>
      <c r="AR492" s="180"/>
      <c r="AS492" s="180"/>
      <c r="AT492" s="180"/>
      <c r="AU492" s="180"/>
      <c r="AV492" s="180"/>
      <c r="AW492" s="181"/>
      <c r="AX492" s="181"/>
      <c r="AY492" s="182"/>
      <c r="AZ492" s="181"/>
      <c r="BA492" s="181"/>
      <c r="BB492" s="177"/>
      <c r="BC492" s="177"/>
      <c r="BD492" s="182"/>
    </row>
    <row r="493" spans="1:56" ht="15" customHeight="1" x14ac:dyDescent="0.25">
      <c r="A493" s="133"/>
      <c r="B493" s="133"/>
      <c r="C493" s="179"/>
      <c r="D493" s="179"/>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77"/>
      <c r="AA493" s="133"/>
      <c r="AB493" s="178"/>
      <c r="AC493" s="178"/>
      <c r="AD493" s="178"/>
      <c r="AE493" s="178"/>
      <c r="AF493" s="179"/>
      <c r="AG493" s="179"/>
      <c r="AH493" s="179"/>
      <c r="AI493" s="179"/>
      <c r="AJ493" s="133"/>
      <c r="AK493" s="133"/>
      <c r="AL493" s="133"/>
      <c r="AM493" s="133"/>
      <c r="AN493" s="133"/>
      <c r="AO493" s="133"/>
      <c r="AP493" s="133"/>
      <c r="AQ493" s="180"/>
      <c r="AR493" s="180"/>
      <c r="AS493" s="180"/>
      <c r="AT493" s="180"/>
      <c r="AU493" s="180"/>
      <c r="AV493" s="180"/>
      <c r="AW493" s="181"/>
      <c r="AX493" s="181"/>
      <c r="AY493" s="182"/>
      <c r="AZ493" s="181"/>
      <c r="BA493" s="181"/>
      <c r="BB493" s="177"/>
      <c r="BC493" s="177"/>
      <c r="BD493" s="182"/>
    </row>
    <row r="494" spans="1:56" ht="15" customHeight="1" x14ac:dyDescent="0.25">
      <c r="A494" s="133"/>
      <c r="B494" s="133"/>
      <c r="C494" s="179"/>
      <c r="D494" s="179"/>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77"/>
      <c r="AA494" s="133"/>
      <c r="AB494" s="178"/>
      <c r="AC494" s="178"/>
      <c r="AD494" s="178"/>
      <c r="AE494" s="178"/>
      <c r="AF494" s="179"/>
      <c r="AG494" s="179"/>
      <c r="AH494" s="179"/>
      <c r="AI494" s="179"/>
      <c r="AJ494" s="133"/>
      <c r="AK494" s="133"/>
      <c r="AL494" s="133"/>
      <c r="AM494" s="133"/>
      <c r="AN494" s="133"/>
      <c r="AO494" s="133"/>
      <c r="AP494" s="133"/>
      <c r="AQ494" s="180"/>
      <c r="AR494" s="180"/>
      <c r="AS494" s="180"/>
      <c r="AT494" s="180"/>
      <c r="AU494" s="180"/>
      <c r="AV494" s="180"/>
      <c r="AW494" s="181"/>
      <c r="AX494" s="181"/>
      <c r="AY494" s="182"/>
      <c r="AZ494" s="181"/>
      <c r="BA494" s="181"/>
      <c r="BB494" s="177"/>
      <c r="BC494" s="177"/>
      <c r="BD494" s="182"/>
    </row>
    <row r="495" spans="1:56" ht="15" customHeight="1" x14ac:dyDescent="0.25">
      <c r="A495" s="133"/>
      <c r="B495" s="133"/>
      <c r="C495" s="179"/>
      <c r="D495" s="179"/>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77"/>
      <c r="AA495" s="133"/>
      <c r="AB495" s="178"/>
      <c r="AC495" s="178"/>
      <c r="AD495" s="178"/>
      <c r="AE495" s="178"/>
      <c r="AF495" s="179"/>
      <c r="AG495" s="179"/>
      <c r="AH495" s="179"/>
      <c r="AI495" s="179"/>
      <c r="AJ495" s="133"/>
      <c r="AK495" s="133"/>
      <c r="AL495" s="133"/>
      <c r="AM495" s="133"/>
      <c r="AN495" s="133"/>
      <c r="AO495" s="133"/>
      <c r="AP495" s="133"/>
      <c r="AQ495" s="180"/>
      <c r="AR495" s="180"/>
      <c r="AS495" s="180"/>
      <c r="AT495" s="180"/>
      <c r="AU495" s="180"/>
      <c r="AV495" s="180"/>
      <c r="AW495" s="181"/>
      <c r="AX495" s="181"/>
      <c r="AY495" s="182"/>
      <c r="AZ495" s="181"/>
      <c r="BA495" s="181"/>
      <c r="BB495" s="177"/>
      <c r="BC495" s="177"/>
      <c r="BD495" s="182"/>
    </row>
    <row r="496" spans="1:56" ht="15" customHeight="1" x14ac:dyDescent="0.25">
      <c r="A496" s="133"/>
      <c r="B496" s="133"/>
      <c r="C496" s="179"/>
      <c r="D496" s="179"/>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77"/>
      <c r="AA496" s="133"/>
      <c r="AB496" s="178"/>
      <c r="AC496" s="178"/>
      <c r="AD496" s="178"/>
      <c r="AE496" s="178"/>
      <c r="AF496" s="179"/>
      <c r="AG496" s="179"/>
      <c r="AH496" s="179"/>
      <c r="AI496" s="179"/>
      <c r="AJ496" s="133"/>
      <c r="AK496" s="133"/>
      <c r="AL496" s="133"/>
      <c r="AM496" s="133"/>
      <c r="AN496" s="133"/>
      <c r="AO496" s="133"/>
      <c r="AP496" s="133"/>
      <c r="AQ496" s="180"/>
      <c r="AR496" s="180"/>
      <c r="AS496" s="180"/>
      <c r="AT496" s="180"/>
      <c r="AU496" s="180"/>
      <c r="AV496" s="180"/>
      <c r="AW496" s="181"/>
      <c r="AX496" s="181"/>
      <c r="AY496" s="182"/>
      <c r="AZ496" s="181"/>
      <c r="BA496" s="181"/>
      <c r="BB496" s="177"/>
      <c r="BC496" s="177"/>
      <c r="BD496" s="182"/>
    </row>
    <row r="497" spans="1:56" ht="15" customHeight="1" x14ac:dyDescent="0.25">
      <c r="A497" s="133"/>
      <c r="B497" s="133"/>
      <c r="C497" s="179"/>
      <c r="D497" s="179"/>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77"/>
      <c r="AA497" s="133"/>
      <c r="AB497" s="178"/>
      <c r="AC497" s="178"/>
      <c r="AD497" s="178"/>
      <c r="AE497" s="178"/>
      <c r="AF497" s="179"/>
      <c r="AG497" s="179"/>
      <c r="AH497" s="179"/>
      <c r="AI497" s="179"/>
      <c r="AJ497" s="133"/>
      <c r="AK497" s="133"/>
      <c r="AL497" s="133"/>
      <c r="AM497" s="133"/>
      <c r="AN497" s="133"/>
      <c r="AO497" s="133"/>
      <c r="AP497" s="133"/>
      <c r="AQ497" s="180"/>
      <c r="AR497" s="180"/>
      <c r="AS497" s="180"/>
      <c r="AT497" s="180"/>
      <c r="AU497" s="180"/>
      <c r="AV497" s="180"/>
      <c r="AW497" s="181"/>
      <c r="AX497" s="181"/>
      <c r="AY497" s="182"/>
      <c r="AZ497" s="181"/>
      <c r="BA497" s="181"/>
      <c r="BB497" s="177"/>
      <c r="BC497" s="177"/>
      <c r="BD497" s="182"/>
    </row>
    <row r="498" spans="1:56" ht="15" customHeight="1" x14ac:dyDescent="0.25">
      <c r="A498" s="133"/>
      <c r="B498" s="133"/>
      <c r="C498" s="179"/>
      <c r="D498" s="179"/>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77"/>
      <c r="AA498" s="133"/>
      <c r="AB498" s="178"/>
      <c r="AC498" s="178"/>
      <c r="AD498" s="178"/>
      <c r="AE498" s="178"/>
      <c r="AF498" s="179"/>
      <c r="AG498" s="179"/>
      <c r="AH498" s="179"/>
      <c r="AI498" s="179"/>
      <c r="AJ498" s="133"/>
      <c r="AK498" s="133"/>
      <c r="AL498" s="133"/>
      <c r="AM498" s="133"/>
      <c r="AN498" s="133"/>
      <c r="AO498" s="133"/>
      <c r="AP498" s="133"/>
      <c r="AQ498" s="180"/>
      <c r="AR498" s="180"/>
      <c r="AS498" s="180"/>
      <c r="AT498" s="180"/>
      <c r="AU498" s="180"/>
      <c r="AV498" s="180"/>
      <c r="AW498" s="181"/>
      <c r="AX498" s="181"/>
      <c r="AY498" s="182"/>
      <c r="AZ498" s="181"/>
      <c r="BA498" s="181"/>
      <c r="BB498" s="177"/>
      <c r="BC498" s="177"/>
      <c r="BD498" s="182"/>
    </row>
    <row r="499" spans="1:56" ht="15" customHeight="1" x14ac:dyDescent="0.25">
      <c r="A499" s="133"/>
      <c r="B499" s="133"/>
      <c r="C499" s="179"/>
      <c r="D499" s="179"/>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77"/>
      <c r="AA499" s="133"/>
      <c r="AB499" s="178"/>
      <c r="AC499" s="178"/>
      <c r="AD499" s="178"/>
      <c r="AE499" s="178"/>
      <c r="AF499" s="179"/>
      <c r="AG499" s="179"/>
      <c r="AH499" s="179"/>
      <c r="AI499" s="179"/>
      <c r="AJ499" s="133"/>
      <c r="AK499" s="133"/>
      <c r="AL499" s="133"/>
      <c r="AM499" s="133"/>
      <c r="AN499" s="133"/>
      <c r="AO499" s="133"/>
      <c r="AP499" s="133"/>
      <c r="AQ499" s="180"/>
      <c r="AR499" s="180"/>
      <c r="AS499" s="180"/>
      <c r="AT499" s="180"/>
      <c r="AU499" s="180"/>
      <c r="AV499" s="180"/>
      <c r="AW499" s="181"/>
      <c r="AX499" s="181"/>
      <c r="AY499" s="182"/>
      <c r="AZ499" s="181"/>
      <c r="BA499" s="181"/>
      <c r="BB499" s="177"/>
      <c r="BC499" s="177"/>
      <c r="BD499" s="182"/>
    </row>
    <row r="500" spans="1:56" ht="15" customHeight="1" x14ac:dyDescent="0.25">
      <c r="A500" s="133"/>
      <c r="B500" s="133"/>
      <c r="C500" s="179"/>
      <c r="D500" s="179"/>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77"/>
      <c r="AA500" s="133"/>
      <c r="AB500" s="178"/>
      <c r="AC500" s="178"/>
      <c r="AD500" s="178"/>
      <c r="AE500" s="178"/>
      <c r="AF500" s="179"/>
      <c r="AG500" s="179"/>
      <c r="AH500" s="179"/>
      <c r="AI500" s="179"/>
      <c r="AJ500" s="133"/>
      <c r="AK500" s="133"/>
      <c r="AL500" s="133"/>
      <c r="AM500" s="133"/>
      <c r="AN500" s="133"/>
      <c r="AO500" s="133"/>
      <c r="AP500" s="133"/>
      <c r="AQ500" s="180"/>
      <c r="AR500" s="180"/>
      <c r="AS500" s="180"/>
      <c r="AT500" s="180"/>
      <c r="AU500" s="180"/>
      <c r="AV500" s="180"/>
      <c r="AW500" s="181"/>
      <c r="AX500" s="181"/>
      <c r="AY500" s="182"/>
      <c r="AZ500" s="181"/>
      <c r="BA500" s="181"/>
      <c r="BB500" s="177"/>
      <c r="BC500" s="177"/>
      <c r="BD500" s="182"/>
    </row>
    <row r="501" spans="1:56" ht="15" customHeight="1" x14ac:dyDescent="0.25">
      <c r="A501" s="133"/>
      <c r="B501" s="133"/>
      <c r="C501" s="179"/>
      <c r="D501" s="179"/>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77"/>
      <c r="AA501" s="133"/>
      <c r="AB501" s="178"/>
      <c r="AC501" s="178"/>
      <c r="AD501" s="178"/>
      <c r="AE501" s="178"/>
      <c r="AF501" s="179"/>
      <c r="AG501" s="179"/>
      <c r="AH501" s="179"/>
      <c r="AI501" s="179"/>
      <c r="AJ501" s="133"/>
      <c r="AK501" s="133"/>
      <c r="AL501" s="133"/>
      <c r="AM501" s="133"/>
      <c r="AN501" s="133"/>
      <c r="AO501" s="133"/>
      <c r="AP501" s="133"/>
      <c r="AQ501" s="180"/>
      <c r="AR501" s="180"/>
      <c r="AS501" s="180"/>
      <c r="AT501" s="180"/>
      <c r="AU501" s="180"/>
      <c r="AV501" s="180"/>
      <c r="AW501" s="181"/>
      <c r="AX501" s="181"/>
      <c r="AY501" s="182"/>
      <c r="AZ501" s="181"/>
      <c r="BA501" s="181"/>
      <c r="BB501" s="177"/>
      <c r="BC501" s="177"/>
      <c r="BD501" s="182"/>
    </row>
    <row r="502" spans="1:56" ht="15" customHeight="1" x14ac:dyDescent="0.25">
      <c r="A502" s="133"/>
      <c r="B502" s="133"/>
      <c r="C502" s="179"/>
      <c r="D502" s="179"/>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77"/>
      <c r="AA502" s="133"/>
      <c r="AB502" s="178"/>
      <c r="AC502" s="178"/>
      <c r="AD502" s="178"/>
      <c r="AE502" s="178"/>
      <c r="AF502" s="179"/>
      <c r="AG502" s="179"/>
      <c r="AH502" s="179"/>
      <c r="AI502" s="179"/>
      <c r="AJ502" s="133"/>
      <c r="AK502" s="133"/>
      <c r="AL502" s="133"/>
      <c r="AM502" s="133"/>
      <c r="AN502" s="133"/>
      <c r="AO502" s="133"/>
      <c r="AP502" s="133"/>
      <c r="AQ502" s="180"/>
      <c r="AR502" s="180"/>
      <c r="AS502" s="180"/>
      <c r="AT502" s="180"/>
      <c r="AU502" s="180"/>
      <c r="AV502" s="180"/>
      <c r="AW502" s="181"/>
      <c r="AX502" s="181"/>
      <c r="AY502" s="182"/>
      <c r="AZ502" s="181"/>
      <c r="BA502" s="181"/>
      <c r="BB502" s="177"/>
      <c r="BC502" s="177"/>
      <c r="BD502" s="182"/>
    </row>
    <row r="503" spans="1:56" ht="15" customHeight="1" x14ac:dyDescent="0.25">
      <c r="A503" s="133"/>
      <c r="B503" s="133"/>
      <c r="C503" s="179"/>
      <c r="D503" s="179"/>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77"/>
      <c r="AA503" s="133"/>
      <c r="AB503" s="178"/>
      <c r="AC503" s="178"/>
      <c r="AD503" s="178"/>
      <c r="AE503" s="178"/>
      <c r="AF503" s="179"/>
      <c r="AG503" s="179"/>
      <c r="AH503" s="179"/>
      <c r="AI503" s="179"/>
      <c r="AJ503" s="133"/>
      <c r="AK503" s="133"/>
      <c r="AL503" s="133"/>
      <c r="AM503" s="133"/>
      <c r="AN503" s="133"/>
      <c r="AO503" s="133"/>
      <c r="AP503" s="133"/>
      <c r="AQ503" s="180"/>
      <c r="AR503" s="180"/>
      <c r="AS503" s="180"/>
      <c r="AT503" s="180"/>
      <c r="AU503" s="180"/>
      <c r="AV503" s="180"/>
      <c r="AW503" s="181"/>
      <c r="AX503" s="181"/>
      <c r="AY503" s="182"/>
      <c r="AZ503" s="181"/>
      <c r="BA503" s="181"/>
      <c r="BB503" s="177"/>
      <c r="BC503" s="177"/>
      <c r="BD503" s="182"/>
    </row>
    <row r="504" spans="1:56" ht="15" customHeight="1" x14ac:dyDescent="0.25">
      <c r="A504" s="133"/>
      <c r="B504" s="133"/>
      <c r="C504" s="179"/>
      <c r="D504" s="179"/>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77"/>
      <c r="AA504" s="133"/>
      <c r="AB504" s="178"/>
      <c r="AC504" s="178"/>
      <c r="AD504" s="178"/>
      <c r="AE504" s="178"/>
      <c r="AF504" s="179"/>
      <c r="AG504" s="179"/>
      <c r="AH504" s="179"/>
      <c r="AI504" s="179"/>
      <c r="AJ504" s="133"/>
      <c r="AK504" s="133"/>
      <c r="AL504" s="133"/>
      <c r="AM504" s="133"/>
      <c r="AN504" s="133"/>
      <c r="AO504" s="133"/>
      <c r="AP504" s="133"/>
      <c r="AQ504" s="180"/>
      <c r="AR504" s="180"/>
      <c r="AS504" s="180"/>
      <c r="AT504" s="180"/>
      <c r="AU504" s="180"/>
      <c r="AV504" s="180"/>
      <c r="AW504" s="181"/>
      <c r="AX504" s="181"/>
      <c r="AY504" s="182"/>
      <c r="AZ504" s="181"/>
      <c r="BA504" s="181"/>
      <c r="BB504" s="177"/>
      <c r="BC504" s="177"/>
      <c r="BD504" s="182"/>
    </row>
    <row r="505" spans="1:56" ht="15" customHeight="1" x14ac:dyDescent="0.25">
      <c r="A505" s="133"/>
      <c r="B505" s="133"/>
      <c r="C505" s="179"/>
      <c r="D505" s="179"/>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77"/>
      <c r="AA505" s="133"/>
      <c r="AB505" s="178"/>
      <c r="AC505" s="178"/>
      <c r="AD505" s="178"/>
      <c r="AE505" s="178"/>
      <c r="AF505" s="179"/>
      <c r="AG505" s="179"/>
      <c r="AH505" s="179"/>
      <c r="AI505" s="179"/>
      <c r="AJ505" s="133"/>
      <c r="AK505" s="133"/>
      <c r="AL505" s="133"/>
      <c r="AM505" s="133"/>
      <c r="AN505" s="133"/>
      <c r="AO505" s="133"/>
      <c r="AP505" s="133"/>
      <c r="AQ505" s="180"/>
      <c r="AR505" s="180"/>
      <c r="AS505" s="180"/>
      <c r="AT505" s="180"/>
      <c r="AU505" s="180"/>
      <c r="AV505" s="180"/>
      <c r="AW505" s="181"/>
      <c r="AX505" s="181"/>
      <c r="AY505" s="182"/>
      <c r="AZ505" s="181"/>
      <c r="BA505" s="181"/>
      <c r="BB505" s="177"/>
      <c r="BC505" s="177"/>
      <c r="BD505" s="182"/>
    </row>
    <row r="506" spans="1:56" ht="15" customHeight="1" x14ac:dyDescent="0.25">
      <c r="A506" s="133"/>
      <c r="B506" s="133"/>
      <c r="C506" s="179"/>
      <c r="D506" s="179"/>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77"/>
      <c r="AA506" s="133"/>
      <c r="AB506" s="178"/>
      <c r="AC506" s="178"/>
      <c r="AD506" s="178"/>
      <c r="AE506" s="178"/>
      <c r="AF506" s="179"/>
      <c r="AG506" s="179"/>
      <c r="AH506" s="179"/>
      <c r="AI506" s="179"/>
      <c r="AJ506" s="133"/>
      <c r="AK506" s="133"/>
      <c r="AL506" s="133"/>
      <c r="AM506" s="133"/>
      <c r="AN506" s="133"/>
      <c r="AO506" s="133"/>
      <c r="AP506" s="133"/>
      <c r="AQ506" s="180"/>
      <c r="AR506" s="180"/>
      <c r="AS506" s="180"/>
      <c r="AT506" s="180"/>
      <c r="AU506" s="180"/>
      <c r="AV506" s="180"/>
      <c r="AW506" s="181"/>
      <c r="AX506" s="181"/>
      <c r="AY506" s="182"/>
      <c r="AZ506" s="181"/>
      <c r="BA506" s="181"/>
      <c r="BB506" s="177"/>
      <c r="BC506" s="177"/>
      <c r="BD506" s="182"/>
    </row>
    <row r="507" spans="1:56" ht="15" customHeight="1" x14ac:dyDescent="0.25">
      <c r="A507" s="133"/>
      <c r="B507" s="133"/>
      <c r="C507" s="179"/>
      <c r="D507" s="179"/>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77"/>
      <c r="AA507" s="133"/>
      <c r="AB507" s="178"/>
      <c r="AC507" s="178"/>
      <c r="AD507" s="178"/>
      <c r="AE507" s="178"/>
      <c r="AF507" s="179"/>
      <c r="AG507" s="179"/>
      <c r="AH507" s="179"/>
      <c r="AI507" s="179"/>
      <c r="AJ507" s="133"/>
      <c r="AK507" s="133"/>
      <c r="AL507" s="133"/>
      <c r="AM507" s="133"/>
      <c r="AN507" s="133"/>
      <c r="AO507" s="133"/>
      <c r="AP507" s="133"/>
      <c r="AQ507" s="180"/>
      <c r="AR507" s="180"/>
      <c r="AS507" s="180"/>
      <c r="AT507" s="180"/>
      <c r="AU507" s="180"/>
      <c r="AV507" s="180"/>
      <c r="AW507" s="181"/>
      <c r="AX507" s="181"/>
      <c r="AY507" s="182"/>
      <c r="AZ507" s="181"/>
      <c r="BA507" s="181"/>
      <c r="BB507" s="177"/>
      <c r="BC507" s="177"/>
      <c r="BD507" s="182"/>
    </row>
    <row r="508" spans="1:56" ht="15" customHeight="1" x14ac:dyDescent="0.25">
      <c r="A508" s="133"/>
      <c r="B508" s="133"/>
      <c r="C508" s="179"/>
      <c r="D508" s="179"/>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77"/>
      <c r="AA508" s="133"/>
      <c r="AB508" s="178"/>
      <c r="AC508" s="178"/>
      <c r="AD508" s="178"/>
      <c r="AE508" s="178"/>
      <c r="AF508" s="179"/>
      <c r="AG508" s="179"/>
      <c r="AH508" s="179"/>
      <c r="AI508" s="179"/>
      <c r="AJ508" s="133"/>
      <c r="AK508" s="133"/>
      <c r="AL508" s="133"/>
      <c r="AM508" s="133"/>
      <c r="AN508" s="133"/>
      <c r="AO508" s="133"/>
      <c r="AP508" s="133"/>
      <c r="AQ508" s="180"/>
      <c r="AR508" s="180"/>
      <c r="AS508" s="180"/>
      <c r="AT508" s="180"/>
      <c r="AU508" s="180"/>
      <c r="AV508" s="180"/>
      <c r="AW508" s="181"/>
      <c r="AX508" s="181"/>
      <c r="AY508" s="182"/>
      <c r="AZ508" s="181"/>
      <c r="BA508" s="181"/>
      <c r="BB508" s="177"/>
      <c r="BC508" s="177"/>
      <c r="BD508" s="182"/>
    </row>
    <row r="509" spans="1:56" ht="15" customHeight="1" x14ac:dyDescent="0.25">
      <c r="A509" s="133"/>
      <c r="B509" s="133"/>
      <c r="C509" s="179"/>
      <c r="D509" s="179"/>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77"/>
      <c r="AA509" s="133"/>
      <c r="AB509" s="178"/>
      <c r="AC509" s="178"/>
      <c r="AD509" s="178"/>
      <c r="AE509" s="178"/>
      <c r="AF509" s="179"/>
      <c r="AG509" s="179"/>
      <c r="AH509" s="179"/>
      <c r="AI509" s="179"/>
      <c r="AJ509" s="133"/>
      <c r="AK509" s="133"/>
      <c r="AL509" s="133"/>
      <c r="AM509" s="133"/>
      <c r="AN509" s="133"/>
      <c r="AO509" s="133"/>
      <c r="AP509" s="133"/>
      <c r="AQ509" s="180"/>
      <c r="AR509" s="180"/>
      <c r="AS509" s="180"/>
      <c r="AT509" s="180"/>
      <c r="AU509" s="180"/>
      <c r="AV509" s="180"/>
      <c r="AW509" s="181"/>
      <c r="AX509" s="181"/>
      <c r="AY509" s="182"/>
      <c r="AZ509" s="181"/>
      <c r="BA509" s="181"/>
      <c r="BB509" s="177"/>
      <c r="BC509" s="177"/>
      <c r="BD509" s="182"/>
    </row>
    <row r="510" spans="1:56" ht="15" customHeight="1" x14ac:dyDescent="0.25">
      <c r="A510" s="133"/>
      <c r="B510" s="133"/>
      <c r="C510" s="179"/>
      <c r="D510" s="179"/>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77"/>
      <c r="AA510" s="133"/>
      <c r="AB510" s="178"/>
      <c r="AC510" s="178"/>
      <c r="AD510" s="178"/>
      <c r="AE510" s="178"/>
      <c r="AF510" s="179"/>
      <c r="AG510" s="179"/>
      <c r="AH510" s="179"/>
      <c r="AI510" s="179"/>
      <c r="AJ510" s="133"/>
      <c r="AK510" s="133"/>
      <c r="AL510" s="133"/>
      <c r="AM510" s="133"/>
      <c r="AN510" s="133"/>
      <c r="AO510" s="133"/>
      <c r="AP510" s="133"/>
      <c r="AQ510" s="180"/>
      <c r="AR510" s="180"/>
      <c r="AS510" s="180"/>
      <c r="AT510" s="180"/>
      <c r="AU510" s="180"/>
      <c r="AV510" s="180"/>
      <c r="AW510" s="181"/>
      <c r="AX510" s="181"/>
      <c r="AY510" s="182"/>
      <c r="AZ510" s="181"/>
      <c r="BA510" s="181"/>
      <c r="BB510" s="177"/>
      <c r="BC510" s="177"/>
      <c r="BD510" s="182"/>
    </row>
    <row r="511" spans="1:56" ht="15" customHeight="1" x14ac:dyDescent="0.25">
      <c r="A511" s="133"/>
      <c r="B511" s="133"/>
      <c r="C511" s="179"/>
      <c r="D511" s="179"/>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77"/>
      <c r="AA511" s="133"/>
      <c r="AB511" s="178"/>
      <c r="AC511" s="178"/>
      <c r="AD511" s="178"/>
      <c r="AE511" s="178"/>
      <c r="AF511" s="179"/>
      <c r="AG511" s="179"/>
      <c r="AH511" s="179"/>
      <c r="AI511" s="179"/>
      <c r="AJ511" s="133"/>
      <c r="AK511" s="133"/>
      <c r="AL511" s="133"/>
      <c r="AM511" s="133"/>
      <c r="AN511" s="133"/>
      <c r="AO511" s="133"/>
      <c r="AP511" s="133"/>
      <c r="AQ511" s="180"/>
      <c r="AR511" s="180"/>
      <c r="AS511" s="180"/>
      <c r="AT511" s="180"/>
      <c r="AU511" s="180"/>
      <c r="AV511" s="180"/>
      <c r="AW511" s="181"/>
      <c r="AX511" s="181"/>
      <c r="AY511" s="182"/>
      <c r="AZ511" s="181"/>
      <c r="BA511" s="181"/>
      <c r="BB511" s="177"/>
      <c r="BC511" s="177"/>
      <c r="BD511" s="182"/>
    </row>
    <row r="512" spans="1:56" ht="15" customHeight="1" x14ac:dyDescent="0.25">
      <c r="A512" s="133"/>
      <c r="B512" s="133"/>
      <c r="C512" s="179"/>
      <c r="D512" s="179"/>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77"/>
      <c r="AA512" s="133"/>
      <c r="AB512" s="178"/>
      <c r="AC512" s="178"/>
      <c r="AD512" s="178"/>
      <c r="AE512" s="178"/>
      <c r="AF512" s="179"/>
      <c r="AG512" s="179"/>
      <c r="AH512" s="179"/>
      <c r="AI512" s="179"/>
      <c r="AJ512" s="133"/>
      <c r="AK512" s="133"/>
      <c r="AL512" s="133"/>
      <c r="AM512" s="133"/>
      <c r="AN512" s="133"/>
      <c r="AO512" s="133"/>
      <c r="AP512" s="133"/>
      <c r="AQ512" s="180"/>
      <c r="AR512" s="180"/>
      <c r="AS512" s="180"/>
      <c r="AT512" s="180"/>
      <c r="AU512" s="180"/>
      <c r="AV512" s="180"/>
      <c r="AW512" s="181"/>
      <c r="AX512" s="181"/>
      <c r="AY512" s="182"/>
      <c r="AZ512" s="181"/>
      <c r="BA512" s="181"/>
      <c r="BB512" s="177"/>
      <c r="BC512" s="177"/>
      <c r="BD512" s="182"/>
    </row>
    <row r="513" spans="1:56" ht="15" customHeight="1" x14ac:dyDescent="0.25">
      <c r="A513" s="133"/>
      <c r="B513" s="133"/>
      <c r="C513" s="179"/>
      <c r="D513" s="179"/>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77"/>
      <c r="AA513" s="133"/>
      <c r="AB513" s="178"/>
      <c r="AC513" s="178"/>
      <c r="AD513" s="178"/>
      <c r="AE513" s="178"/>
      <c r="AF513" s="179"/>
      <c r="AG513" s="179"/>
      <c r="AH513" s="179"/>
      <c r="AI513" s="179"/>
      <c r="AJ513" s="133"/>
      <c r="AK513" s="133"/>
      <c r="AL513" s="133"/>
      <c r="AM513" s="133"/>
      <c r="AN513" s="133"/>
      <c r="AO513" s="133"/>
      <c r="AP513" s="133"/>
      <c r="AQ513" s="180"/>
      <c r="AR513" s="180"/>
      <c r="AS513" s="180"/>
      <c r="AT513" s="180"/>
      <c r="AU513" s="180"/>
      <c r="AV513" s="180"/>
      <c r="AW513" s="181"/>
      <c r="AX513" s="181"/>
      <c r="AY513" s="182"/>
      <c r="AZ513" s="181"/>
      <c r="BA513" s="181"/>
      <c r="BB513" s="177"/>
      <c r="BC513" s="177"/>
      <c r="BD513" s="182"/>
    </row>
    <row r="514" spans="1:56" ht="15" customHeight="1" x14ac:dyDescent="0.25">
      <c r="A514" s="133"/>
      <c r="B514" s="133"/>
      <c r="C514" s="179"/>
      <c r="D514" s="179"/>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77"/>
      <c r="AA514" s="133"/>
      <c r="AB514" s="178"/>
      <c r="AC514" s="178"/>
      <c r="AD514" s="178"/>
      <c r="AE514" s="178"/>
      <c r="AF514" s="179"/>
      <c r="AG514" s="179"/>
      <c r="AH514" s="179"/>
      <c r="AI514" s="179"/>
      <c r="AJ514" s="133"/>
      <c r="AK514" s="133"/>
      <c r="AL514" s="133"/>
      <c r="AM514" s="133"/>
      <c r="AN514" s="133"/>
      <c r="AO514" s="133"/>
      <c r="AP514" s="133"/>
      <c r="AQ514" s="180"/>
      <c r="AR514" s="180"/>
      <c r="AS514" s="180"/>
      <c r="AT514" s="180"/>
      <c r="AU514" s="180"/>
      <c r="AV514" s="180"/>
      <c r="AW514" s="181"/>
      <c r="AX514" s="181"/>
      <c r="AY514" s="182"/>
      <c r="AZ514" s="181"/>
      <c r="BA514" s="181"/>
      <c r="BB514" s="177"/>
      <c r="BC514" s="177"/>
      <c r="BD514" s="182"/>
    </row>
    <row r="515" spans="1:56" ht="15" customHeight="1" x14ac:dyDescent="0.25">
      <c r="A515" s="133"/>
      <c r="B515" s="133"/>
      <c r="C515" s="179"/>
      <c r="D515" s="179"/>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77"/>
      <c r="AA515" s="133"/>
      <c r="AB515" s="178"/>
      <c r="AC515" s="178"/>
      <c r="AD515" s="178"/>
      <c r="AE515" s="178"/>
      <c r="AF515" s="179"/>
      <c r="AG515" s="179"/>
      <c r="AH515" s="179"/>
      <c r="AI515" s="179"/>
      <c r="AJ515" s="133"/>
      <c r="AK515" s="133"/>
      <c r="AL515" s="133"/>
      <c r="AM515" s="133"/>
      <c r="AN515" s="133"/>
      <c r="AO515" s="133"/>
      <c r="AP515" s="133"/>
      <c r="AQ515" s="180"/>
      <c r="AR515" s="180"/>
      <c r="AS515" s="180"/>
      <c r="AT515" s="180"/>
      <c r="AU515" s="180"/>
      <c r="AV515" s="180"/>
      <c r="AW515" s="181"/>
      <c r="AX515" s="181"/>
      <c r="AY515" s="182"/>
      <c r="AZ515" s="181"/>
      <c r="BA515" s="181"/>
      <c r="BB515" s="177"/>
      <c r="BC515" s="177"/>
      <c r="BD515" s="182"/>
    </row>
    <row r="516" spans="1:56" ht="15" customHeight="1" x14ac:dyDescent="0.25">
      <c r="A516" s="133"/>
      <c r="B516" s="133"/>
      <c r="C516" s="179"/>
      <c r="D516" s="179"/>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77"/>
      <c r="AA516" s="133"/>
      <c r="AB516" s="178"/>
      <c r="AC516" s="178"/>
      <c r="AD516" s="178"/>
      <c r="AE516" s="178"/>
      <c r="AF516" s="179"/>
      <c r="AG516" s="179"/>
      <c r="AH516" s="179"/>
      <c r="AI516" s="179"/>
      <c r="AJ516" s="133"/>
      <c r="AK516" s="133"/>
      <c r="AL516" s="133"/>
      <c r="AM516" s="133"/>
      <c r="AN516" s="133"/>
      <c r="AO516" s="133"/>
      <c r="AP516" s="133"/>
      <c r="AQ516" s="180"/>
      <c r="AR516" s="180"/>
      <c r="AS516" s="180"/>
      <c r="AT516" s="180"/>
      <c r="AU516" s="180"/>
      <c r="AV516" s="180"/>
      <c r="AW516" s="181"/>
      <c r="AX516" s="181"/>
      <c r="AY516" s="182"/>
      <c r="AZ516" s="181"/>
      <c r="BA516" s="181"/>
      <c r="BB516" s="177"/>
      <c r="BC516" s="177"/>
      <c r="BD516" s="182"/>
    </row>
    <row r="517" spans="1:56" ht="15" customHeight="1" x14ac:dyDescent="0.25">
      <c r="A517" s="133"/>
      <c r="B517" s="133"/>
      <c r="C517" s="179"/>
      <c r="D517" s="179"/>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77"/>
      <c r="AA517" s="133"/>
      <c r="AB517" s="178"/>
      <c r="AC517" s="178"/>
      <c r="AD517" s="178"/>
      <c r="AE517" s="178"/>
      <c r="AF517" s="179"/>
      <c r="AG517" s="179"/>
      <c r="AH517" s="179"/>
      <c r="AI517" s="179"/>
      <c r="AJ517" s="133"/>
      <c r="AK517" s="133"/>
      <c r="AL517" s="133"/>
      <c r="AM517" s="133"/>
      <c r="AN517" s="133"/>
      <c r="AO517" s="133"/>
      <c r="AP517" s="133"/>
      <c r="AQ517" s="180"/>
      <c r="AR517" s="180"/>
      <c r="AS517" s="180"/>
      <c r="AT517" s="180"/>
      <c r="AU517" s="180"/>
      <c r="AV517" s="180"/>
      <c r="AW517" s="181"/>
      <c r="AX517" s="181"/>
      <c r="AY517" s="182"/>
      <c r="AZ517" s="181"/>
      <c r="BA517" s="181"/>
      <c r="BB517" s="177"/>
      <c r="BC517" s="177"/>
      <c r="BD517" s="182"/>
    </row>
    <row r="518" spans="1:56" ht="15" customHeight="1" x14ac:dyDescent="0.25">
      <c r="A518" s="133"/>
      <c r="B518" s="133"/>
      <c r="C518" s="179"/>
      <c r="D518" s="179"/>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77"/>
      <c r="AA518" s="133"/>
      <c r="AB518" s="178"/>
      <c r="AC518" s="178"/>
      <c r="AD518" s="178"/>
      <c r="AE518" s="178"/>
      <c r="AF518" s="179"/>
      <c r="AG518" s="179"/>
      <c r="AH518" s="179"/>
      <c r="AI518" s="179"/>
      <c r="AJ518" s="133"/>
      <c r="AK518" s="133"/>
      <c r="AL518" s="133"/>
      <c r="AM518" s="133"/>
      <c r="AN518" s="133"/>
      <c r="AO518" s="133"/>
      <c r="AP518" s="133"/>
      <c r="AQ518" s="180"/>
      <c r="AR518" s="180"/>
      <c r="AS518" s="180"/>
      <c r="AT518" s="180"/>
      <c r="AU518" s="180"/>
      <c r="AV518" s="180"/>
      <c r="AW518" s="181"/>
      <c r="AX518" s="181"/>
      <c r="AY518" s="182"/>
      <c r="AZ518" s="181"/>
      <c r="BA518" s="181"/>
      <c r="BB518" s="177"/>
      <c r="BC518" s="177"/>
      <c r="BD518" s="182"/>
    </row>
    <row r="519" spans="1:56" ht="15" customHeight="1" x14ac:dyDescent="0.25">
      <c r="A519" s="133"/>
      <c r="B519" s="133"/>
      <c r="C519" s="179"/>
      <c r="D519" s="179"/>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77"/>
      <c r="AA519" s="133"/>
      <c r="AB519" s="178"/>
      <c r="AC519" s="178"/>
      <c r="AD519" s="178"/>
      <c r="AE519" s="178"/>
      <c r="AF519" s="179"/>
      <c r="AG519" s="179"/>
      <c r="AH519" s="179"/>
      <c r="AI519" s="179"/>
      <c r="AJ519" s="133"/>
      <c r="AK519" s="133"/>
      <c r="AL519" s="133"/>
      <c r="AM519" s="133"/>
      <c r="AN519" s="133"/>
      <c r="AO519" s="133"/>
      <c r="AP519" s="133"/>
      <c r="AQ519" s="180"/>
      <c r="AR519" s="180"/>
      <c r="AS519" s="180"/>
      <c r="AT519" s="180"/>
      <c r="AU519" s="180"/>
      <c r="AV519" s="180"/>
      <c r="AW519" s="181"/>
      <c r="AX519" s="181"/>
      <c r="AY519" s="182"/>
      <c r="AZ519" s="181"/>
      <c r="BA519" s="181"/>
      <c r="BB519" s="177"/>
      <c r="BC519" s="177"/>
      <c r="BD519" s="182"/>
    </row>
    <row r="520" spans="1:56" ht="15" customHeight="1" x14ac:dyDescent="0.25">
      <c r="A520" s="133"/>
      <c r="B520" s="133"/>
      <c r="C520" s="179"/>
      <c r="D520" s="179"/>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77"/>
      <c r="AA520" s="133"/>
      <c r="AB520" s="178"/>
      <c r="AC520" s="178"/>
      <c r="AD520" s="178"/>
      <c r="AE520" s="178"/>
      <c r="AF520" s="179"/>
      <c r="AG520" s="179"/>
      <c r="AH520" s="179"/>
      <c r="AI520" s="179"/>
      <c r="AJ520" s="133"/>
      <c r="AK520" s="133"/>
      <c r="AL520" s="133"/>
      <c r="AM520" s="133"/>
      <c r="AN520" s="133"/>
      <c r="AO520" s="133"/>
      <c r="AP520" s="133"/>
      <c r="AQ520" s="180"/>
      <c r="AR520" s="180"/>
      <c r="AS520" s="180"/>
      <c r="AT520" s="180"/>
      <c r="AU520" s="180"/>
      <c r="AV520" s="180"/>
      <c r="AW520" s="181"/>
      <c r="AX520" s="181"/>
      <c r="AY520" s="182"/>
      <c r="AZ520" s="181"/>
      <c r="BA520" s="181"/>
      <c r="BB520" s="177"/>
      <c r="BC520" s="177"/>
      <c r="BD520" s="182"/>
    </row>
    <row r="521" spans="1:56" ht="15" customHeight="1" x14ac:dyDescent="0.25">
      <c r="A521" s="133"/>
      <c r="B521" s="133"/>
      <c r="C521" s="179"/>
      <c r="D521" s="179"/>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77"/>
      <c r="AA521" s="133"/>
      <c r="AB521" s="178"/>
      <c r="AC521" s="178"/>
      <c r="AD521" s="178"/>
      <c r="AE521" s="178"/>
      <c r="AF521" s="179"/>
      <c r="AG521" s="179"/>
      <c r="AH521" s="179"/>
      <c r="AI521" s="179"/>
      <c r="AJ521" s="133"/>
      <c r="AK521" s="133"/>
      <c r="AL521" s="133"/>
      <c r="AM521" s="133"/>
      <c r="AN521" s="133"/>
      <c r="AO521" s="133"/>
      <c r="AP521" s="133"/>
      <c r="AQ521" s="180"/>
      <c r="AR521" s="180"/>
      <c r="AS521" s="180"/>
      <c r="AT521" s="180"/>
      <c r="AU521" s="180"/>
      <c r="AV521" s="180"/>
      <c r="AW521" s="181"/>
      <c r="AX521" s="181"/>
      <c r="AY521" s="182"/>
      <c r="AZ521" s="181"/>
      <c r="BA521" s="181"/>
      <c r="BB521" s="177"/>
      <c r="BC521" s="177"/>
      <c r="BD521" s="182"/>
    </row>
    <row r="522" spans="1:56" ht="15" customHeight="1" x14ac:dyDescent="0.25">
      <c r="A522" s="133"/>
      <c r="B522" s="133"/>
      <c r="C522" s="179"/>
      <c r="D522" s="179"/>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77"/>
      <c r="AA522" s="133"/>
      <c r="AB522" s="178"/>
      <c r="AC522" s="178"/>
      <c r="AD522" s="178"/>
      <c r="AE522" s="178"/>
      <c r="AF522" s="179"/>
      <c r="AG522" s="179"/>
      <c r="AH522" s="179"/>
      <c r="AI522" s="179"/>
      <c r="AJ522" s="133"/>
      <c r="AK522" s="133"/>
      <c r="AL522" s="133"/>
      <c r="AM522" s="133"/>
      <c r="AN522" s="133"/>
      <c r="AO522" s="133"/>
      <c r="AP522" s="133"/>
      <c r="AQ522" s="180"/>
      <c r="AR522" s="180"/>
      <c r="AS522" s="180"/>
      <c r="AT522" s="180"/>
      <c r="AU522" s="180"/>
      <c r="AV522" s="180"/>
      <c r="AW522" s="181"/>
      <c r="AX522" s="181"/>
      <c r="AY522" s="182"/>
      <c r="AZ522" s="181"/>
      <c r="BA522" s="181"/>
      <c r="BB522" s="177"/>
      <c r="BC522" s="177"/>
      <c r="BD522" s="182"/>
    </row>
    <row r="523" spans="1:56" ht="15" customHeight="1" x14ac:dyDescent="0.25">
      <c r="A523" s="133"/>
      <c r="B523" s="133"/>
      <c r="C523" s="179"/>
      <c r="D523" s="179"/>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77"/>
      <c r="AA523" s="133"/>
      <c r="AB523" s="178"/>
      <c r="AC523" s="178"/>
      <c r="AD523" s="178"/>
      <c r="AE523" s="178"/>
      <c r="AF523" s="179"/>
      <c r="AG523" s="179"/>
      <c r="AH523" s="179"/>
      <c r="AI523" s="179"/>
      <c r="AJ523" s="133"/>
      <c r="AK523" s="133"/>
      <c r="AL523" s="133"/>
      <c r="AM523" s="133"/>
      <c r="AN523" s="133"/>
      <c r="AO523" s="133"/>
      <c r="AP523" s="133"/>
      <c r="AQ523" s="180"/>
      <c r="AR523" s="180"/>
      <c r="AS523" s="180"/>
      <c r="AT523" s="180"/>
      <c r="AU523" s="180"/>
      <c r="AV523" s="180"/>
      <c r="AW523" s="181"/>
      <c r="AX523" s="181"/>
      <c r="AY523" s="182"/>
      <c r="AZ523" s="181"/>
      <c r="BA523" s="181"/>
      <c r="BB523" s="177"/>
      <c r="BC523" s="177"/>
      <c r="BD523" s="182"/>
    </row>
    <row r="524" spans="1:56" ht="15" customHeight="1" x14ac:dyDescent="0.25">
      <c r="A524" s="133"/>
      <c r="B524" s="133"/>
      <c r="C524" s="179"/>
      <c r="D524" s="179"/>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77"/>
      <c r="AA524" s="133"/>
      <c r="AB524" s="178"/>
      <c r="AC524" s="178"/>
      <c r="AD524" s="178"/>
      <c r="AE524" s="178"/>
      <c r="AF524" s="179"/>
      <c r="AG524" s="179"/>
      <c r="AH524" s="179"/>
      <c r="AI524" s="179"/>
      <c r="AJ524" s="133"/>
      <c r="AK524" s="133"/>
      <c r="AL524" s="133"/>
      <c r="AM524" s="133"/>
      <c r="AN524" s="133"/>
      <c r="AO524" s="133"/>
      <c r="AP524" s="133"/>
      <c r="AQ524" s="180"/>
      <c r="AR524" s="180"/>
      <c r="AS524" s="180"/>
      <c r="AT524" s="180"/>
      <c r="AU524" s="180"/>
      <c r="AV524" s="180"/>
      <c r="AW524" s="181"/>
      <c r="AX524" s="181"/>
      <c r="AY524" s="182"/>
      <c r="AZ524" s="181"/>
      <c r="BA524" s="181"/>
      <c r="BB524" s="177"/>
      <c r="BC524" s="177"/>
      <c r="BD524" s="182"/>
    </row>
    <row r="525" spans="1:56" ht="15" customHeight="1" x14ac:dyDescent="0.25">
      <c r="A525" s="133"/>
      <c r="B525" s="133"/>
      <c r="C525" s="179"/>
      <c r="D525" s="179"/>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77"/>
      <c r="AA525" s="133"/>
      <c r="AB525" s="178"/>
      <c r="AC525" s="178"/>
      <c r="AD525" s="178"/>
      <c r="AE525" s="178"/>
      <c r="AF525" s="179"/>
      <c r="AG525" s="179"/>
      <c r="AH525" s="179"/>
      <c r="AI525" s="179"/>
      <c r="AJ525" s="133"/>
      <c r="AK525" s="133"/>
      <c r="AL525" s="133"/>
      <c r="AM525" s="133"/>
      <c r="AN525" s="133"/>
      <c r="AO525" s="133"/>
      <c r="AP525" s="133"/>
      <c r="AQ525" s="180"/>
      <c r="AR525" s="180"/>
      <c r="AS525" s="180"/>
      <c r="AT525" s="180"/>
      <c r="AU525" s="180"/>
      <c r="AV525" s="180"/>
      <c r="AW525" s="181"/>
      <c r="AX525" s="181"/>
      <c r="AY525" s="182"/>
      <c r="AZ525" s="181"/>
      <c r="BA525" s="181"/>
      <c r="BB525" s="177"/>
      <c r="BC525" s="177"/>
      <c r="BD525" s="182"/>
    </row>
    <row r="526" spans="1:56" ht="15" customHeight="1" x14ac:dyDescent="0.25">
      <c r="A526" s="133"/>
      <c r="B526" s="133"/>
      <c r="C526" s="179"/>
      <c r="D526" s="179"/>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77"/>
      <c r="AA526" s="133"/>
      <c r="AB526" s="178"/>
      <c r="AC526" s="178"/>
      <c r="AD526" s="178"/>
      <c r="AE526" s="178"/>
      <c r="AF526" s="179"/>
      <c r="AG526" s="179"/>
      <c r="AH526" s="179"/>
      <c r="AI526" s="179"/>
      <c r="AJ526" s="133"/>
      <c r="AK526" s="133"/>
      <c r="AL526" s="133"/>
      <c r="AM526" s="133"/>
      <c r="AN526" s="133"/>
      <c r="AO526" s="133"/>
      <c r="AP526" s="133"/>
      <c r="AQ526" s="180"/>
      <c r="AR526" s="180"/>
      <c r="AS526" s="180"/>
      <c r="AT526" s="180"/>
      <c r="AU526" s="180"/>
      <c r="AV526" s="180"/>
      <c r="AW526" s="181"/>
      <c r="AX526" s="181"/>
      <c r="AY526" s="182"/>
      <c r="AZ526" s="181"/>
      <c r="BA526" s="181"/>
      <c r="BB526" s="177"/>
      <c r="BC526" s="177"/>
      <c r="BD526" s="182"/>
    </row>
    <row r="527" spans="1:56" ht="15" customHeight="1" x14ac:dyDescent="0.25">
      <c r="A527" s="133"/>
      <c r="B527" s="133"/>
      <c r="C527" s="179"/>
      <c r="D527" s="179"/>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77"/>
      <c r="AA527" s="133"/>
      <c r="AB527" s="178"/>
      <c r="AC527" s="178"/>
      <c r="AD527" s="178"/>
      <c r="AE527" s="178"/>
      <c r="AF527" s="179"/>
      <c r="AG527" s="179"/>
      <c r="AH527" s="179"/>
      <c r="AI527" s="179"/>
      <c r="AJ527" s="133"/>
      <c r="AK527" s="133"/>
      <c r="AL527" s="133"/>
      <c r="AM527" s="133"/>
      <c r="AN527" s="133"/>
      <c r="AO527" s="133"/>
      <c r="AP527" s="133"/>
      <c r="AQ527" s="180"/>
      <c r="AR527" s="180"/>
      <c r="AS527" s="180"/>
      <c r="AT527" s="180"/>
      <c r="AU527" s="180"/>
      <c r="AV527" s="180"/>
      <c r="AW527" s="181"/>
      <c r="AX527" s="181"/>
      <c r="AY527" s="182"/>
      <c r="AZ527" s="181"/>
      <c r="BA527" s="181"/>
      <c r="BB527" s="177"/>
      <c r="BC527" s="177"/>
      <c r="BD527" s="182"/>
    </row>
    <row r="528" spans="1:56" ht="15" customHeight="1" x14ac:dyDescent="0.25">
      <c r="A528" s="133"/>
      <c r="B528" s="133"/>
      <c r="C528" s="179"/>
      <c r="D528" s="179"/>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77"/>
      <c r="AA528" s="133"/>
      <c r="AB528" s="178"/>
      <c r="AC528" s="178"/>
      <c r="AD528" s="178"/>
      <c r="AE528" s="178"/>
      <c r="AF528" s="179"/>
      <c r="AG528" s="179"/>
      <c r="AH528" s="179"/>
      <c r="AI528" s="179"/>
      <c r="AJ528" s="133"/>
      <c r="AK528" s="133"/>
      <c r="AL528" s="133"/>
      <c r="AM528" s="133"/>
      <c r="AN528" s="133"/>
      <c r="AO528" s="133"/>
      <c r="AP528" s="133"/>
      <c r="AQ528" s="180"/>
      <c r="AR528" s="180"/>
      <c r="AS528" s="180"/>
      <c r="AT528" s="180"/>
      <c r="AU528" s="180"/>
      <c r="AV528" s="180"/>
      <c r="AW528" s="181"/>
      <c r="AX528" s="181"/>
      <c r="AY528" s="182"/>
      <c r="AZ528" s="181"/>
      <c r="BA528" s="181"/>
      <c r="BB528" s="177"/>
      <c r="BC528" s="177"/>
      <c r="BD528" s="182"/>
    </row>
    <row r="529" spans="1:56" ht="15" customHeight="1" x14ac:dyDescent="0.25">
      <c r="A529" s="133"/>
      <c r="B529" s="133"/>
      <c r="C529" s="179"/>
      <c r="D529" s="179"/>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77"/>
      <c r="AA529" s="133"/>
      <c r="AB529" s="178"/>
      <c r="AC529" s="178"/>
      <c r="AD529" s="178"/>
      <c r="AE529" s="178"/>
      <c r="AF529" s="179"/>
      <c r="AG529" s="179"/>
      <c r="AH529" s="179"/>
      <c r="AI529" s="179"/>
      <c r="AJ529" s="133"/>
      <c r="AK529" s="133"/>
      <c r="AL529" s="133"/>
      <c r="AM529" s="133"/>
      <c r="AN529" s="133"/>
      <c r="AO529" s="133"/>
      <c r="AP529" s="133"/>
      <c r="AQ529" s="180"/>
      <c r="AR529" s="180"/>
      <c r="AS529" s="180"/>
      <c r="AT529" s="180"/>
      <c r="AU529" s="180"/>
      <c r="AV529" s="180"/>
      <c r="AW529" s="181"/>
      <c r="AX529" s="181"/>
      <c r="AY529" s="182"/>
      <c r="AZ529" s="181"/>
      <c r="BA529" s="181"/>
      <c r="BB529" s="177"/>
      <c r="BC529" s="177"/>
      <c r="BD529" s="182"/>
    </row>
    <row r="530" spans="1:56" ht="15" customHeight="1" x14ac:dyDescent="0.25">
      <c r="A530" s="133"/>
      <c r="B530" s="133"/>
      <c r="C530" s="179"/>
      <c r="D530" s="179"/>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77"/>
      <c r="AA530" s="133"/>
      <c r="AB530" s="178"/>
      <c r="AC530" s="178"/>
      <c r="AD530" s="178"/>
      <c r="AE530" s="178"/>
      <c r="AF530" s="179"/>
      <c r="AG530" s="179"/>
      <c r="AH530" s="179"/>
      <c r="AI530" s="179"/>
      <c r="AJ530" s="133"/>
      <c r="AK530" s="133"/>
      <c r="AL530" s="133"/>
      <c r="AM530" s="133"/>
      <c r="AN530" s="133"/>
      <c r="AO530" s="133"/>
      <c r="AP530" s="133"/>
      <c r="AQ530" s="180"/>
      <c r="AR530" s="180"/>
      <c r="AS530" s="180"/>
      <c r="AT530" s="180"/>
      <c r="AU530" s="180"/>
      <c r="AV530" s="180"/>
      <c r="AW530" s="181"/>
      <c r="AX530" s="181"/>
      <c r="AY530" s="182"/>
      <c r="AZ530" s="181"/>
      <c r="BA530" s="181"/>
      <c r="BB530" s="177"/>
      <c r="BC530" s="177"/>
      <c r="BD530" s="182"/>
    </row>
    <row r="531" spans="1:56" ht="15" customHeight="1" x14ac:dyDescent="0.25">
      <c r="A531" s="133"/>
      <c r="B531" s="133"/>
      <c r="C531" s="179"/>
      <c r="D531" s="179"/>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77"/>
      <c r="AA531" s="133"/>
      <c r="AB531" s="178"/>
      <c r="AC531" s="178"/>
      <c r="AD531" s="178"/>
      <c r="AE531" s="178"/>
      <c r="AF531" s="179"/>
      <c r="AG531" s="179"/>
      <c r="AH531" s="179"/>
      <c r="AI531" s="179"/>
      <c r="AJ531" s="133"/>
      <c r="AK531" s="133"/>
      <c r="AL531" s="133"/>
      <c r="AM531" s="133"/>
      <c r="AN531" s="133"/>
      <c r="AO531" s="133"/>
      <c r="AP531" s="133"/>
      <c r="AQ531" s="180"/>
      <c r="AR531" s="180"/>
      <c r="AS531" s="180"/>
      <c r="AT531" s="180"/>
      <c r="AU531" s="180"/>
      <c r="AV531" s="180"/>
      <c r="AW531" s="181"/>
      <c r="AX531" s="181"/>
      <c r="AY531" s="182"/>
      <c r="AZ531" s="181"/>
      <c r="BA531" s="181"/>
      <c r="BB531" s="177"/>
      <c r="BC531" s="177"/>
      <c r="BD531" s="182"/>
    </row>
    <row r="532" spans="1:56" ht="15" customHeight="1" x14ac:dyDescent="0.25">
      <c r="A532" s="133"/>
      <c r="B532" s="133"/>
      <c r="C532" s="179"/>
      <c r="D532" s="179"/>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77"/>
      <c r="AA532" s="133"/>
      <c r="AB532" s="178"/>
      <c r="AC532" s="178"/>
      <c r="AD532" s="178"/>
      <c r="AE532" s="178"/>
      <c r="AF532" s="179"/>
      <c r="AG532" s="179"/>
      <c r="AH532" s="179"/>
      <c r="AI532" s="179"/>
      <c r="AJ532" s="133"/>
      <c r="AK532" s="133"/>
      <c r="AL532" s="133"/>
      <c r="AM532" s="133"/>
      <c r="AN532" s="133"/>
      <c r="AO532" s="133"/>
      <c r="AP532" s="133"/>
      <c r="AQ532" s="180"/>
      <c r="AR532" s="180"/>
      <c r="AS532" s="180"/>
      <c r="AT532" s="180"/>
      <c r="AU532" s="180"/>
      <c r="AV532" s="180"/>
      <c r="AW532" s="181"/>
      <c r="AX532" s="181"/>
      <c r="AY532" s="182"/>
      <c r="AZ532" s="181"/>
      <c r="BA532" s="181"/>
      <c r="BB532" s="177"/>
      <c r="BC532" s="177"/>
      <c r="BD532" s="182"/>
    </row>
    <row r="533" spans="1:56" ht="15" customHeight="1" x14ac:dyDescent="0.25">
      <c r="A533" s="133"/>
      <c r="B533" s="133"/>
      <c r="C533" s="179"/>
      <c r="D533" s="179"/>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77"/>
      <c r="AA533" s="133"/>
      <c r="AB533" s="178"/>
      <c r="AC533" s="178"/>
      <c r="AD533" s="178"/>
      <c r="AE533" s="178"/>
      <c r="AF533" s="179"/>
      <c r="AG533" s="179"/>
      <c r="AH533" s="179"/>
      <c r="AI533" s="179"/>
      <c r="AJ533" s="133"/>
      <c r="AK533" s="133"/>
      <c r="AL533" s="133"/>
      <c r="AM533" s="133"/>
      <c r="AN533" s="133"/>
      <c r="AO533" s="133"/>
      <c r="AP533" s="133"/>
      <c r="AQ533" s="180"/>
      <c r="AR533" s="180"/>
      <c r="AS533" s="180"/>
      <c r="AT533" s="180"/>
      <c r="AU533" s="180"/>
      <c r="AV533" s="180"/>
      <c r="AW533" s="181"/>
      <c r="AX533" s="181"/>
      <c r="AY533" s="182"/>
      <c r="AZ533" s="181"/>
      <c r="BA533" s="181"/>
      <c r="BB533" s="177"/>
      <c r="BC533" s="177"/>
      <c r="BD533" s="182"/>
    </row>
    <row r="534" spans="1:56" ht="15" customHeight="1" x14ac:dyDescent="0.25">
      <c r="A534" s="133"/>
      <c r="B534" s="133"/>
      <c r="C534" s="179"/>
      <c r="D534" s="179"/>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77"/>
      <c r="AA534" s="133"/>
      <c r="AB534" s="178"/>
      <c r="AC534" s="178"/>
      <c r="AD534" s="178"/>
      <c r="AE534" s="178"/>
      <c r="AF534" s="179"/>
      <c r="AG534" s="179"/>
      <c r="AH534" s="179"/>
      <c r="AI534" s="179"/>
      <c r="AJ534" s="133"/>
      <c r="AK534" s="133"/>
      <c r="AL534" s="133"/>
      <c r="AM534" s="133"/>
      <c r="AN534" s="133"/>
      <c r="AO534" s="133"/>
      <c r="AP534" s="133"/>
      <c r="AQ534" s="180"/>
      <c r="AR534" s="180"/>
      <c r="AS534" s="180"/>
      <c r="AT534" s="180"/>
      <c r="AU534" s="180"/>
      <c r="AV534" s="180"/>
      <c r="AW534" s="181"/>
      <c r="AX534" s="181"/>
      <c r="AY534" s="182"/>
      <c r="AZ534" s="181"/>
      <c r="BA534" s="181"/>
      <c r="BB534" s="177"/>
      <c r="BC534" s="177"/>
      <c r="BD534" s="182"/>
    </row>
    <row r="535" spans="1:56" ht="15" customHeight="1" x14ac:dyDescent="0.25">
      <c r="A535" s="133"/>
      <c r="B535" s="133"/>
      <c r="C535" s="179"/>
      <c r="D535" s="179"/>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77"/>
      <c r="AA535" s="133"/>
      <c r="AB535" s="178"/>
      <c r="AC535" s="178"/>
      <c r="AD535" s="178"/>
      <c r="AE535" s="178"/>
      <c r="AF535" s="179"/>
      <c r="AG535" s="179"/>
      <c r="AH535" s="179"/>
      <c r="AI535" s="179"/>
      <c r="AJ535" s="133"/>
      <c r="AK535" s="133"/>
      <c r="AL535" s="133"/>
      <c r="AM535" s="133"/>
      <c r="AN535" s="133"/>
      <c r="AO535" s="133"/>
      <c r="AP535" s="133"/>
      <c r="AQ535" s="180"/>
      <c r="AR535" s="180"/>
      <c r="AS535" s="180"/>
      <c r="AT535" s="180"/>
      <c r="AU535" s="180"/>
      <c r="AV535" s="180"/>
      <c r="AW535" s="181"/>
      <c r="AX535" s="181"/>
      <c r="AY535" s="182"/>
      <c r="AZ535" s="181"/>
      <c r="BA535" s="181"/>
      <c r="BB535" s="177"/>
      <c r="BC535" s="177"/>
      <c r="BD535" s="182"/>
    </row>
    <row r="536" spans="1:56" ht="15" customHeight="1" x14ac:dyDescent="0.25">
      <c r="A536" s="133"/>
      <c r="B536" s="133"/>
      <c r="C536" s="179"/>
      <c r="D536" s="179"/>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77"/>
      <c r="AA536" s="133"/>
      <c r="AB536" s="178"/>
      <c r="AC536" s="178"/>
      <c r="AD536" s="178"/>
      <c r="AE536" s="178"/>
      <c r="AF536" s="179"/>
      <c r="AG536" s="179"/>
      <c r="AH536" s="179"/>
      <c r="AI536" s="179"/>
      <c r="AJ536" s="133"/>
      <c r="AK536" s="133"/>
      <c r="AL536" s="133"/>
      <c r="AM536" s="133"/>
      <c r="AN536" s="133"/>
      <c r="AO536" s="133"/>
      <c r="AP536" s="133"/>
      <c r="AQ536" s="180"/>
      <c r="AR536" s="180"/>
      <c r="AS536" s="180"/>
      <c r="AT536" s="180"/>
      <c r="AU536" s="180"/>
      <c r="AV536" s="180"/>
      <c r="AW536" s="181"/>
      <c r="AX536" s="181"/>
      <c r="AY536" s="182"/>
      <c r="AZ536" s="181"/>
      <c r="BA536" s="181"/>
      <c r="BB536" s="177"/>
      <c r="BC536" s="177"/>
      <c r="BD536" s="182"/>
    </row>
    <row r="537" spans="1:56" ht="15" customHeight="1" x14ac:dyDescent="0.25">
      <c r="A537" s="133"/>
      <c r="B537" s="133"/>
      <c r="C537" s="179"/>
      <c r="D537" s="179"/>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77"/>
      <c r="AA537" s="133"/>
      <c r="AB537" s="178"/>
      <c r="AC537" s="178"/>
      <c r="AD537" s="178"/>
      <c r="AE537" s="178"/>
      <c r="AF537" s="179"/>
      <c r="AG537" s="179"/>
      <c r="AH537" s="179"/>
      <c r="AI537" s="179"/>
      <c r="AJ537" s="133"/>
      <c r="AK537" s="133"/>
      <c r="AL537" s="133"/>
      <c r="AM537" s="133"/>
      <c r="AN537" s="133"/>
      <c r="AO537" s="133"/>
      <c r="AP537" s="133"/>
      <c r="AQ537" s="180"/>
      <c r="AR537" s="180"/>
      <c r="AS537" s="180"/>
      <c r="AT537" s="180"/>
      <c r="AU537" s="180"/>
      <c r="AV537" s="180"/>
      <c r="AW537" s="181"/>
      <c r="AX537" s="181"/>
      <c r="AY537" s="182"/>
      <c r="AZ537" s="181"/>
      <c r="BA537" s="181"/>
      <c r="BB537" s="177"/>
      <c r="BC537" s="177"/>
      <c r="BD537" s="182"/>
    </row>
    <row r="538" spans="1:56" ht="15" customHeight="1" x14ac:dyDescent="0.25">
      <c r="A538" s="133"/>
      <c r="B538" s="133"/>
      <c r="C538" s="179"/>
      <c r="D538" s="179"/>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77"/>
      <c r="AA538" s="133"/>
      <c r="AB538" s="178"/>
      <c r="AC538" s="178"/>
      <c r="AD538" s="178"/>
      <c r="AE538" s="178"/>
      <c r="AF538" s="179"/>
      <c r="AG538" s="179"/>
      <c r="AH538" s="179"/>
      <c r="AI538" s="179"/>
      <c r="AJ538" s="133"/>
      <c r="AK538" s="133"/>
      <c r="AL538" s="133"/>
      <c r="AM538" s="133"/>
      <c r="AN538" s="133"/>
      <c r="AO538" s="133"/>
      <c r="AP538" s="133"/>
      <c r="AQ538" s="180"/>
      <c r="AR538" s="180"/>
      <c r="AS538" s="180"/>
      <c r="AT538" s="180"/>
      <c r="AU538" s="180"/>
      <c r="AV538" s="180"/>
      <c r="AW538" s="181"/>
      <c r="AX538" s="181"/>
      <c r="AY538" s="182"/>
      <c r="AZ538" s="181"/>
      <c r="BA538" s="181"/>
      <c r="BB538" s="177"/>
      <c r="BC538" s="177"/>
      <c r="BD538" s="182"/>
    </row>
    <row r="539" spans="1:56" ht="15" customHeight="1" x14ac:dyDescent="0.25">
      <c r="A539" s="133"/>
      <c r="B539" s="133"/>
      <c r="C539" s="179"/>
      <c r="D539" s="179"/>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77"/>
      <c r="AA539" s="133"/>
      <c r="AB539" s="178"/>
      <c r="AC539" s="178"/>
      <c r="AD539" s="178"/>
      <c r="AE539" s="178"/>
      <c r="AF539" s="179"/>
      <c r="AG539" s="179"/>
      <c r="AH539" s="179"/>
      <c r="AI539" s="179"/>
      <c r="AJ539" s="133"/>
      <c r="AK539" s="133"/>
      <c r="AL539" s="133"/>
      <c r="AM539" s="133"/>
      <c r="AN539" s="133"/>
      <c r="AO539" s="133"/>
      <c r="AP539" s="133"/>
      <c r="AQ539" s="180"/>
      <c r="AR539" s="180"/>
      <c r="AS539" s="180"/>
      <c r="AT539" s="180"/>
      <c r="AU539" s="180"/>
      <c r="AV539" s="180"/>
      <c r="AW539" s="181"/>
      <c r="AX539" s="181"/>
      <c r="AY539" s="182"/>
      <c r="AZ539" s="181"/>
      <c r="BA539" s="181"/>
      <c r="BB539" s="177"/>
      <c r="BC539" s="177"/>
      <c r="BD539" s="182"/>
    </row>
    <row r="540" spans="1:56" ht="15" customHeight="1" x14ac:dyDescent="0.25">
      <c r="A540" s="133"/>
      <c r="B540" s="133"/>
      <c r="C540" s="179"/>
      <c r="D540" s="179"/>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77"/>
      <c r="AA540" s="133"/>
      <c r="AB540" s="178"/>
      <c r="AC540" s="178"/>
      <c r="AD540" s="178"/>
      <c r="AE540" s="178"/>
      <c r="AF540" s="179"/>
      <c r="AG540" s="179"/>
      <c r="AH540" s="179"/>
      <c r="AI540" s="179"/>
      <c r="AJ540" s="133"/>
      <c r="AK540" s="133"/>
      <c r="AL540" s="133"/>
      <c r="AM540" s="133"/>
      <c r="AN540" s="133"/>
      <c r="AO540" s="133"/>
      <c r="AP540" s="133"/>
      <c r="AQ540" s="180"/>
      <c r="AR540" s="180"/>
      <c r="AS540" s="180"/>
      <c r="AT540" s="180"/>
      <c r="AU540" s="180"/>
      <c r="AV540" s="180"/>
      <c r="AW540" s="181"/>
      <c r="AX540" s="181"/>
      <c r="AY540" s="182"/>
      <c r="AZ540" s="181"/>
      <c r="BA540" s="181"/>
      <c r="BB540" s="177"/>
      <c r="BC540" s="177"/>
      <c r="BD540" s="182"/>
    </row>
    <row r="541" spans="1:56" ht="15" customHeight="1" x14ac:dyDescent="0.25">
      <c r="A541" s="133"/>
      <c r="B541" s="133"/>
      <c r="C541" s="179"/>
      <c r="D541" s="179"/>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77"/>
      <c r="AA541" s="133"/>
      <c r="AB541" s="178"/>
      <c r="AC541" s="178"/>
      <c r="AD541" s="178"/>
      <c r="AE541" s="178"/>
      <c r="AF541" s="179"/>
      <c r="AG541" s="179"/>
      <c r="AH541" s="179"/>
      <c r="AI541" s="179"/>
      <c r="AJ541" s="133"/>
      <c r="AK541" s="133"/>
      <c r="AL541" s="133"/>
      <c r="AM541" s="133"/>
      <c r="AN541" s="133"/>
      <c r="AO541" s="133"/>
      <c r="AP541" s="133"/>
      <c r="AQ541" s="180"/>
      <c r="AR541" s="180"/>
      <c r="AS541" s="180"/>
      <c r="AT541" s="180"/>
      <c r="AU541" s="180"/>
      <c r="AV541" s="180"/>
      <c r="AW541" s="181"/>
      <c r="AX541" s="181"/>
      <c r="AY541" s="182"/>
      <c r="AZ541" s="181"/>
      <c r="BA541" s="181"/>
      <c r="BB541" s="177"/>
      <c r="BC541" s="177"/>
      <c r="BD541" s="182"/>
    </row>
    <row r="542" spans="1:56" ht="15" customHeight="1" x14ac:dyDescent="0.25">
      <c r="A542" s="133"/>
      <c r="B542" s="133"/>
      <c r="C542" s="179"/>
      <c r="D542" s="179"/>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77"/>
      <c r="AA542" s="133"/>
      <c r="AB542" s="178"/>
      <c r="AC542" s="178"/>
      <c r="AD542" s="178"/>
      <c r="AE542" s="178"/>
      <c r="AF542" s="179"/>
      <c r="AG542" s="179"/>
      <c r="AH542" s="179"/>
      <c r="AI542" s="179"/>
      <c r="AJ542" s="133"/>
      <c r="AK542" s="133"/>
      <c r="AL542" s="133"/>
      <c r="AM542" s="133"/>
      <c r="AN542" s="133"/>
      <c r="AO542" s="133"/>
      <c r="AP542" s="133"/>
      <c r="AQ542" s="180"/>
      <c r="AR542" s="180"/>
      <c r="AS542" s="180"/>
      <c r="AT542" s="180"/>
      <c r="AU542" s="180"/>
      <c r="AV542" s="180"/>
      <c r="AW542" s="181"/>
      <c r="AX542" s="181"/>
      <c r="AY542" s="182"/>
      <c r="AZ542" s="181"/>
      <c r="BA542" s="181"/>
      <c r="BB542" s="177"/>
      <c r="BC542" s="177"/>
      <c r="BD542" s="182"/>
    </row>
    <row r="543" spans="1:56" ht="15" customHeight="1" x14ac:dyDescent="0.25">
      <c r="A543" s="133"/>
      <c r="B543" s="133"/>
      <c r="C543" s="179"/>
      <c r="D543" s="179"/>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77"/>
      <c r="AA543" s="133"/>
      <c r="AB543" s="178"/>
      <c r="AC543" s="178"/>
      <c r="AD543" s="178"/>
      <c r="AE543" s="178"/>
      <c r="AF543" s="179"/>
      <c r="AG543" s="179"/>
      <c r="AH543" s="179"/>
      <c r="AI543" s="179"/>
      <c r="AJ543" s="133"/>
      <c r="AK543" s="133"/>
      <c r="AL543" s="133"/>
      <c r="AM543" s="133"/>
      <c r="AN543" s="133"/>
      <c r="AO543" s="133"/>
      <c r="AP543" s="133"/>
      <c r="AQ543" s="180"/>
      <c r="AR543" s="180"/>
      <c r="AS543" s="180"/>
      <c r="AT543" s="180"/>
      <c r="AU543" s="180"/>
      <c r="AV543" s="180"/>
      <c r="AW543" s="181"/>
      <c r="AX543" s="181"/>
      <c r="AY543" s="182"/>
      <c r="AZ543" s="181"/>
      <c r="BA543" s="181"/>
      <c r="BB543" s="177"/>
      <c r="BC543" s="177"/>
      <c r="BD543" s="182"/>
    </row>
    <row r="544" spans="1:56" ht="15" customHeight="1" x14ac:dyDescent="0.25">
      <c r="A544" s="133"/>
      <c r="B544" s="133"/>
      <c r="C544" s="179"/>
      <c r="D544" s="179"/>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77"/>
      <c r="AA544" s="133"/>
      <c r="AB544" s="178"/>
      <c r="AC544" s="178"/>
      <c r="AD544" s="178"/>
      <c r="AE544" s="178"/>
      <c r="AF544" s="179"/>
      <c r="AG544" s="179"/>
      <c r="AH544" s="179"/>
      <c r="AI544" s="179"/>
      <c r="AJ544" s="133"/>
      <c r="AK544" s="133"/>
      <c r="AL544" s="133"/>
      <c r="AM544" s="133"/>
      <c r="AN544" s="133"/>
      <c r="AO544" s="133"/>
      <c r="AP544" s="133"/>
      <c r="AQ544" s="180"/>
      <c r="AR544" s="180"/>
      <c r="AS544" s="180"/>
      <c r="AT544" s="180"/>
      <c r="AU544" s="180"/>
      <c r="AV544" s="180"/>
      <c r="AW544" s="181"/>
      <c r="AX544" s="181"/>
      <c r="AY544" s="182"/>
      <c r="AZ544" s="181"/>
      <c r="BA544" s="181"/>
      <c r="BB544" s="177"/>
      <c r="BC544" s="177"/>
      <c r="BD544" s="182"/>
    </row>
    <row r="545" spans="1:56" ht="15" customHeight="1" x14ac:dyDescent="0.25">
      <c r="A545" s="133"/>
      <c r="B545" s="133"/>
      <c r="C545" s="179"/>
      <c r="D545" s="179"/>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77"/>
      <c r="AA545" s="133"/>
      <c r="AB545" s="178"/>
      <c r="AC545" s="178"/>
      <c r="AD545" s="178"/>
      <c r="AE545" s="178"/>
      <c r="AF545" s="179"/>
      <c r="AG545" s="179"/>
      <c r="AH545" s="179"/>
      <c r="AI545" s="179"/>
      <c r="AJ545" s="133"/>
      <c r="AK545" s="133"/>
      <c r="AL545" s="133"/>
      <c r="AM545" s="133"/>
      <c r="AN545" s="133"/>
      <c r="AO545" s="133"/>
      <c r="AP545" s="133"/>
      <c r="AQ545" s="180"/>
      <c r="AR545" s="180"/>
      <c r="AS545" s="180"/>
      <c r="AT545" s="180"/>
      <c r="AU545" s="180"/>
      <c r="AV545" s="180"/>
      <c r="AW545" s="181"/>
      <c r="AX545" s="181"/>
      <c r="AY545" s="182"/>
      <c r="AZ545" s="181"/>
      <c r="BA545" s="181"/>
      <c r="BB545" s="177"/>
      <c r="BC545" s="177"/>
      <c r="BD545" s="182"/>
    </row>
    <row r="546" spans="1:56" ht="15" customHeight="1" x14ac:dyDescent="0.25">
      <c r="A546" s="133"/>
      <c r="B546" s="133"/>
      <c r="C546" s="179"/>
      <c r="D546" s="179"/>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77"/>
      <c r="AA546" s="133"/>
      <c r="AB546" s="178"/>
      <c r="AC546" s="178"/>
      <c r="AD546" s="178"/>
      <c r="AE546" s="178"/>
      <c r="AF546" s="179"/>
      <c r="AG546" s="179"/>
      <c r="AH546" s="179"/>
      <c r="AI546" s="179"/>
      <c r="AJ546" s="133"/>
      <c r="AK546" s="133"/>
      <c r="AL546" s="133"/>
      <c r="AM546" s="133"/>
      <c r="AN546" s="133"/>
      <c r="AO546" s="133"/>
      <c r="AP546" s="133"/>
      <c r="AQ546" s="180"/>
      <c r="AR546" s="180"/>
      <c r="AS546" s="180"/>
      <c r="AT546" s="180"/>
      <c r="AU546" s="180"/>
      <c r="AV546" s="180"/>
      <c r="AW546" s="181"/>
      <c r="AX546" s="181"/>
      <c r="AY546" s="182"/>
      <c r="AZ546" s="181"/>
      <c r="BA546" s="181"/>
      <c r="BB546" s="177"/>
      <c r="BC546" s="177"/>
      <c r="BD546" s="182"/>
    </row>
    <row r="547" spans="1:56" ht="15" customHeight="1" x14ac:dyDescent="0.25">
      <c r="A547" s="133"/>
      <c r="B547" s="133"/>
      <c r="C547" s="179"/>
      <c r="D547" s="179"/>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77"/>
      <c r="AA547" s="133"/>
      <c r="AB547" s="178"/>
      <c r="AC547" s="178"/>
      <c r="AD547" s="178"/>
      <c r="AE547" s="178"/>
      <c r="AF547" s="179"/>
      <c r="AG547" s="179"/>
      <c r="AH547" s="179"/>
      <c r="AI547" s="179"/>
      <c r="AJ547" s="133"/>
      <c r="AK547" s="133"/>
      <c r="AL547" s="133"/>
      <c r="AM547" s="133"/>
      <c r="AN547" s="133"/>
      <c r="AO547" s="133"/>
      <c r="AP547" s="133"/>
      <c r="AQ547" s="180"/>
      <c r="AR547" s="180"/>
      <c r="AS547" s="180"/>
      <c r="AT547" s="180"/>
      <c r="AU547" s="180"/>
      <c r="AV547" s="180"/>
      <c r="AW547" s="181"/>
      <c r="AX547" s="181"/>
      <c r="AY547" s="182"/>
      <c r="AZ547" s="181"/>
      <c r="BA547" s="181"/>
      <c r="BB547" s="177"/>
      <c r="BC547" s="177"/>
      <c r="BD547" s="182"/>
    </row>
    <row r="548" spans="1:56" ht="15" customHeight="1" x14ac:dyDescent="0.25">
      <c r="A548" s="133"/>
      <c r="B548" s="133"/>
      <c r="C548" s="179"/>
      <c r="D548" s="179"/>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77"/>
      <c r="AA548" s="133"/>
      <c r="AB548" s="178"/>
      <c r="AC548" s="178"/>
      <c r="AD548" s="178"/>
      <c r="AE548" s="178"/>
      <c r="AF548" s="179"/>
      <c r="AG548" s="179"/>
      <c r="AH548" s="179"/>
      <c r="AI548" s="179"/>
      <c r="AJ548" s="133"/>
      <c r="AK548" s="133"/>
      <c r="AL548" s="133"/>
      <c r="AM548" s="133"/>
      <c r="AN548" s="133"/>
      <c r="AO548" s="133"/>
      <c r="AP548" s="133"/>
      <c r="AQ548" s="180"/>
      <c r="AR548" s="180"/>
      <c r="AS548" s="180"/>
      <c r="AT548" s="180"/>
      <c r="AU548" s="180"/>
      <c r="AV548" s="180"/>
      <c r="AW548" s="181"/>
      <c r="AX548" s="181"/>
      <c r="AY548" s="182"/>
      <c r="AZ548" s="181"/>
      <c r="BA548" s="181"/>
      <c r="BB548" s="177"/>
      <c r="BC548" s="177"/>
      <c r="BD548" s="182"/>
    </row>
    <row r="549" spans="1:56" ht="15" customHeight="1" x14ac:dyDescent="0.25">
      <c r="A549" s="133"/>
      <c r="B549" s="133"/>
      <c r="C549" s="179"/>
      <c r="D549" s="179"/>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77"/>
      <c r="AA549" s="133"/>
      <c r="AB549" s="178"/>
      <c r="AC549" s="178"/>
      <c r="AD549" s="178"/>
      <c r="AE549" s="178"/>
      <c r="AF549" s="179"/>
      <c r="AG549" s="179"/>
      <c r="AH549" s="179"/>
      <c r="AI549" s="179"/>
      <c r="AJ549" s="133"/>
      <c r="AK549" s="133"/>
      <c r="AL549" s="133"/>
      <c r="AM549" s="133"/>
      <c r="AN549" s="133"/>
      <c r="AO549" s="133"/>
      <c r="AP549" s="133"/>
      <c r="AQ549" s="180"/>
      <c r="AR549" s="180"/>
      <c r="AS549" s="180"/>
      <c r="AT549" s="180"/>
      <c r="AU549" s="180"/>
      <c r="AV549" s="180"/>
      <c r="AW549" s="181"/>
      <c r="AX549" s="181"/>
      <c r="AY549" s="182"/>
      <c r="AZ549" s="181"/>
      <c r="BA549" s="181"/>
      <c r="BB549" s="177"/>
      <c r="BC549" s="177"/>
      <c r="BD549" s="182"/>
    </row>
    <row r="550" spans="1:56" ht="15" customHeight="1" x14ac:dyDescent="0.25">
      <c r="A550" s="133"/>
      <c r="B550" s="133"/>
      <c r="C550" s="179"/>
      <c r="D550" s="179"/>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77"/>
      <c r="AA550" s="133"/>
      <c r="AB550" s="178"/>
      <c r="AC550" s="178"/>
      <c r="AD550" s="178"/>
      <c r="AE550" s="178"/>
      <c r="AF550" s="179"/>
      <c r="AG550" s="179"/>
      <c r="AH550" s="179"/>
      <c r="AI550" s="179"/>
      <c r="AJ550" s="133"/>
      <c r="AK550" s="133"/>
      <c r="AL550" s="133"/>
      <c r="AM550" s="133"/>
      <c r="AN550" s="133"/>
      <c r="AO550" s="133"/>
      <c r="AP550" s="133"/>
      <c r="AQ550" s="180"/>
      <c r="AR550" s="180"/>
      <c r="AS550" s="180"/>
      <c r="AT550" s="180"/>
      <c r="AU550" s="180"/>
      <c r="AV550" s="180"/>
      <c r="AW550" s="181"/>
      <c r="AX550" s="181"/>
      <c r="AY550" s="182"/>
      <c r="AZ550" s="181"/>
      <c r="BA550" s="181"/>
      <c r="BB550" s="177"/>
      <c r="BC550" s="177"/>
      <c r="BD550" s="182"/>
    </row>
    <row r="551" spans="1:56" ht="15" customHeight="1" x14ac:dyDescent="0.25">
      <c r="A551" s="133"/>
      <c r="B551" s="133"/>
      <c r="C551" s="179"/>
      <c r="D551" s="179"/>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77"/>
      <c r="AA551" s="133"/>
      <c r="AB551" s="178"/>
      <c r="AC551" s="178"/>
      <c r="AD551" s="178"/>
      <c r="AE551" s="178"/>
      <c r="AF551" s="179"/>
      <c r="AG551" s="179"/>
      <c r="AH551" s="179"/>
      <c r="AI551" s="179"/>
      <c r="AJ551" s="133"/>
      <c r="AK551" s="133"/>
      <c r="AL551" s="133"/>
      <c r="AM551" s="133"/>
      <c r="AN551" s="133"/>
      <c r="AO551" s="133"/>
      <c r="AP551" s="133"/>
      <c r="AQ551" s="180"/>
      <c r="AR551" s="180"/>
      <c r="AS551" s="180"/>
      <c r="AT551" s="180"/>
      <c r="AU551" s="180"/>
      <c r="AV551" s="180"/>
      <c r="AW551" s="181"/>
      <c r="AX551" s="181"/>
      <c r="AY551" s="182"/>
      <c r="AZ551" s="181"/>
      <c r="BA551" s="181"/>
      <c r="BB551" s="177"/>
      <c r="BC551" s="177"/>
      <c r="BD551" s="182"/>
    </row>
    <row r="552" spans="1:56" ht="15" customHeight="1" x14ac:dyDescent="0.25">
      <c r="A552" s="133"/>
      <c r="B552" s="133"/>
      <c r="C552" s="179"/>
      <c r="D552" s="179"/>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77"/>
      <c r="AA552" s="133"/>
      <c r="AB552" s="178"/>
      <c r="AC552" s="178"/>
      <c r="AD552" s="178"/>
      <c r="AE552" s="178"/>
      <c r="AF552" s="179"/>
      <c r="AG552" s="179"/>
      <c r="AH552" s="179"/>
      <c r="AI552" s="179"/>
      <c r="AJ552" s="133"/>
      <c r="AK552" s="133"/>
      <c r="AL552" s="133"/>
      <c r="AM552" s="133"/>
      <c r="AN552" s="133"/>
      <c r="AO552" s="133"/>
      <c r="AP552" s="133"/>
      <c r="AQ552" s="180"/>
      <c r="AR552" s="180"/>
      <c r="AS552" s="180"/>
      <c r="AT552" s="180"/>
      <c r="AU552" s="180"/>
      <c r="AV552" s="180"/>
      <c r="AW552" s="181"/>
      <c r="AX552" s="181"/>
      <c r="AY552" s="182"/>
      <c r="AZ552" s="181"/>
      <c r="BA552" s="181"/>
      <c r="BB552" s="177"/>
      <c r="BC552" s="177"/>
      <c r="BD552" s="182"/>
    </row>
    <row r="553" spans="1:56" ht="15" customHeight="1" x14ac:dyDescent="0.25">
      <c r="A553" s="133"/>
      <c r="B553" s="133"/>
      <c r="C553" s="179"/>
      <c r="D553" s="179"/>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77"/>
      <c r="AA553" s="133"/>
      <c r="AB553" s="178"/>
      <c r="AC553" s="178"/>
      <c r="AD553" s="178"/>
      <c r="AE553" s="178"/>
      <c r="AF553" s="179"/>
      <c r="AG553" s="179"/>
      <c r="AH553" s="179"/>
      <c r="AI553" s="179"/>
      <c r="AJ553" s="133"/>
      <c r="AK553" s="133"/>
      <c r="AL553" s="133"/>
      <c r="AM553" s="133"/>
      <c r="AN553" s="133"/>
      <c r="AO553" s="133"/>
      <c r="AP553" s="133"/>
      <c r="AQ553" s="180"/>
      <c r="AR553" s="180"/>
      <c r="AS553" s="180"/>
      <c r="AT553" s="180"/>
      <c r="AU553" s="180"/>
      <c r="AV553" s="180"/>
      <c r="AW553" s="181"/>
      <c r="AX553" s="181"/>
      <c r="AY553" s="182"/>
      <c r="AZ553" s="181"/>
      <c r="BA553" s="181"/>
      <c r="BB553" s="177"/>
      <c r="BC553" s="177"/>
      <c r="BD553" s="182"/>
    </row>
    <row r="554" spans="1:56" ht="15" customHeight="1" x14ac:dyDescent="0.25">
      <c r="A554" s="133"/>
      <c r="B554" s="133"/>
      <c r="C554" s="179"/>
      <c r="D554" s="179"/>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77"/>
      <c r="AA554" s="133"/>
      <c r="AB554" s="178"/>
      <c r="AC554" s="178"/>
      <c r="AD554" s="178"/>
      <c r="AE554" s="178"/>
      <c r="AF554" s="179"/>
      <c r="AG554" s="179"/>
      <c r="AH554" s="179"/>
      <c r="AI554" s="179"/>
      <c r="AJ554" s="133"/>
      <c r="AK554" s="133"/>
      <c r="AL554" s="133"/>
      <c r="AM554" s="133"/>
      <c r="AN554" s="133"/>
      <c r="AO554" s="133"/>
      <c r="AP554" s="133"/>
      <c r="AQ554" s="180"/>
      <c r="AR554" s="180"/>
      <c r="AS554" s="180"/>
      <c r="AT554" s="180"/>
      <c r="AU554" s="180"/>
      <c r="AV554" s="180"/>
      <c r="AW554" s="181"/>
      <c r="AX554" s="181"/>
      <c r="AY554" s="182"/>
      <c r="AZ554" s="181"/>
      <c r="BA554" s="181"/>
      <c r="BB554" s="177"/>
      <c r="BC554" s="177"/>
      <c r="BD554" s="182"/>
    </row>
    <row r="555" spans="1:56" ht="15" customHeight="1" x14ac:dyDescent="0.25">
      <c r="A555" s="133"/>
      <c r="B555" s="133"/>
      <c r="C555" s="179"/>
      <c r="D555" s="179"/>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77"/>
      <c r="AA555" s="133"/>
      <c r="AB555" s="178"/>
      <c r="AC555" s="178"/>
      <c r="AD555" s="178"/>
      <c r="AE555" s="178"/>
      <c r="AF555" s="179"/>
      <c r="AG555" s="179"/>
      <c r="AH555" s="179"/>
      <c r="AI555" s="179"/>
      <c r="AJ555" s="133"/>
      <c r="AK555" s="133"/>
      <c r="AL555" s="133"/>
      <c r="AM555" s="133"/>
      <c r="AN555" s="133"/>
      <c r="AO555" s="133"/>
      <c r="AP555" s="133"/>
      <c r="AQ555" s="180"/>
      <c r="AR555" s="180"/>
      <c r="AS555" s="180"/>
      <c r="AT555" s="180"/>
      <c r="AU555" s="180"/>
      <c r="AV555" s="180"/>
      <c r="AW555" s="181"/>
      <c r="AX555" s="181"/>
      <c r="AY555" s="182"/>
      <c r="AZ555" s="181"/>
      <c r="BA555" s="181"/>
      <c r="BB555" s="177"/>
      <c r="BC555" s="177"/>
      <c r="BD555" s="182"/>
    </row>
    <row r="556" spans="1:56" ht="15" customHeight="1" x14ac:dyDescent="0.25">
      <c r="A556" s="133"/>
      <c r="B556" s="133"/>
      <c r="C556" s="179"/>
      <c r="D556" s="179"/>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77"/>
      <c r="AA556" s="133"/>
      <c r="AB556" s="178"/>
      <c r="AC556" s="178"/>
      <c r="AD556" s="178"/>
      <c r="AE556" s="178"/>
      <c r="AF556" s="179"/>
      <c r="AG556" s="179"/>
      <c r="AH556" s="179"/>
      <c r="AI556" s="179"/>
      <c r="AJ556" s="133"/>
      <c r="AK556" s="133"/>
      <c r="AL556" s="133"/>
      <c r="AM556" s="133"/>
      <c r="AN556" s="133"/>
      <c r="AO556" s="133"/>
      <c r="AP556" s="133"/>
      <c r="AQ556" s="180"/>
      <c r="AR556" s="180"/>
      <c r="AS556" s="180"/>
      <c r="AT556" s="180"/>
      <c r="AU556" s="180"/>
      <c r="AV556" s="180"/>
      <c r="AW556" s="181"/>
      <c r="AX556" s="181"/>
      <c r="AY556" s="182"/>
      <c r="AZ556" s="181"/>
      <c r="BA556" s="181"/>
      <c r="BB556" s="177"/>
      <c r="BC556" s="177"/>
      <c r="BD556" s="182"/>
    </row>
    <row r="557" spans="1:56" ht="15" customHeight="1" x14ac:dyDescent="0.25">
      <c r="A557" s="133"/>
      <c r="B557" s="133"/>
      <c r="C557" s="179"/>
      <c r="D557" s="179"/>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77"/>
      <c r="AA557" s="133"/>
      <c r="AB557" s="178"/>
      <c r="AC557" s="178"/>
      <c r="AD557" s="178"/>
      <c r="AE557" s="178"/>
      <c r="AF557" s="179"/>
      <c r="AG557" s="179"/>
      <c r="AH557" s="179"/>
      <c r="AI557" s="179"/>
      <c r="AJ557" s="133"/>
      <c r="AK557" s="133"/>
      <c r="AL557" s="133"/>
      <c r="AM557" s="133"/>
      <c r="AN557" s="133"/>
      <c r="AO557" s="133"/>
      <c r="AP557" s="133"/>
      <c r="AQ557" s="180"/>
      <c r="AR557" s="180"/>
      <c r="AS557" s="180"/>
      <c r="AT557" s="180"/>
      <c r="AU557" s="180"/>
      <c r="AV557" s="180"/>
      <c r="AW557" s="181"/>
      <c r="AX557" s="181"/>
      <c r="AY557" s="182"/>
      <c r="AZ557" s="181"/>
      <c r="BA557" s="181"/>
      <c r="BB557" s="177"/>
      <c r="BC557" s="177"/>
      <c r="BD557" s="182"/>
    </row>
    <row r="558" spans="1:56" ht="15" customHeight="1" x14ac:dyDescent="0.25">
      <c r="A558" s="133"/>
      <c r="B558" s="133"/>
      <c r="C558" s="179"/>
      <c r="D558" s="179"/>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77"/>
      <c r="AA558" s="133"/>
      <c r="AB558" s="178"/>
      <c r="AC558" s="178"/>
      <c r="AD558" s="178"/>
      <c r="AE558" s="178"/>
      <c r="AF558" s="179"/>
      <c r="AG558" s="179"/>
      <c r="AH558" s="179"/>
      <c r="AI558" s="179"/>
      <c r="AJ558" s="133"/>
      <c r="AK558" s="133"/>
      <c r="AL558" s="133"/>
      <c r="AM558" s="133"/>
      <c r="AN558" s="133"/>
      <c r="AO558" s="133"/>
      <c r="AP558" s="133"/>
      <c r="AQ558" s="180"/>
      <c r="AR558" s="180"/>
      <c r="AS558" s="180"/>
      <c r="AT558" s="180"/>
      <c r="AU558" s="180"/>
      <c r="AV558" s="180"/>
      <c r="AW558" s="181"/>
      <c r="AX558" s="181"/>
      <c r="AY558" s="182"/>
      <c r="AZ558" s="181"/>
      <c r="BA558" s="181"/>
      <c r="BB558" s="177"/>
      <c r="BC558" s="177"/>
      <c r="BD558" s="182"/>
    </row>
    <row r="559" spans="1:56" ht="15" customHeight="1" x14ac:dyDescent="0.25">
      <c r="A559" s="133"/>
      <c r="B559" s="133"/>
      <c r="C559" s="179"/>
      <c r="D559" s="179"/>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77"/>
      <c r="AA559" s="133"/>
      <c r="AB559" s="178"/>
      <c r="AC559" s="178"/>
      <c r="AD559" s="178"/>
      <c r="AE559" s="178"/>
      <c r="AF559" s="179"/>
      <c r="AG559" s="179"/>
      <c r="AH559" s="179"/>
      <c r="AI559" s="179"/>
      <c r="AJ559" s="133"/>
      <c r="AK559" s="133"/>
      <c r="AL559" s="133"/>
      <c r="AM559" s="133"/>
      <c r="AN559" s="133"/>
      <c r="AO559" s="133"/>
      <c r="AP559" s="133"/>
      <c r="AQ559" s="180"/>
      <c r="AR559" s="180"/>
      <c r="AS559" s="180"/>
      <c r="AT559" s="180"/>
      <c r="AU559" s="180"/>
      <c r="AV559" s="180"/>
      <c r="AW559" s="181"/>
      <c r="AX559" s="181"/>
      <c r="AY559" s="182"/>
      <c r="AZ559" s="181"/>
      <c r="BA559" s="181"/>
      <c r="BB559" s="177"/>
      <c r="BC559" s="177"/>
      <c r="BD559" s="182"/>
    </row>
    <row r="560" spans="1:56" ht="15" customHeight="1" x14ac:dyDescent="0.25">
      <c r="A560" s="133"/>
      <c r="B560" s="133"/>
      <c r="C560" s="179"/>
      <c r="D560" s="179"/>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77"/>
      <c r="AA560" s="133"/>
      <c r="AB560" s="178"/>
      <c r="AC560" s="178"/>
      <c r="AD560" s="178"/>
      <c r="AE560" s="178"/>
      <c r="AF560" s="179"/>
      <c r="AG560" s="179"/>
      <c r="AH560" s="179"/>
      <c r="AI560" s="179"/>
      <c r="AJ560" s="133"/>
      <c r="AK560" s="133"/>
      <c r="AL560" s="133"/>
      <c r="AM560" s="133"/>
      <c r="AN560" s="133"/>
      <c r="AO560" s="133"/>
      <c r="AP560" s="133"/>
      <c r="AQ560" s="180"/>
      <c r="AR560" s="180"/>
      <c r="AS560" s="180"/>
      <c r="AT560" s="180"/>
      <c r="AU560" s="180"/>
      <c r="AV560" s="180"/>
      <c r="AW560" s="181"/>
      <c r="AX560" s="181"/>
      <c r="AY560" s="182"/>
      <c r="AZ560" s="181"/>
      <c r="BA560" s="181"/>
      <c r="BB560" s="177"/>
      <c r="BC560" s="177"/>
      <c r="BD560" s="182"/>
    </row>
    <row r="561" spans="1:56" ht="15" customHeight="1" x14ac:dyDescent="0.25">
      <c r="A561" s="133"/>
      <c r="B561" s="133"/>
      <c r="C561" s="179"/>
      <c r="D561" s="179"/>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77"/>
      <c r="AA561" s="133"/>
      <c r="AB561" s="178"/>
      <c r="AC561" s="178"/>
      <c r="AD561" s="178"/>
      <c r="AE561" s="178"/>
      <c r="AF561" s="179"/>
      <c r="AG561" s="179"/>
      <c r="AH561" s="179"/>
      <c r="AI561" s="179"/>
      <c r="AJ561" s="133"/>
      <c r="AK561" s="133"/>
      <c r="AL561" s="133"/>
      <c r="AM561" s="133"/>
      <c r="AN561" s="133"/>
      <c r="AO561" s="133"/>
      <c r="AP561" s="133"/>
      <c r="AQ561" s="180"/>
      <c r="AR561" s="180"/>
      <c r="AS561" s="180"/>
      <c r="AT561" s="180"/>
      <c r="AU561" s="180"/>
      <c r="AV561" s="180"/>
      <c r="AW561" s="181"/>
      <c r="AX561" s="181"/>
      <c r="AY561" s="182"/>
      <c r="AZ561" s="181"/>
      <c r="BA561" s="181"/>
      <c r="BB561" s="177"/>
      <c r="BC561" s="177"/>
      <c r="BD561" s="182"/>
    </row>
    <row r="562" spans="1:56" ht="15" customHeight="1" x14ac:dyDescent="0.25">
      <c r="A562" s="133"/>
      <c r="B562" s="133"/>
      <c r="C562" s="179"/>
      <c r="D562" s="179"/>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77"/>
      <c r="AA562" s="133"/>
      <c r="AB562" s="178"/>
      <c r="AC562" s="178"/>
      <c r="AD562" s="178"/>
      <c r="AE562" s="178"/>
      <c r="AF562" s="179"/>
      <c r="AG562" s="179"/>
      <c r="AH562" s="179"/>
      <c r="AI562" s="179"/>
      <c r="AJ562" s="133"/>
      <c r="AK562" s="133"/>
      <c r="AL562" s="133"/>
      <c r="AM562" s="133"/>
      <c r="AN562" s="133"/>
      <c r="AO562" s="133"/>
      <c r="AP562" s="133"/>
      <c r="AQ562" s="180"/>
      <c r="AR562" s="180"/>
      <c r="AS562" s="180"/>
      <c r="AT562" s="180"/>
      <c r="AU562" s="180"/>
      <c r="AV562" s="180"/>
      <c r="AW562" s="181"/>
      <c r="AX562" s="181"/>
      <c r="AY562" s="182"/>
      <c r="AZ562" s="181"/>
      <c r="BA562" s="181"/>
      <c r="BB562" s="177"/>
      <c r="BC562" s="177"/>
      <c r="BD562" s="182"/>
    </row>
    <row r="563" spans="1:56" ht="15" customHeight="1" x14ac:dyDescent="0.25">
      <c r="A563" s="133"/>
      <c r="B563" s="133"/>
      <c r="C563" s="179"/>
      <c r="D563" s="179"/>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77"/>
      <c r="AA563" s="133"/>
      <c r="AB563" s="178"/>
      <c r="AC563" s="178"/>
      <c r="AD563" s="178"/>
      <c r="AE563" s="178"/>
      <c r="AF563" s="179"/>
      <c r="AG563" s="179"/>
      <c r="AH563" s="179"/>
      <c r="AI563" s="179"/>
      <c r="AJ563" s="133"/>
      <c r="AK563" s="133"/>
      <c r="AL563" s="133"/>
      <c r="AM563" s="133"/>
      <c r="AN563" s="133"/>
      <c r="AO563" s="133"/>
      <c r="AP563" s="133"/>
      <c r="AQ563" s="180"/>
      <c r="AR563" s="180"/>
      <c r="AS563" s="180"/>
      <c r="AT563" s="180"/>
      <c r="AU563" s="180"/>
      <c r="AV563" s="180"/>
      <c r="AW563" s="181"/>
      <c r="AX563" s="181"/>
      <c r="AY563" s="182"/>
      <c r="AZ563" s="181"/>
      <c r="BA563" s="181"/>
      <c r="BB563" s="177"/>
      <c r="BC563" s="177"/>
      <c r="BD563" s="182"/>
    </row>
    <row r="564" spans="1:56" ht="15" customHeight="1" x14ac:dyDescent="0.25">
      <c r="A564" s="133"/>
      <c r="B564" s="133"/>
      <c r="C564" s="179"/>
      <c r="D564" s="179"/>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77"/>
      <c r="AA564" s="133"/>
      <c r="AB564" s="178"/>
      <c r="AC564" s="178"/>
      <c r="AD564" s="178"/>
      <c r="AE564" s="178"/>
      <c r="AF564" s="179"/>
      <c r="AG564" s="179"/>
      <c r="AH564" s="179"/>
      <c r="AI564" s="179"/>
      <c r="AJ564" s="133"/>
      <c r="AK564" s="133"/>
      <c r="AL564" s="133"/>
      <c r="AM564" s="133"/>
      <c r="AN564" s="133"/>
      <c r="AO564" s="133"/>
      <c r="AP564" s="133"/>
      <c r="AQ564" s="180"/>
      <c r="AR564" s="180"/>
      <c r="AS564" s="180"/>
      <c r="AT564" s="180"/>
      <c r="AU564" s="180"/>
      <c r="AV564" s="180"/>
      <c r="AW564" s="181"/>
      <c r="AX564" s="181"/>
      <c r="AY564" s="182"/>
      <c r="AZ564" s="181"/>
      <c r="BA564" s="181"/>
      <c r="BB564" s="177"/>
      <c r="BC564" s="177"/>
      <c r="BD564" s="182"/>
    </row>
    <row r="565" spans="1:56" ht="15" customHeight="1" x14ac:dyDescent="0.25">
      <c r="A565" s="133"/>
      <c r="B565" s="133"/>
      <c r="C565" s="179"/>
      <c r="D565" s="179"/>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77"/>
      <c r="AA565" s="133"/>
      <c r="AB565" s="178"/>
      <c r="AC565" s="178"/>
      <c r="AD565" s="178"/>
      <c r="AE565" s="178"/>
      <c r="AF565" s="179"/>
      <c r="AG565" s="179"/>
      <c r="AH565" s="179"/>
      <c r="AI565" s="179"/>
      <c r="AJ565" s="133"/>
      <c r="AK565" s="133"/>
      <c r="AL565" s="133"/>
      <c r="AM565" s="133"/>
      <c r="AN565" s="133"/>
      <c r="AO565" s="133"/>
      <c r="AP565" s="133"/>
      <c r="AQ565" s="180"/>
      <c r="AR565" s="180"/>
      <c r="AS565" s="180"/>
      <c r="AT565" s="180"/>
      <c r="AU565" s="180"/>
      <c r="AV565" s="180"/>
      <c r="AW565" s="181"/>
      <c r="AX565" s="181"/>
      <c r="AY565" s="182"/>
      <c r="AZ565" s="181"/>
      <c r="BA565" s="181"/>
      <c r="BB565" s="177"/>
      <c r="BC565" s="177"/>
      <c r="BD565" s="182"/>
    </row>
    <row r="566" spans="1:56" ht="15" customHeight="1" x14ac:dyDescent="0.25">
      <c r="A566" s="133"/>
      <c r="B566" s="133"/>
      <c r="C566" s="179"/>
      <c r="D566" s="179"/>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77"/>
      <c r="AA566" s="133"/>
      <c r="AB566" s="178"/>
      <c r="AC566" s="178"/>
      <c r="AD566" s="178"/>
      <c r="AE566" s="178"/>
      <c r="AF566" s="179"/>
      <c r="AG566" s="179"/>
      <c r="AH566" s="179"/>
      <c r="AI566" s="179"/>
      <c r="AJ566" s="133"/>
      <c r="AK566" s="133"/>
      <c r="AL566" s="133"/>
      <c r="AM566" s="133"/>
      <c r="AN566" s="133"/>
      <c r="AO566" s="133"/>
      <c r="AP566" s="133"/>
      <c r="AQ566" s="180"/>
      <c r="AR566" s="180"/>
      <c r="AS566" s="180"/>
      <c r="AT566" s="180"/>
      <c r="AU566" s="180"/>
      <c r="AV566" s="180"/>
      <c r="AW566" s="181"/>
      <c r="AX566" s="181"/>
      <c r="AY566" s="182"/>
      <c r="AZ566" s="181"/>
      <c r="BA566" s="181"/>
      <c r="BB566" s="177"/>
      <c r="BC566" s="177"/>
      <c r="BD566" s="182"/>
    </row>
    <row r="567" spans="1:56" ht="15" customHeight="1" x14ac:dyDescent="0.25">
      <c r="A567" s="133"/>
      <c r="B567" s="133"/>
      <c r="C567" s="179"/>
      <c r="D567" s="179"/>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77"/>
      <c r="AA567" s="133"/>
      <c r="AB567" s="178"/>
      <c r="AC567" s="178"/>
      <c r="AD567" s="178"/>
      <c r="AE567" s="178"/>
      <c r="AF567" s="179"/>
      <c r="AG567" s="179"/>
      <c r="AH567" s="179"/>
      <c r="AI567" s="179"/>
      <c r="AJ567" s="133"/>
      <c r="AK567" s="133"/>
      <c r="AL567" s="133"/>
      <c r="AM567" s="133"/>
      <c r="AN567" s="133"/>
      <c r="AO567" s="133"/>
      <c r="AP567" s="133"/>
      <c r="AQ567" s="180"/>
      <c r="AR567" s="180"/>
      <c r="AS567" s="180"/>
      <c r="AT567" s="180"/>
      <c r="AU567" s="180"/>
      <c r="AV567" s="180"/>
      <c r="AW567" s="181"/>
      <c r="AX567" s="181"/>
      <c r="AY567" s="182"/>
      <c r="AZ567" s="181"/>
      <c r="BA567" s="181"/>
      <c r="BB567" s="177"/>
      <c r="BC567" s="177"/>
      <c r="BD567" s="182"/>
    </row>
    <row r="568" spans="1:56" ht="15" customHeight="1" x14ac:dyDescent="0.25">
      <c r="A568" s="133"/>
      <c r="B568" s="133"/>
      <c r="C568" s="179"/>
      <c r="D568" s="179"/>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77"/>
      <c r="AA568" s="133"/>
      <c r="AB568" s="178"/>
      <c r="AC568" s="178"/>
      <c r="AD568" s="178"/>
      <c r="AE568" s="178"/>
      <c r="AF568" s="179"/>
      <c r="AG568" s="179"/>
      <c r="AH568" s="179"/>
      <c r="AI568" s="179"/>
      <c r="AJ568" s="133"/>
      <c r="AK568" s="133"/>
      <c r="AL568" s="133"/>
      <c r="AM568" s="133"/>
      <c r="AN568" s="133"/>
      <c r="AO568" s="133"/>
      <c r="AP568" s="133"/>
      <c r="AQ568" s="180"/>
      <c r="AR568" s="180"/>
      <c r="AS568" s="180"/>
      <c r="AT568" s="180"/>
      <c r="AU568" s="180"/>
      <c r="AV568" s="180"/>
      <c r="AW568" s="181"/>
      <c r="AX568" s="181"/>
      <c r="AY568" s="182"/>
      <c r="AZ568" s="181"/>
      <c r="BA568" s="181"/>
      <c r="BB568" s="177"/>
      <c r="BC568" s="177"/>
      <c r="BD568" s="182"/>
    </row>
    <row r="569" spans="1:56" ht="15" customHeight="1" x14ac:dyDescent="0.25">
      <c r="A569" s="133"/>
      <c r="B569" s="133"/>
      <c r="C569" s="179"/>
      <c r="D569" s="179"/>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77"/>
      <c r="AA569" s="133"/>
      <c r="AB569" s="178"/>
      <c r="AC569" s="178"/>
      <c r="AD569" s="178"/>
      <c r="AE569" s="178"/>
      <c r="AF569" s="179"/>
      <c r="AG569" s="179"/>
      <c r="AH569" s="179"/>
      <c r="AI569" s="179"/>
      <c r="AJ569" s="133"/>
      <c r="AK569" s="133"/>
      <c r="AL569" s="133"/>
      <c r="AM569" s="133"/>
      <c r="AN569" s="133"/>
      <c r="AO569" s="133"/>
      <c r="AP569" s="133"/>
      <c r="AQ569" s="180"/>
      <c r="AR569" s="180"/>
      <c r="AS569" s="180"/>
      <c r="AT569" s="180"/>
      <c r="AU569" s="180"/>
      <c r="AV569" s="180"/>
      <c r="AW569" s="181"/>
      <c r="AX569" s="181"/>
      <c r="AY569" s="182"/>
      <c r="AZ569" s="181"/>
      <c r="BA569" s="181"/>
      <c r="BB569" s="177"/>
      <c r="BC569" s="177"/>
      <c r="BD569" s="182"/>
    </row>
    <row r="570" spans="1:56" ht="15" customHeight="1" x14ac:dyDescent="0.25">
      <c r="A570" s="133"/>
      <c r="B570" s="133"/>
      <c r="C570" s="179"/>
      <c r="D570" s="179"/>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77"/>
      <c r="AA570" s="133"/>
      <c r="AB570" s="178"/>
      <c r="AC570" s="178"/>
      <c r="AD570" s="178"/>
      <c r="AE570" s="178"/>
      <c r="AF570" s="179"/>
      <c r="AG570" s="179"/>
      <c r="AH570" s="179"/>
      <c r="AI570" s="179"/>
      <c r="AJ570" s="133"/>
      <c r="AK570" s="133"/>
      <c r="AL570" s="133"/>
      <c r="AM570" s="133"/>
      <c r="AN570" s="133"/>
      <c r="AO570" s="133"/>
      <c r="AP570" s="133"/>
      <c r="AQ570" s="180"/>
      <c r="AR570" s="180"/>
      <c r="AS570" s="180"/>
      <c r="AT570" s="180"/>
      <c r="AU570" s="180"/>
      <c r="AV570" s="180"/>
      <c r="AW570" s="181"/>
      <c r="AX570" s="181"/>
      <c r="AY570" s="182"/>
      <c r="AZ570" s="181"/>
      <c r="BA570" s="181"/>
      <c r="BB570" s="177"/>
      <c r="BC570" s="177"/>
      <c r="BD570" s="182"/>
    </row>
    <row r="571" spans="1:56" ht="15" customHeight="1" x14ac:dyDescent="0.25">
      <c r="A571" s="133"/>
      <c r="B571" s="133"/>
      <c r="C571" s="179"/>
      <c r="D571" s="179"/>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77"/>
      <c r="AA571" s="133"/>
      <c r="AB571" s="178"/>
      <c r="AC571" s="178"/>
      <c r="AD571" s="178"/>
      <c r="AE571" s="178"/>
      <c r="AF571" s="179"/>
      <c r="AG571" s="179"/>
      <c r="AH571" s="179"/>
      <c r="AI571" s="179"/>
      <c r="AJ571" s="133"/>
      <c r="AK571" s="133"/>
      <c r="AL571" s="133"/>
      <c r="AM571" s="133"/>
      <c r="AN571" s="133"/>
      <c r="AO571" s="133"/>
      <c r="AP571" s="133"/>
      <c r="AQ571" s="180"/>
      <c r="AR571" s="180"/>
      <c r="AS571" s="180"/>
      <c r="AT571" s="180"/>
      <c r="AU571" s="180"/>
      <c r="AV571" s="180"/>
      <c r="AW571" s="181"/>
      <c r="AX571" s="181"/>
      <c r="AY571" s="182"/>
      <c r="AZ571" s="181"/>
      <c r="BA571" s="181"/>
      <c r="BB571" s="177"/>
      <c r="BC571" s="177"/>
      <c r="BD571" s="182"/>
    </row>
    <row r="572" spans="1:56" ht="15" customHeight="1" x14ac:dyDescent="0.25">
      <c r="A572" s="133"/>
      <c r="B572" s="133"/>
      <c r="C572" s="179"/>
      <c r="D572" s="179"/>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77"/>
      <c r="AA572" s="133"/>
      <c r="AB572" s="178"/>
      <c r="AC572" s="178"/>
      <c r="AD572" s="178"/>
      <c r="AE572" s="178"/>
      <c r="AF572" s="179"/>
      <c r="AG572" s="179"/>
      <c r="AH572" s="179"/>
      <c r="AI572" s="179"/>
      <c r="AJ572" s="133"/>
      <c r="AK572" s="133"/>
      <c r="AL572" s="133"/>
      <c r="AM572" s="133"/>
      <c r="AN572" s="133"/>
      <c r="AO572" s="133"/>
      <c r="AP572" s="133"/>
      <c r="AQ572" s="180"/>
      <c r="AR572" s="180"/>
      <c r="AS572" s="180"/>
      <c r="AT572" s="180"/>
      <c r="AU572" s="180"/>
      <c r="AV572" s="180"/>
      <c r="AW572" s="181"/>
      <c r="AX572" s="181"/>
      <c r="AY572" s="182"/>
      <c r="AZ572" s="181"/>
      <c r="BA572" s="181"/>
      <c r="BB572" s="177"/>
      <c r="BC572" s="177"/>
      <c r="BD572" s="182"/>
    </row>
    <row r="573" spans="1:56" ht="15" customHeight="1" x14ac:dyDescent="0.25">
      <c r="A573" s="133"/>
      <c r="B573" s="133"/>
      <c r="C573" s="179"/>
      <c r="D573" s="179"/>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77"/>
      <c r="AA573" s="133"/>
      <c r="AB573" s="178"/>
      <c r="AC573" s="178"/>
      <c r="AD573" s="178"/>
      <c r="AE573" s="178"/>
      <c r="AF573" s="179"/>
      <c r="AG573" s="179"/>
      <c r="AH573" s="179"/>
      <c r="AI573" s="179"/>
      <c r="AJ573" s="133"/>
      <c r="AK573" s="133"/>
      <c r="AL573" s="133"/>
      <c r="AM573" s="133"/>
      <c r="AN573" s="133"/>
      <c r="AO573" s="133"/>
      <c r="AP573" s="133"/>
      <c r="AQ573" s="180"/>
      <c r="AR573" s="180"/>
      <c r="AS573" s="180"/>
      <c r="AT573" s="180"/>
      <c r="AU573" s="180"/>
      <c r="AV573" s="180"/>
      <c r="AW573" s="181"/>
      <c r="AX573" s="181"/>
      <c r="AY573" s="182"/>
      <c r="AZ573" s="181"/>
      <c r="BA573" s="181"/>
      <c r="BB573" s="177"/>
      <c r="BC573" s="177"/>
      <c r="BD573" s="182"/>
    </row>
    <row r="574" spans="1:56" ht="15" customHeight="1" x14ac:dyDescent="0.25">
      <c r="A574" s="133"/>
      <c r="B574" s="133"/>
      <c r="C574" s="179"/>
      <c r="D574" s="179"/>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77"/>
      <c r="AA574" s="133"/>
      <c r="AB574" s="178"/>
      <c r="AC574" s="178"/>
      <c r="AD574" s="178"/>
      <c r="AE574" s="178"/>
      <c r="AF574" s="179"/>
      <c r="AG574" s="179"/>
      <c r="AH574" s="179"/>
      <c r="AI574" s="179"/>
      <c r="AJ574" s="133"/>
      <c r="AK574" s="133"/>
      <c r="AL574" s="133"/>
      <c r="AM574" s="133"/>
      <c r="AN574" s="133"/>
      <c r="AO574" s="133"/>
      <c r="AP574" s="133"/>
      <c r="AQ574" s="180"/>
      <c r="AR574" s="180"/>
      <c r="AS574" s="180"/>
      <c r="AT574" s="180"/>
      <c r="AU574" s="180"/>
      <c r="AV574" s="180"/>
      <c r="AW574" s="181"/>
      <c r="AX574" s="181"/>
      <c r="AY574" s="182"/>
      <c r="AZ574" s="181"/>
      <c r="BA574" s="181"/>
      <c r="BB574" s="177"/>
      <c r="BC574" s="177"/>
      <c r="BD574" s="182"/>
    </row>
    <row r="575" spans="1:56" ht="15" customHeight="1" x14ac:dyDescent="0.25">
      <c r="A575" s="133"/>
      <c r="B575" s="133"/>
      <c r="C575" s="179"/>
      <c r="D575" s="179"/>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77"/>
      <c r="AA575" s="133"/>
      <c r="AB575" s="178"/>
      <c r="AC575" s="178"/>
      <c r="AD575" s="178"/>
      <c r="AE575" s="178"/>
      <c r="AF575" s="179"/>
      <c r="AG575" s="179"/>
      <c r="AH575" s="179"/>
      <c r="AI575" s="179"/>
      <c r="AJ575" s="133"/>
      <c r="AK575" s="133"/>
      <c r="AL575" s="133"/>
      <c r="AM575" s="133"/>
      <c r="AN575" s="133"/>
      <c r="AO575" s="133"/>
      <c r="AP575" s="133"/>
      <c r="AQ575" s="180"/>
      <c r="AR575" s="180"/>
      <c r="AS575" s="180"/>
      <c r="AT575" s="180"/>
      <c r="AU575" s="180"/>
      <c r="AV575" s="180"/>
      <c r="AW575" s="181"/>
      <c r="AX575" s="181"/>
      <c r="AY575" s="182"/>
      <c r="AZ575" s="181"/>
      <c r="BA575" s="181"/>
      <c r="BB575" s="177"/>
      <c r="BC575" s="177"/>
      <c r="BD575" s="182"/>
    </row>
    <row r="576" spans="1:56" ht="15" customHeight="1" x14ac:dyDescent="0.25">
      <c r="A576" s="133"/>
      <c r="B576" s="133"/>
      <c r="C576" s="179"/>
      <c r="D576" s="179"/>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77"/>
      <c r="AA576" s="133"/>
      <c r="AB576" s="178"/>
      <c r="AC576" s="178"/>
      <c r="AD576" s="178"/>
      <c r="AE576" s="178"/>
      <c r="AF576" s="179"/>
      <c r="AG576" s="179"/>
      <c r="AH576" s="179"/>
      <c r="AI576" s="179"/>
      <c r="AJ576" s="133"/>
      <c r="AK576" s="133"/>
      <c r="AL576" s="133"/>
      <c r="AM576" s="133"/>
      <c r="AN576" s="133"/>
      <c r="AO576" s="133"/>
      <c r="AP576" s="133"/>
      <c r="AQ576" s="180"/>
      <c r="AR576" s="180"/>
      <c r="AS576" s="180"/>
      <c r="AT576" s="180"/>
      <c r="AU576" s="180"/>
      <c r="AV576" s="180"/>
      <c r="AW576" s="181"/>
      <c r="AX576" s="181"/>
      <c r="AY576" s="182"/>
      <c r="AZ576" s="181"/>
      <c r="BA576" s="181"/>
      <c r="BB576" s="177"/>
      <c r="BC576" s="177"/>
      <c r="BD576" s="182"/>
    </row>
    <row r="577" spans="1:56" ht="15" customHeight="1" x14ac:dyDescent="0.25">
      <c r="A577" s="133"/>
      <c r="B577" s="133"/>
      <c r="C577" s="179"/>
      <c r="D577" s="179"/>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77"/>
      <c r="AA577" s="133"/>
      <c r="AB577" s="178"/>
      <c r="AC577" s="178"/>
      <c r="AD577" s="178"/>
      <c r="AE577" s="178"/>
      <c r="AF577" s="179"/>
      <c r="AG577" s="179"/>
      <c r="AH577" s="179"/>
      <c r="AI577" s="179"/>
      <c r="AJ577" s="133"/>
      <c r="AK577" s="133"/>
      <c r="AL577" s="133"/>
      <c r="AM577" s="133"/>
      <c r="AN577" s="133"/>
      <c r="AO577" s="133"/>
      <c r="AP577" s="133"/>
      <c r="AQ577" s="180"/>
      <c r="AR577" s="180"/>
      <c r="AS577" s="180"/>
      <c r="AT577" s="180"/>
      <c r="AU577" s="180"/>
      <c r="AV577" s="180"/>
      <c r="AW577" s="181"/>
      <c r="AX577" s="181"/>
      <c r="AY577" s="182"/>
      <c r="AZ577" s="181"/>
      <c r="BA577" s="181"/>
      <c r="BB577" s="177"/>
      <c r="BC577" s="177"/>
      <c r="BD577" s="182"/>
    </row>
    <row r="578" spans="1:56" ht="15" customHeight="1" x14ac:dyDescent="0.25">
      <c r="A578" s="133"/>
      <c r="B578" s="133"/>
      <c r="C578" s="179"/>
      <c r="D578" s="179"/>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77"/>
      <c r="AA578" s="133"/>
      <c r="AB578" s="178"/>
      <c r="AC578" s="178"/>
      <c r="AD578" s="178"/>
      <c r="AE578" s="178"/>
      <c r="AF578" s="179"/>
      <c r="AG578" s="179"/>
      <c r="AH578" s="179"/>
      <c r="AI578" s="179"/>
      <c r="AJ578" s="133"/>
      <c r="AK578" s="133"/>
      <c r="AL578" s="133"/>
      <c r="AM578" s="133"/>
      <c r="AN578" s="133"/>
      <c r="AO578" s="133"/>
      <c r="AP578" s="133"/>
      <c r="AQ578" s="180"/>
      <c r="AR578" s="180"/>
      <c r="AS578" s="180"/>
      <c r="AT578" s="180"/>
      <c r="AU578" s="180"/>
      <c r="AV578" s="180"/>
      <c r="AW578" s="181"/>
      <c r="AX578" s="181"/>
      <c r="AY578" s="182"/>
      <c r="AZ578" s="181"/>
      <c r="BA578" s="181"/>
      <c r="BB578" s="177"/>
      <c r="BC578" s="177"/>
      <c r="BD578" s="182"/>
    </row>
    <row r="579" spans="1:56" ht="15" customHeight="1" x14ac:dyDescent="0.25">
      <c r="A579" s="133"/>
      <c r="B579" s="133"/>
      <c r="C579" s="179"/>
      <c r="D579" s="179"/>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77"/>
      <c r="AA579" s="133"/>
      <c r="AB579" s="178"/>
      <c r="AC579" s="178"/>
      <c r="AD579" s="178"/>
      <c r="AE579" s="178"/>
      <c r="AF579" s="179"/>
      <c r="AG579" s="179"/>
      <c r="AH579" s="179"/>
      <c r="AI579" s="179"/>
      <c r="AJ579" s="133"/>
      <c r="AK579" s="133"/>
      <c r="AL579" s="133"/>
      <c r="AM579" s="133"/>
      <c r="AN579" s="133"/>
      <c r="AO579" s="133"/>
      <c r="AP579" s="133"/>
      <c r="AQ579" s="180"/>
      <c r="AR579" s="180"/>
      <c r="AS579" s="180"/>
      <c r="AT579" s="180"/>
      <c r="AU579" s="180"/>
      <c r="AV579" s="180"/>
      <c r="AW579" s="181"/>
      <c r="AX579" s="181"/>
      <c r="AY579" s="182"/>
      <c r="AZ579" s="181"/>
      <c r="BA579" s="181"/>
      <c r="BB579" s="177"/>
      <c r="BC579" s="177"/>
      <c r="BD579" s="182"/>
    </row>
    <row r="580" spans="1:56" ht="15" customHeight="1" x14ac:dyDescent="0.25">
      <c r="A580" s="133"/>
      <c r="B580" s="133"/>
      <c r="C580" s="179"/>
      <c r="D580" s="179"/>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77"/>
      <c r="AA580" s="133"/>
      <c r="AB580" s="178"/>
      <c r="AC580" s="178"/>
      <c r="AD580" s="178"/>
      <c r="AE580" s="178"/>
      <c r="AF580" s="179"/>
      <c r="AG580" s="179"/>
      <c r="AH580" s="179"/>
      <c r="AI580" s="179"/>
      <c r="AJ580" s="133"/>
      <c r="AK580" s="133"/>
      <c r="AL580" s="133"/>
      <c r="AM580" s="133"/>
      <c r="AN580" s="133"/>
      <c r="AO580" s="133"/>
      <c r="AP580" s="133"/>
      <c r="AQ580" s="180"/>
      <c r="AR580" s="180"/>
      <c r="AS580" s="180"/>
      <c r="AT580" s="180"/>
      <c r="AU580" s="180"/>
      <c r="AV580" s="180"/>
      <c r="AW580" s="181"/>
      <c r="AX580" s="181"/>
      <c r="AY580" s="182"/>
      <c r="AZ580" s="181"/>
      <c r="BA580" s="181"/>
      <c r="BB580" s="177"/>
      <c r="BC580" s="177"/>
      <c r="BD580" s="182"/>
    </row>
    <row r="581" spans="1:56" ht="15" customHeight="1" x14ac:dyDescent="0.25">
      <c r="A581" s="133"/>
      <c r="B581" s="133"/>
      <c r="C581" s="179"/>
      <c r="D581" s="179"/>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77"/>
      <c r="AA581" s="133"/>
      <c r="AB581" s="178"/>
      <c r="AC581" s="178"/>
      <c r="AD581" s="178"/>
      <c r="AE581" s="178"/>
      <c r="AF581" s="179"/>
      <c r="AG581" s="179"/>
      <c r="AH581" s="179"/>
      <c r="AI581" s="179"/>
      <c r="AJ581" s="133"/>
      <c r="AK581" s="133"/>
      <c r="AL581" s="133"/>
      <c r="AM581" s="133"/>
      <c r="AN581" s="133"/>
      <c r="AO581" s="133"/>
      <c r="AP581" s="133"/>
      <c r="AQ581" s="180"/>
      <c r="AR581" s="180"/>
      <c r="AS581" s="180"/>
      <c r="AT581" s="180"/>
      <c r="AU581" s="180"/>
      <c r="AV581" s="180"/>
      <c r="AW581" s="181"/>
      <c r="AX581" s="181"/>
      <c r="AY581" s="182"/>
      <c r="AZ581" s="181"/>
      <c r="BA581" s="181"/>
      <c r="BB581" s="177"/>
      <c r="BC581" s="177"/>
      <c r="BD581" s="182"/>
    </row>
    <row r="582" spans="1:56" ht="15" customHeight="1" x14ac:dyDescent="0.25">
      <c r="A582" s="133"/>
      <c r="B582" s="133"/>
      <c r="C582" s="179"/>
      <c r="D582" s="179"/>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77"/>
      <c r="AA582" s="133"/>
      <c r="AB582" s="178"/>
      <c r="AC582" s="178"/>
      <c r="AD582" s="178"/>
      <c r="AE582" s="178"/>
      <c r="AF582" s="179"/>
      <c r="AG582" s="179"/>
      <c r="AH582" s="179"/>
      <c r="AI582" s="179"/>
      <c r="AJ582" s="133"/>
      <c r="AK582" s="133"/>
      <c r="AL582" s="133"/>
      <c r="AM582" s="133"/>
      <c r="AN582" s="133"/>
      <c r="AO582" s="133"/>
      <c r="AP582" s="133"/>
      <c r="AQ582" s="180"/>
      <c r="AR582" s="180"/>
      <c r="AS582" s="180"/>
      <c r="AT582" s="180"/>
      <c r="AU582" s="180"/>
      <c r="AV582" s="180"/>
      <c r="AW582" s="181"/>
      <c r="AX582" s="181"/>
      <c r="AY582" s="182"/>
      <c r="AZ582" s="181"/>
      <c r="BA582" s="181"/>
      <c r="BB582" s="177"/>
      <c r="BC582" s="177"/>
      <c r="BD582" s="182"/>
    </row>
    <row r="583" spans="1:56" ht="15" customHeight="1" x14ac:dyDescent="0.25">
      <c r="A583" s="133"/>
      <c r="B583" s="133"/>
      <c r="C583" s="179"/>
      <c r="D583" s="179"/>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77"/>
      <c r="AA583" s="133"/>
      <c r="AB583" s="178"/>
      <c r="AC583" s="178"/>
      <c r="AD583" s="178"/>
      <c r="AE583" s="178"/>
      <c r="AF583" s="179"/>
      <c r="AG583" s="179"/>
      <c r="AH583" s="179"/>
      <c r="AI583" s="179"/>
      <c r="AJ583" s="133"/>
      <c r="AK583" s="133"/>
      <c r="AL583" s="133"/>
      <c r="AM583" s="133"/>
      <c r="AN583" s="133"/>
      <c r="AO583" s="133"/>
      <c r="AP583" s="133"/>
      <c r="AQ583" s="180"/>
      <c r="AR583" s="180"/>
      <c r="AS583" s="180"/>
      <c r="AT583" s="180"/>
      <c r="AU583" s="180"/>
      <c r="AV583" s="180"/>
      <c r="AW583" s="181"/>
      <c r="AX583" s="181"/>
      <c r="AY583" s="182"/>
      <c r="AZ583" s="181"/>
      <c r="BA583" s="181"/>
      <c r="BB583" s="177"/>
      <c r="BC583" s="177"/>
      <c r="BD583" s="182"/>
    </row>
    <row r="584" spans="1:56" ht="15" customHeight="1" x14ac:dyDescent="0.25">
      <c r="A584" s="133"/>
      <c r="B584" s="133"/>
      <c r="C584" s="179"/>
      <c r="D584" s="179"/>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77"/>
      <c r="AA584" s="133"/>
      <c r="AB584" s="178"/>
      <c r="AC584" s="178"/>
      <c r="AD584" s="178"/>
      <c r="AE584" s="178"/>
      <c r="AF584" s="179"/>
      <c r="AG584" s="179"/>
      <c r="AH584" s="179"/>
      <c r="AI584" s="179"/>
      <c r="AJ584" s="133"/>
      <c r="AK584" s="133"/>
      <c r="AL584" s="133"/>
      <c r="AM584" s="133"/>
      <c r="AN584" s="133"/>
      <c r="AO584" s="133"/>
      <c r="AP584" s="133"/>
      <c r="AQ584" s="180"/>
      <c r="AR584" s="180"/>
      <c r="AS584" s="180"/>
      <c r="AT584" s="180"/>
      <c r="AU584" s="180"/>
      <c r="AV584" s="180"/>
      <c r="AW584" s="181"/>
      <c r="AX584" s="181"/>
      <c r="AY584" s="182"/>
      <c r="AZ584" s="181"/>
      <c r="BA584" s="181"/>
      <c r="BB584" s="177"/>
      <c r="BC584" s="177"/>
      <c r="BD584" s="182"/>
    </row>
    <row r="585" spans="1:56" ht="15" customHeight="1" x14ac:dyDescent="0.25">
      <c r="A585" s="133"/>
      <c r="B585" s="133"/>
      <c r="C585" s="179"/>
      <c r="D585" s="179"/>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77"/>
      <c r="AA585" s="133"/>
      <c r="AB585" s="178"/>
      <c r="AC585" s="178"/>
      <c r="AD585" s="178"/>
      <c r="AE585" s="178"/>
      <c r="AF585" s="179"/>
      <c r="AG585" s="179"/>
      <c r="AH585" s="179"/>
      <c r="AI585" s="179"/>
      <c r="AJ585" s="133"/>
      <c r="AK585" s="133"/>
      <c r="AL585" s="133"/>
      <c r="AM585" s="133"/>
      <c r="AN585" s="133"/>
      <c r="AO585" s="133"/>
      <c r="AP585" s="133"/>
      <c r="AQ585" s="180"/>
      <c r="AR585" s="180"/>
      <c r="AS585" s="180"/>
      <c r="AT585" s="180"/>
      <c r="AU585" s="180"/>
      <c r="AV585" s="180"/>
      <c r="AW585" s="181"/>
      <c r="AX585" s="181"/>
      <c r="AY585" s="182"/>
      <c r="AZ585" s="181"/>
      <c r="BA585" s="181"/>
      <c r="BB585" s="177"/>
      <c r="BC585" s="177"/>
      <c r="BD585" s="182"/>
    </row>
    <row r="586" spans="1:56" ht="15" customHeight="1" x14ac:dyDescent="0.25">
      <c r="A586" s="133"/>
      <c r="B586" s="133"/>
      <c r="C586" s="179"/>
      <c r="D586" s="179"/>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77"/>
      <c r="AA586" s="133"/>
      <c r="AB586" s="178"/>
      <c r="AC586" s="178"/>
      <c r="AD586" s="178"/>
      <c r="AE586" s="178"/>
      <c r="AF586" s="179"/>
      <c r="AG586" s="179"/>
      <c r="AH586" s="179"/>
      <c r="AI586" s="179"/>
      <c r="AJ586" s="133"/>
      <c r="AK586" s="133"/>
      <c r="AL586" s="133"/>
      <c r="AM586" s="133"/>
      <c r="AN586" s="133"/>
      <c r="AO586" s="133"/>
      <c r="AP586" s="133"/>
      <c r="AQ586" s="180"/>
      <c r="AR586" s="180"/>
      <c r="AS586" s="180"/>
      <c r="AT586" s="180"/>
      <c r="AU586" s="180"/>
      <c r="AV586" s="180"/>
      <c r="AW586" s="181"/>
      <c r="AX586" s="181"/>
      <c r="AY586" s="182"/>
      <c r="AZ586" s="181"/>
      <c r="BA586" s="181"/>
      <c r="BB586" s="177"/>
      <c r="BC586" s="177"/>
      <c r="BD586" s="182"/>
    </row>
    <row r="587" spans="1:56" ht="15" customHeight="1" x14ac:dyDescent="0.25">
      <c r="A587" s="133"/>
      <c r="B587" s="133"/>
      <c r="C587" s="179"/>
      <c r="D587" s="179"/>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77"/>
      <c r="AA587" s="133"/>
      <c r="AB587" s="178"/>
      <c r="AC587" s="178"/>
      <c r="AD587" s="178"/>
      <c r="AE587" s="178"/>
      <c r="AF587" s="179"/>
      <c r="AG587" s="179"/>
      <c r="AH587" s="179"/>
      <c r="AI587" s="179"/>
      <c r="AJ587" s="133"/>
      <c r="AK587" s="133"/>
      <c r="AL587" s="133"/>
      <c r="AM587" s="133"/>
      <c r="AN587" s="133"/>
      <c r="AO587" s="133"/>
      <c r="AP587" s="133"/>
      <c r="AQ587" s="180"/>
      <c r="AR587" s="180"/>
      <c r="AS587" s="180"/>
      <c r="AT587" s="180"/>
      <c r="AU587" s="180"/>
      <c r="AV587" s="180"/>
      <c r="AW587" s="181"/>
      <c r="AX587" s="181"/>
      <c r="AY587" s="182"/>
      <c r="AZ587" s="181"/>
      <c r="BA587" s="181"/>
      <c r="BB587" s="177"/>
      <c r="BC587" s="177"/>
      <c r="BD587" s="182"/>
    </row>
    <row r="588" spans="1:56" ht="15" customHeight="1" x14ac:dyDescent="0.25">
      <c r="A588" s="133"/>
      <c r="B588" s="133"/>
      <c r="C588" s="179"/>
      <c r="D588" s="179"/>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77"/>
      <c r="AA588" s="133"/>
      <c r="AB588" s="178"/>
      <c r="AC588" s="178"/>
      <c r="AD588" s="178"/>
      <c r="AE588" s="178"/>
      <c r="AF588" s="179"/>
      <c r="AG588" s="179"/>
      <c r="AH588" s="179"/>
      <c r="AI588" s="179"/>
      <c r="AJ588" s="133"/>
      <c r="AK588" s="133"/>
      <c r="AL588" s="133"/>
      <c r="AM588" s="133"/>
      <c r="AN588" s="133"/>
      <c r="AO588" s="133"/>
      <c r="AP588" s="133"/>
      <c r="AQ588" s="180"/>
      <c r="AR588" s="180"/>
      <c r="AS588" s="180"/>
      <c r="AT588" s="180"/>
      <c r="AU588" s="180"/>
      <c r="AV588" s="180"/>
      <c r="AW588" s="181"/>
      <c r="AX588" s="181"/>
      <c r="AY588" s="182"/>
      <c r="AZ588" s="181"/>
      <c r="BA588" s="181"/>
      <c r="BB588" s="177"/>
      <c r="BC588" s="177"/>
      <c r="BD588" s="182"/>
    </row>
    <row r="589" spans="1:56" ht="15" customHeight="1" x14ac:dyDescent="0.25">
      <c r="A589" s="133"/>
      <c r="B589" s="133"/>
      <c r="C589" s="179"/>
      <c r="D589" s="179"/>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77"/>
      <c r="AA589" s="133"/>
      <c r="AB589" s="178"/>
      <c r="AC589" s="178"/>
      <c r="AD589" s="178"/>
      <c r="AE589" s="178"/>
      <c r="AF589" s="179"/>
      <c r="AG589" s="179"/>
      <c r="AH589" s="179"/>
      <c r="AI589" s="179"/>
      <c r="AJ589" s="133"/>
      <c r="AK589" s="133"/>
      <c r="AL589" s="133"/>
      <c r="AM589" s="133"/>
      <c r="AN589" s="133"/>
      <c r="AO589" s="133"/>
      <c r="AP589" s="133"/>
      <c r="AQ589" s="180"/>
      <c r="AR589" s="180"/>
      <c r="AS589" s="180"/>
      <c r="AT589" s="180"/>
      <c r="AU589" s="180"/>
      <c r="AV589" s="180"/>
      <c r="AW589" s="181"/>
      <c r="AX589" s="181"/>
      <c r="AY589" s="182"/>
      <c r="AZ589" s="181"/>
      <c r="BA589" s="181"/>
      <c r="BB589" s="177"/>
      <c r="BC589" s="177"/>
      <c r="BD589" s="182"/>
    </row>
    <row r="590" spans="1:56" ht="15" customHeight="1" x14ac:dyDescent="0.25">
      <c r="A590" s="133"/>
      <c r="B590" s="133"/>
      <c r="C590" s="179"/>
      <c r="D590" s="179"/>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77"/>
      <c r="AA590" s="133"/>
      <c r="AB590" s="178"/>
      <c r="AC590" s="178"/>
      <c r="AD590" s="178"/>
      <c r="AE590" s="178"/>
      <c r="AF590" s="179"/>
      <c r="AG590" s="179"/>
      <c r="AH590" s="179"/>
      <c r="AI590" s="179"/>
      <c r="AJ590" s="133"/>
      <c r="AK590" s="133"/>
      <c r="AL590" s="133"/>
      <c r="AM590" s="133"/>
      <c r="AN590" s="133"/>
      <c r="AO590" s="133"/>
      <c r="AP590" s="133"/>
      <c r="AQ590" s="180"/>
      <c r="AR590" s="180"/>
      <c r="AS590" s="180"/>
      <c r="AT590" s="180"/>
      <c r="AU590" s="180"/>
      <c r="AV590" s="180"/>
      <c r="AW590" s="181"/>
      <c r="AX590" s="181"/>
      <c r="AY590" s="182"/>
      <c r="AZ590" s="181"/>
      <c r="BA590" s="181"/>
      <c r="BB590" s="177"/>
      <c r="BC590" s="177"/>
      <c r="BD590" s="182"/>
    </row>
    <row r="591" spans="1:56" ht="15" customHeight="1" x14ac:dyDescent="0.25">
      <c r="A591" s="133"/>
      <c r="B591" s="133"/>
      <c r="C591" s="179"/>
      <c r="D591" s="179"/>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77"/>
      <c r="AA591" s="133"/>
      <c r="AB591" s="178"/>
      <c r="AC591" s="178"/>
      <c r="AD591" s="178"/>
      <c r="AE591" s="178"/>
      <c r="AF591" s="179"/>
      <c r="AG591" s="179"/>
      <c r="AH591" s="179"/>
      <c r="AI591" s="179"/>
      <c r="AJ591" s="133"/>
      <c r="AK591" s="133"/>
      <c r="AL591" s="133"/>
      <c r="AM591" s="133"/>
      <c r="AN591" s="133"/>
      <c r="AO591" s="133"/>
      <c r="AP591" s="133"/>
      <c r="AQ591" s="180"/>
      <c r="AR591" s="180"/>
      <c r="AS591" s="180"/>
      <c r="AT591" s="180"/>
      <c r="AU591" s="180"/>
      <c r="AV591" s="180"/>
      <c r="AW591" s="181"/>
      <c r="AX591" s="181"/>
      <c r="AY591" s="182"/>
      <c r="AZ591" s="181"/>
      <c r="BA591" s="181"/>
      <c r="BB591" s="177"/>
      <c r="BC591" s="177"/>
      <c r="BD591" s="182"/>
    </row>
    <row r="592" spans="1:56" ht="15" customHeight="1" x14ac:dyDescent="0.25">
      <c r="A592" s="133"/>
      <c r="B592" s="133"/>
      <c r="C592" s="179"/>
      <c r="D592" s="179"/>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77"/>
      <c r="AA592" s="133"/>
      <c r="AB592" s="178"/>
      <c r="AC592" s="178"/>
      <c r="AD592" s="178"/>
      <c r="AE592" s="178"/>
      <c r="AF592" s="179"/>
      <c r="AG592" s="179"/>
      <c r="AH592" s="179"/>
      <c r="AI592" s="179"/>
      <c r="AJ592" s="133"/>
      <c r="AK592" s="133"/>
      <c r="AL592" s="133"/>
      <c r="AM592" s="133"/>
      <c r="AN592" s="133"/>
      <c r="AO592" s="133"/>
      <c r="AP592" s="133"/>
      <c r="AQ592" s="180"/>
      <c r="AR592" s="180"/>
      <c r="AS592" s="180"/>
      <c r="AT592" s="180"/>
      <c r="AU592" s="180"/>
      <c r="AV592" s="180"/>
      <c r="AW592" s="181"/>
      <c r="AX592" s="181"/>
      <c r="AY592" s="182"/>
      <c r="AZ592" s="181"/>
      <c r="BA592" s="181"/>
      <c r="BB592" s="177"/>
      <c r="BC592" s="177"/>
      <c r="BD592" s="182"/>
    </row>
    <row r="593" spans="1:56" ht="15" customHeight="1" x14ac:dyDescent="0.25">
      <c r="A593" s="133"/>
      <c r="B593" s="133"/>
      <c r="C593" s="179"/>
      <c r="D593" s="179"/>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77"/>
      <c r="AA593" s="133"/>
      <c r="AB593" s="178"/>
      <c r="AC593" s="178"/>
      <c r="AD593" s="178"/>
      <c r="AE593" s="178"/>
      <c r="AF593" s="179"/>
      <c r="AG593" s="179"/>
      <c r="AH593" s="179"/>
      <c r="AI593" s="179"/>
      <c r="AJ593" s="133"/>
      <c r="AK593" s="133"/>
      <c r="AL593" s="133"/>
      <c r="AM593" s="133"/>
      <c r="AN593" s="133"/>
      <c r="AO593" s="133"/>
      <c r="AP593" s="133"/>
      <c r="AQ593" s="180"/>
      <c r="AR593" s="180"/>
      <c r="AS593" s="180"/>
      <c r="AT593" s="180"/>
      <c r="AU593" s="180"/>
      <c r="AV593" s="180"/>
      <c r="AW593" s="181"/>
      <c r="AX593" s="181"/>
      <c r="AY593" s="182"/>
      <c r="AZ593" s="181"/>
      <c r="BA593" s="181"/>
      <c r="BB593" s="177"/>
      <c r="BC593" s="177"/>
      <c r="BD593" s="182"/>
    </row>
    <row r="594" spans="1:56" ht="15" customHeight="1" x14ac:dyDescent="0.25">
      <c r="A594" s="133"/>
      <c r="B594" s="133"/>
      <c r="C594" s="179"/>
      <c r="D594" s="179"/>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77"/>
      <c r="AA594" s="133"/>
      <c r="AB594" s="178"/>
      <c r="AC594" s="178"/>
      <c r="AD594" s="178"/>
      <c r="AE594" s="178"/>
      <c r="AF594" s="179"/>
      <c r="AG594" s="179"/>
      <c r="AH594" s="179"/>
      <c r="AI594" s="179"/>
      <c r="AJ594" s="133"/>
      <c r="AK594" s="133"/>
      <c r="AL594" s="133"/>
      <c r="AM594" s="133"/>
      <c r="AN594" s="133"/>
      <c r="AO594" s="133"/>
      <c r="AP594" s="133"/>
      <c r="AQ594" s="180"/>
      <c r="AR594" s="180"/>
      <c r="AS594" s="180"/>
      <c r="AT594" s="180"/>
      <c r="AU594" s="180"/>
      <c r="AV594" s="180"/>
      <c r="AW594" s="181"/>
      <c r="AX594" s="181"/>
      <c r="AY594" s="182"/>
      <c r="AZ594" s="181"/>
      <c r="BA594" s="181"/>
      <c r="BB594" s="177"/>
      <c r="BC594" s="177"/>
      <c r="BD594" s="182"/>
    </row>
    <row r="595" spans="1:56" ht="15" customHeight="1" x14ac:dyDescent="0.25">
      <c r="A595" s="133"/>
      <c r="B595" s="133"/>
      <c r="C595" s="179"/>
      <c r="D595" s="179"/>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77"/>
      <c r="AA595" s="133"/>
      <c r="AB595" s="178"/>
      <c r="AC595" s="178"/>
      <c r="AD595" s="178"/>
      <c r="AE595" s="178"/>
      <c r="AF595" s="179"/>
      <c r="AG595" s="179"/>
      <c r="AH595" s="179"/>
      <c r="AI595" s="179"/>
      <c r="AJ595" s="133"/>
      <c r="AK595" s="133"/>
      <c r="AL595" s="133"/>
      <c r="AM595" s="133"/>
      <c r="AN595" s="133"/>
      <c r="AO595" s="133"/>
      <c r="AP595" s="133"/>
      <c r="AQ595" s="180"/>
      <c r="AR595" s="180"/>
      <c r="AS595" s="180"/>
      <c r="AT595" s="180"/>
      <c r="AU595" s="180"/>
      <c r="AV595" s="180"/>
      <c r="AW595" s="181"/>
      <c r="AX595" s="181"/>
      <c r="AY595" s="182"/>
      <c r="AZ595" s="181"/>
      <c r="BA595" s="181"/>
      <c r="BB595" s="177"/>
      <c r="BC595" s="177"/>
      <c r="BD595" s="182"/>
    </row>
    <row r="596" spans="1:56" ht="15" customHeight="1" x14ac:dyDescent="0.25">
      <c r="A596" s="133"/>
      <c r="B596" s="133"/>
      <c r="C596" s="179"/>
      <c r="D596" s="179"/>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77"/>
      <c r="AA596" s="133"/>
      <c r="AB596" s="178"/>
      <c r="AC596" s="178"/>
      <c r="AD596" s="178"/>
      <c r="AE596" s="178"/>
      <c r="AF596" s="179"/>
      <c r="AG596" s="179"/>
      <c r="AH596" s="179"/>
      <c r="AI596" s="179"/>
      <c r="AJ596" s="133"/>
      <c r="AK596" s="133"/>
      <c r="AL596" s="133"/>
      <c r="AM596" s="133"/>
      <c r="AN596" s="133"/>
      <c r="AO596" s="133"/>
      <c r="AP596" s="133"/>
      <c r="AQ596" s="180"/>
      <c r="AR596" s="180"/>
      <c r="AS596" s="180"/>
      <c r="AT596" s="180"/>
      <c r="AU596" s="180"/>
      <c r="AV596" s="180"/>
      <c r="AW596" s="181"/>
      <c r="AX596" s="181"/>
      <c r="AY596" s="182"/>
      <c r="AZ596" s="181"/>
      <c r="BA596" s="181"/>
      <c r="BB596" s="177"/>
      <c r="BC596" s="177"/>
      <c r="BD596" s="182"/>
    </row>
    <row r="597" spans="1:56" ht="15" customHeight="1" x14ac:dyDescent="0.25">
      <c r="A597" s="133"/>
      <c r="B597" s="133"/>
      <c r="C597" s="179"/>
      <c r="D597" s="179"/>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77"/>
      <c r="AA597" s="133"/>
      <c r="AB597" s="178"/>
      <c r="AC597" s="178"/>
      <c r="AD597" s="178"/>
      <c r="AE597" s="178"/>
      <c r="AF597" s="179"/>
      <c r="AG597" s="179"/>
      <c r="AH597" s="179"/>
      <c r="AI597" s="179"/>
      <c r="AJ597" s="133"/>
      <c r="AK597" s="133"/>
      <c r="AL597" s="133"/>
      <c r="AM597" s="133"/>
      <c r="AN597" s="133"/>
      <c r="AO597" s="133"/>
      <c r="AP597" s="133"/>
      <c r="AQ597" s="180"/>
      <c r="AR597" s="180"/>
      <c r="AS597" s="180"/>
      <c r="AT597" s="180"/>
      <c r="AU597" s="180"/>
      <c r="AV597" s="180"/>
      <c r="AW597" s="181"/>
      <c r="AX597" s="181"/>
      <c r="AY597" s="182"/>
      <c r="AZ597" s="181"/>
      <c r="BA597" s="181"/>
      <c r="BB597" s="177"/>
      <c r="BC597" s="177"/>
      <c r="BD597" s="182"/>
    </row>
    <row r="598" spans="1:56" ht="15" customHeight="1" x14ac:dyDescent="0.25">
      <c r="A598" s="133"/>
      <c r="B598" s="133"/>
      <c r="C598" s="179"/>
      <c r="D598" s="179"/>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77"/>
      <c r="AA598" s="133"/>
      <c r="AB598" s="178"/>
      <c r="AC598" s="178"/>
      <c r="AD598" s="178"/>
      <c r="AE598" s="178"/>
      <c r="AF598" s="179"/>
      <c r="AG598" s="179"/>
      <c r="AH598" s="179"/>
      <c r="AI598" s="179"/>
      <c r="AJ598" s="133"/>
      <c r="AK598" s="133"/>
      <c r="AL598" s="133"/>
      <c r="AM598" s="133"/>
      <c r="AN598" s="133"/>
      <c r="AO598" s="133"/>
      <c r="AP598" s="133"/>
      <c r="AQ598" s="180"/>
      <c r="AR598" s="180"/>
      <c r="AS598" s="180"/>
      <c r="AT598" s="180"/>
      <c r="AU598" s="180"/>
      <c r="AV598" s="180"/>
      <c r="AW598" s="181"/>
      <c r="AX598" s="181"/>
      <c r="AY598" s="182"/>
      <c r="AZ598" s="181"/>
      <c r="BA598" s="181"/>
      <c r="BB598" s="177"/>
      <c r="BC598" s="177"/>
      <c r="BD598" s="182"/>
    </row>
    <row r="599" spans="1:56" ht="15" customHeight="1" x14ac:dyDescent="0.25">
      <c r="A599" s="133"/>
      <c r="B599" s="133"/>
      <c r="C599" s="179"/>
      <c r="D599" s="179"/>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77"/>
      <c r="AA599" s="133"/>
      <c r="AB599" s="178"/>
      <c r="AC599" s="178"/>
      <c r="AD599" s="178"/>
      <c r="AE599" s="178"/>
      <c r="AF599" s="179"/>
      <c r="AG599" s="179"/>
      <c r="AH599" s="179"/>
      <c r="AI599" s="179"/>
      <c r="AJ599" s="133"/>
      <c r="AK599" s="133"/>
      <c r="AL599" s="133"/>
      <c r="AM599" s="133"/>
      <c r="AN599" s="133"/>
      <c r="AO599" s="133"/>
      <c r="AP599" s="133"/>
      <c r="AQ599" s="180"/>
      <c r="AR599" s="180"/>
      <c r="AS599" s="180"/>
      <c r="AT599" s="180"/>
      <c r="AU599" s="180"/>
      <c r="AV599" s="180"/>
      <c r="AW599" s="181"/>
      <c r="AX599" s="181"/>
      <c r="AY599" s="182"/>
      <c r="AZ599" s="181"/>
      <c r="BA599" s="181"/>
      <c r="BB599" s="177"/>
      <c r="BC599" s="177"/>
      <c r="BD599" s="182"/>
    </row>
    <row r="600" spans="1:56" ht="15" customHeight="1" x14ac:dyDescent="0.25">
      <c r="A600" s="133"/>
      <c r="B600" s="133"/>
      <c r="C600" s="179"/>
      <c r="D600" s="179"/>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77"/>
      <c r="AA600" s="133"/>
      <c r="AB600" s="178"/>
      <c r="AC600" s="178"/>
      <c r="AD600" s="178"/>
      <c r="AE600" s="178"/>
      <c r="AF600" s="179"/>
      <c r="AG600" s="179"/>
      <c r="AH600" s="179"/>
      <c r="AI600" s="179"/>
      <c r="AJ600" s="133"/>
      <c r="AK600" s="133"/>
      <c r="AL600" s="133"/>
      <c r="AM600" s="133"/>
      <c r="AN600" s="133"/>
      <c r="AO600" s="133"/>
      <c r="AP600" s="133"/>
      <c r="AQ600" s="180"/>
      <c r="AR600" s="180"/>
      <c r="AS600" s="180"/>
      <c r="AT600" s="180"/>
      <c r="AU600" s="180"/>
      <c r="AV600" s="180"/>
      <c r="AW600" s="181"/>
      <c r="AX600" s="181"/>
      <c r="AY600" s="182"/>
      <c r="AZ600" s="181"/>
      <c r="BA600" s="181"/>
      <c r="BB600" s="177"/>
      <c r="BC600" s="177"/>
      <c r="BD600" s="182"/>
    </row>
    <row r="601" spans="1:56" ht="15" customHeight="1" x14ac:dyDescent="0.25">
      <c r="A601" s="133"/>
      <c r="B601" s="133"/>
      <c r="C601" s="179"/>
      <c r="D601" s="179"/>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77"/>
      <c r="AA601" s="133"/>
      <c r="AB601" s="178"/>
      <c r="AC601" s="178"/>
      <c r="AD601" s="178"/>
      <c r="AE601" s="178"/>
      <c r="AF601" s="179"/>
      <c r="AG601" s="179"/>
      <c r="AH601" s="179"/>
      <c r="AI601" s="179"/>
      <c r="AJ601" s="133"/>
      <c r="AK601" s="133"/>
      <c r="AL601" s="133"/>
      <c r="AM601" s="133"/>
      <c r="AN601" s="133"/>
      <c r="AO601" s="133"/>
      <c r="AP601" s="133"/>
      <c r="AQ601" s="180"/>
      <c r="AR601" s="180"/>
      <c r="AS601" s="180"/>
      <c r="AT601" s="180"/>
      <c r="AU601" s="180"/>
      <c r="AV601" s="180"/>
      <c r="AW601" s="181"/>
      <c r="AX601" s="181"/>
      <c r="AY601" s="182"/>
      <c r="AZ601" s="181"/>
      <c r="BA601" s="181"/>
      <c r="BB601" s="177"/>
      <c r="BC601" s="177"/>
      <c r="BD601" s="182"/>
    </row>
    <row r="602" spans="1:56" ht="15" customHeight="1" x14ac:dyDescent="0.25">
      <c r="A602" s="133"/>
      <c r="B602" s="133"/>
      <c r="C602" s="179"/>
      <c r="D602" s="179"/>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77"/>
      <c r="AA602" s="133"/>
      <c r="AB602" s="178"/>
      <c r="AC602" s="178"/>
      <c r="AD602" s="178"/>
      <c r="AE602" s="178"/>
      <c r="AF602" s="179"/>
      <c r="AG602" s="179"/>
      <c r="AH602" s="179"/>
      <c r="AI602" s="179"/>
      <c r="AJ602" s="133"/>
      <c r="AK602" s="133"/>
      <c r="AL602" s="133"/>
      <c r="AM602" s="133"/>
      <c r="AN602" s="133"/>
      <c r="AO602" s="133"/>
      <c r="AP602" s="133"/>
      <c r="AQ602" s="180"/>
      <c r="AR602" s="180"/>
      <c r="AS602" s="180"/>
      <c r="AT602" s="180"/>
      <c r="AU602" s="180"/>
      <c r="AV602" s="180"/>
      <c r="AW602" s="181"/>
      <c r="AX602" s="181"/>
      <c r="AY602" s="182"/>
      <c r="AZ602" s="181"/>
      <c r="BA602" s="181"/>
      <c r="BB602" s="177"/>
      <c r="BC602" s="177"/>
      <c r="BD602" s="182"/>
    </row>
    <row r="603" spans="1:56" ht="15" customHeight="1" x14ac:dyDescent="0.25">
      <c r="A603" s="133"/>
      <c r="B603" s="133"/>
      <c r="C603" s="179"/>
      <c r="D603" s="179"/>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77"/>
      <c r="AA603" s="133"/>
      <c r="AB603" s="178"/>
      <c r="AC603" s="178"/>
      <c r="AD603" s="178"/>
      <c r="AE603" s="178"/>
      <c r="AF603" s="179"/>
      <c r="AG603" s="179"/>
      <c r="AH603" s="179"/>
      <c r="AI603" s="179"/>
      <c r="AJ603" s="133"/>
      <c r="AK603" s="133"/>
      <c r="AL603" s="133"/>
      <c r="AM603" s="133"/>
      <c r="AN603" s="133"/>
      <c r="AO603" s="133"/>
      <c r="AP603" s="133"/>
      <c r="AQ603" s="180"/>
      <c r="AR603" s="180"/>
      <c r="AS603" s="180"/>
      <c r="AT603" s="180"/>
      <c r="AU603" s="180"/>
      <c r="AV603" s="180"/>
      <c r="AW603" s="181"/>
      <c r="AX603" s="181"/>
      <c r="AY603" s="182"/>
      <c r="AZ603" s="181"/>
      <c r="BA603" s="181"/>
      <c r="BB603" s="177"/>
      <c r="BC603" s="177"/>
      <c r="BD603" s="182"/>
    </row>
    <row r="604" spans="1:56" ht="15" customHeight="1" x14ac:dyDescent="0.25">
      <c r="A604" s="133"/>
      <c r="B604" s="133"/>
      <c r="C604" s="179"/>
      <c r="D604" s="179"/>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77"/>
      <c r="AA604" s="133"/>
      <c r="AB604" s="178"/>
      <c r="AC604" s="178"/>
      <c r="AD604" s="178"/>
      <c r="AE604" s="178"/>
      <c r="AF604" s="179"/>
      <c r="AG604" s="179"/>
      <c r="AH604" s="179"/>
      <c r="AI604" s="179"/>
      <c r="AJ604" s="133"/>
      <c r="AK604" s="133"/>
      <c r="AL604" s="133"/>
      <c r="AM604" s="133"/>
      <c r="AN604" s="133"/>
      <c r="AO604" s="133"/>
      <c r="AP604" s="133"/>
      <c r="AQ604" s="180"/>
      <c r="AR604" s="180"/>
      <c r="AS604" s="180"/>
      <c r="AT604" s="180"/>
      <c r="AU604" s="180"/>
      <c r="AV604" s="180"/>
      <c r="AW604" s="181"/>
      <c r="AX604" s="181"/>
      <c r="AY604" s="182"/>
      <c r="AZ604" s="181"/>
      <c r="BA604" s="181"/>
      <c r="BB604" s="177"/>
      <c r="BC604" s="177"/>
      <c r="BD604" s="182"/>
    </row>
    <row r="605" spans="1:56" ht="15" customHeight="1" x14ac:dyDescent="0.25">
      <c r="A605" s="133"/>
      <c r="B605" s="133"/>
      <c r="C605" s="179"/>
      <c r="D605" s="179"/>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77"/>
      <c r="AA605" s="133"/>
      <c r="AB605" s="178"/>
      <c r="AC605" s="178"/>
      <c r="AD605" s="178"/>
      <c r="AE605" s="178"/>
      <c r="AF605" s="179"/>
      <c r="AG605" s="179"/>
      <c r="AH605" s="179"/>
      <c r="AI605" s="179"/>
      <c r="AJ605" s="133"/>
      <c r="AK605" s="133"/>
      <c r="AL605" s="133"/>
      <c r="AM605" s="133"/>
      <c r="AN605" s="133"/>
      <c r="AO605" s="133"/>
      <c r="AP605" s="133"/>
      <c r="AQ605" s="180"/>
      <c r="AR605" s="180"/>
      <c r="AS605" s="180"/>
      <c r="AT605" s="180"/>
      <c r="AU605" s="180"/>
      <c r="AV605" s="180"/>
      <c r="AW605" s="181"/>
      <c r="AX605" s="181"/>
      <c r="AY605" s="182"/>
      <c r="AZ605" s="181"/>
      <c r="BA605" s="181"/>
      <c r="BB605" s="177"/>
      <c r="BC605" s="177"/>
      <c r="BD605" s="182"/>
    </row>
    <row r="606" spans="1:56" ht="15" customHeight="1" x14ac:dyDescent="0.25">
      <c r="A606" s="133"/>
      <c r="B606" s="133"/>
      <c r="C606" s="179"/>
      <c r="D606" s="179"/>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77"/>
      <c r="AA606" s="133"/>
      <c r="AB606" s="178"/>
      <c r="AC606" s="178"/>
      <c r="AD606" s="178"/>
      <c r="AE606" s="178"/>
      <c r="AF606" s="179"/>
      <c r="AG606" s="179"/>
      <c r="AH606" s="179"/>
      <c r="AI606" s="179"/>
      <c r="AJ606" s="133"/>
      <c r="AK606" s="133"/>
      <c r="AL606" s="133"/>
      <c r="AM606" s="133"/>
      <c r="AN606" s="133"/>
      <c r="AO606" s="133"/>
      <c r="AP606" s="133"/>
      <c r="AQ606" s="180"/>
      <c r="AR606" s="180"/>
      <c r="AS606" s="180"/>
      <c r="AT606" s="180"/>
      <c r="AU606" s="180"/>
      <c r="AV606" s="180"/>
      <c r="AW606" s="181"/>
      <c r="AX606" s="181"/>
      <c r="AY606" s="182"/>
      <c r="AZ606" s="181"/>
      <c r="BA606" s="181"/>
      <c r="BB606" s="177"/>
      <c r="BC606" s="177"/>
      <c r="BD606" s="182"/>
    </row>
    <row r="607" spans="1:56" ht="15" customHeight="1" x14ac:dyDescent="0.25">
      <c r="A607" s="133"/>
      <c r="B607" s="133"/>
      <c r="C607" s="179"/>
      <c r="D607" s="179"/>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77"/>
      <c r="AA607" s="133"/>
      <c r="AB607" s="178"/>
      <c r="AC607" s="178"/>
      <c r="AD607" s="178"/>
      <c r="AE607" s="178"/>
      <c r="AF607" s="179"/>
      <c r="AG607" s="179"/>
      <c r="AH607" s="179"/>
      <c r="AI607" s="179"/>
      <c r="AJ607" s="133"/>
      <c r="AK607" s="133"/>
      <c r="AL607" s="133"/>
      <c r="AM607" s="133"/>
      <c r="AN607" s="133"/>
      <c r="AO607" s="133"/>
      <c r="AP607" s="133"/>
      <c r="AQ607" s="180"/>
      <c r="AR607" s="180"/>
      <c r="AS607" s="180"/>
      <c r="AT607" s="180"/>
      <c r="AU607" s="180"/>
      <c r="AV607" s="180"/>
      <c r="AW607" s="181"/>
      <c r="AX607" s="181"/>
      <c r="AY607" s="182"/>
      <c r="AZ607" s="181"/>
      <c r="BA607" s="181"/>
      <c r="BB607" s="177"/>
      <c r="BC607" s="177"/>
      <c r="BD607" s="182"/>
    </row>
    <row r="608" spans="1:56" ht="15" customHeight="1" x14ac:dyDescent="0.25">
      <c r="A608" s="133"/>
      <c r="B608" s="133"/>
      <c r="C608" s="179"/>
      <c r="D608" s="179"/>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77"/>
      <c r="AA608" s="133"/>
      <c r="AB608" s="178"/>
      <c r="AC608" s="178"/>
      <c r="AD608" s="178"/>
      <c r="AE608" s="178"/>
      <c r="AF608" s="179"/>
      <c r="AG608" s="179"/>
      <c r="AH608" s="179"/>
      <c r="AI608" s="179"/>
      <c r="AJ608" s="133"/>
      <c r="AK608" s="133"/>
      <c r="AL608" s="133"/>
      <c r="AM608" s="133"/>
      <c r="AN608" s="133"/>
      <c r="AO608" s="133"/>
      <c r="AP608" s="133"/>
      <c r="AQ608" s="180"/>
      <c r="AR608" s="180"/>
      <c r="AS608" s="180"/>
      <c r="AT608" s="180"/>
      <c r="AU608" s="180"/>
      <c r="AV608" s="180"/>
      <c r="AW608" s="181"/>
      <c r="AX608" s="181"/>
      <c r="AY608" s="182"/>
      <c r="AZ608" s="181"/>
      <c r="BA608" s="181"/>
      <c r="BB608" s="177"/>
      <c r="BC608" s="177"/>
      <c r="BD608" s="182"/>
    </row>
    <row r="609" spans="1:56" ht="15" customHeight="1" x14ac:dyDescent="0.25">
      <c r="A609" s="133"/>
      <c r="B609" s="133"/>
      <c r="C609" s="179"/>
      <c r="D609" s="179"/>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77"/>
      <c r="AA609" s="133"/>
      <c r="AB609" s="178"/>
      <c r="AC609" s="178"/>
      <c r="AD609" s="178"/>
      <c r="AE609" s="178"/>
      <c r="AF609" s="179"/>
      <c r="AG609" s="179"/>
      <c r="AH609" s="179"/>
      <c r="AI609" s="179"/>
      <c r="AJ609" s="133"/>
      <c r="AK609" s="133"/>
      <c r="AL609" s="133"/>
      <c r="AM609" s="133"/>
      <c r="AN609" s="133"/>
      <c r="AO609" s="133"/>
      <c r="AP609" s="133"/>
      <c r="AQ609" s="180"/>
      <c r="AR609" s="180"/>
      <c r="AS609" s="180"/>
      <c r="AT609" s="180"/>
      <c r="AU609" s="180"/>
      <c r="AV609" s="180"/>
      <c r="AW609" s="181"/>
      <c r="AX609" s="181"/>
      <c r="AY609" s="182"/>
      <c r="AZ609" s="181"/>
      <c r="BA609" s="181"/>
      <c r="BB609" s="177"/>
      <c r="BC609" s="177"/>
      <c r="BD609" s="182"/>
    </row>
    <row r="610" spans="1:56" ht="15" customHeight="1" x14ac:dyDescent="0.25">
      <c r="A610" s="133"/>
      <c r="B610" s="133"/>
      <c r="C610" s="179"/>
      <c r="D610" s="179"/>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77"/>
      <c r="AA610" s="133"/>
      <c r="AB610" s="178"/>
      <c r="AC610" s="178"/>
      <c r="AD610" s="178"/>
      <c r="AE610" s="178"/>
      <c r="AF610" s="179"/>
      <c r="AG610" s="179"/>
      <c r="AH610" s="179"/>
      <c r="AI610" s="179"/>
      <c r="AJ610" s="133"/>
      <c r="AK610" s="133"/>
      <c r="AL610" s="133"/>
      <c r="AM610" s="133"/>
      <c r="AN610" s="133"/>
      <c r="AO610" s="133"/>
      <c r="AP610" s="133"/>
      <c r="AQ610" s="180"/>
      <c r="AR610" s="180"/>
      <c r="AS610" s="180"/>
      <c r="AT610" s="180"/>
      <c r="AU610" s="180"/>
      <c r="AV610" s="180"/>
      <c r="AW610" s="181"/>
      <c r="AX610" s="181"/>
      <c r="AY610" s="182"/>
      <c r="AZ610" s="181"/>
      <c r="BA610" s="181"/>
      <c r="BB610" s="177"/>
      <c r="BC610" s="177"/>
      <c r="BD610" s="182"/>
    </row>
    <row r="611" spans="1:56" ht="15" customHeight="1" x14ac:dyDescent="0.25">
      <c r="A611" s="133"/>
      <c r="B611" s="133"/>
      <c r="C611" s="179"/>
      <c r="D611" s="179"/>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77"/>
      <c r="AA611" s="133"/>
      <c r="AB611" s="178"/>
      <c r="AC611" s="178"/>
      <c r="AD611" s="178"/>
      <c r="AE611" s="178"/>
      <c r="AF611" s="179"/>
      <c r="AG611" s="179"/>
      <c r="AH611" s="179"/>
      <c r="AI611" s="179"/>
      <c r="AJ611" s="133"/>
      <c r="AK611" s="133"/>
      <c r="AL611" s="133"/>
      <c r="AM611" s="133"/>
      <c r="AN611" s="133"/>
      <c r="AO611" s="133"/>
      <c r="AP611" s="133"/>
      <c r="AQ611" s="180"/>
      <c r="AR611" s="180"/>
      <c r="AS611" s="180"/>
      <c r="AT611" s="180"/>
      <c r="AU611" s="180"/>
      <c r="AV611" s="180"/>
      <c r="AW611" s="181"/>
      <c r="AX611" s="181"/>
      <c r="AY611" s="182"/>
      <c r="AZ611" s="181"/>
      <c r="BA611" s="181"/>
      <c r="BB611" s="177"/>
      <c r="BC611" s="177"/>
      <c r="BD611" s="182"/>
    </row>
    <row r="612" spans="1:56" ht="15" customHeight="1" x14ac:dyDescent="0.25">
      <c r="A612" s="133"/>
      <c r="B612" s="133"/>
      <c r="C612" s="179"/>
      <c r="D612" s="179"/>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77"/>
      <c r="AA612" s="133"/>
      <c r="AB612" s="178"/>
      <c r="AC612" s="178"/>
      <c r="AD612" s="178"/>
      <c r="AE612" s="178"/>
      <c r="AF612" s="179"/>
      <c r="AG612" s="179"/>
      <c r="AH612" s="179"/>
      <c r="AI612" s="179"/>
      <c r="AJ612" s="133"/>
      <c r="AK612" s="133"/>
      <c r="AL612" s="133"/>
      <c r="AM612" s="133"/>
      <c r="AN612" s="133"/>
      <c r="AO612" s="133"/>
      <c r="AP612" s="133"/>
      <c r="AQ612" s="180"/>
      <c r="AR612" s="180"/>
      <c r="AS612" s="180"/>
      <c r="AT612" s="180"/>
      <c r="AU612" s="180"/>
      <c r="AV612" s="180"/>
      <c r="AW612" s="181"/>
      <c r="AX612" s="181"/>
      <c r="AY612" s="182"/>
      <c r="AZ612" s="181"/>
      <c r="BA612" s="181"/>
      <c r="BB612" s="177"/>
      <c r="BC612" s="177"/>
      <c r="BD612" s="182"/>
    </row>
    <row r="613" spans="1:56" ht="15" customHeight="1" x14ac:dyDescent="0.25">
      <c r="A613" s="133"/>
      <c r="B613" s="133"/>
      <c r="C613" s="179"/>
      <c r="D613" s="179"/>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77"/>
      <c r="AA613" s="133"/>
      <c r="AB613" s="178"/>
      <c r="AC613" s="178"/>
      <c r="AD613" s="178"/>
      <c r="AE613" s="178"/>
      <c r="AF613" s="179"/>
      <c r="AG613" s="179"/>
      <c r="AH613" s="179"/>
      <c r="AI613" s="179"/>
      <c r="AJ613" s="133"/>
      <c r="AK613" s="133"/>
      <c r="AL613" s="133"/>
      <c r="AM613" s="133"/>
      <c r="AN613" s="133"/>
      <c r="AO613" s="133"/>
      <c r="AP613" s="133"/>
      <c r="AQ613" s="180"/>
      <c r="AR613" s="180"/>
      <c r="AS613" s="180"/>
      <c r="AT613" s="180"/>
      <c r="AU613" s="180"/>
      <c r="AV613" s="180"/>
      <c r="AW613" s="181"/>
      <c r="AX613" s="181"/>
      <c r="AY613" s="182"/>
      <c r="AZ613" s="181"/>
      <c r="BA613" s="181"/>
      <c r="BB613" s="177"/>
      <c r="BC613" s="177"/>
      <c r="BD613" s="182"/>
    </row>
    <row r="614" spans="1:56" ht="15" customHeight="1" x14ac:dyDescent="0.25">
      <c r="A614" s="133"/>
      <c r="B614" s="133"/>
      <c r="C614" s="179"/>
      <c r="D614" s="179"/>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77"/>
      <c r="AA614" s="133"/>
      <c r="AB614" s="178"/>
      <c r="AC614" s="178"/>
      <c r="AD614" s="178"/>
      <c r="AE614" s="178"/>
      <c r="AF614" s="179"/>
      <c r="AG614" s="179"/>
      <c r="AH614" s="179"/>
      <c r="AI614" s="179"/>
      <c r="AJ614" s="133"/>
      <c r="AK614" s="133"/>
      <c r="AL614" s="133"/>
      <c r="AM614" s="133"/>
      <c r="AN614" s="133"/>
      <c r="AO614" s="133"/>
      <c r="AP614" s="133"/>
      <c r="AQ614" s="180"/>
      <c r="AR614" s="180"/>
      <c r="AS614" s="180"/>
      <c r="AT614" s="180"/>
      <c r="AU614" s="180"/>
      <c r="AV614" s="180"/>
      <c r="AW614" s="181"/>
      <c r="AX614" s="181"/>
      <c r="AY614" s="182"/>
      <c r="AZ614" s="181"/>
      <c r="BA614" s="181"/>
      <c r="BB614" s="177"/>
      <c r="BC614" s="177"/>
      <c r="BD614" s="182"/>
    </row>
    <row r="615" spans="1:56" ht="15" customHeight="1" x14ac:dyDescent="0.25">
      <c r="A615" s="133"/>
      <c r="B615" s="133"/>
      <c r="C615" s="179"/>
      <c r="D615" s="179"/>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77"/>
      <c r="AA615" s="133"/>
      <c r="AB615" s="178"/>
      <c r="AC615" s="178"/>
      <c r="AD615" s="178"/>
      <c r="AE615" s="178"/>
      <c r="AF615" s="179"/>
      <c r="AG615" s="179"/>
      <c r="AH615" s="179"/>
      <c r="AI615" s="179"/>
      <c r="AJ615" s="133"/>
      <c r="AK615" s="133"/>
      <c r="AL615" s="133"/>
      <c r="AM615" s="133"/>
      <c r="AN615" s="133"/>
      <c r="AO615" s="133"/>
      <c r="AP615" s="133"/>
      <c r="AQ615" s="180"/>
      <c r="AR615" s="180"/>
      <c r="AS615" s="180"/>
      <c r="AT615" s="180"/>
      <c r="AU615" s="180"/>
      <c r="AV615" s="180"/>
      <c r="AW615" s="181"/>
      <c r="AX615" s="181"/>
      <c r="AY615" s="182"/>
      <c r="AZ615" s="181"/>
      <c r="BA615" s="181"/>
      <c r="BB615" s="177"/>
      <c r="BC615" s="177"/>
      <c r="BD615" s="182"/>
    </row>
    <row r="616" spans="1:56" ht="15" customHeight="1" x14ac:dyDescent="0.25">
      <c r="A616" s="133"/>
      <c r="B616" s="133"/>
      <c r="C616" s="179"/>
      <c r="D616" s="179"/>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77"/>
      <c r="AA616" s="133"/>
      <c r="AB616" s="178"/>
      <c r="AC616" s="178"/>
      <c r="AD616" s="178"/>
      <c r="AE616" s="178"/>
      <c r="AF616" s="179"/>
      <c r="AG616" s="179"/>
      <c r="AH616" s="179"/>
      <c r="AI616" s="179"/>
      <c r="AJ616" s="133"/>
      <c r="AK616" s="133"/>
      <c r="AL616" s="133"/>
      <c r="AM616" s="133"/>
      <c r="AN616" s="133"/>
      <c r="AO616" s="133"/>
      <c r="AP616" s="133"/>
      <c r="AQ616" s="180"/>
      <c r="AR616" s="180"/>
      <c r="AS616" s="180"/>
      <c r="AT616" s="180"/>
      <c r="AU616" s="180"/>
      <c r="AV616" s="180"/>
      <c r="AW616" s="181"/>
      <c r="AX616" s="181"/>
      <c r="AY616" s="182"/>
      <c r="AZ616" s="181"/>
      <c r="BA616" s="181"/>
      <c r="BB616" s="177"/>
      <c r="BC616" s="177"/>
      <c r="BD616" s="182"/>
    </row>
    <row r="617" spans="1:56" ht="15" customHeight="1" x14ac:dyDescent="0.25">
      <c r="A617" s="133"/>
      <c r="B617" s="133"/>
      <c r="C617" s="179"/>
      <c r="D617" s="179"/>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77"/>
      <c r="AA617" s="133"/>
      <c r="AB617" s="178"/>
      <c r="AC617" s="178"/>
      <c r="AD617" s="178"/>
      <c r="AE617" s="178"/>
      <c r="AF617" s="179"/>
      <c r="AG617" s="179"/>
      <c r="AH617" s="179"/>
      <c r="AI617" s="179"/>
      <c r="AJ617" s="133"/>
      <c r="AK617" s="133"/>
      <c r="AL617" s="133"/>
      <c r="AM617" s="133"/>
      <c r="AN617" s="133"/>
      <c r="AO617" s="133"/>
      <c r="AP617" s="133"/>
      <c r="AQ617" s="180"/>
      <c r="AR617" s="180"/>
      <c r="AS617" s="180"/>
      <c r="AT617" s="180"/>
      <c r="AU617" s="180"/>
      <c r="AV617" s="180"/>
      <c r="AW617" s="181"/>
      <c r="AX617" s="181"/>
      <c r="AY617" s="182"/>
      <c r="AZ617" s="181"/>
      <c r="BA617" s="181"/>
      <c r="BB617" s="177"/>
      <c r="BC617" s="177"/>
      <c r="BD617" s="182"/>
    </row>
    <row r="618" spans="1:56" ht="15" customHeight="1" x14ac:dyDescent="0.25">
      <c r="A618" s="133"/>
      <c r="B618" s="133"/>
      <c r="C618" s="179"/>
      <c r="D618" s="179"/>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77"/>
      <c r="AA618" s="133"/>
      <c r="AB618" s="178"/>
      <c r="AC618" s="178"/>
      <c r="AD618" s="178"/>
      <c r="AE618" s="178"/>
      <c r="AF618" s="179"/>
      <c r="AG618" s="179"/>
      <c r="AH618" s="179"/>
      <c r="AI618" s="179"/>
      <c r="AJ618" s="133"/>
      <c r="AK618" s="133"/>
      <c r="AL618" s="133"/>
      <c r="AM618" s="133"/>
      <c r="AN618" s="133"/>
      <c r="AO618" s="133"/>
      <c r="AP618" s="133"/>
      <c r="AQ618" s="180"/>
      <c r="AR618" s="180"/>
      <c r="AS618" s="180"/>
      <c r="AT618" s="180"/>
      <c r="AU618" s="180"/>
      <c r="AV618" s="180"/>
      <c r="AW618" s="181"/>
      <c r="AX618" s="181"/>
      <c r="AY618" s="182"/>
      <c r="AZ618" s="181"/>
      <c r="BA618" s="181"/>
      <c r="BB618" s="177"/>
      <c r="BC618" s="177"/>
      <c r="BD618" s="182"/>
    </row>
    <row r="619" spans="1:56" ht="15" customHeight="1" x14ac:dyDescent="0.25">
      <c r="A619" s="133"/>
      <c r="B619" s="133"/>
      <c r="C619" s="179"/>
      <c r="D619" s="179"/>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77"/>
      <c r="AA619" s="133"/>
      <c r="AB619" s="178"/>
      <c r="AC619" s="178"/>
      <c r="AD619" s="178"/>
      <c r="AE619" s="178"/>
      <c r="AF619" s="179"/>
      <c r="AG619" s="179"/>
      <c r="AH619" s="179"/>
      <c r="AI619" s="179"/>
      <c r="AJ619" s="133"/>
      <c r="AK619" s="133"/>
      <c r="AL619" s="133"/>
      <c r="AM619" s="133"/>
      <c r="AN619" s="133"/>
      <c r="AO619" s="133"/>
      <c r="AP619" s="133"/>
      <c r="AQ619" s="180"/>
      <c r="AR619" s="180"/>
      <c r="AS619" s="180"/>
      <c r="AT619" s="180"/>
      <c r="AU619" s="180"/>
      <c r="AV619" s="180"/>
      <c r="AW619" s="181"/>
      <c r="AX619" s="181"/>
      <c r="AY619" s="182"/>
      <c r="AZ619" s="181"/>
      <c r="BA619" s="181"/>
      <c r="BB619" s="177"/>
      <c r="BC619" s="177"/>
      <c r="BD619" s="182"/>
    </row>
    <row r="620" spans="1:56" ht="15" customHeight="1" x14ac:dyDescent="0.25">
      <c r="A620" s="133"/>
      <c r="B620" s="133"/>
      <c r="C620" s="179"/>
      <c r="D620" s="179"/>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77"/>
      <c r="AA620" s="133"/>
      <c r="AB620" s="178"/>
      <c r="AC620" s="178"/>
      <c r="AD620" s="178"/>
      <c r="AE620" s="178"/>
      <c r="AF620" s="179"/>
      <c r="AG620" s="179"/>
      <c r="AH620" s="179"/>
      <c r="AI620" s="179"/>
      <c r="AJ620" s="133"/>
      <c r="AK620" s="133"/>
      <c r="AL620" s="133"/>
      <c r="AM620" s="133"/>
      <c r="AN620" s="133"/>
      <c r="AO620" s="133"/>
      <c r="AP620" s="133"/>
      <c r="AQ620" s="180"/>
      <c r="AR620" s="180"/>
      <c r="AS620" s="180"/>
      <c r="AT620" s="180"/>
      <c r="AU620" s="180"/>
      <c r="AV620" s="180"/>
      <c r="AW620" s="181"/>
      <c r="AX620" s="181"/>
      <c r="AY620" s="182"/>
      <c r="AZ620" s="181"/>
      <c r="BA620" s="181"/>
      <c r="BB620" s="177"/>
      <c r="BC620" s="177"/>
      <c r="BD620" s="182"/>
    </row>
    <row r="621" spans="1:56" ht="15" customHeight="1" x14ac:dyDescent="0.25">
      <c r="A621" s="133"/>
      <c r="B621" s="133"/>
      <c r="C621" s="179"/>
      <c r="D621" s="179"/>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77"/>
      <c r="AA621" s="133"/>
      <c r="AB621" s="178"/>
      <c r="AC621" s="178"/>
      <c r="AD621" s="178"/>
      <c r="AE621" s="178"/>
      <c r="AF621" s="179"/>
      <c r="AG621" s="179"/>
      <c r="AH621" s="179"/>
      <c r="AI621" s="179"/>
      <c r="AJ621" s="133"/>
      <c r="AK621" s="133"/>
      <c r="AL621" s="133"/>
      <c r="AM621" s="133"/>
      <c r="AN621" s="133"/>
      <c r="AO621" s="133"/>
      <c r="AP621" s="133"/>
      <c r="AQ621" s="180"/>
      <c r="AR621" s="180"/>
      <c r="AS621" s="180"/>
      <c r="AT621" s="180"/>
      <c r="AU621" s="180"/>
      <c r="AV621" s="180"/>
      <c r="AW621" s="181"/>
      <c r="AX621" s="181"/>
      <c r="AY621" s="182"/>
      <c r="AZ621" s="181"/>
      <c r="BA621" s="181"/>
      <c r="BB621" s="177"/>
      <c r="BC621" s="177"/>
      <c r="BD621" s="182"/>
    </row>
    <row r="622" spans="1:56" ht="15" customHeight="1" x14ac:dyDescent="0.25">
      <c r="A622" s="133"/>
      <c r="B622" s="133"/>
      <c r="C622" s="179"/>
      <c r="D622" s="179"/>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77"/>
      <c r="AA622" s="133"/>
      <c r="AB622" s="178"/>
      <c r="AC622" s="178"/>
      <c r="AD622" s="178"/>
      <c r="AE622" s="178"/>
      <c r="AF622" s="179"/>
      <c r="AG622" s="179"/>
      <c r="AH622" s="179"/>
      <c r="AI622" s="179"/>
      <c r="AJ622" s="133"/>
      <c r="AK622" s="133"/>
      <c r="AL622" s="133"/>
      <c r="AM622" s="133"/>
      <c r="AN622" s="133"/>
      <c r="AO622" s="133"/>
      <c r="AP622" s="133"/>
      <c r="AQ622" s="180"/>
      <c r="AR622" s="180"/>
      <c r="AS622" s="180"/>
      <c r="AT622" s="180"/>
      <c r="AU622" s="180"/>
      <c r="AV622" s="180"/>
      <c r="AW622" s="181"/>
      <c r="AX622" s="181"/>
      <c r="AY622" s="182"/>
      <c r="AZ622" s="181"/>
      <c r="BA622" s="181"/>
      <c r="BB622" s="177"/>
      <c r="BC622" s="177"/>
      <c r="BD622" s="182"/>
    </row>
    <row r="623" spans="1:56" ht="15" customHeight="1" x14ac:dyDescent="0.25">
      <c r="A623" s="133"/>
      <c r="B623" s="133"/>
      <c r="C623" s="179"/>
      <c r="D623" s="179"/>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77"/>
      <c r="AA623" s="133"/>
      <c r="AB623" s="178"/>
      <c r="AC623" s="178"/>
      <c r="AD623" s="178"/>
      <c r="AE623" s="178"/>
      <c r="AF623" s="179"/>
      <c r="AG623" s="179"/>
      <c r="AH623" s="179"/>
      <c r="AI623" s="179"/>
      <c r="AJ623" s="133"/>
      <c r="AK623" s="133"/>
      <c r="AL623" s="133"/>
      <c r="AM623" s="133"/>
      <c r="AN623" s="133"/>
      <c r="AO623" s="133"/>
      <c r="AP623" s="133"/>
      <c r="AQ623" s="180"/>
      <c r="AR623" s="180"/>
      <c r="AS623" s="180"/>
      <c r="AT623" s="180"/>
      <c r="AU623" s="180"/>
      <c r="AV623" s="180"/>
      <c r="AW623" s="181"/>
      <c r="AX623" s="181"/>
      <c r="AY623" s="182"/>
      <c r="AZ623" s="181"/>
      <c r="BA623" s="181"/>
      <c r="BB623" s="177"/>
      <c r="BC623" s="177"/>
      <c r="BD623" s="182"/>
    </row>
    <row r="624" spans="1:56" ht="15" customHeight="1" x14ac:dyDescent="0.25">
      <c r="A624" s="133"/>
      <c r="B624" s="133"/>
      <c r="C624" s="179"/>
      <c r="D624" s="179"/>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77"/>
      <c r="AA624" s="133"/>
      <c r="AB624" s="178"/>
      <c r="AC624" s="178"/>
      <c r="AD624" s="178"/>
      <c r="AE624" s="178"/>
      <c r="AF624" s="179"/>
      <c r="AG624" s="179"/>
      <c r="AH624" s="179"/>
      <c r="AI624" s="179"/>
      <c r="AJ624" s="133"/>
      <c r="AK624" s="133"/>
      <c r="AL624" s="133"/>
      <c r="AM624" s="133"/>
      <c r="AN624" s="133"/>
      <c r="AO624" s="133"/>
      <c r="AP624" s="133"/>
      <c r="AQ624" s="180"/>
      <c r="AR624" s="180"/>
      <c r="AS624" s="180"/>
      <c r="AT624" s="180"/>
      <c r="AU624" s="180"/>
      <c r="AV624" s="180"/>
      <c r="AW624" s="181"/>
      <c r="AX624" s="181"/>
      <c r="AY624" s="182"/>
      <c r="AZ624" s="181"/>
      <c r="BA624" s="181"/>
      <c r="BB624" s="177"/>
      <c r="BC624" s="177"/>
      <c r="BD624" s="182"/>
    </row>
    <row r="625" spans="1:56" ht="15" customHeight="1" x14ac:dyDescent="0.25">
      <c r="A625" s="133"/>
      <c r="B625" s="133"/>
      <c r="C625" s="179"/>
      <c r="D625" s="179"/>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77"/>
      <c r="AA625" s="133"/>
      <c r="AB625" s="178"/>
      <c r="AC625" s="178"/>
      <c r="AD625" s="178"/>
      <c r="AE625" s="178"/>
      <c r="AF625" s="179"/>
      <c r="AG625" s="179"/>
      <c r="AH625" s="179"/>
      <c r="AI625" s="179"/>
      <c r="AJ625" s="133"/>
      <c r="AK625" s="133"/>
      <c r="AL625" s="133"/>
      <c r="AM625" s="133"/>
      <c r="AN625" s="133"/>
      <c r="AO625" s="133"/>
      <c r="AP625" s="133"/>
      <c r="AQ625" s="180"/>
      <c r="AR625" s="180"/>
      <c r="AS625" s="180"/>
      <c r="AT625" s="180"/>
      <c r="AU625" s="180"/>
      <c r="AV625" s="180"/>
      <c r="AW625" s="181"/>
      <c r="AX625" s="181"/>
      <c r="AY625" s="182"/>
      <c r="AZ625" s="181"/>
      <c r="BA625" s="181"/>
      <c r="BB625" s="177"/>
      <c r="BC625" s="177"/>
      <c r="BD625" s="182"/>
    </row>
    <row r="626" spans="1:56" ht="15" customHeight="1" x14ac:dyDescent="0.25">
      <c r="A626" s="133"/>
      <c r="B626" s="133"/>
      <c r="C626" s="179"/>
      <c r="D626" s="179"/>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77"/>
      <c r="AA626" s="133"/>
      <c r="AB626" s="178"/>
      <c r="AC626" s="178"/>
      <c r="AD626" s="178"/>
      <c r="AE626" s="178"/>
      <c r="AF626" s="179"/>
      <c r="AG626" s="179"/>
      <c r="AH626" s="179"/>
      <c r="AI626" s="179"/>
      <c r="AJ626" s="133"/>
      <c r="AK626" s="133"/>
      <c r="AL626" s="133"/>
      <c r="AM626" s="133"/>
      <c r="AN626" s="133"/>
      <c r="AO626" s="133"/>
      <c r="AP626" s="133"/>
      <c r="AQ626" s="180"/>
      <c r="AR626" s="180"/>
      <c r="AS626" s="180"/>
      <c r="AT626" s="180"/>
      <c r="AU626" s="180"/>
      <c r="AV626" s="180"/>
      <c r="AW626" s="181"/>
      <c r="AX626" s="181"/>
      <c r="AY626" s="182"/>
      <c r="AZ626" s="181"/>
      <c r="BA626" s="181"/>
      <c r="BB626" s="177"/>
      <c r="BC626" s="177"/>
      <c r="BD626" s="182"/>
    </row>
    <row r="627" spans="1:56" ht="15" customHeight="1" x14ac:dyDescent="0.25">
      <c r="A627" s="133"/>
      <c r="B627" s="133"/>
      <c r="C627" s="179"/>
      <c r="D627" s="179"/>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77"/>
      <c r="AA627" s="133"/>
      <c r="AB627" s="178"/>
      <c r="AC627" s="178"/>
      <c r="AD627" s="178"/>
      <c r="AE627" s="178"/>
      <c r="AF627" s="179"/>
      <c r="AG627" s="179"/>
      <c r="AH627" s="179"/>
      <c r="AI627" s="179"/>
      <c r="AJ627" s="133"/>
      <c r="AK627" s="133"/>
      <c r="AL627" s="133"/>
      <c r="AM627" s="133"/>
      <c r="AN627" s="133"/>
      <c r="AO627" s="133"/>
      <c r="AP627" s="133"/>
      <c r="AQ627" s="180"/>
      <c r="AR627" s="180"/>
      <c r="AS627" s="180"/>
      <c r="AT627" s="180"/>
      <c r="AU627" s="180"/>
      <c r="AV627" s="180"/>
      <c r="AW627" s="181"/>
      <c r="AX627" s="181"/>
      <c r="AY627" s="182"/>
      <c r="AZ627" s="181"/>
      <c r="BA627" s="181"/>
      <c r="BB627" s="177"/>
      <c r="BC627" s="177"/>
      <c r="BD627" s="182"/>
    </row>
    <row r="628" spans="1:56" ht="15" customHeight="1" x14ac:dyDescent="0.25">
      <c r="A628" s="133"/>
      <c r="B628" s="133"/>
      <c r="C628" s="179"/>
      <c r="D628" s="179"/>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77"/>
      <c r="AA628" s="133"/>
      <c r="AB628" s="178"/>
      <c r="AC628" s="178"/>
      <c r="AD628" s="178"/>
      <c r="AE628" s="178"/>
      <c r="AF628" s="179"/>
      <c r="AG628" s="179"/>
      <c r="AH628" s="179"/>
      <c r="AI628" s="179"/>
      <c r="AJ628" s="133"/>
      <c r="AK628" s="133"/>
      <c r="AL628" s="133"/>
      <c r="AM628" s="133"/>
      <c r="AN628" s="133"/>
      <c r="AO628" s="133"/>
      <c r="AP628" s="133"/>
      <c r="AQ628" s="180"/>
      <c r="AR628" s="180"/>
      <c r="AS628" s="180"/>
      <c r="AT628" s="180"/>
      <c r="AU628" s="180"/>
      <c r="AV628" s="180"/>
      <c r="AW628" s="181"/>
      <c r="AX628" s="181"/>
      <c r="AY628" s="182"/>
      <c r="AZ628" s="181"/>
      <c r="BA628" s="181"/>
      <c r="BB628" s="177"/>
      <c r="BC628" s="177"/>
      <c r="BD628" s="182"/>
    </row>
    <row r="629" spans="1:56" ht="15" customHeight="1" x14ac:dyDescent="0.25">
      <c r="A629" s="133"/>
      <c r="B629" s="133"/>
      <c r="C629" s="179"/>
      <c r="D629" s="179"/>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77"/>
      <c r="AA629" s="133"/>
      <c r="AB629" s="178"/>
      <c r="AC629" s="178"/>
      <c r="AD629" s="178"/>
      <c r="AE629" s="178"/>
      <c r="AF629" s="179"/>
      <c r="AG629" s="179"/>
      <c r="AH629" s="179"/>
      <c r="AI629" s="179"/>
      <c r="AJ629" s="133"/>
      <c r="AK629" s="133"/>
      <c r="AL629" s="133"/>
      <c r="AM629" s="133"/>
      <c r="AN629" s="133"/>
      <c r="AO629" s="133"/>
      <c r="AP629" s="133"/>
      <c r="AQ629" s="180"/>
      <c r="AR629" s="180"/>
      <c r="AS629" s="180"/>
      <c r="AT629" s="180"/>
      <c r="AU629" s="180"/>
      <c r="AV629" s="180"/>
      <c r="AW629" s="181"/>
      <c r="AX629" s="181"/>
      <c r="AY629" s="182"/>
      <c r="AZ629" s="181"/>
      <c r="BA629" s="181"/>
      <c r="BB629" s="177"/>
      <c r="BC629" s="177"/>
      <c r="BD629" s="182"/>
    </row>
    <row r="630" spans="1:56" ht="15" customHeight="1" x14ac:dyDescent="0.25">
      <c r="A630" s="133"/>
      <c r="B630" s="133"/>
      <c r="C630" s="179"/>
      <c r="D630" s="179"/>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77"/>
      <c r="AA630" s="133"/>
      <c r="AB630" s="178"/>
      <c r="AC630" s="178"/>
      <c r="AD630" s="178"/>
      <c r="AE630" s="178"/>
      <c r="AF630" s="179"/>
      <c r="AG630" s="179"/>
      <c r="AH630" s="179"/>
      <c r="AI630" s="179"/>
      <c r="AJ630" s="133"/>
      <c r="AK630" s="133"/>
      <c r="AL630" s="133"/>
      <c r="AM630" s="133"/>
      <c r="AN630" s="133"/>
      <c r="AO630" s="133"/>
      <c r="AP630" s="133"/>
      <c r="AQ630" s="180"/>
      <c r="AR630" s="180"/>
      <c r="AS630" s="180"/>
      <c r="AT630" s="180"/>
      <c r="AU630" s="180"/>
      <c r="AV630" s="180"/>
      <c r="AW630" s="181"/>
      <c r="AX630" s="181"/>
      <c r="AY630" s="182"/>
      <c r="AZ630" s="181"/>
      <c r="BA630" s="181"/>
      <c r="BB630" s="177"/>
      <c r="BC630" s="177"/>
      <c r="BD630" s="182"/>
    </row>
    <row r="631" spans="1:56" ht="15" customHeight="1" x14ac:dyDescent="0.25">
      <c r="A631" s="133"/>
      <c r="B631" s="133"/>
      <c r="C631" s="179"/>
      <c r="D631" s="179"/>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77"/>
      <c r="AA631" s="133"/>
      <c r="AB631" s="178"/>
      <c r="AC631" s="178"/>
      <c r="AD631" s="178"/>
      <c r="AE631" s="178"/>
      <c r="AF631" s="179"/>
      <c r="AG631" s="179"/>
      <c r="AH631" s="179"/>
      <c r="AI631" s="179"/>
      <c r="AJ631" s="133"/>
      <c r="AK631" s="133"/>
      <c r="AL631" s="133"/>
      <c r="AM631" s="133"/>
      <c r="AN631" s="133"/>
      <c r="AO631" s="133"/>
      <c r="AP631" s="133"/>
      <c r="AQ631" s="180"/>
      <c r="AR631" s="180"/>
      <c r="AS631" s="180"/>
      <c r="AT631" s="180"/>
      <c r="AU631" s="180"/>
      <c r="AV631" s="180"/>
      <c r="AW631" s="181"/>
      <c r="AX631" s="181"/>
      <c r="AY631" s="182"/>
      <c r="AZ631" s="181"/>
      <c r="BA631" s="181"/>
      <c r="BB631" s="177"/>
      <c r="BC631" s="177"/>
      <c r="BD631" s="182"/>
    </row>
    <row r="632" spans="1:56" ht="15" customHeight="1" x14ac:dyDescent="0.25">
      <c r="A632" s="133"/>
      <c r="B632" s="133"/>
      <c r="C632" s="179"/>
      <c r="D632" s="179"/>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77"/>
      <c r="AA632" s="133"/>
      <c r="AB632" s="178"/>
      <c r="AC632" s="178"/>
      <c r="AD632" s="178"/>
      <c r="AE632" s="178"/>
      <c r="AF632" s="179"/>
      <c r="AG632" s="179"/>
      <c r="AH632" s="179"/>
      <c r="AI632" s="179"/>
      <c r="AJ632" s="133"/>
      <c r="AK632" s="133"/>
      <c r="AL632" s="133"/>
      <c r="AM632" s="133"/>
      <c r="AN632" s="133"/>
      <c r="AO632" s="133"/>
      <c r="AP632" s="133"/>
      <c r="AQ632" s="180"/>
      <c r="AR632" s="180"/>
      <c r="AS632" s="180"/>
      <c r="AT632" s="180"/>
      <c r="AU632" s="180"/>
      <c r="AV632" s="180"/>
      <c r="AW632" s="181"/>
      <c r="AX632" s="181"/>
      <c r="AY632" s="182"/>
      <c r="AZ632" s="181"/>
      <c r="BA632" s="181"/>
      <c r="BB632" s="177"/>
      <c r="BC632" s="177"/>
      <c r="BD632" s="182"/>
    </row>
    <row r="633" spans="1:56" ht="15" customHeight="1" x14ac:dyDescent="0.25">
      <c r="A633" s="133"/>
      <c r="B633" s="133"/>
      <c r="C633" s="179"/>
      <c r="D633" s="179"/>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77"/>
      <c r="AA633" s="133"/>
      <c r="AB633" s="178"/>
      <c r="AC633" s="178"/>
      <c r="AD633" s="178"/>
      <c r="AE633" s="178"/>
      <c r="AF633" s="179"/>
      <c r="AG633" s="179"/>
      <c r="AH633" s="179"/>
      <c r="AI633" s="179"/>
      <c r="AJ633" s="133"/>
      <c r="AK633" s="133"/>
      <c r="AL633" s="133"/>
      <c r="AM633" s="133"/>
      <c r="AN633" s="133"/>
      <c r="AO633" s="133"/>
      <c r="AP633" s="133"/>
      <c r="AQ633" s="180"/>
      <c r="AR633" s="180"/>
      <c r="AS633" s="180"/>
      <c r="AT633" s="180"/>
      <c r="AU633" s="180"/>
      <c r="AV633" s="180"/>
      <c r="AW633" s="181"/>
      <c r="AX633" s="181"/>
      <c r="AY633" s="182"/>
      <c r="AZ633" s="181"/>
      <c r="BA633" s="181"/>
      <c r="BB633" s="177"/>
      <c r="BC633" s="177"/>
      <c r="BD633" s="182"/>
    </row>
    <row r="634" spans="1:56" ht="15" customHeight="1" x14ac:dyDescent="0.25">
      <c r="A634" s="133"/>
      <c r="B634" s="133"/>
      <c r="C634" s="179"/>
      <c r="D634" s="179"/>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77"/>
      <c r="AA634" s="133"/>
      <c r="AB634" s="178"/>
      <c r="AC634" s="178"/>
      <c r="AD634" s="178"/>
      <c r="AE634" s="178"/>
      <c r="AF634" s="179"/>
      <c r="AG634" s="179"/>
      <c r="AH634" s="179"/>
      <c r="AI634" s="179"/>
      <c r="AJ634" s="133"/>
      <c r="AK634" s="133"/>
      <c r="AL634" s="133"/>
      <c r="AM634" s="133"/>
      <c r="AN634" s="133"/>
      <c r="AO634" s="133"/>
      <c r="AP634" s="133"/>
      <c r="AQ634" s="180"/>
      <c r="AR634" s="180"/>
      <c r="AS634" s="180"/>
      <c r="AT634" s="180"/>
      <c r="AU634" s="180"/>
      <c r="AV634" s="180"/>
      <c r="AW634" s="181"/>
      <c r="AX634" s="181"/>
      <c r="AY634" s="182"/>
      <c r="AZ634" s="181"/>
      <c r="BA634" s="181"/>
      <c r="BB634" s="177"/>
      <c r="BC634" s="177"/>
      <c r="BD634" s="182"/>
    </row>
    <row r="635" spans="1:56" ht="15" customHeight="1" x14ac:dyDescent="0.25">
      <c r="A635" s="133"/>
      <c r="B635" s="133"/>
      <c r="C635" s="179"/>
      <c r="D635" s="179"/>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77"/>
      <c r="AA635" s="133"/>
      <c r="AB635" s="178"/>
      <c r="AC635" s="178"/>
      <c r="AD635" s="178"/>
      <c r="AE635" s="178"/>
      <c r="AF635" s="179"/>
      <c r="AG635" s="179"/>
      <c r="AH635" s="179"/>
      <c r="AI635" s="179"/>
      <c r="AJ635" s="133"/>
      <c r="AK635" s="133"/>
      <c r="AL635" s="133"/>
      <c r="AM635" s="133"/>
      <c r="AN635" s="133"/>
      <c r="AO635" s="133"/>
      <c r="AP635" s="133"/>
      <c r="AQ635" s="180"/>
      <c r="AR635" s="180"/>
      <c r="AS635" s="180"/>
      <c r="AT635" s="180"/>
      <c r="AU635" s="180"/>
      <c r="AV635" s="180"/>
      <c r="AW635" s="181"/>
      <c r="AX635" s="181"/>
      <c r="AY635" s="182"/>
      <c r="AZ635" s="181"/>
      <c r="BA635" s="181"/>
      <c r="BB635" s="177"/>
      <c r="BC635" s="177"/>
      <c r="BD635" s="182"/>
    </row>
    <row r="636" spans="1:56" ht="15" customHeight="1" x14ac:dyDescent="0.25">
      <c r="A636" s="133"/>
      <c r="B636" s="133"/>
      <c r="C636" s="179"/>
      <c r="D636" s="179"/>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77"/>
      <c r="AA636" s="133"/>
      <c r="AB636" s="178"/>
      <c r="AC636" s="178"/>
      <c r="AD636" s="178"/>
      <c r="AE636" s="178"/>
      <c r="AF636" s="179"/>
      <c r="AG636" s="179"/>
      <c r="AH636" s="179"/>
      <c r="AI636" s="179"/>
      <c r="AJ636" s="133"/>
      <c r="AK636" s="133"/>
      <c r="AL636" s="133"/>
      <c r="AM636" s="133"/>
      <c r="AN636" s="133"/>
      <c r="AO636" s="133"/>
      <c r="AP636" s="133"/>
      <c r="AQ636" s="180"/>
      <c r="AR636" s="180"/>
      <c r="AS636" s="180"/>
      <c r="AT636" s="180"/>
      <c r="AU636" s="180"/>
      <c r="AV636" s="180"/>
      <c r="AW636" s="181"/>
      <c r="AX636" s="181"/>
      <c r="AY636" s="182"/>
      <c r="AZ636" s="181"/>
      <c r="BA636" s="181"/>
      <c r="BB636" s="177"/>
      <c r="BC636" s="177"/>
      <c r="BD636" s="182"/>
    </row>
    <row r="637" spans="1:56" ht="15" customHeight="1" x14ac:dyDescent="0.25">
      <c r="A637" s="133"/>
      <c r="B637" s="133"/>
      <c r="C637" s="179"/>
      <c r="D637" s="179"/>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77"/>
      <c r="AA637" s="133"/>
      <c r="AB637" s="178"/>
      <c r="AC637" s="178"/>
      <c r="AD637" s="178"/>
      <c r="AE637" s="178"/>
      <c r="AF637" s="179"/>
      <c r="AG637" s="179"/>
      <c r="AH637" s="179"/>
      <c r="AI637" s="179"/>
      <c r="AJ637" s="133"/>
      <c r="AK637" s="133"/>
      <c r="AL637" s="133"/>
      <c r="AM637" s="133"/>
      <c r="AN637" s="133"/>
      <c r="AO637" s="133"/>
      <c r="AP637" s="133"/>
      <c r="AQ637" s="180"/>
      <c r="AR637" s="180"/>
      <c r="AS637" s="180"/>
      <c r="AT637" s="180"/>
      <c r="AU637" s="180"/>
      <c r="AV637" s="180"/>
      <c r="AW637" s="181"/>
      <c r="AX637" s="181"/>
      <c r="AY637" s="182"/>
      <c r="AZ637" s="181"/>
      <c r="BA637" s="181"/>
      <c r="BB637" s="177"/>
      <c r="BC637" s="177"/>
      <c r="BD637" s="182"/>
    </row>
    <row r="638" spans="1:56" ht="15" customHeight="1" x14ac:dyDescent="0.25">
      <c r="A638" s="133"/>
      <c r="B638" s="133"/>
      <c r="C638" s="179"/>
      <c r="D638" s="179"/>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77"/>
      <c r="AA638" s="133"/>
      <c r="AB638" s="178"/>
      <c r="AC638" s="178"/>
      <c r="AD638" s="178"/>
      <c r="AE638" s="178"/>
      <c r="AF638" s="179"/>
      <c r="AG638" s="179"/>
      <c r="AH638" s="179"/>
      <c r="AI638" s="179"/>
      <c r="AJ638" s="133"/>
      <c r="AK638" s="133"/>
      <c r="AL638" s="133"/>
      <c r="AM638" s="133"/>
      <c r="AN638" s="133"/>
      <c r="AO638" s="133"/>
      <c r="AP638" s="133"/>
      <c r="AQ638" s="180"/>
      <c r="AR638" s="180"/>
      <c r="AS638" s="180"/>
      <c r="AT638" s="180"/>
      <c r="AU638" s="180"/>
      <c r="AV638" s="180"/>
      <c r="AW638" s="181"/>
      <c r="AX638" s="181"/>
      <c r="AY638" s="182"/>
      <c r="AZ638" s="181"/>
      <c r="BA638" s="181"/>
      <c r="BB638" s="177"/>
      <c r="BC638" s="177"/>
      <c r="BD638" s="182"/>
    </row>
    <row r="639" spans="1:56" ht="15" customHeight="1" x14ac:dyDescent="0.25">
      <c r="A639" s="133"/>
      <c r="B639" s="133"/>
      <c r="C639" s="179"/>
      <c r="D639" s="179"/>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77"/>
      <c r="AA639" s="133"/>
      <c r="AB639" s="178"/>
      <c r="AC639" s="178"/>
      <c r="AD639" s="178"/>
      <c r="AE639" s="178"/>
      <c r="AF639" s="179"/>
      <c r="AG639" s="179"/>
      <c r="AH639" s="179"/>
      <c r="AI639" s="179"/>
      <c r="AJ639" s="133"/>
      <c r="AK639" s="133"/>
      <c r="AL639" s="133"/>
      <c r="AM639" s="133"/>
      <c r="AN639" s="133"/>
      <c r="AO639" s="133"/>
      <c r="AP639" s="133"/>
      <c r="AQ639" s="180"/>
      <c r="AR639" s="180"/>
      <c r="AS639" s="180"/>
      <c r="AT639" s="180"/>
      <c r="AU639" s="180"/>
      <c r="AV639" s="180"/>
      <c r="AW639" s="181"/>
      <c r="AX639" s="181"/>
      <c r="AY639" s="182"/>
      <c r="AZ639" s="181"/>
      <c r="BA639" s="181"/>
      <c r="BB639" s="177"/>
      <c r="BC639" s="177"/>
      <c r="BD639" s="182"/>
    </row>
    <row r="640" spans="1:56" ht="15" customHeight="1" x14ac:dyDescent="0.25">
      <c r="A640" s="133"/>
      <c r="B640" s="133"/>
      <c r="C640" s="179"/>
      <c r="D640" s="179"/>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77"/>
      <c r="AA640" s="133"/>
      <c r="AB640" s="178"/>
      <c r="AC640" s="178"/>
      <c r="AD640" s="178"/>
      <c r="AE640" s="178"/>
      <c r="AF640" s="179"/>
      <c r="AG640" s="179"/>
      <c r="AH640" s="179"/>
      <c r="AI640" s="179"/>
      <c r="AJ640" s="133"/>
      <c r="AK640" s="133"/>
      <c r="AL640" s="133"/>
      <c r="AM640" s="133"/>
      <c r="AN640" s="133"/>
      <c r="AO640" s="133"/>
      <c r="AP640" s="133"/>
      <c r="AQ640" s="180"/>
      <c r="AR640" s="180"/>
      <c r="AS640" s="180"/>
      <c r="AT640" s="180"/>
      <c r="AU640" s="180"/>
      <c r="AV640" s="180"/>
      <c r="AW640" s="181"/>
      <c r="AX640" s="181"/>
      <c r="AY640" s="182"/>
      <c r="AZ640" s="181"/>
      <c r="BA640" s="181"/>
      <c r="BB640" s="177"/>
      <c r="BC640" s="177"/>
      <c r="BD640" s="182"/>
    </row>
    <row r="641" spans="1:56" ht="15" customHeight="1" x14ac:dyDescent="0.25">
      <c r="A641" s="133"/>
      <c r="B641" s="133"/>
      <c r="C641" s="179"/>
      <c r="D641" s="179"/>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77"/>
      <c r="AA641" s="133"/>
      <c r="AB641" s="178"/>
      <c r="AC641" s="178"/>
      <c r="AD641" s="178"/>
      <c r="AE641" s="178"/>
      <c r="AF641" s="179"/>
      <c r="AG641" s="179"/>
      <c r="AH641" s="179"/>
      <c r="AI641" s="179"/>
      <c r="AJ641" s="133"/>
      <c r="AK641" s="133"/>
      <c r="AL641" s="133"/>
      <c r="AM641" s="133"/>
      <c r="AN641" s="133"/>
      <c r="AO641" s="133"/>
      <c r="AP641" s="133"/>
      <c r="AQ641" s="180"/>
      <c r="AR641" s="180"/>
      <c r="AS641" s="180"/>
      <c r="AT641" s="180"/>
      <c r="AU641" s="180"/>
      <c r="AV641" s="180"/>
      <c r="AW641" s="181"/>
      <c r="AX641" s="181"/>
      <c r="AY641" s="182"/>
      <c r="AZ641" s="181"/>
      <c r="BA641" s="181"/>
      <c r="BB641" s="177"/>
      <c r="BC641" s="177"/>
      <c r="BD641" s="182"/>
    </row>
    <row r="642" spans="1:56" ht="15" customHeight="1" x14ac:dyDescent="0.25">
      <c r="A642" s="133"/>
      <c r="B642" s="133"/>
      <c r="C642" s="179"/>
      <c r="D642" s="179"/>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77"/>
      <c r="AA642" s="133"/>
      <c r="AB642" s="178"/>
      <c r="AC642" s="178"/>
      <c r="AD642" s="178"/>
      <c r="AE642" s="178"/>
      <c r="AF642" s="179"/>
      <c r="AG642" s="179"/>
      <c r="AH642" s="179"/>
      <c r="AI642" s="179"/>
      <c r="AJ642" s="133"/>
      <c r="AK642" s="133"/>
      <c r="AL642" s="133"/>
      <c r="AM642" s="133"/>
      <c r="AN642" s="133"/>
      <c r="AO642" s="133"/>
      <c r="AP642" s="133"/>
      <c r="AQ642" s="180"/>
      <c r="AR642" s="180"/>
      <c r="AS642" s="180"/>
      <c r="AT642" s="180"/>
      <c r="AU642" s="180"/>
      <c r="AV642" s="180"/>
      <c r="AW642" s="181"/>
      <c r="AX642" s="181"/>
      <c r="AY642" s="182"/>
      <c r="AZ642" s="181"/>
      <c r="BA642" s="181"/>
      <c r="BB642" s="177"/>
      <c r="BC642" s="177"/>
      <c r="BD642" s="182"/>
    </row>
    <row r="643" spans="1:56" ht="15" customHeight="1" x14ac:dyDescent="0.25">
      <c r="A643" s="133"/>
      <c r="B643" s="133"/>
      <c r="C643" s="179"/>
      <c r="D643" s="179"/>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77"/>
      <c r="AA643" s="133"/>
      <c r="AB643" s="178"/>
      <c r="AC643" s="178"/>
      <c r="AD643" s="178"/>
      <c r="AE643" s="178"/>
      <c r="AF643" s="179"/>
      <c r="AG643" s="179"/>
      <c r="AH643" s="179"/>
      <c r="AI643" s="179"/>
      <c r="AJ643" s="133"/>
      <c r="AK643" s="133"/>
      <c r="AL643" s="133"/>
      <c r="AM643" s="133"/>
      <c r="AN643" s="133"/>
      <c r="AO643" s="133"/>
      <c r="AP643" s="133"/>
      <c r="AQ643" s="180"/>
      <c r="AR643" s="180"/>
      <c r="AS643" s="180"/>
      <c r="AT643" s="180"/>
      <c r="AU643" s="180"/>
      <c r="AV643" s="180"/>
      <c r="AW643" s="181"/>
      <c r="AX643" s="181"/>
      <c r="AY643" s="182"/>
      <c r="AZ643" s="181"/>
      <c r="BA643" s="181"/>
      <c r="BB643" s="177"/>
      <c r="BC643" s="177"/>
      <c r="BD643" s="182"/>
    </row>
    <row r="644" spans="1:56" ht="15" customHeight="1" x14ac:dyDescent="0.25">
      <c r="A644" s="133"/>
      <c r="B644" s="133"/>
      <c r="C644" s="179"/>
      <c r="D644" s="179"/>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77"/>
      <c r="AA644" s="133"/>
      <c r="AB644" s="178"/>
      <c r="AC644" s="178"/>
      <c r="AD644" s="178"/>
      <c r="AE644" s="178"/>
      <c r="AF644" s="179"/>
      <c r="AG644" s="179"/>
      <c r="AH644" s="179"/>
      <c r="AI644" s="179"/>
      <c r="AJ644" s="133"/>
      <c r="AK644" s="133"/>
      <c r="AL644" s="133"/>
      <c r="AM644" s="133"/>
      <c r="AN644" s="133"/>
      <c r="AO644" s="133"/>
      <c r="AP644" s="133"/>
      <c r="AQ644" s="180"/>
      <c r="AR644" s="180"/>
      <c r="AS644" s="180"/>
      <c r="AT644" s="180"/>
      <c r="AU644" s="180"/>
      <c r="AV644" s="180"/>
      <c r="AW644" s="181"/>
      <c r="AX644" s="181"/>
      <c r="AY644" s="182"/>
      <c r="AZ644" s="181"/>
      <c r="BA644" s="181"/>
      <c r="BB644" s="177"/>
      <c r="BC644" s="177"/>
      <c r="BD644" s="182"/>
    </row>
    <row r="645" spans="1:56" ht="15" customHeight="1" x14ac:dyDescent="0.25">
      <c r="A645" s="133"/>
      <c r="B645" s="133"/>
      <c r="C645" s="179"/>
      <c r="D645" s="179"/>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77"/>
      <c r="AA645" s="133"/>
      <c r="AB645" s="178"/>
      <c r="AC645" s="178"/>
      <c r="AD645" s="178"/>
      <c r="AE645" s="178"/>
      <c r="AF645" s="179"/>
      <c r="AG645" s="179"/>
      <c r="AH645" s="179"/>
      <c r="AI645" s="179"/>
      <c r="AJ645" s="133"/>
      <c r="AK645" s="133"/>
      <c r="AL645" s="133"/>
      <c r="AM645" s="133"/>
      <c r="AN645" s="133"/>
      <c r="AO645" s="133"/>
      <c r="AP645" s="133"/>
      <c r="AQ645" s="180"/>
      <c r="AR645" s="180"/>
      <c r="AS645" s="180"/>
      <c r="AT645" s="180"/>
      <c r="AU645" s="180"/>
      <c r="AV645" s="180"/>
      <c r="AW645" s="181"/>
      <c r="AX645" s="181"/>
      <c r="AY645" s="182"/>
      <c r="AZ645" s="181"/>
      <c r="BA645" s="181"/>
      <c r="BB645" s="177"/>
      <c r="BC645" s="177"/>
      <c r="BD645" s="182"/>
    </row>
    <row r="646" spans="1:56" ht="15" customHeight="1" x14ac:dyDescent="0.25">
      <c r="A646" s="133"/>
      <c r="B646" s="133"/>
      <c r="C646" s="179"/>
      <c r="D646" s="179"/>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77"/>
      <c r="AA646" s="133"/>
      <c r="AB646" s="178"/>
      <c r="AC646" s="178"/>
      <c r="AD646" s="178"/>
      <c r="AE646" s="178"/>
      <c r="AF646" s="179"/>
      <c r="AG646" s="179"/>
      <c r="AH646" s="179"/>
      <c r="AI646" s="179"/>
      <c r="AJ646" s="133"/>
      <c r="AK646" s="133"/>
      <c r="AL646" s="133"/>
      <c r="AM646" s="133"/>
      <c r="AN646" s="133"/>
      <c r="AO646" s="133"/>
      <c r="AP646" s="133"/>
      <c r="AQ646" s="180"/>
      <c r="AR646" s="180"/>
      <c r="AS646" s="180"/>
      <c r="AT646" s="180"/>
      <c r="AU646" s="180"/>
      <c r="AV646" s="180"/>
      <c r="AW646" s="181"/>
      <c r="AX646" s="181"/>
      <c r="AY646" s="182"/>
      <c r="AZ646" s="181"/>
      <c r="BA646" s="181"/>
      <c r="BB646" s="177"/>
      <c r="BC646" s="177"/>
      <c r="BD646" s="182"/>
    </row>
    <row r="647" spans="1:56" ht="15" customHeight="1" x14ac:dyDescent="0.25">
      <c r="A647" s="133"/>
      <c r="B647" s="133"/>
      <c r="C647" s="179"/>
      <c r="D647" s="179"/>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77"/>
      <c r="AA647" s="133"/>
      <c r="AB647" s="178"/>
      <c r="AC647" s="178"/>
      <c r="AD647" s="178"/>
      <c r="AE647" s="178"/>
      <c r="AF647" s="179"/>
      <c r="AG647" s="179"/>
      <c r="AH647" s="179"/>
      <c r="AI647" s="179"/>
      <c r="AJ647" s="133"/>
      <c r="AK647" s="133"/>
      <c r="AL647" s="133"/>
      <c r="AM647" s="133"/>
      <c r="AN647" s="133"/>
      <c r="AO647" s="133"/>
      <c r="AP647" s="133"/>
      <c r="AQ647" s="180"/>
      <c r="AR647" s="180"/>
      <c r="AS647" s="180"/>
      <c r="AT647" s="180"/>
      <c r="AU647" s="180"/>
      <c r="AV647" s="180"/>
      <c r="AW647" s="181"/>
      <c r="AX647" s="181"/>
      <c r="AY647" s="182"/>
      <c r="AZ647" s="181"/>
      <c r="BA647" s="181"/>
      <c r="BB647" s="177"/>
      <c r="BC647" s="177"/>
      <c r="BD647" s="182"/>
    </row>
    <row r="648" spans="1:56" ht="15" customHeight="1" x14ac:dyDescent="0.25">
      <c r="A648" s="133"/>
      <c r="B648" s="133"/>
      <c r="C648" s="179"/>
      <c r="D648" s="179"/>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77"/>
      <c r="AA648" s="133"/>
      <c r="AB648" s="178"/>
      <c r="AC648" s="178"/>
      <c r="AD648" s="178"/>
      <c r="AE648" s="178"/>
      <c r="AF648" s="179"/>
      <c r="AG648" s="179"/>
      <c r="AH648" s="179"/>
      <c r="AI648" s="179"/>
      <c r="AJ648" s="133"/>
      <c r="AK648" s="133"/>
      <c r="AL648" s="133"/>
      <c r="AM648" s="133"/>
      <c r="AN648" s="133"/>
      <c r="AO648" s="133"/>
      <c r="AP648" s="133"/>
      <c r="AQ648" s="180"/>
      <c r="AR648" s="180"/>
      <c r="AS648" s="180"/>
      <c r="AT648" s="180"/>
      <c r="AU648" s="180"/>
      <c r="AV648" s="180"/>
      <c r="AW648" s="181"/>
      <c r="AX648" s="181"/>
      <c r="AY648" s="182"/>
      <c r="AZ648" s="181"/>
      <c r="BA648" s="181"/>
      <c r="BB648" s="177"/>
      <c r="BC648" s="177"/>
      <c r="BD648" s="182"/>
    </row>
    <row r="649" spans="1:56" ht="15" customHeight="1" x14ac:dyDescent="0.25">
      <c r="A649" s="133"/>
      <c r="B649" s="133"/>
      <c r="C649" s="179"/>
      <c r="D649" s="179"/>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77"/>
      <c r="AA649" s="133"/>
      <c r="AB649" s="178"/>
      <c r="AC649" s="178"/>
      <c r="AD649" s="178"/>
      <c r="AE649" s="178"/>
      <c r="AF649" s="179"/>
      <c r="AG649" s="179"/>
      <c r="AH649" s="179"/>
      <c r="AI649" s="179"/>
      <c r="AJ649" s="133"/>
      <c r="AK649" s="133"/>
      <c r="AL649" s="133"/>
      <c r="AM649" s="133"/>
      <c r="AN649" s="133"/>
      <c r="AO649" s="133"/>
      <c r="AP649" s="133"/>
      <c r="AQ649" s="180"/>
      <c r="AR649" s="180"/>
      <c r="AS649" s="180"/>
      <c r="AT649" s="180"/>
      <c r="AU649" s="180"/>
      <c r="AV649" s="180"/>
      <c r="AW649" s="181"/>
      <c r="AX649" s="181"/>
      <c r="AY649" s="182"/>
      <c r="AZ649" s="181"/>
      <c r="BA649" s="181"/>
      <c r="BB649" s="177"/>
      <c r="BC649" s="177"/>
      <c r="BD649" s="182"/>
    </row>
    <row r="650" spans="1:56" ht="15" customHeight="1" x14ac:dyDescent="0.25">
      <c r="A650" s="133"/>
      <c r="B650" s="133"/>
      <c r="C650" s="179"/>
      <c r="D650" s="179"/>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77"/>
      <c r="AA650" s="133"/>
      <c r="AB650" s="178"/>
      <c r="AC650" s="178"/>
      <c r="AD650" s="178"/>
      <c r="AE650" s="178"/>
      <c r="AF650" s="179"/>
      <c r="AG650" s="179"/>
      <c r="AH650" s="179"/>
      <c r="AI650" s="179"/>
      <c r="AJ650" s="133"/>
      <c r="AK650" s="133"/>
      <c r="AL650" s="133"/>
      <c r="AM650" s="133"/>
      <c r="AN650" s="133"/>
      <c r="AO650" s="133"/>
      <c r="AP650" s="133"/>
      <c r="AQ650" s="180"/>
      <c r="AR650" s="180"/>
      <c r="AS650" s="180"/>
      <c r="AT650" s="180"/>
      <c r="AU650" s="180"/>
      <c r="AV650" s="180"/>
      <c r="AW650" s="181"/>
      <c r="AX650" s="181"/>
      <c r="AY650" s="182"/>
      <c r="AZ650" s="181"/>
      <c r="BA650" s="181"/>
      <c r="BB650" s="177"/>
      <c r="BC650" s="177"/>
      <c r="BD650" s="182"/>
    </row>
    <row r="651" spans="1:56" ht="15" customHeight="1" x14ac:dyDescent="0.25">
      <c r="A651" s="133"/>
      <c r="B651" s="133"/>
      <c r="C651" s="179"/>
      <c r="D651" s="179"/>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77"/>
      <c r="AA651" s="133"/>
      <c r="AB651" s="178"/>
      <c r="AC651" s="178"/>
      <c r="AD651" s="178"/>
      <c r="AE651" s="178"/>
      <c r="AF651" s="179"/>
      <c r="AG651" s="179"/>
      <c r="AH651" s="179"/>
      <c r="AI651" s="179"/>
      <c r="AJ651" s="133"/>
      <c r="AK651" s="133"/>
      <c r="AL651" s="133"/>
      <c r="AM651" s="133"/>
      <c r="AN651" s="133"/>
      <c r="AO651" s="133"/>
      <c r="AP651" s="133"/>
      <c r="AQ651" s="180"/>
      <c r="AR651" s="180"/>
      <c r="AS651" s="180"/>
      <c r="AT651" s="180"/>
      <c r="AU651" s="180"/>
      <c r="AV651" s="180"/>
      <c r="AW651" s="181"/>
      <c r="AX651" s="181"/>
      <c r="AY651" s="182"/>
      <c r="AZ651" s="181"/>
      <c r="BA651" s="181"/>
      <c r="BB651" s="177"/>
      <c r="BC651" s="177"/>
      <c r="BD651" s="182"/>
    </row>
    <row r="652" spans="1:56" ht="15" customHeight="1" x14ac:dyDescent="0.25">
      <c r="A652" s="133"/>
      <c r="B652" s="133"/>
      <c r="C652" s="179"/>
      <c r="D652" s="179"/>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77"/>
      <c r="AA652" s="133"/>
      <c r="AB652" s="178"/>
      <c r="AC652" s="178"/>
      <c r="AD652" s="178"/>
      <c r="AE652" s="178"/>
      <c r="AF652" s="179"/>
      <c r="AG652" s="179"/>
      <c r="AH652" s="179"/>
      <c r="AI652" s="179"/>
      <c r="AJ652" s="133"/>
      <c r="AK652" s="133"/>
      <c r="AL652" s="133"/>
      <c r="AM652" s="133"/>
      <c r="AN652" s="133"/>
      <c r="AO652" s="133"/>
      <c r="AP652" s="133"/>
      <c r="AQ652" s="180"/>
      <c r="AR652" s="180"/>
      <c r="AS652" s="180"/>
      <c r="AT652" s="180"/>
      <c r="AU652" s="180"/>
      <c r="AV652" s="180"/>
      <c r="AW652" s="181"/>
      <c r="AX652" s="181"/>
      <c r="AY652" s="182"/>
      <c r="AZ652" s="181"/>
      <c r="BA652" s="181"/>
      <c r="BB652" s="177"/>
      <c r="BC652" s="177"/>
      <c r="BD652" s="182"/>
    </row>
    <row r="653" spans="1:56" ht="15" customHeight="1" x14ac:dyDescent="0.25">
      <c r="A653" s="133"/>
      <c r="B653" s="133"/>
      <c r="C653" s="179"/>
      <c r="D653" s="179"/>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77"/>
      <c r="AA653" s="133"/>
      <c r="AB653" s="178"/>
      <c r="AC653" s="178"/>
      <c r="AD653" s="178"/>
      <c r="AE653" s="178"/>
      <c r="AF653" s="179"/>
      <c r="AG653" s="179"/>
      <c r="AH653" s="179"/>
      <c r="AI653" s="179"/>
      <c r="AJ653" s="133"/>
      <c r="AK653" s="133"/>
      <c r="AL653" s="133"/>
      <c r="AM653" s="133"/>
      <c r="AN653" s="133"/>
      <c r="AO653" s="133"/>
      <c r="AP653" s="133"/>
      <c r="AQ653" s="180"/>
      <c r="AR653" s="180"/>
      <c r="AS653" s="180"/>
      <c r="AT653" s="180"/>
      <c r="AU653" s="180"/>
      <c r="AV653" s="180"/>
      <c r="AW653" s="181"/>
      <c r="AX653" s="181"/>
      <c r="AY653" s="182"/>
      <c r="AZ653" s="181"/>
      <c r="BA653" s="181"/>
      <c r="BB653" s="177"/>
      <c r="BC653" s="177"/>
      <c r="BD653" s="182"/>
    </row>
    <row r="654" spans="1:56" ht="15" customHeight="1" x14ac:dyDescent="0.25">
      <c r="A654" s="133"/>
      <c r="B654" s="133"/>
      <c r="C654" s="179"/>
      <c r="D654" s="179"/>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77"/>
      <c r="AA654" s="133"/>
      <c r="AB654" s="178"/>
      <c r="AC654" s="178"/>
      <c r="AD654" s="178"/>
      <c r="AE654" s="178"/>
      <c r="AF654" s="179"/>
      <c r="AG654" s="179"/>
      <c r="AH654" s="179"/>
      <c r="AI654" s="179"/>
      <c r="AJ654" s="133"/>
      <c r="AK654" s="133"/>
      <c r="AL654" s="133"/>
      <c r="AM654" s="133"/>
      <c r="AN654" s="133"/>
      <c r="AO654" s="133"/>
      <c r="AP654" s="133"/>
      <c r="AQ654" s="180"/>
      <c r="AR654" s="180"/>
      <c r="AS654" s="180"/>
      <c r="AT654" s="180"/>
      <c r="AU654" s="180"/>
      <c r="AV654" s="180"/>
      <c r="AW654" s="181"/>
      <c r="AX654" s="181"/>
      <c r="AY654" s="182"/>
      <c r="AZ654" s="181"/>
      <c r="BA654" s="181"/>
      <c r="BB654" s="177"/>
      <c r="BC654" s="177"/>
      <c r="BD654" s="182"/>
    </row>
    <row r="655" spans="1:56" ht="15" customHeight="1" x14ac:dyDescent="0.25">
      <c r="A655" s="133"/>
      <c r="B655" s="133"/>
      <c r="C655" s="179"/>
      <c r="D655" s="179"/>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77"/>
      <c r="AA655" s="133"/>
      <c r="AB655" s="178"/>
      <c r="AC655" s="178"/>
      <c r="AD655" s="178"/>
      <c r="AE655" s="178"/>
      <c r="AF655" s="179"/>
      <c r="AG655" s="179"/>
      <c r="AH655" s="179"/>
      <c r="AI655" s="179"/>
      <c r="AJ655" s="133"/>
      <c r="AK655" s="133"/>
      <c r="AL655" s="133"/>
      <c r="AM655" s="133"/>
      <c r="AN655" s="133"/>
      <c r="AO655" s="133"/>
      <c r="AP655" s="133"/>
      <c r="AQ655" s="180"/>
      <c r="AR655" s="180"/>
      <c r="AS655" s="180"/>
      <c r="AT655" s="180"/>
      <c r="AU655" s="180"/>
      <c r="AV655" s="180"/>
      <c r="AW655" s="181"/>
      <c r="AX655" s="181"/>
      <c r="AY655" s="182"/>
      <c r="AZ655" s="181"/>
      <c r="BA655" s="181"/>
      <c r="BB655" s="177"/>
      <c r="BC655" s="177"/>
      <c r="BD655" s="182"/>
    </row>
    <row r="656" spans="1:56" ht="15" customHeight="1" x14ac:dyDescent="0.25">
      <c r="A656" s="133"/>
      <c r="B656" s="133"/>
      <c r="C656" s="179"/>
      <c r="D656" s="179"/>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77"/>
      <c r="AA656" s="133"/>
      <c r="AB656" s="178"/>
      <c r="AC656" s="178"/>
      <c r="AD656" s="178"/>
      <c r="AE656" s="178"/>
      <c r="AF656" s="179"/>
      <c r="AG656" s="179"/>
      <c r="AH656" s="179"/>
      <c r="AI656" s="179"/>
      <c r="AJ656" s="133"/>
      <c r="AK656" s="133"/>
      <c r="AL656" s="133"/>
      <c r="AM656" s="133"/>
      <c r="AN656" s="133"/>
      <c r="AO656" s="133"/>
      <c r="AP656" s="133"/>
      <c r="AQ656" s="180"/>
      <c r="AR656" s="180"/>
      <c r="AS656" s="180"/>
      <c r="AT656" s="180"/>
      <c r="AU656" s="180"/>
      <c r="AV656" s="180"/>
      <c r="AW656" s="181"/>
      <c r="AX656" s="181"/>
      <c r="AY656" s="182"/>
      <c r="AZ656" s="181"/>
      <c r="BA656" s="181"/>
      <c r="BB656" s="177"/>
      <c r="BC656" s="177"/>
      <c r="BD656" s="182"/>
    </row>
    <row r="657" spans="1:56" ht="15" customHeight="1" x14ac:dyDescent="0.25">
      <c r="A657" s="133"/>
      <c r="B657" s="133"/>
      <c r="C657" s="179"/>
      <c r="D657" s="179"/>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77"/>
      <c r="AA657" s="133"/>
      <c r="AB657" s="178"/>
      <c r="AC657" s="178"/>
      <c r="AD657" s="178"/>
      <c r="AE657" s="178"/>
      <c r="AF657" s="179"/>
      <c r="AG657" s="179"/>
      <c r="AH657" s="179"/>
      <c r="AI657" s="179"/>
      <c r="AJ657" s="133"/>
      <c r="AK657" s="133"/>
      <c r="AL657" s="133"/>
      <c r="AM657" s="133"/>
      <c r="AN657" s="133"/>
      <c r="AO657" s="133"/>
      <c r="AP657" s="133"/>
      <c r="AQ657" s="180"/>
      <c r="AR657" s="180"/>
      <c r="AS657" s="180"/>
      <c r="AT657" s="180"/>
      <c r="AU657" s="180"/>
      <c r="AV657" s="180"/>
      <c r="AW657" s="181"/>
      <c r="AX657" s="181"/>
      <c r="AY657" s="182"/>
      <c r="AZ657" s="181"/>
      <c r="BA657" s="181"/>
      <c r="BB657" s="177"/>
      <c r="BC657" s="177"/>
      <c r="BD657" s="182"/>
    </row>
    <row r="658" spans="1:56" ht="15" customHeight="1" x14ac:dyDescent="0.25">
      <c r="A658" s="133"/>
      <c r="B658" s="133"/>
      <c r="C658" s="179"/>
      <c r="D658" s="179"/>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77"/>
      <c r="AA658" s="133"/>
      <c r="AB658" s="178"/>
      <c r="AC658" s="178"/>
      <c r="AD658" s="178"/>
      <c r="AE658" s="178"/>
      <c r="AF658" s="179"/>
      <c r="AG658" s="179"/>
      <c r="AH658" s="179"/>
      <c r="AI658" s="179"/>
      <c r="AJ658" s="133"/>
      <c r="AK658" s="133"/>
      <c r="AL658" s="133"/>
      <c r="AM658" s="133"/>
      <c r="AN658" s="133"/>
      <c r="AO658" s="133"/>
      <c r="AP658" s="133"/>
      <c r="AQ658" s="180"/>
      <c r="AR658" s="180"/>
      <c r="AS658" s="180"/>
      <c r="AT658" s="180"/>
      <c r="AU658" s="180"/>
      <c r="AV658" s="180"/>
      <c r="AW658" s="181"/>
      <c r="AX658" s="181"/>
      <c r="AY658" s="182"/>
      <c r="AZ658" s="181"/>
      <c r="BA658" s="181"/>
      <c r="BB658" s="177"/>
      <c r="BC658" s="177"/>
      <c r="BD658" s="182"/>
    </row>
    <row r="659" spans="1:56" ht="15" customHeight="1" x14ac:dyDescent="0.25">
      <c r="A659" s="133"/>
      <c r="B659" s="133"/>
      <c r="C659" s="179"/>
      <c r="D659" s="179"/>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77"/>
      <c r="AA659" s="133"/>
      <c r="AB659" s="178"/>
      <c r="AC659" s="178"/>
      <c r="AD659" s="178"/>
      <c r="AE659" s="178"/>
      <c r="AF659" s="179"/>
      <c r="AG659" s="179"/>
      <c r="AH659" s="179"/>
      <c r="AI659" s="179"/>
      <c r="AJ659" s="133"/>
      <c r="AK659" s="133"/>
      <c r="AL659" s="133"/>
      <c r="AM659" s="133"/>
      <c r="AN659" s="133"/>
      <c r="AO659" s="133"/>
      <c r="AP659" s="133"/>
      <c r="AQ659" s="180"/>
      <c r="AR659" s="180"/>
      <c r="AS659" s="180"/>
      <c r="AT659" s="180"/>
      <c r="AU659" s="180"/>
      <c r="AV659" s="180"/>
      <c r="AW659" s="181"/>
      <c r="AX659" s="181"/>
      <c r="AY659" s="182"/>
      <c r="AZ659" s="181"/>
      <c r="BA659" s="181"/>
      <c r="BB659" s="177"/>
      <c r="BC659" s="177"/>
      <c r="BD659" s="182"/>
    </row>
    <row r="660" spans="1:56" ht="15" customHeight="1" x14ac:dyDescent="0.25">
      <c r="A660" s="133"/>
      <c r="B660" s="133"/>
      <c r="C660" s="179"/>
      <c r="D660" s="179"/>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77"/>
      <c r="AA660" s="133"/>
      <c r="AB660" s="178"/>
      <c r="AC660" s="178"/>
      <c r="AD660" s="178"/>
      <c r="AE660" s="178"/>
      <c r="AF660" s="179"/>
      <c r="AG660" s="179"/>
      <c r="AH660" s="179"/>
      <c r="AI660" s="179"/>
      <c r="AJ660" s="133"/>
      <c r="AK660" s="133"/>
      <c r="AL660" s="133"/>
      <c r="AM660" s="133"/>
      <c r="AN660" s="133"/>
      <c r="AO660" s="133"/>
      <c r="AP660" s="133"/>
      <c r="AQ660" s="180"/>
      <c r="AR660" s="180"/>
      <c r="AS660" s="180"/>
      <c r="AT660" s="180"/>
      <c r="AU660" s="180"/>
      <c r="AV660" s="180"/>
      <c r="AW660" s="181"/>
      <c r="AX660" s="181"/>
      <c r="AY660" s="182"/>
      <c r="AZ660" s="181"/>
      <c r="BA660" s="181"/>
      <c r="BB660" s="177"/>
      <c r="BC660" s="177"/>
      <c r="BD660" s="182"/>
    </row>
    <row r="661" spans="1:56" ht="15" customHeight="1" x14ac:dyDescent="0.25">
      <c r="A661" s="133"/>
      <c r="B661" s="133"/>
      <c r="C661" s="179"/>
      <c r="D661" s="179"/>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77"/>
      <c r="AA661" s="133"/>
      <c r="AB661" s="178"/>
      <c r="AC661" s="178"/>
      <c r="AD661" s="178"/>
      <c r="AE661" s="178"/>
      <c r="AF661" s="179"/>
      <c r="AG661" s="179"/>
      <c r="AH661" s="179"/>
      <c r="AI661" s="179"/>
      <c r="AJ661" s="133"/>
      <c r="AK661" s="133"/>
      <c r="AL661" s="133"/>
      <c r="AM661" s="133"/>
      <c r="AN661" s="133"/>
      <c r="AO661" s="133"/>
      <c r="AP661" s="133"/>
      <c r="AQ661" s="180"/>
      <c r="AR661" s="180"/>
      <c r="AS661" s="180"/>
      <c r="AT661" s="180"/>
      <c r="AU661" s="180"/>
      <c r="AV661" s="180"/>
      <c r="AW661" s="181"/>
      <c r="AX661" s="181"/>
      <c r="AY661" s="182"/>
      <c r="AZ661" s="181"/>
      <c r="BA661" s="181"/>
      <c r="BB661" s="177"/>
      <c r="BC661" s="177"/>
      <c r="BD661" s="182"/>
    </row>
    <row r="662" spans="1:56" ht="15" customHeight="1" x14ac:dyDescent="0.25">
      <c r="A662" s="133"/>
      <c r="B662" s="133"/>
      <c r="C662" s="179"/>
      <c r="D662" s="179"/>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77"/>
      <c r="AA662" s="133"/>
      <c r="AB662" s="178"/>
      <c r="AC662" s="178"/>
      <c r="AD662" s="178"/>
      <c r="AE662" s="178"/>
      <c r="AF662" s="179"/>
      <c r="AG662" s="179"/>
      <c r="AH662" s="179"/>
      <c r="AI662" s="179"/>
      <c r="AJ662" s="133"/>
      <c r="AK662" s="133"/>
      <c r="AL662" s="133"/>
      <c r="AM662" s="133"/>
      <c r="AN662" s="133"/>
      <c r="AO662" s="133"/>
      <c r="AP662" s="133"/>
      <c r="AQ662" s="180"/>
      <c r="AR662" s="180"/>
      <c r="AS662" s="180"/>
      <c r="AT662" s="180"/>
      <c r="AU662" s="180"/>
      <c r="AV662" s="180"/>
      <c r="AW662" s="181"/>
      <c r="AX662" s="181"/>
      <c r="AY662" s="182"/>
      <c r="AZ662" s="181"/>
      <c r="BA662" s="181"/>
      <c r="BB662" s="177"/>
      <c r="BC662" s="177"/>
      <c r="BD662" s="182"/>
    </row>
    <row r="663" spans="1:56" ht="15" customHeight="1" x14ac:dyDescent="0.25">
      <c r="A663" s="133"/>
      <c r="B663" s="133"/>
      <c r="C663" s="179"/>
      <c r="D663" s="179"/>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77"/>
      <c r="AA663" s="133"/>
      <c r="AB663" s="178"/>
      <c r="AC663" s="178"/>
      <c r="AD663" s="178"/>
      <c r="AE663" s="178"/>
      <c r="AF663" s="179"/>
      <c r="AG663" s="179"/>
      <c r="AH663" s="179"/>
      <c r="AI663" s="179"/>
      <c r="AJ663" s="133"/>
      <c r="AK663" s="133"/>
      <c r="AL663" s="133"/>
      <c r="AM663" s="133"/>
      <c r="AN663" s="133"/>
      <c r="AO663" s="133"/>
      <c r="AP663" s="133"/>
      <c r="AQ663" s="180"/>
      <c r="AR663" s="180"/>
      <c r="AS663" s="180"/>
      <c r="AT663" s="180"/>
      <c r="AU663" s="180"/>
      <c r="AV663" s="180"/>
      <c r="AW663" s="181"/>
      <c r="AX663" s="181"/>
      <c r="AY663" s="182"/>
      <c r="AZ663" s="181"/>
      <c r="BA663" s="181"/>
      <c r="BB663" s="177"/>
      <c r="BC663" s="177"/>
      <c r="BD663" s="182"/>
    </row>
    <row r="664" spans="1:56" ht="15" customHeight="1" x14ac:dyDescent="0.25">
      <c r="A664" s="133"/>
      <c r="B664" s="133"/>
      <c r="C664" s="179"/>
      <c r="D664" s="179"/>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77"/>
      <c r="AA664" s="133"/>
      <c r="AB664" s="178"/>
      <c r="AC664" s="178"/>
      <c r="AD664" s="178"/>
      <c r="AE664" s="178"/>
      <c r="AF664" s="179"/>
      <c r="AG664" s="179"/>
      <c r="AH664" s="179"/>
      <c r="AI664" s="179"/>
      <c r="AJ664" s="133"/>
      <c r="AK664" s="133"/>
      <c r="AL664" s="133"/>
      <c r="AM664" s="133"/>
      <c r="AN664" s="133"/>
      <c r="AO664" s="133"/>
      <c r="AP664" s="133"/>
      <c r="AQ664" s="180"/>
      <c r="AR664" s="180"/>
      <c r="AS664" s="180"/>
      <c r="AT664" s="180"/>
      <c r="AU664" s="180"/>
      <c r="AV664" s="180"/>
      <c r="AW664" s="181"/>
      <c r="AX664" s="181"/>
      <c r="AY664" s="182"/>
      <c r="AZ664" s="181"/>
      <c r="BA664" s="181"/>
      <c r="BB664" s="177"/>
      <c r="BC664" s="177"/>
      <c r="BD664" s="182"/>
    </row>
    <row r="665" spans="1:56" ht="15" customHeight="1" x14ac:dyDescent="0.25">
      <c r="A665" s="133"/>
      <c r="B665" s="133"/>
      <c r="C665" s="179"/>
      <c r="D665" s="179"/>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77"/>
      <c r="AA665" s="133"/>
      <c r="AB665" s="178"/>
      <c r="AC665" s="178"/>
      <c r="AD665" s="178"/>
      <c r="AE665" s="178"/>
      <c r="AF665" s="179"/>
      <c r="AG665" s="179"/>
      <c r="AH665" s="179"/>
      <c r="AI665" s="179"/>
      <c r="AJ665" s="133"/>
      <c r="AK665" s="133"/>
      <c r="AL665" s="133"/>
      <c r="AM665" s="133"/>
      <c r="AN665" s="133"/>
      <c r="AO665" s="133"/>
      <c r="AP665" s="133"/>
      <c r="AQ665" s="180"/>
      <c r="AR665" s="180"/>
      <c r="AS665" s="180"/>
      <c r="AT665" s="180"/>
      <c r="AU665" s="180"/>
      <c r="AV665" s="180"/>
      <c r="AW665" s="181"/>
      <c r="AX665" s="181"/>
      <c r="AY665" s="182"/>
      <c r="AZ665" s="181"/>
      <c r="BA665" s="181"/>
      <c r="BB665" s="177"/>
      <c r="BC665" s="177"/>
      <c r="BD665" s="182"/>
    </row>
    <row r="666" spans="1:56" ht="15" customHeight="1" x14ac:dyDescent="0.25">
      <c r="A666" s="133"/>
      <c r="B666" s="133"/>
      <c r="C666" s="179"/>
      <c r="D666" s="179"/>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77"/>
      <c r="AA666" s="133"/>
      <c r="AB666" s="178"/>
      <c r="AC666" s="178"/>
      <c r="AD666" s="178"/>
      <c r="AE666" s="178"/>
      <c r="AF666" s="179"/>
      <c r="AG666" s="179"/>
      <c r="AH666" s="179"/>
      <c r="AI666" s="179"/>
      <c r="AJ666" s="133"/>
      <c r="AK666" s="133"/>
      <c r="AL666" s="133"/>
      <c r="AM666" s="133"/>
      <c r="AN666" s="133"/>
      <c r="AO666" s="133"/>
      <c r="AP666" s="133"/>
      <c r="AQ666" s="180"/>
      <c r="AR666" s="180"/>
      <c r="AS666" s="180"/>
      <c r="AT666" s="180"/>
      <c r="AU666" s="180"/>
      <c r="AV666" s="180"/>
      <c r="AW666" s="181"/>
      <c r="AX666" s="181"/>
      <c r="AY666" s="182"/>
      <c r="AZ666" s="181"/>
      <c r="BA666" s="181"/>
      <c r="BB666" s="177"/>
      <c r="BC666" s="177"/>
      <c r="BD666" s="182"/>
    </row>
    <row r="667" spans="1:56" ht="15" customHeight="1" x14ac:dyDescent="0.25">
      <c r="A667" s="133"/>
      <c r="B667" s="133"/>
      <c r="C667" s="179"/>
      <c r="D667" s="179"/>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77"/>
      <c r="AA667" s="133"/>
      <c r="AB667" s="178"/>
      <c r="AC667" s="178"/>
      <c r="AD667" s="178"/>
      <c r="AE667" s="178"/>
      <c r="AF667" s="179"/>
      <c r="AG667" s="179"/>
      <c r="AH667" s="179"/>
      <c r="AI667" s="179"/>
      <c r="AJ667" s="133"/>
      <c r="AK667" s="133"/>
      <c r="AL667" s="133"/>
      <c r="AM667" s="133"/>
      <c r="AN667" s="133"/>
      <c r="AO667" s="133"/>
      <c r="AP667" s="133"/>
      <c r="AQ667" s="180"/>
      <c r="AR667" s="180"/>
      <c r="AS667" s="180"/>
      <c r="AT667" s="180"/>
      <c r="AU667" s="180"/>
      <c r="AV667" s="180"/>
      <c r="AW667" s="181"/>
      <c r="AX667" s="181"/>
      <c r="AY667" s="182"/>
      <c r="AZ667" s="181"/>
      <c r="BA667" s="181"/>
      <c r="BB667" s="177"/>
      <c r="BC667" s="177"/>
      <c r="BD667" s="182"/>
    </row>
    <row r="668" spans="1:56" ht="15" customHeight="1" x14ac:dyDescent="0.25">
      <c r="A668" s="133"/>
      <c r="B668" s="133"/>
      <c r="C668" s="179"/>
      <c r="D668" s="179"/>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77"/>
      <c r="AA668" s="133"/>
      <c r="AB668" s="178"/>
      <c r="AC668" s="178"/>
      <c r="AD668" s="178"/>
      <c r="AE668" s="178"/>
      <c r="AF668" s="179"/>
      <c r="AG668" s="179"/>
      <c r="AH668" s="179"/>
      <c r="AI668" s="179"/>
      <c r="AJ668" s="133"/>
      <c r="AK668" s="133"/>
      <c r="AL668" s="133"/>
      <c r="AM668" s="133"/>
      <c r="AN668" s="133"/>
      <c r="AO668" s="133"/>
      <c r="AP668" s="133"/>
      <c r="AQ668" s="180"/>
      <c r="AR668" s="180"/>
      <c r="AS668" s="180"/>
      <c r="AT668" s="180"/>
      <c r="AU668" s="180"/>
      <c r="AV668" s="180"/>
      <c r="AW668" s="181"/>
      <c r="AX668" s="181"/>
      <c r="AY668" s="182"/>
      <c r="AZ668" s="181"/>
      <c r="BA668" s="181"/>
      <c r="BB668" s="177"/>
      <c r="BC668" s="177"/>
      <c r="BD668" s="182"/>
    </row>
    <row r="669" spans="1:56" ht="15" customHeight="1" x14ac:dyDescent="0.25">
      <c r="A669" s="133"/>
      <c r="B669" s="133"/>
      <c r="C669" s="179"/>
      <c r="D669" s="179"/>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77"/>
      <c r="AA669" s="133"/>
      <c r="AB669" s="178"/>
      <c r="AC669" s="178"/>
      <c r="AD669" s="178"/>
      <c r="AE669" s="178"/>
      <c r="AF669" s="179"/>
      <c r="AG669" s="179"/>
      <c r="AH669" s="179"/>
      <c r="AI669" s="179"/>
      <c r="AJ669" s="133"/>
      <c r="AK669" s="133"/>
      <c r="AL669" s="133"/>
      <c r="AM669" s="133"/>
      <c r="AN669" s="133"/>
      <c r="AO669" s="133"/>
      <c r="AP669" s="133"/>
      <c r="AQ669" s="180"/>
      <c r="AR669" s="180"/>
      <c r="AS669" s="180"/>
      <c r="AT669" s="180"/>
      <c r="AU669" s="180"/>
      <c r="AV669" s="180"/>
      <c r="AW669" s="181"/>
      <c r="AX669" s="181"/>
      <c r="AY669" s="182"/>
      <c r="AZ669" s="181"/>
      <c r="BA669" s="181"/>
      <c r="BB669" s="177"/>
      <c r="BC669" s="177"/>
      <c r="BD669" s="182"/>
    </row>
    <row r="670" spans="1:56" ht="15" customHeight="1" x14ac:dyDescent="0.25">
      <c r="A670" s="133"/>
      <c r="B670" s="133"/>
      <c r="C670" s="179"/>
      <c r="D670" s="179"/>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77"/>
      <c r="AA670" s="133"/>
      <c r="AB670" s="178"/>
      <c r="AC670" s="178"/>
      <c r="AD670" s="178"/>
      <c r="AE670" s="178"/>
      <c r="AF670" s="179"/>
      <c r="AG670" s="179"/>
      <c r="AH670" s="179"/>
      <c r="AI670" s="179"/>
      <c r="AJ670" s="133"/>
      <c r="AK670" s="133"/>
      <c r="AL670" s="133"/>
      <c r="AM670" s="133"/>
      <c r="AN670" s="133"/>
      <c r="AO670" s="133"/>
      <c r="AP670" s="133"/>
      <c r="AQ670" s="180"/>
      <c r="AR670" s="180"/>
      <c r="AS670" s="180"/>
      <c r="AT670" s="180"/>
      <c r="AU670" s="180"/>
      <c r="AV670" s="180"/>
      <c r="AW670" s="181"/>
      <c r="AX670" s="181"/>
      <c r="AY670" s="182"/>
      <c r="AZ670" s="181"/>
      <c r="BA670" s="181"/>
      <c r="BB670" s="177"/>
      <c r="BC670" s="177"/>
      <c r="BD670" s="182"/>
    </row>
    <row r="671" spans="1:56" ht="15" customHeight="1" x14ac:dyDescent="0.25">
      <c r="A671" s="133"/>
      <c r="B671" s="133"/>
      <c r="C671" s="179"/>
      <c r="D671" s="179"/>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77"/>
      <c r="AA671" s="133"/>
      <c r="AB671" s="178"/>
      <c r="AC671" s="178"/>
      <c r="AD671" s="178"/>
      <c r="AE671" s="178"/>
      <c r="AF671" s="179"/>
      <c r="AG671" s="179"/>
      <c r="AH671" s="179"/>
      <c r="AI671" s="179"/>
      <c r="AJ671" s="133"/>
      <c r="AK671" s="133"/>
      <c r="AL671" s="133"/>
      <c r="AM671" s="133"/>
      <c r="AN671" s="133"/>
      <c r="AO671" s="133"/>
      <c r="AP671" s="133"/>
      <c r="AQ671" s="180"/>
      <c r="AR671" s="180"/>
      <c r="AS671" s="180"/>
      <c r="AT671" s="180"/>
      <c r="AU671" s="180"/>
      <c r="AV671" s="180"/>
      <c r="AW671" s="181"/>
      <c r="AX671" s="181"/>
      <c r="AY671" s="182"/>
      <c r="AZ671" s="181"/>
      <c r="BA671" s="181"/>
      <c r="BB671" s="177"/>
      <c r="BC671" s="177"/>
      <c r="BD671" s="182"/>
    </row>
    <row r="672" spans="1:56" ht="15" customHeight="1" x14ac:dyDescent="0.25">
      <c r="A672" s="133"/>
      <c r="B672" s="133"/>
      <c r="C672" s="179"/>
      <c r="D672" s="179"/>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77"/>
      <c r="AA672" s="133"/>
      <c r="AB672" s="178"/>
      <c r="AC672" s="178"/>
      <c r="AD672" s="178"/>
      <c r="AE672" s="178"/>
      <c r="AF672" s="179"/>
      <c r="AG672" s="179"/>
      <c r="AH672" s="179"/>
      <c r="AI672" s="179"/>
      <c r="AJ672" s="133"/>
      <c r="AK672" s="133"/>
      <c r="AL672" s="133"/>
      <c r="AM672" s="133"/>
      <c r="AN672" s="133"/>
      <c r="AO672" s="133"/>
      <c r="AP672" s="133"/>
      <c r="AQ672" s="180"/>
      <c r="AR672" s="180"/>
      <c r="AS672" s="180"/>
      <c r="AT672" s="180"/>
      <c r="AU672" s="180"/>
      <c r="AV672" s="180"/>
      <c r="AW672" s="181"/>
      <c r="AX672" s="181"/>
      <c r="AY672" s="182"/>
      <c r="AZ672" s="181"/>
      <c r="BA672" s="181"/>
      <c r="BB672" s="177"/>
      <c r="BC672" s="177"/>
      <c r="BD672" s="182"/>
    </row>
    <row r="673" spans="1:56" ht="15" customHeight="1" x14ac:dyDescent="0.25">
      <c r="A673" s="133"/>
      <c r="B673" s="133"/>
      <c r="C673" s="179"/>
      <c r="D673" s="179"/>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77"/>
      <c r="AA673" s="133"/>
      <c r="AB673" s="178"/>
      <c r="AC673" s="178"/>
      <c r="AD673" s="178"/>
      <c r="AE673" s="178"/>
      <c r="AF673" s="179"/>
      <c r="AG673" s="179"/>
      <c r="AH673" s="179"/>
      <c r="AI673" s="179"/>
      <c r="AJ673" s="133"/>
      <c r="AK673" s="133"/>
      <c r="AL673" s="133"/>
      <c r="AM673" s="133"/>
      <c r="AN673" s="133"/>
      <c r="AO673" s="133"/>
      <c r="AP673" s="133"/>
      <c r="AQ673" s="180"/>
      <c r="AR673" s="180"/>
      <c r="AS673" s="180"/>
      <c r="AT673" s="180"/>
      <c r="AU673" s="180"/>
      <c r="AV673" s="180"/>
      <c r="AW673" s="181"/>
      <c r="AX673" s="181"/>
      <c r="AY673" s="182"/>
      <c r="AZ673" s="181"/>
      <c r="BA673" s="181"/>
      <c r="BB673" s="177"/>
      <c r="BC673" s="177"/>
      <c r="BD673" s="182"/>
    </row>
    <row r="674" spans="1:56" ht="15" customHeight="1" x14ac:dyDescent="0.25">
      <c r="A674" s="133"/>
      <c r="B674" s="133"/>
      <c r="C674" s="179"/>
      <c r="D674" s="179"/>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77"/>
      <c r="AA674" s="133"/>
      <c r="AB674" s="178"/>
      <c r="AC674" s="178"/>
      <c r="AD674" s="178"/>
      <c r="AE674" s="178"/>
      <c r="AF674" s="179"/>
      <c r="AG674" s="179"/>
      <c r="AH674" s="179"/>
      <c r="AI674" s="179"/>
      <c r="AJ674" s="133"/>
      <c r="AK674" s="133"/>
      <c r="AL674" s="133"/>
      <c r="AM674" s="133"/>
      <c r="AN674" s="133"/>
      <c r="AO674" s="133"/>
      <c r="AP674" s="133"/>
      <c r="AQ674" s="180"/>
      <c r="AR674" s="180"/>
      <c r="AS674" s="180"/>
      <c r="AT674" s="180"/>
      <c r="AU674" s="180"/>
      <c r="AV674" s="180"/>
      <c r="AW674" s="181"/>
      <c r="AX674" s="181"/>
      <c r="AY674" s="182"/>
      <c r="AZ674" s="181"/>
      <c r="BA674" s="181"/>
      <c r="BB674" s="177"/>
      <c r="BC674" s="177"/>
      <c r="BD674" s="182"/>
    </row>
    <row r="675" spans="1:56" ht="15" customHeight="1" x14ac:dyDescent="0.25">
      <c r="A675" s="133"/>
      <c r="B675" s="133"/>
      <c r="C675" s="179"/>
      <c r="D675" s="179"/>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77"/>
      <c r="AA675" s="133"/>
      <c r="AB675" s="178"/>
      <c r="AC675" s="178"/>
      <c r="AD675" s="178"/>
      <c r="AE675" s="178"/>
      <c r="AF675" s="179"/>
      <c r="AG675" s="179"/>
      <c r="AH675" s="179"/>
      <c r="AI675" s="179"/>
      <c r="AJ675" s="133"/>
      <c r="AK675" s="133"/>
      <c r="AL675" s="133"/>
      <c r="AM675" s="133"/>
      <c r="AN675" s="133"/>
      <c r="AO675" s="133"/>
      <c r="AP675" s="133"/>
      <c r="AQ675" s="180"/>
      <c r="AR675" s="180"/>
      <c r="AS675" s="180"/>
      <c r="AT675" s="180"/>
      <c r="AU675" s="180"/>
      <c r="AV675" s="180"/>
      <c r="AW675" s="181"/>
      <c r="AX675" s="181"/>
      <c r="AY675" s="182"/>
      <c r="AZ675" s="181"/>
      <c r="BA675" s="181"/>
      <c r="BB675" s="177"/>
      <c r="BC675" s="177"/>
      <c r="BD675" s="182"/>
    </row>
    <row r="676" spans="1:56" ht="15" customHeight="1" x14ac:dyDescent="0.25">
      <c r="A676" s="133"/>
      <c r="B676" s="133"/>
      <c r="C676" s="179"/>
      <c r="D676" s="179"/>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77"/>
      <c r="AA676" s="133"/>
      <c r="AB676" s="178"/>
      <c r="AC676" s="178"/>
      <c r="AD676" s="178"/>
      <c r="AE676" s="178"/>
      <c r="AF676" s="179"/>
      <c r="AG676" s="179"/>
      <c r="AH676" s="179"/>
      <c r="AI676" s="179"/>
      <c r="AJ676" s="133"/>
      <c r="AK676" s="133"/>
      <c r="AL676" s="133"/>
      <c r="AM676" s="133"/>
      <c r="AN676" s="133"/>
      <c r="AO676" s="133"/>
      <c r="AP676" s="133"/>
      <c r="AQ676" s="180"/>
      <c r="AR676" s="180"/>
      <c r="AS676" s="180"/>
      <c r="AT676" s="180"/>
      <c r="AU676" s="180"/>
      <c r="AV676" s="180"/>
      <c r="AW676" s="181"/>
      <c r="AX676" s="181"/>
      <c r="AY676" s="182"/>
      <c r="AZ676" s="181"/>
      <c r="BA676" s="181"/>
      <c r="BB676" s="177"/>
      <c r="BC676" s="177"/>
      <c r="BD676" s="182"/>
    </row>
    <row r="677" spans="1:56" ht="15" customHeight="1" x14ac:dyDescent="0.25">
      <c r="A677" s="133"/>
      <c r="B677" s="133"/>
      <c r="C677" s="179"/>
      <c r="D677" s="179"/>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77"/>
      <c r="AA677" s="133"/>
      <c r="AB677" s="178"/>
      <c r="AC677" s="178"/>
      <c r="AD677" s="178"/>
      <c r="AE677" s="178"/>
      <c r="AF677" s="179"/>
      <c r="AG677" s="179"/>
      <c r="AH677" s="179"/>
      <c r="AI677" s="179"/>
      <c r="AJ677" s="133"/>
      <c r="AK677" s="133"/>
      <c r="AL677" s="133"/>
      <c r="AM677" s="133"/>
      <c r="AN677" s="133"/>
      <c r="AO677" s="133"/>
      <c r="AP677" s="133"/>
      <c r="AQ677" s="180"/>
      <c r="AR677" s="180"/>
      <c r="AS677" s="180"/>
      <c r="AT677" s="180"/>
      <c r="AU677" s="180"/>
      <c r="AV677" s="180"/>
      <c r="AW677" s="181"/>
      <c r="AX677" s="181"/>
      <c r="AY677" s="182"/>
      <c r="AZ677" s="181"/>
      <c r="BA677" s="181"/>
      <c r="BB677" s="177"/>
      <c r="BC677" s="177"/>
      <c r="BD677" s="182"/>
    </row>
    <row r="678" spans="1:56" ht="15" customHeight="1" x14ac:dyDescent="0.25">
      <c r="A678" s="133"/>
      <c r="B678" s="133"/>
      <c r="C678" s="179"/>
      <c r="D678" s="179"/>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77"/>
      <c r="AA678" s="133"/>
      <c r="AB678" s="178"/>
      <c r="AC678" s="178"/>
      <c r="AD678" s="178"/>
      <c r="AE678" s="178"/>
      <c r="AF678" s="179"/>
      <c r="AG678" s="179"/>
      <c r="AH678" s="179"/>
      <c r="AI678" s="179"/>
      <c r="AJ678" s="133"/>
      <c r="AK678" s="133"/>
      <c r="AL678" s="133"/>
      <c r="AM678" s="133"/>
      <c r="AN678" s="133"/>
      <c r="AO678" s="133"/>
      <c r="AP678" s="133"/>
      <c r="AQ678" s="180"/>
      <c r="AR678" s="180"/>
      <c r="AS678" s="180"/>
      <c r="AT678" s="180"/>
      <c r="AU678" s="180"/>
      <c r="AV678" s="180"/>
      <c r="AW678" s="181"/>
      <c r="AX678" s="181"/>
      <c r="AY678" s="182"/>
      <c r="AZ678" s="181"/>
      <c r="BA678" s="181"/>
      <c r="BB678" s="177"/>
      <c r="BC678" s="177"/>
      <c r="BD678" s="182"/>
    </row>
    <row r="679" spans="1:56" ht="15" customHeight="1" x14ac:dyDescent="0.25">
      <c r="A679" s="133"/>
      <c r="B679" s="133"/>
      <c r="C679" s="179"/>
      <c r="D679" s="179"/>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77"/>
      <c r="AA679" s="133"/>
      <c r="AB679" s="178"/>
      <c r="AC679" s="178"/>
      <c r="AD679" s="178"/>
      <c r="AE679" s="178"/>
      <c r="AF679" s="179"/>
      <c r="AG679" s="179"/>
      <c r="AH679" s="179"/>
      <c r="AI679" s="179"/>
      <c r="AJ679" s="133"/>
      <c r="AK679" s="133"/>
      <c r="AL679" s="133"/>
      <c r="AM679" s="133"/>
      <c r="AN679" s="133"/>
      <c r="AO679" s="133"/>
      <c r="AP679" s="133"/>
      <c r="AQ679" s="180"/>
      <c r="AR679" s="180"/>
      <c r="AS679" s="180"/>
      <c r="AT679" s="180"/>
      <c r="AU679" s="180"/>
      <c r="AV679" s="180"/>
      <c r="AW679" s="181"/>
      <c r="AX679" s="181"/>
      <c r="AY679" s="182"/>
      <c r="AZ679" s="181"/>
      <c r="BA679" s="181"/>
      <c r="BB679" s="177"/>
      <c r="BC679" s="177"/>
      <c r="BD679" s="182"/>
    </row>
    <row r="680" spans="1:56" ht="15" customHeight="1" x14ac:dyDescent="0.25">
      <c r="A680" s="133"/>
      <c r="B680" s="133"/>
      <c r="C680" s="179"/>
      <c r="D680" s="179"/>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77"/>
      <c r="AA680" s="133"/>
      <c r="AB680" s="178"/>
      <c r="AC680" s="178"/>
      <c r="AD680" s="178"/>
      <c r="AE680" s="178"/>
      <c r="AF680" s="179"/>
      <c r="AG680" s="179"/>
      <c r="AH680" s="179"/>
      <c r="AI680" s="179"/>
      <c r="AJ680" s="133"/>
      <c r="AK680" s="133"/>
      <c r="AL680" s="133"/>
      <c r="AM680" s="133"/>
      <c r="AN680" s="133"/>
      <c r="AO680" s="133"/>
      <c r="AP680" s="133"/>
      <c r="AQ680" s="180"/>
      <c r="AR680" s="180"/>
      <c r="AS680" s="180"/>
      <c r="AT680" s="180"/>
      <c r="AU680" s="180"/>
      <c r="AV680" s="180"/>
      <c r="AW680" s="181"/>
      <c r="AX680" s="181"/>
      <c r="AY680" s="182"/>
      <c r="AZ680" s="181"/>
      <c r="BA680" s="181"/>
      <c r="BB680" s="177"/>
      <c r="BC680" s="177"/>
      <c r="BD680" s="182"/>
    </row>
    <row r="681" spans="1:56" ht="15" customHeight="1" x14ac:dyDescent="0.25">
      <c r="A681" s="133"/>
      <c r="B681" s="133"/>
      <c r="C681" s="179"/>
      <c r="D681" s="179"/>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77"/>
      <c r="AA681" s="133"/>
      <c r="AB681" s="178"/>
      <c r="AC681" s="178"/>
      <c r="AD681" s="178"/>
      <c r="AE681" s="178"/>
      <c r="AF681" s="179"/>
      <c r="AG681" s="179"/>
      <c r="AH681" s="179"/>
      <c r="AI681" s="179"/>
      <c r="AJ681" s="133"/>
      <c r="AK681" s="133"/>
      <c r="AL681" s="133"/>
      <c r="AM681" s="133"/>
      <c r="AN681" s="133"/>
      <c r="AO681" s="133"/>
      <c r="AP681" s="133"/>
      <c r="AQ681" s="180"/>
      <c r="AR681" s="180"/>
      <c r="AS681" s="180"/>
      <c r="AT681" s="180"/>
      <c r="AU681" s="180"/>
      <c r="AV681" s="180"/>
      <c r="AW681" s="181"/>
      <c r="AX681" s="181"/>
      <c r="AY681" s="182"/>
      <c r="AZ681" s="181"/>
      <c r="BA681" s="181"/>
      <c r="BB681" s="177"/>
      <c r="BC681" s="177"/>
      <c r="BD681" s="182"/>
    </row>
    <row r="682" spans="1:56" ht="15" customHeight="1" x14ac:dyDescent="0.25">
      <c r="A682" s="133"/>
      <c r="B682" s="133"/>
      <c r="C682" s="179"/>
      <c r="D682" s="179"/>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77"/>
      <c r="AA682" s="133"/>
      <c r="AB682" s="178"/>
      <c r="AC682" s="178"/>
      <c r="AD682" s="178"/>
      <c r="AE682" s="178"/>
      <c r="AF682" s="179"/>
      <c r="AG682" s="179"/>
      <c r="AH682" s="179"/>
      <c r="AI682" s="179"/>
      <c r="AJ682" s="133"/>
      <c r="AK682" s="133"/>
      <c r="AL682" s="133"/>
      <c r="AM682" s="133"/>
      <c r="AN682" s="133"/>
      <c r="AO682" s="133"/>
      <c r="AP682" s="133"/>
      <c r="AQ682" s="180"/>
      <c r="AR682" s="180"/>
      <c r="AS682" s="180"/>
      <c r="AT682" s="180"/>
      <c r="AU682" s="180"/>
      <c r="AV682" s="180"/>
      <c r="AW682" s="181"/>
      <c r="AX682" s="181"/>
      <c r="AY682" s="182"/>
      <c r="AZ682" s="181"/>
      <c r="BA682" s="181"/>
      <c r="BB682" s="177"/>
      <c r="BC682" s="177"/>
      <c r="BD682" s="182"/>
    </row>
    <row r="683" spans="1:56" ht="15" customHeight="1" x14ac:dyDescent="0.25">
      <c r="A683" s="133"/>
      <c r="B683" s="133"/>
      <c r="C683" s="179"/>
      <c r="D683" s="179"/>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77"/>
      <c r="AA683" s="133"/>
      <c r="AB683" s="178"/>
      <c r="AC683" s="178"/>
      <c r="AD683" s="178"/>
      <c r="AE683" s="178"/>
      <c r="AF683" s="179"/>
      <c r="AG683" s="179"/>
      <c r="AH683" s="179"/>
      <c r="AI683" s="179"/>
      <c r="AJ683" s="133"/>
      <c r="AK683" s="133"/>
      <c r="AL683" s="133"/>
      <c r="AM683" s="133"/>
      <c r="AN683" s="133"/>
      <c r="AO683" s="133"/>
      <c r="AP683" s="133"/>
      <c r="AQ683" s="180"/>
      <c r="AR683" s="180"/>
      <c r="AS683" s="180"/>
      <c r="AT683" s="180"/>
      <c r="AU683" s="180"/>
      <c r="AV683" s="180"/>
      <c r="AW683" s="181"/>
      <c r="AX683" s="181"/>
      <c r="AY683" s="182"/>
      <c r="AZ683" s="181"/>
      <c r="BA683" s="181"/>
      <c r="BB683" s="177"/>
      <c r="BC683" s="177"/>
      <c r="BD683" s="182"/>
    </row>
    <row r="684" spans="1:56" ht="15" customHeight="1" x14ac:dyDescent="0.25">
      <c r="A684" s="133"/>
      <c r="B684" s="133"/>
      <c r="C684" s="179"/>
      <c r="D684" s="179"/>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77"/>
      <c r="AA684" s="133"/>
      <c r="AB684" s="178"/>
      <c r="AC684" s="178"/>
      <c r="AD684" s="178"/>
      <c r="AE684" s="178"/>
      <c r="AF684" s="179"/>
      <c r="AG684" s="179"/>
      <c r="AH684" s="179"/>
      <c r="AI684" s="179"/>
      <c r="AJ684" s="133"/>
      <c r="AK684" s="133"/>
      <c r="AL684" s="133"/>
      <c r="AM684" s="133"/>
      <c r="AN684" s="133"/>
      <c r="AO684" s="133"/>
      <c r="AP684" s="133"/>
      <c r="AQ684" s="180"/>
      <c r="AR684" s="180"/>
      <c r="AS684" s="180"/>
      <c r="AT684" s="180"/>
      <c r="AU684" s="180"/>
      <c r="AV684" s="180"/>
      <c r="AW684" s="181"/>
      <c r="AX684" s="181"/>
      <c r="AY684" s="182"/>
      <c r="AZ684" s="181"/>
      <c r="BA684" s="181"/>
      <c r="BB684" s="177"/>
      <c r="BC684" s="177"/>
      <c r="BD684" s="182"/>
    </row>
    <row r="685" spans="1:56" ht="15" customHeight="1" x14ac:dyDescent="0.25">
      <c r="A685" s="133"/>
      <c r="B685" s="133"/>
      <c r="C685" s="179"/>
      <c r="D685" s="179"/>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77"/>
      <c r="AA685" s="133"/>
      <c r="AB685" s="178"/>
      <c r="AC685" s="178"/>
      <c r="AD685" s="178"/>
      <c r="AE685" s="178"/>
      <c r="AF685" s="179"/>
      <c r="AG685" s="179"/>
      <c r="AH685" s="179"/>
      <c r="AI685" s="179"/>
      <c r="AJ685" s="133"/>
      <c r="AK685" s="133"/>
      <c r="AL685" s="133"/>
      <c r="AM685" s="133"/>
      <c r="AN685" s="133"/>
      <c r="AO685" s="133"/>
      <c r="AP685" s="133"/>
      <c r="AQ685" s="180"/>
      <c r="AR685" s="180"/>
      <c r="AS685" s="180"/>
      <c r="AT685" s="180"/>
      <c r="AU685" s="180"/>
      <c r="AV685" s="180"/>
      <c r="AW685" s="181"/>
      <c r="AX685" s="181"/>
      <c r="AY685" s="182"/>
      <c r="AZ685" s="181"/>
      <c r="BA685" s="181"/>
      <c r="BB685" s="177"/>
      <c r="BC685" s="177"/>
      <c r="BD685" s="182"/>
    </row>
    <row r="686" spans="1:56" ht="15" customHeight="1" x14ac:dyDescent="0.25">
      <c r="A686" s="133"/>
      <c r="B686" s="133"/>
      <c r="C686" s="179"/>
      <c r="D686" s="179"/>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77"/>
      <c r="AA686" s="133"/>
      <c r="AB686" s="178"/>
      <c r="AC686" s="178"/>
      <c r="AD686" s="178"/>
      <c r="AE686" s="178"/>
      <c r="AF686" s="179"/>
      <c r="AG686" s="179"/>
      <c r="AH686" s="179"/>
      <c r="AI686" s="179"/>
      <c r="AJ686" s="133"/>
      <c r="AK686" s="133"/>
      <c r="AL686" s="133"/>
      <c r="AM686" s="133"/>
      <c r="AN686" s="133"/>
      <c r="AO686" s="133"/>
      <c r="AP686" s="133"/>
      <c r="AQ686" s="180"/>
      <c r="AR686" s="180"/>
      <c r="AS686" s="180"/>
      <c r="AT686" s="180"/>
      <c r="AU686" s="180"/>
      <c r="AV686" s="180"/>
      <c r="AW686" s="181"/>
      <c r="AX686" s="181"/>
      <c r="AY686" s="182"/>
      <c r="AZ686" s="181"/>
      <c r="BA686" s="181"/>
      <c r="BB686" s="177"/>
      <c r="BC686" s="177"/>
      <c r="BD686" s="182"/>
    </row>
    <row r="687" spans="1:56" ht="15" customHeight="1" x14ac:dyDescent="0.25">
      <c r="A687" s="133"/>
      <c r="B687" s="133"/>
      <c r="C687" s="179"/>
      <c r="D687" s="179"/>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77"/>
      <c r="AA687" s="133"/>
      <c r="AB687" s="178"/>
      <c r="AC687" s="178"/>
      <c r="AD687" s="178"/>
      <c r="AE687" s="178"/>
      <c r="AF687" s="179"/>
      <c r="AG687" s="179"/>
      <c r="AH687" s="179"/>
      <c r="AI687" s="179"/>
      <c r="AJ687" s="133"/>
      <c r="AK687" s="133"/>
      <c r="AL687" s="133"/>
      <c r="AM687" s="133"/>
      <c r="AN687" s="133"/>
      <c r="AO687" s="133"/>
      <c r="AP687" s="133"/>
      <c r="AQ687" s="180"/>
      <c r="AR687" s="180"/>
      <c r="AS687" s="180"/>
      <c r="AT687" s="180"/>
      <c r="AU687" s="180"/>
      <c r="AV687" s="180"/>
      <c r="AW687" s="181"/>
      <c r="AX687" s="181"/>
      <c r="AY687" s="182"/>
      <c r="AZ687" s="181"/>
      <c r="BA687" s="181"/>
      <c r="BB687" s="177"/>
      <c r="BC687" s="177"/>
      <c r="BD687" s="182"/>
    </row>
    <row r="688" spans="1:56" ht="15" customHeight="1" x14ac:dyDescent="0.25">
      <c r="A688" s="133"/>
      <c r="B688" s="133"/>
      <c r="C688" s="179"/>
      <c r="D688" s="179"/>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77"/>
      <c r="AA688" s="133"/>
      <c r="AB688" s="178"/>
      <c r="AC688" s="178"/>
      <c r="AD688" s="178"/>
      <c r="AE688" s="178"/>
      <c r="AF688" s="179"/>
      <c r="AG688" s="179"/>
      <c r="AH688" s="179"/>
      <c r="AI688" s="179"/>
      <c r="AJ688" s="133"/>
      <c r="AK688" s="133"/>
      <c r="AL688" s="133"/>
      <c r="AM688" s="133"/>
      <c r="AN688" s="133"/>
      <c r="AO688" s="133"/>
      <c r="AP688" s="133"/>
      <c r="AQ688" s="180"/>
      <c r="AR688" s="180"/>
      <c r="AS688" s="180"/>
      <c r="AT688" s="180"/>
      <c r="AU688" s="180"/>
      <c r="AV688" s="180"/>
      <c r="AW688" s="181"/>
      <c r="AX688" s="181"/>
      <c r="AY688" s="182"/>
      <c r="AZ688" s="181"/>
      <c r="BA688" s="181"/>
      <c r="BB688" s="177"/>
      <c r="BC688" s="177"/>
      <c r="BD688" s="182"/>
    </row>
    <row r="689" spans="1:56" ht="15" customHeight="1" x14ac:dyDescent="0.25">
      <c r="A689" s="133"/>
      <c r="B689" s="133"/>
      <c r="C689" s="179"/>
      <c r="D689" s="179"/>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77"/>
      <c r="AA689" s="133"/>
      <c r="AB689" s="178"/>
      <c r="AC689" s="178"/>
      <c r="AD689" s="178"/>
      <c r="AE689" s="178"/>
      <c r="AF689" s="179"/>
      <c r="AG689" s="179"/>
      <c r="AH689" s="179"/>
      <c r="AI689" s="179"/>
      <c r="AJ689" s="133"/>
      <c r="AK689" s="133"/>
      <c r="AL689" s="133"/>
      <c r="AM689" s="133"/>
      <c r="AN689" s="133"/>
      <c r="AO689" s="133"/>
      <c r="AP689" s="133"/>
      <c r="AQ689" s="180"/>
      <c r="AR689" s="180"/>
      <c r="AS689" s="180"/>
      <c r="AT689" s="180"/>
      <c r="AU689" s="180"/>
      <c r="AV689" s="180"/>
      <c r="AW689" s="181"/>
      <c r="AX689" s="181"/>
      <c r="AY689" s="182"/>
      <c r="AZ689" s="181"/>
      <c r="BA689" s="181"/>
      <c r="BB689" s="177"/>
      <c r="BC689" s="177"/>
      <c r="BD689" s="182"/>
    </row>
    <row r="690" spans="1:56" ht="15" customHeight="1" x14ac:dyDescent="0.25">
      <c r="A690" s="133"/>
      <c r="B690" s="133"/>
      <c r="C690" s="179"/>
      <c r="D690" s="179"/>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77"/>
      <c r="AA690" s="133"/>
      <c r="AB690" s="178"/>
      <c r="AC690" s="178"/>
      <c r="AD690" s="178"/>
      <c r="AE690" s="178"/>
      <c r="AF690" s="179"/>
      <c r="AG690" s="179"/>
      <c r="AH690" s="179"/>
      <c r="AI690" s="179"/>
      <c r="AJ690" s="133"/>
      <c r="AK690" s="133"/>
      <c r="AL690" s="133"/>
      <c r="AM690" s="133"/>
      <c r="AN690" s="133"/>
      <c r="AO690" s="133"/>
      <c r="AP690" s="133"/>
      <c r="AQ690" s="180"/>
      <c r="AR690" s="180"/>
      <c r="AS690" s="180"/>
      <c r="AT690" s="180"/>
      <c r="AU690" s="180"/>
      <c r="AV690" s="180"/>
      <c r="AW690" s="181"/>
      <c r="AX690" s="181"/>
      <c r="AY690" s="182"/>
      <c r="AZ690" s="181"/>
      <c r="BA690" s="181"/>
      <c r="BB690" s="177"/>
      <c r="BC690" s="177"/>
      <c r="BD690" s="182"/>
    </row>
    <row r="691" spans="1:56" ht="15" customHeight="1" x14ac:dyDescent="0.25">
      <c r="A691" s="133"/>
      <c r="B691" s="133"/>
      <c r="C691" s="179"/>
      <c r="D691" s="179"/>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77"/>
      <c r="AA691" s="133"/>
      <c r="AB691" s="178"/>
      <c r="AC691" s="178"/>
      <c r="AD691" s="178"/>
      <c r="AE691" s="178"/>
      <c r="AF691" s="179"/>
      <c r="AG691" s="179"/>
      <c r="AH691" s="179"/>
      <c r="AI691" s="179"/>
      <c r="AJ691" s="133"/>
      <c r="AK691" s="133"/>
      <c r="AL691" s="133"/>
      <c r="AM691" s="133"/>
      <c r="AN691" s="133"/>
      <c r="AO691" s="133"/>
      <c r="AP691" s="133"/>
      <c r="AQ691" s="180"/>
      <c r="AR691" s="180"/>
      <c r="AS691" s="180"/>
      <c r="AT691" s="180"/>
      <c r="AU691" s="180"/>
      <c r="AV691" s="180"/>
      <c r="AW691" s="181"/>
      <c r="AX691" s="181"/>
      <c r="AY691" s="182"/>
      <c r="AZ691" s="181"/>
      <c r="BA691" s="181"/>
      <c r="BB691" s="177"/>
      <c r="BC691" s="177"/>
      <c r="BD691" s="182"/>
    </row>
    <row r="692" spans="1:56" ht="15" customHeight="1" x14ac:dyDescent="0.25">
      <c r="A692" s="133"/>
      <c r="B692" s="133"/>
      <c r="C692" s="179"/>
      <c r="D692" s="179"/>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77"/>
      <c r="AA692" s="133"/>
      <c r="AB692" s="178"/>
      <c r="AC692" s="178"/>
      <c r="AD692" s="178"/>
      <c r="AE692" s="178"/>
      <c r="AF692" s="179"/>
      <c r="AG692" s="179"/>
      <c r="AH692" s="179"/>
      <c r="AI692" s="179"/>
      <c r="AJ692" s="133"/>
      <c r="AK692" s="133"/>
      <c r="AL692" s="133"/>
      <c r="AM692" s="133"/>
      <c r="AN692" s="133"/>
      <c r="AO692" s="133"/>
      <c r="AP692" s="133"/>
      <c r="AQ692" s="180"/>
      <c r="AR692" s="180"/>
      <c r="AS692" s="180"/>
      <c r="AT692" s="180"/>
      <c r="AU692" s="180"/>
      <c r="AV692" s="180"/>
      <c r="AW692" s="181"/>
      <c r="AX692" s="181"/>
      <c r="AY692" s="182"/>
      <c r="AZ692" s="181"/>
      <c r="BA692" s="181"/>
      <c r="BB692" s="177"/>
      <c r="BC692" s="177"/>
      <c r="BD692" s="182"/>
    </row>
    <row r="693" spans="1:56" ht="15" customHeight="1" x14ac:dyDescent="0.25">
      <c r="A693" s="133"/>
      <c r="B693" s="133"/>
      <c r="C693" s="179"/>
      <c r="D693" s="179"/>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77"/>
      <c r="AA693" s="133"/>
      <c r="AB693" s="178"/>
      <c r="AC693" s="178"/>
      <c r="AD693" s="178"/>
      <c r="AE693" s="178"/>
      <c r="AF693" s="179"/>
      <c r="AG693" s="179"/>
      <c r="AH693" s="179"/>
      <c r="AI693" s="179"/>
      <c r="AJ693" s="133"/>
      <c r="AK693" s="133"/>
      <c r="AL693" s="133"/>
      <c r="AM693" s="133"/>
      <c r="AN693" s="133"/>
      <c r="AO693" s="133"/>
      <c r="AP693" s="133"/>
      <c r="AQ693" s="180"/>
      <c r="AR693" s="180"/>
      <c r="AS693" s="180"/>
      <c r="AT693" s="180"/>
      <c r="AU693" s="180"/>
      <c r="AV693" s="180"/>
      <c r="AW693" s="181"/>
      <c r="AX693" s="181"/>
      <c r="AY693" s="182"/>
      <c r="AZ693" s="181"/>
      <c r="BA693" s="181"/>
      <c r="BB693" s="177"/>
      <c r="BC693" s="177"/>
      <c r="BD693" s="182"/>
    </row>
    <row r="694" spans="1:56" ht="15" customHeight="1" x14ac:dyDescent="0.25">
      <c r="A694" s="133"/>
      <c r="B694" s="133"/>
      <c r="C694" s="179"/>
      <c r="D694" s="179"/>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77"/>
      <c r="AA694" s="133"/>
      <c r="AB694" s="178"/>
      <c r="AC694" s="178"/>
      <c r="AD694" s="178"/>
      <c r="AE694" s="178"/>
      <c r="AF694" s="179"/>
      <c r="AG694" s="179"/>
      <c r="AH694" s="179"/>
      <c r="AI694" s="179"/>
      <c r="AJ694" s="133"/>
      <c r="AK694" s="133"/>
      <c r="AL694" s="133"/>
      <c r="AM694" s="133"/>
      <c r="AN694" s="133"/>
      <c r="AO694" s="133"/>
      <c r="AP694" s="133"/>
      <c r="AQ694" s="180"/>
      <c r="AR694" s="180"/>
      <c r="AS694" s="180"/>
      <c r="AT694" s="180"/>
      <c r="AU694" s="180"/>
      <c r="AV694" s="180"/>
      <c r="AW694" s="181"/>
      <c r="AX694" s="181"/>
      <c r="AY694" s="182"/>
      <c r="AZ694" s="181"/>
      <c r="BA694" s="181"/>
      <c r="BB694" s="177"/>
      <c r="BC694" s="177"/>
      <c r="BD694" s="182"/>
    </row>
    <row r="695" spans="1:56" ht="15" customHeight="1" x14ac:dyDescent="0.25">
      <c r="A695" s="133"/>
      <c r="B695" s="133"/>
      <c r="C695" s="179"/>
      <c r="D695" s="179"/>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77"/>
      <c r="AA695" s="133"/>
      <c r="AB695" s="178"/>
      <c r="AC695" s="178"/>
      <c r="AD695" s="178"/>
      <c r="AE695" s="178"/>
      <c r="AF695" s="179"/>
      <c r="AG695" s="179"/>
      <c r="AH695" s="179"/>
      <c r="AI695" s="179"/>
      <c r="AJ695" s="133"/>
      <c r="AK695" s="133"/>
      <c r="AL695" s="133"/>
      <c r="AM695" s="133"/>
      <c r="AN695" s="133"/>
      <c r="AO695" s="133"/>
      <c r="AP695" s="133"/>
      <c r="AQ695" s="180"/>
      <c r="AR695" s="180"/>
      <c r="AS695" s="180"/>
      <c r="AT695" s="180"/>
      <c r="AU695" s="180"/>
      <c r="AV695" s="180"/>
      <c r="AW695" s="181"/>
      <c r="AX695" s="181"/>
      <c r="AY695" s="182"/>
      <c r="AZ695" s="181"/>
      <c r="BA695" s="181"/>
      <c r="BB695" s="177"/>
      <c r="BC695" s="177"/>
      <c r="BD695" s="182"/>
    </row>
    <row r="696" spans="1:56" ht="15" customHeight="1" x14ac:dyDescent="0.25">
      <c r="A696" s="133"/>
      <c r="B696" s="133"/>
      <c r="C696" s="179"/>
      <c r="D696" s="179"/>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77"/>
      <c r="AA696" s="133"/>
      <c r="AB696" s="178"/>
      <c r="AC696" s="178"/>
      <c r="AD696" s="178"/>
      <c r="AE696" s="178"/>
      <c r="AF696" s="179"/>
      <c r="AG696" s="179"/>
      <c r="AH696" s="179"/>
      <c r="AI696" s="179"/>
      <c r="AJ696" s="133"/>
      <c r="AK696" s="133"/>
      <c r="AL696" s="133"/>
      <c r="AM696" s="133"/>
      <c r="AN696" s="133"/>
      <c r="AO696" s="133"/>
      <c r="AP696" s="133"/>
      <c r="AQ696" s="180"/>
      <c r="AR696" s="180"/>
      <c r="AS696" s="180"/>
      <c r="AT696" s="180"/>
      <c r="AU696" s="180"/>
      <c r="AV696" s="180"/>
      <c r="AW696" s="181"/>
      <c r="AX696" s="181"/>
      <c r="AY696" s="182"/>
      <c r="AZ696" s="181"/>
      <c r="BA696" s="181"/>
      <c r="BB696" s="177"/>
      <c r="BC696" s="177"/>
      <c r="BD696" s="182"/>
    </row>
    <row r="697" spans="1:56" ht="15" customHeight="1" x14ac:dyDescent="0.25">
      <c r="A697" s="133"/>
      <c r="B697" s="133"/>
      <c r="C697" s="179"/>
      <c r="D697" s="179"/>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77"/>
      <c r="AA697" s="133"/>
      <c r="AB697" s="178"/>
      <c r="AC697" s="178"/>
      <c r="AD697" s="178"/>
      <c r="AE697" s="178"/>
      <c r="AF697" s="179"/>
      <c r="AG697" s="179"/>
      <c r="AH697" s="179"/>
      <c r="AI697" s="179"/>
      <c r="AJ697" s="133"/>
      <c r="AK697" s="133"/>
      <c r="AL697" s="133"/>
      <c r="AM697" s="133"/>
      <c r="AN697" s="133"/>
      <c r="AO697" s="133"/>
      <c r="AP697" s="133"/>
      <c r="AQ697" s="180"/>
      <c r="AR697" s="180"/>
      <c r="AS697" s="180"/>
      <c r="AT697" s="180"/>
      <c r="AU697" s="180"/>
      <c r="AV697" s="180"/>
      <c r="AW697" s="181"/>
      <c r="AX697" s="181"/>
      <c r="AY697" s="182"/>
      <c r="AZ697" s="181"/>
      <c r="BA697" s="181"/>
      <c r="BB697" s="177"/>
      <c r="BC697" s="177"/>
      <c r="BD697" s="182"/>
    </row>
    <row r="698" spans="1:56" ht="15" customHeight="1" x14ac:dyDescent="0.25">
      <c r="A698" s="133"/>
      <c r="B698" s="133"/>
      <c r="C698" s="179"/>
      <c r="D698" s="179"/>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77"/>
      <c r="AA698" s="133"/>
      <c r="AB698" s="178"/>
      <c r="AC698" s="178"/>
      <c r="AD698" s="178"/>
      <c r="AE698" s="178"/>
      <c r="AF698" s="179"/>
      <c r="AG698" s="179"/>
      <c r="AH698" s="179"/>
      <c r="AI698" s="179"/>
      <c r="AJ698" s="133"/>
      <c r="AK698" s="133"/>
      <c r="AL698" s="133"/>
      <c r="AM698" s="133"/>
      <c r="AN698" s="133"/>
      <c r="AO698" s="133"/>
      <c r="AP698" s="133"/>
      <c r="AQ698" s="180"/>
      <c r="AR698" s="180"/>
      <c r="AS698" s="180"/>
      <c r="AT698" s="180"/>
      <c r="AU698" s="180"/>
      <c r="AV698" s="180"/>
      <c r="AW698" s="181"/>
      <c r="AX698" s="181"/>
      <c r="AY698" s="182"/>
      <c r="AZ698" s="181"/>
      <c r="BA698" s="181"/>
      <c r="BB698" s="177"/>
      <c r="BC698" s="177"/>
      <c r="BD698" s="182"/>
    </row>
    <row r="699" spans="1:56" ht="15" customHeight="1" x14ac:dyDescent="0.25">
      <c r="A699" s="133"/>
      <c r="B699" s="133"/>
      <c r="C699" s="179"/>
      <c r="D699" s="179"/>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77"/>
      <c r="AA699" s="133"/>
      <c r="AB699" s="178"/>
      <c r="AC699" s="178"/>
      <c r="AD699" s="178"/>
      <c r="AE699" s="178"/>
      <c r="AF699" s="179"/>
      <c r="AG699" s="179"/>
      <c r="AH699" s="179"/>
      <c r="AI699" s="179"/>
      <c r="AJ699" s="133"/>
      <c r="AK699" s="133"/>
      <c r="AL699" s="133"/>
      <c r="AM699" s="133"/>
      <c r="AN699" s="133"/>
      <c r="AO699" s="133"/>
      <c r="AP699" s="133"/>
      <c r="AQ699" s="180"/>
      <c r="AR699" s="180"/>
      <c r="AS699" s="180"/>
      <c r="AT699" s="180"/>
      <c r="AU699" s="180"/>
      <c r="AV699" s="180"/>
      <c r="AW699" s="181"/>
      <c r="AX699" s="181"/>
      <c r="AY699" s="182"/>
      <c r="AZ699" s="181"/>
      <c r="BA699" s="181"/>
      <c r="BB699" s="177"/>
      <c r="BC699" s="177"/>
      <c r="BD699" s="182"/>
    </row>
    <row r="700" spans="1:56" ht="15" customHeight="1" x14ac:dyDescent="0.25">
      <c r="A700" s="133"/>
      <c r="B700" s="133"/>
      <c r="C700" s="179"/>
      <c r="D700" s="179"/>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77"/>
      <c r="AA700" s="133"/>
      <c r="AB700" s="178"/>
      <c r="AC700" s="178"/>
      <c r="AD700" s="178"/>
      <c r="AE700" s="178"/>
      <c r="AF700" s="179"/>
      <c r="AG700" s="179"/>
      <c r="AH700" s="179"/>
      <c r="AI700" s="179"/>
      <c r="AJ700" s="133"/>
      <c r="AK700" s="133"/>
      <c r="AL700" s="133"/>
      <c r="AM700" s="133"/>
      <c r="AN700" s="133"/>
      <c r="AO700" s="133"/>
      <c r="AP700" s="133"/>
      <c r="AQ700" s="180"/>
      <c r="AR700" s="180"/>
      <c r="AS700" s="180"/>
      <c r="AT700" s="180"/>
      <c r="AU700" s="180"/>
      <c r="AV700" s="180"/>
      <c r="AW700" s="181"/>
      <c r="AX700" s="181"/>
      <c r="AY700" s="182"/>
      <c r="AZ700" s="181"/>
      <c r="BA700" s="181"/>
      <c r="BB700" s="177"/>
      <c r="BC700" s="177"/>
      <c r="BD700" s="182"/>
    </row>
    <row r="701" spans="1:56" ht="15" customHeight="1" x14ac:dyDescent="0.25">
      <c r="A701" s="133"/>
      <c r="B701" s="133"/>
      <c r="C701" s="179"/>
      <c r="D701" s="179"/>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77"/>
      <c r="AA701" s="133"/>
      <c r="AB701" s="178"/>
      <c r="AC701" s="178"/>
      <c r="AD701" s="178"/>
      <c r="AE701" s="178"/>
      <c r="AF701" s="179"/>
      <c r="AG701" s="179"/>
      <c r="AH701" s="179"/>
      <c r="AI701" s="179"/>
      <c r="AJ701" s="133"/>
      <c r="AK701" s="133"/>
      <c r="AL701" s="133"/>
      <c r="AM701" s="133"/>
      <c r="AN701" s="133"/>
      <c r="AO701" s="133"/>
      <c r="AP701" s="133"/>
      <c r="AQ701" s="180"/>
      <c r="AR701" s="180"/>
      <c r="AS701" s="180"/>
      <c r="AT701" s="180"/>
      <c r="AU701" s="180"/>
      <c r="AV701" s="180"/>
      <c r="AW701" s="181"/>
      <c r="AX701" s="181"/>
      <c r="AY701" s="182"/>
      <c r="AZ701" s="181"/>
      <c r="BA701" s="181"/>
      <c r="BB701" s="177"/>
      <c r="BC701" s="177"/>
      <c r="BD701" s="182"/>
    </row>
    <row r="702" spans="1:56" ht="15" customHeight="1" x14ac:dyDescent="0.25">
      <c r="A702" s="133"/>
      <c r="B702" s="133"/>
      <c r="C702" s="179"/>
      <c r="D702" s="179"/>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77"/>
      <c r="AA702" s="133"/>
      <c r="AB702" s="178"/>
      <c r="AC702" s="178"/>
      <c r="AD702" s="178"/>
      <c r="AE702" s="178"/>
      <c r="AF702" s="179"/>
      <c r="AG702" s="179"/>
      <c r="AH702" s="179"/>
      <c r="AI702" s="179"/>
      <c r="AJ702" s="133"/>
      <c r="AK702" s="133"/>
      <c r="AL702" s="133"/>
      <c r="AM702" s="133"/>
      <c r="AN702" s="133"/>
      <c r="AO702" s="133"/>
      <c r="AP702" s="133"/>
      <c r="AQ702" s="180"/>
      <c r="AR702" s="180"/>
      <c r="AS702" s="180"/>
      <c r="AT702" s="180"/>
      <c r="AU702" s="180"/>
      <c r="AV702" s="180"/>
      <c r="AW702" s="181"/>
      <c r="AX702" s="181"/>
      <c r="AY702" s="182"/>
      <c r="AZ702" s="181"/>
      <c r="BA702" s="181"/>
      <c r="BB702" s="177"/>
      <c r="BC702" s="177"/>
      <c r="BD702" s="182"/>
    </row>
    <row r="703" spans="1:56" ht="15" customHeight="1" x14ac:dyDescent="0.25">
      <c r="A703" s="133"/>
      <c r="B703" s="133"/>
      <c r="C703" s="179"/>
      <c r="D703" s="179"/>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77"/>
      <c r="AA703" s="133"/>
      <c r="AB703" s="178"/>
      <c r="AC703" s="178"/>
      <c r="AD703" s="178"/>
      <c r="AE703" s="178"/>
      <c r="AF703" s="179"/>
      <c r="AG703" s="179"/>
      <c r="AH703" s="179"/>
      <c r="AI703" s="179"/>
      <c r="AJ703" s="133"/>
      <c r="AK703" s="133"/>
      <c r="AL703" s="133"/>
      <c r="AM703" s="133"/>
      <c r="AN703" s="133"/>
      <c r="AO703" s="133"/>
      <c r="AP703" s="133"/>
      <c r="AQ703" s="180"/>
      <c r="AR703" s="180"/>
      <c r="AS703" s="180"/>
      <c r="AT703" s="180"/>
      <c r="AU703" s="180"/>
      <c r="AV703" s="180"/>
      <c r="AW703" s="181"/>
      <c r="AX703" s="181"/>
      <c r="AY703" s="182"/>
      <c r="AZ703" s="181"/>
      <c r="BA703" s="181"/>
      <c r="BB703" s="177"/>
      <c r="BC703" s="177"/>
      <c r="BD703" s="182"/>
    </row>
    <row r="704" spans="1:56" ht="15" customHeight="1" x14ac:dyDescent="0.25">
      <c r="A704" s="133"/>
      <c r="B704" s="133"/>
      <c r="C704" s="179"/>
      <c r="D704" s="179"/>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77"/>
      <c r="AA704" s="133"/>
      <c r="AB704" s="178"/>
      <c r="AC704" s="178"/>
      <c r="AD704" s="178"/>
      <c r="AE704" s="178"/>
      <c r="AF704" s="179"/>
      <c r="AG704" s="179"/>
      <c r="AH704" s="179"/>
      <c r="AI704" s="179"/>
      <c r="AJ704" s="133"/>
      <c r="AK704" s="133"/>
      <c r="AL704" s="133"/>
      <c r="AM704" s="133"/>
      <c r="AN704" s="133"/>
      <c r="AO704" s="133"/>
      <c r="AP704" s="133"/>
      <c r="AQ704" s="180"/>
      <c r="AR704" s="180"/>
      <c r="AS704" s="180"/>
      <c r="AT704" s="180"/>
      <c r="AU704" s="180"/>
      <c r="AV704" s="180"/>
      <c r="AW704" s="181"/>
      <c r="AX704" s="181"/>
      <c r="AY704" s="182"/>
      <c r="AZ704" s="181"/>
      <c r="BA704" s="181"/>
      <c r="BB704" s="177"/>
      <c r="BC704" s="177"/>
      <c r="BD704" s="182"/>
    </row>
    <row r="705" spans="1:56" ht="15" customHeight="1" x14ac:dyDescent="0.25">
      <c r="A705" s="133"/>
      <c r="B705" s="133"/>
      <c r="C705" s="179"/>
      <c r="D705" s="179"/>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77"/>
      <c r="AA705" s="133"/>
      <c r="AB705" s="178"/>
      <c r="AC705" s="178"/>
      <c r="AD705" s="178"/>
      <c r="AE705" s="178"/>
      <c r="AF705" s="179"/>
      <c r="AG705" s="179"/>
      <c r="AH705" s="179"/>
      <c r="AI705" s="179"/>
      <c r="AJ705" s="133"/>
      <c r="AK705" s="133"/>
      <c r="AL705" s="133"/>
      <c r="AM705" s="133"/>
      <c r="AN705" s="133"/>
      <c r="AO705" s="133"/>
      <c r="AP705" s="133"/>
      <c r="AQ705" s="180"/>
      <c r="AR705" s="180"/>
      <c r="AS705" s="180"/>
      <c r="AT705" s="180"/>
      <c r="AU705" s="180"/>
      <c r="AV705" s="180"/>
      <c r="AW705" s="181"/>
      <c r="AX705" s="181"/>
      <c r="AY705" s="182"/>
      <c r="AZ705" s="181"/>
      <c r="BA705" s="181"/>
      <c r="BB705" s="177"/>
      <c r="BC705" s="177"/>
      <c r="BD705" s="182"/>
    </row>
    <row r="706" spans="1:56" ht="15" customHeight="1" x14ac:dyDescent="0.25">
      <c r="A706" s="133"/>
      <c r="B706" s="133"/>
      <c r="C706" s="179"/>
      <c r="D706" s="179"/>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77"/>
      <c r="AA706" s="133"/>
      <c r="AB706" s="178"/>
      <c r="AC706" s="178"/>
      <c r="AD706" s="178"/>
      <c r="AE706" s="178"/>
      <c r="AF706" s="179"/>
      <c r="AG706" s="179"/>
      <c r="AH706" s="179"/>
      <c r="AI706" s="179"/>
      <c r="AJ706" s="133"/>
      <c r="AK706" s="133"/>
      <c r="AL706" s="133"/>
      <c r="AM706" s="133"/>
      <c r="AN706" s="133"/>
      <c r="AO706" s="133"/>
      <c r="AP706" s="133"/>
      <c r="AQ706" s="180"/>
      <c r="AR706" s="180"/>
      <c r="AS706" s="180"/>
      <c r="AT706" s="180"/>
      <c r="AU706" s="180"/>
      <c r="AV706" s="180"/>
      <c r="AW706" s="181"/>
      <c r="AX706" s="181"/>
      <c r="AY706" s="182"/>
      <c r="AZ706" s="181"/>
      <c r="BA706" s="181"/>
      <c r="BB706" s="177"/>
      <c r="BC706" s="177"/>
      <c r="BD706" s="182"/>
    </row>
    <row r="707" spans="1:56" ht="15" customHeight="1" x14ac:dyDescent="0.25">
      <c r="A707" s="133"/>
      <c r="B707" s="133"/>
      <c r="C707" s="179"/>
      <c r="D707" s="179"/>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77"/>
      <c r="AA707" s="133"/>
      <c r="AB707" s="178"/>
      <c r="AC707" s="178"/>
      <c r="AD707" s="178"/>
      <c r="AE707" s="178"/>
      <c r="AF707" s="179"/>
      <c r="AG707" s="179"/>
      <c r="AH707" s="179"/>
      <c r="AI707" s="179"/>
      <c r="AJ707" s="133"/>
      <c r="AK707" s="133"/>
      <c r="AL707" s="133"/>
      <c r="AM707" s="133"/>
      <c r="AN707" s="133"/>
      <c r="AO707" s="133"/>
      <c r="AP707" s="133"/>
      <c r="AQ707" s="180"/>
      <c r="AR707" s="180"/>
      <c r="AS707" s="180"/>
      <c r="AT707" s="180"/>
      <c r="AU707" s="180"/>
      <c r="AV707" s="180"/>
      <c r="AW707" s="181"/>
      <c r="AX707" s="181"/>
      <c r="AY707" s="182"/>
      <c r="AZ707" s="181"/>
      <c r="BA707" s="181"/>
      <c r="BB707" s="177"/>
      <c r="BC707" s="177"/>
      <c r="BD707" s="182"/>
    </row>
    <row r="708" spans="1:56" ht="15" customHeight="1" x14ac:dyDescent="0.25">
      <c r="A708" s="133"/>
      <c r="B708" s="133"/>
      <c r="C708" s="179"/>
      <c r="D708" s="179"/>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77"/>
      <c r="AA708" s="133"/>
      <c r="AB708" s="178"/>
      <c r="AC708" s="178"/>
      <c r="AD708" s="178"/>
      <c r="AE708" s="178"/>
      <c r="AF708" s="179"/>
      <c r="AG708" s="179"/>
      <c r="AH708" s="179"/>
      <c r="AI708" s="179"/>
      <c r="AJ708" s="133"/>
      <c r="AK708" s="133"/>
      <c r="AL708" s="133"/>
      <c r="AM708" s="133"/>
      <c r="AN708" s="133"/>
      <c r="AO708" s="133"/>
      <c r="AP708" s="133"/>
      <c r="AQ708" s="180"/>
      <c r="AR708" s="180"/>
      <c r="AS708" s="180"/>
      <c r="AT708" s="180"/>
      <c r="AU708" s="180"/>
      <c r="AV708" s="180"/>
      <c r="AW708" s="181"/>
      <c r="AX708" s="181"/>
      <c r="AY708" s="182"/>
      <c r="AZ708" s="181"/>
      <c r="BA708" s="181"/>
      <c r="BB708" s="177"/>
      <c r="BC708" s="177"/>
      <c r="BD708" s="182"/>
    </row>
    <row r="709" spans="1:56" ht="15" customHeight="1" x14ac:dyDescent="0.25">
      <c r="A709" s="133"/>
      <c r="B709" s="133"/>
      <c r="C709" s="179"/>
      <c r="D709" s="179"/>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77"/>
      <c r="AA709" s="133"/>
      <c r="AB709" s="178"/>
      <c r="AC709" s="178"/>
      <c r="AD709" s="178"/>
      <c r="AE709" s="178"/>
      <c r="AF709" s="179"/>
      <c r="AG709" s="179"/>
      <c r="AH709" s="179"/>
      <c r="AI709" s="179"/>
      <c r="AJ709" s="133"/>
      <c r="AK709" s="133"/>
      <c r="AL709" s="133"/>
      <c r="AM709" s="133"/>
      <c r="AN709" s="133"/>
      <c r="AO709" s="133"/>
      <c r="AP709" s="133"/>
      <c r="AQ709" s="180"/>
      <c r="AR709" s="180"/>
      <c r="AS709" s="180"/>
      <c r="AT709" s="180"/>
      <c r="AU709" s="180"/>
      <c r="AV709" s="180"/>
      <c r="AW709" s="181"/>
      <c r="AX709" s="181"/>
      <c r="AY709" s="182"/>
      <c r="AZ709" s="181"/>
      <c r="BA709" s="181"/>
      <c r="BB709" s="177"/>
      <c r="BC709" s="177"/>
      <c r="BD709" s="182"/>
    </row>
    <row r="710" spans="1:56" ht="15" customHeight="1" x14ac:dyDescent="0.25">
      <c r="A710" s="133"/>
      <c r="B710" s="133"/>
      <c r="C710" s="179"/>
      <c r="D710" s="179"/>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77"/>
      <c r="AA710" s="133"/>
      <c r="AB710" s="178"/>
      <c r="AC710" s="178"/>
      <c r="AD710" s="178"/>
      <c r="AE710" s="178"/>
      <c r="AF710" s="179"/>
      <c r="AG710" s="179"/>
      <c r="AH710" s="179"/>
      <c r="AI710" s="179"/>
      <c r="AJ710" s="133"/>
      <c r="AK710" s="133"/>
      <c r="AL710" s="133"/>
      <c r="AM710" s="133"/>
      <c r="AN710" s="133"/>
      <c r="AO710" s="133"/>
      <c r="AP710" s="133"/>
      <c r="AQ710" s="180"/>
      <c r="AR710" s="180"/>
      <c r="AS710" s="180"/>
      <c r="AT710" s="180"/>
      <c r="AU710" s="180"/>
      <c r="AV710" s="180"/>
      <c r="AW710" s="181"/>
      <c r="AX710" s="181"/>
      <c r="AY710" s="182"/>
      <c r="AZ710" s="181"/>
      <c r="BA710" s="181"/>
      <c r="BB710" s="177"/>
      <c r="BC710" s="177"/>
      <c r="BD710" s="182"/>
    </row>
    <row r="711" spans="1:56" ht="15" customHeight="1" x14ac:dyDescent="0.25">
      <c r="A711" s="133"/>
      <c r="B711" s="133"/>
      <c r="C711" s="179"/>
      <c r="D711" s="179"/>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77"/>
      <c r="AA711" s="133"/>
      <c r="AB711" s="178"/>
      <c r="AC711" s="178"/>
      <c r="AD711" s="178"/>
      <c r="AE711" s="178"/>
      <c r="AF711" s="179"/>
      <c r="AG711" s="179"/>
      <c r="AH711" s="179"/>
      <c r="AI711" s="179"/>
      <c r="AJ711" s="133"/>
      <c r="AK711" s="133"/>
      <c r="AL711" s="133"/>
      <c r="AM711" s="133"/>
      <c r="AN711" s="133"/>
      <c r="AO711" s="133"/>
      <c r="AP711" s="133"/>
      <c r="AQ711" s="180"/>
      <c r="AR711" s="180"/>
      <c r="AS711" s="180"/>
      <c r="AT711" s="180"/>
      <c r="AU711" s="180"/>
      <c r="AV711" s="180"/>
      <c r="AW711" s="181"/>
      <c r="AX711" s="181"/>
      <c r="AY711" s="182"/>
      <c r="AZ711" s="181"/>
      <c r="BA711" s="181"/>
      <c r="BB711" s="177"/>
      <c r="BC711" s="177"/>
      <c r="BD711" s="182"/>
    </row>
    <row r="712" spans="1:56" ht="15" customHeight="1" x14ac:dyDescent="0.25">
      <c r="A712" s="133"/>
      <c r="B712" s="133"/>
      <c r="C712" s="179"/>
      <c r="D712" s="179"/>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77"/>
      <c r="AA712" s="133"/>
      <c r="AB712" s="178"/>
      <c r="AC712" s="178"/>
      <c r="AD712" s="178"/>
      <c r="AE712" s="178"/>
      <c r="AF712" s="179"/>
      <c r="AG712" s="179"/>
      <c r="AH712" s="179"/>
      <c r="AI712" s="179"/>
      <c r="AJ712" s="133"/>
      <c r="AK712" s="133"/>
      <c r="AL712" s="133"/>
      <c r="AM712" s="133"/>
      <c r="AN712" s="133"/>
      <c r="AO712" s="133"/>
      <c r="AP712" s="133"/>
      <c r="AQ712" s="180"/>
      <c r="AR712" s="180"/>
      <c r="AS712" s="180"/>
      <c r="AT712" s="180"/>
      <c r="AU712" s="180"/>
      <c r="AV712" s="180"/>
      <c r="AW712" s="181"/>
      <c r="AX712" s="181"/>
      <c r="AY712" s="182"/>
      <c r="AZ712" s="181"/>
      <c r="BA712" s="181"/>
      <c r="BB712" s="177"/>
      <c r="BC712" s="177"/>
      <c r="BD712" s="182"/>
    </row>
    <row r="713" spans="1:56" ht="15" customHeight="1" x14ac:dyDescent="0.25">
      <c r="A713" s="133"/>
      <c r="B713" s="133"/>
      <c r="C713" s="179"/>
      <c r="D713" s="179"/>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77"/>
      <c r="AA713" s="133"/>
      <c r="AB713" s="178"/>
      <c r="AC713" s="178"/>
      <c r="AD713" s="178"/>
      <c r="AE713" s="178"/>
      <c r="AF713" s="179"/>
      <c r="AG713" s="179"/>
      <c r="AH713" s="179"/>
      <c r="AI713" s="179"/>
      <c r="AJ713" s="133"/>
      <c r="AK713" s="133"/>
      <c r="AL713" s="133"/>
      <c r="AM713" s="133"/>
      <c r="AN713" s="133"/>
      <c r="AO713" s="133"/>
      <c r="AP713" s="133"/>
      <c r="AQ713" s="180"/>
      <c r="AR713" s="180"/>
      <c r="AS713" s="180"/>
      <c r="AT713" s="180"/>
      <c r="AU713" s="180"/>
      <c r="AV713" s="180"/>
      <c r="AW713" s="181"/>
      <c r="AX713" s="181"/>
      <c r="AY713" s="182"/>
      <c r="AZ713" s="181"/>
      <c r="BA713" s="181"/>
      <c r="BB713" s="177"/>
      <c r="BC713" s="177"/>
      <c r="BD713" s="182"/>
    </row>
    <row r="714" spans="1:56" ht="15" customHeight="1" x14ac:dyDescent="0.25">
      <c r="A714" s="133"/>
      <c r="B714" s="133"/>
      <c r="C714" s="179"/>
      <c r="D714" s="179"/>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77"/>
      <c r="AA714" s="133"/>
      <c r="AB714" s="178"/>
      <c r="AC714" s="178"/>
      <c r="AD714" s="178"/>
      <c r="AE714" s="178"/>
      <c r="AF714" s="179"/>
      <c r="AG714" s="179"/>
      <c r="AH714" s="179"/>
      <c r="AI714" s="179"/>
      <c r="AJ714" s="133"/>
      <c r="AK714" s="133"/>
      <c r="AL714" s="133"/>
      <c r="AM714" s="133"/>
      <c r="AN714" s="133"/>
      <c r="AO714" s="133"/>
      <c r="AP714" s="133"/>
      <c r="AQ714" s="180"/>
      <c r="AR714" s="180"/>
      <c r="AS714" s="180"/>
      <c r="AT714" s="180"/>
      <c r="AU714" s="180"/>
      <c r="AV714" s="180"/>
      <c r="AW714" s="181"/>
      <c r="AX714" s="181"/>
      <c r="AY714" s="182"/>
      <c r="AZ714" s="181"/>
      <c r="BA714" s="181"/>
      <c r="BB714" s="177"/>
      <c r="BC714" s="177"/>
      <c r="BD714" s="182"/>
    </row>
    <row r="715" spans="1:56" ht="15" customHeight="1" x14ac:dyDescent="0.25">
      <c r="A715" s="133"/>
      <c r="B715" s="133"/>
      <c r="C715" s="179"/>
      <c r="D715" s="179"/>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77"/>
      <c r="AA715" s="133"/>
      <c r="AB715" s="178"/>
      <c r="AC715" s="178"/>
      <c r="AD715" s="178"/>
      <c r="AE715" s="178"/>
      <c r="AF715" s="179"/>
      <c r="AG715" s="179"/>
      <c r="AH715" s="179"/>
      <c r="AI715" s="179"/>
      <c r="AJ715" s="133"/>
      <c r="AK715" s="133"/>
      <c r="AL715" s="133"/>
      <c r="AM715" s="133"/>
      <c r="AN715" s="133"/>
      <c r="AO715" s="133"/>
      <c r="AP715" s="133"/>
      <c r="AQ715" s="180"/>
      <c r="AR715" s="180"/>
      <c r="AS715" s="180"/>
      <c r="AT715" s="180"/>
      <c r="AU715" s="180"/>
      <c r="AV715" s="180"/>
      <c r="AW715" s="181"/>
      <c r="AX715" s="181"/>
      <c r="AY715" s="182"/>
      <c r="AZ715" s="181"/>
      <c r="BA715" s="181"/>
      <c r="BB715" s="177"/>
      <c r="BC715" s="177"/>
      <c r="BD715" s="182"/>
    </row>
    <row r="716" spans="1:56" ht="15" customHeight="1" x14ac:dyDescent="0.25">
      <c r="A716" s="133"/>
      <c r="B716" s="133"/>
      <c r="C716" s="179"/>
      <c r="D716" s="179"/>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77"/>
      <c r="AA716" s="133"/>
      <c r="AB716" s="178"/>
      <c r="AC716" s="178"/>
      <c r="AD716" s="178"/>
      <c r="AE716" s="178"/>
      <c r="AF716" s="179"/>
      <c r="AG716" s="179"/>
      <c r="AH716" s="179"/>
      <c r="AI716" s="179"/>
      <c r="AJ716" s="133"/>
      <c r="AK716" s="133"/>
      <c r="AL716" s="133"/>
      <c r="AM716" s="133"/>
      <c r="AN716" s="133"/>
      <c r="AO716" s="133"/>
      <c r="AP716" s="133"/>
      <c r="AQ716" s="180"/>
      <c r="AR716" s="180"/>
      <c r="AS716" s="180"/>
      <c r="AT716" s="180"/>
      <c r="AU716" s="180"/>
      <c r="AV716" s="180"/>
      <c r="AW716" s="181"/>
      <c r="AX716" s="181"/>
      <c r="AY716" s="182"/>
      <c r="AZ716" s="181"/>
      <c r="BA716" s="181"/>
      <c r="BB716" s="177"/>
      <c r="BC716" s="177"/>
      <c r="BD716" s="182"/>
    </row>
    <row r="717" spans="1:56" ht="15" customHeight="1" x14ac:dyDescent="0.25">
      <c r="A717" s="133"/>
      <c r="B717" s="133"/>
      <c r="C717" s="179"/>
      <c r="D717" s="179"/>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77"/>
      <c r="AA717" s="133"/>
      <c r="AB717" s="178"/>
      <c r="AC717" s="178"/>
      <c r="AD717" s="178"/>
      <c r="AE717" s="178"/>
      <c r="AF717" s="179"/>
      <c r="AG717" s="179"/>
      <c r="AH717" s="179"/>
      <c r="AI717" s="179"/>
      <c r="AJ717" s="133"/>
      <c r="AK717" s="133"/>
      <c r="AL717" s="133"/>
      <c r="AM717" s="133"/>
      <c r="AN717" s="133"/>
      <c r="AO717" s="133"/>
      <c r="AP717" s="133"/>
      <c r="AQ717" s="180"/>
      <c r="AR717" s="180"/>
      <c r="AS717" s="180"/>
      <c r="AT717" s="180"/>
      <c r="AU717" s="180"/>
      <c r="AV717" s="180"/>
      <c r="AW717" s="181"/>
      <c r="AX717" s="181"/>
      <c r="AY717" s="182"/>
      <c r="AZ717" s="181"/>
      <c r="BA717" s="181"/>
      <c r="BB717" s="177"/>
      <c r="BC717" s="177"/>
      <c r="BD717" s="182"/>
    </row>
    <row r="718" spans="1:56" ht="15" customHeight="1" x14ac:dyDescent="0.25">
      <c r="A718" s="133"/>
      <c r="B718" s="133"/>
      <c r="C718" s="179"/>
      <c r="D718" s="179"/>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77"/>
      <c r="AA718" s="133"/>
      <c r="AB718" s="178"/>
      <c r="AC718" s="178"/>
      <c r="AD718" s="178"/>
      <c r="AE718" s="178"/>
      <c r="AF718" s="179"/>
      <c r="AG718" s="179"/>
      <c r="AH718" s="179"/>
      <c r="AI718" s="179"/>
      <c r="AJ718" s="133"/>
      <c r="AK718" s="133"/>
      <c r="AL718" s="133"/>
      <c r="AM718" s="133"/>
      <c r="AN718" s="133"/>
      <c r="AO718" s="133"/>
      <c r="AP718" s="133"/>
      <c r="AQ718" s="180"/>
      <c r="AR718" s="180"/>
      <c r="AS718" s="180"/>
      <c r="AT718" s="180"/>
      <c r="AU718" s="180"/>
      <c r="AV718" s="180"/>
      <c r="AW718" s="181"/>
      <c r="AX718" s="181"/>
      <c r="AY718" s="182"/>
      <c r="AZ718" s="181"/>
      <c r="BA718" s="181"/>
      <c r="BB718" s="177"/>
      <c r="BC718" s="177"/>
      <c r="BD718" s="182"/>
    </row>
    <row r="719" spans="1:56" ht="15" customHeight="1" x14ac:dyDescent="0.25">
      <c r="A719" s="133"/>
      <c r="B719" s="133"/>
      <c r="C719" s="179"/>
      <c r="D719" s="179"/>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77"/>
      <c r="AA719" s="133"/>
      <c r="AB719" s="178"/>
      <c r="AC719" s="178"/>
      <c r="AD719" s="178"/>
      <c r="AE719" s="178"/>
      <c r="AF719" s="179"/>
      <c r="AG719" s="179"/>
      <c r="AH719" s="179"/>
      <c r="AI719" s="179"/>
      <c r="AJ719" s="133"/>
      <c r="AK719" s="133"/>
      <c r="AL719" s="133"/>
      <c r="AM719" s="133"/>
      <c r="AN719" s="133"/>
      <c r="AO719" s="133"/>
      <c r="AP719" s="133"/>
      <c r="AQ719" s="180"/>
      <c r="AR719" s="180"/>
      <c r="AS719" s="180"/>
      <c r="AT719" s="180"/>
      <c r="AU719" s="180"/>
      <c r="AV719" s="180"/>
      <c r="AW719" s="181"/>
      <c r="AX719" s="181"/>
      <c r="AY719" s="182"/>
      <c r="AZ719" s="181"/>
      <c r="BA719" s="181"/>
      <c r="BB719" s="177"/>
      <c r="BC719" s="177"/>
      <c r="BD719" s="182"/>
    </row>
    <row r="720" spans="1:56" ht="15" customHeight="1" x14ac:dyDescent="0.25">
      <c r="A720" s="133"/>
      <c r="B720" s="133"/>
      <c r="C720" s="179"/>
      <c r="D720" s="179"/>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77"/>
      <c r="AA720" s="133"/>
      <c r="AB720" s="178"/>
      <c r="AC720" s="178"/>
      <c r="AD720" s="178"/>
      <c r="AE720" s="178"/>
      <c r="AF720" s="179"/>
      <c r="AG720" s="179"/>
      <c r="AH720" s="179"/>
      <c r="AI720" s="179"/>
      <c r="AJ720" s="133"/>
      <c r="AK720" s="133"/>
      <c r="AL720" s="133"/>
      <c r="AM720" s="133"/>
      <c r="AN720" s="133"/>
      <c r="AO720" s="133"/>
      <c r="AP720" s="133"/>
      <c r="AQ720" s="180"/>
      <c r="AR720" s="180"/>
      <c r="AS720" s="180"/>
      <c r="AT720" s="180"/>
      <c r="AU720" s="180"/>
      <c r="AV720" s="180"/>
      <c r="AW720" s="181"/>
      <c r="AX720" s="181"/>
      <c r="AY720" s="182"/>
      <c r="AZ720" s="181"/>
      <c r="BA720" s="181"/>
      <c r="BB720" s="177"/>
      <c r="BC720" s="177"/>
      <c r="BD720" s="182"/>
    </row>
    <row r="721" spans="1:56" ht="15" customHeight="1" x14ac:dyDescent="0.25">
      <c r="A721" s="133"/>
      <c r="B721" s="133"/>
      <c r="C721" s="179"/>
      <c r="D721" s="179"/>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77"/>
      <c r="AA721" s="133"/>
      <c r="AB721" s="178"/>
      <c r="AC721" s="178"/>
      <c r="AD721" s="178"/>
      <c r="AE721" s="178"/>
      <c r="AF721" s="179"/>
      <c r="AG721" s="179"/>
      <c r="AH721" s="179"/>
      <c r="AI721" s="179"/>
      <c r="AJ721" s="133"/>
      <c r="AK721" s="133"/>
      <c r="AL721" s="133"/>
      <c r="AM721" s="133"/>
      <c r="AN721" s="133"/>
      <c r="AO721" s="133"/>
      <c r="AP721" s="133"/>
      <c r="AQ721" s="180"/>
      <c r="AR721" s="180"/>
      <c r="AS721" s="180"/>
      <c r="AT721" s="180"/>
      <c r="AU721" s="180"/>
      <c r="AV721" s="180"/>
      <c r="AW721" s="181"/>
      <c r="AX721" s="181"/>
      <c r="AY721" s="182"/>
      <c r="AZ721" s="181"/>
      <c r="BA721" s="181"/>
      <c r="BB721" s="177"/>
      <c r="BC721" s="177"/>
      <c r="BD721" s="182"/>
    </row>
    <row r="722" spans="1:56" ht="15" customHeight="1" x14ac:dyDescent="0.25">
      <c r="A722" s="133"/>
      <c r="B722" s="133"/>
      <c r="C722" s="179"/>
      <c r="D722" s="179"/>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77"/>
      <c r="AA722" s="133"/>
      <c r="AB722" s="178"/>
      <c r="AC722" s="178"/>
      <c r="AD722" s="178"/>
      <c r="AE722" s="178"/>
      <c r="AF722" s="179"/>
      <c r="AG722" s="179"/>
      <c r="AH722" s="179"/>
      <c r="AI722" s="179"/>
      <c r="AJ722" s="133"/>
      <c r="AK722" s="133"/>
      <c r="AL722" s="133"/>
      <c r="AM722" s="133"/>
      <c r="AN722" s="133"/>
      <c r="AO722" s="133"/>
      <c r="AP722" s="133"/>
      <c r="AQ722" s="180"/>
      <c r="AR722" s="180"/>
      <c r="AS722" s="180"/>
      <c r="AT722" s="180"/>
      <c r="AU722" s="180"/>
      <c r="AV722" s="180"/>
      <c r="AW722" s="181"/>
      <c r="AX722" s="181"/>
      <c r="AY722" s="182"/>
      <c r="AZ722" s="181"/>
      <c r="BA722" s="181"/>
      <c r="BB722" s="177"/>
      <c r="BC722" s="177"/>
      <c r="BD722" s="182"/>
    </row>
    <row r="723" spans="1:56" ht="15" customHeight="1" x14ac:dyDescent="0.25">
      <c r="A723" s="133"/>
      <c r="B723" s="133"/>
      <c r="C723" s="179"/>
      <c r="D723" s="179"/>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77"/>
      <c r="AA723" s="133"/>
      <c r="AB723" s="178"/>
      <c r="AC723" s="178"/>
      <c r="AD723" s="178"/>
      <c r="AE723" s="178"/>
      <c r="AF723" s="179"/>
      <c r="AG723" s="179"/>
      <c r="AH723" s="179"/>
      <c r="AI723" s="179"/>
      <c r="AJ723" s="133"/>
      <c r="AK723" s="133"/>
      <c r="AL723" s="133"/>
      <c r="AM723" s="133"/>
      <c r="AN723" s="133"/>
      <c r="AO723" s="133"/>
      <c r="AP723" s="133"/>
      <c r="AQ723" s="180"/>
      <c r="AR723" s="180"/>
      <c r="AS723" s="180"/>
      <c r="AT723" s="180"/>
      <c r="AU723" s="180"/>
      <c r="AV723" s="180"/>
      <c r="AW723" s="181"/>
      <c r="AX723" s="181"/>
      <c r="AY723" s="182"/>
      <c r="AZ723" s="181"/>
      <c r="BA723" s="181"/>
      <c r="BB723" s="177"/>
      <c r="BC723" s="177"/>
      <c r="BD723" s="182"/>
    </row>
    <row r="724" spans="1:56" ht="15" customHeight="1" x14ac:dyDescent="0.25">
      <c r="A724" s="133"/>
      <c r="B724" s="133"/>
      <c r="C724" s="179"/>
      <c r="D724" s="179"/>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77"/>
      <c r="AA724" s="133"/>
      <c r="AB724" s="178"/>
      <c r="AC724" s="178"/>
      <c r="AD724" s="178"/>
      <c r="AE724" s="178"/>
      <c r="AF724" s="179"/>
      <c r="AG724" s="179"/>
      <c r="AH724" s="179"/>
      <c r="AI724" s="179"/>
      <c r="AJ724" s="133"/>
      <c r="AK724" s="133"/>
      <c r="AL724" s="133"/>
      <c r="AM724" s="133"/>
      <c r="AN724" s="133"/>
      <c r="AO724" s="133"/>
      <c r="AP724" s="133"/>
      <c r="AQ724" s="180"/>
      <c r="AR724" s="180"/>
      <c r="AS724" s="180"/>
      <c r="AT724" s="180"/>
      <c r="AU724" s="180"/>
      <c r="AV724" s="180"/>
      <c r="AW724" s="181"/>
      <c r="AX724" s="181"/>
      <c r="AY724" s="182"/>
      <c r="AZ724" s="181"/>
      <c r="BA724" s="181"/>
      <c r="BB724" s="177"/>
      <c r="BC724" s="177"/>
      <c r="BD724" s="182"/>
    </row>
    <row r="725" spans="1:56" ht="15" customHeight="1" x14ac:dyDescent="0.25">
      <c r="A725" s="133"/>
      <c r="B725" s="133"/>
      <c r="C725" s="179"/>
      <c r="D725" s="179"/>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77"/>
      <c r="AA725" s="133"/>
      <c r="AB725" s="178"/>
      <c r="AC725" s="178"/>
      <c r="AD725" s="178"/>
      <c r="AE725" s="178"/>
      <c r="AF725" s="179"/>
      <c r="AG725" s="179"/>
      <c r="AH725" s="179"/>
      <c r="AI725" s="179"/>
      <c r="AJ725" s="133"/>
      <c r="AK725" s="133"/>
      <c r="AL725" s="133"/>
      <c r="AM725" s="133"/>
      <c r="AN725" s="133"/>
      <c r="AO725" s="133"/>
      <c r="AP725" s="133"/>
      <c r="AQ725" s="180"/>
      <c r="AR725" s="180"/>
      <c r="AS725" s="180"/>
      <c r="AT725" s="180"/>
      <c r="AU725" s="180"/>
      <c r="AV725" s="180"/>
      <c r="AW725" s="181"/>
      <c r="AX725" s="181"/>
      <c r="AY725" s="182"/>
      <c r="AZ725" s="181"/>
      <c r="BA725" s="181"/>
      <c r="BB725" s="177"/>
      <c r="BC725" s="177"/>
      <c r="BD725" s="182"/>
    </row>
    <row r="726" spans="1:56" ht="15" customHeight="1" x14ac:dyDescent="0.25">
      <c r="A726" s="133"/>
      <c r="B726" s="133"/>
      <c r="C726" s="179"/>
      <c r="D726" s="179"/>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77"/>
      <c r="AA726" s="133"/>
      <c r="AB726" s="178"/>
      <c r="AC726" s="178"/>
      <c r="AD726" s="178"/>
      <c r="AE726" s="178"/>
      <c r="AF726" s="179"/>
      <c r="AG726" s="179"/>
      <c r="AH726" s="179"/>
      <c r="AI726" s="179"/>
      <c r="AJ726" s="133"/>
      <c r="AK726" s="133"/>
      <c r="AL726" s="133"/>
      <c r="AM726" s="133"/>
      <c r="AN726" s="133"/>
      <c r="AO726" s="133"/>
      <c r="AP726" s="133"/>
      <c r="AQ726" s="180"/>
      <c r="AR726" s="180"/>
      <c r="AS726" s="180"/>
      <c r="AT726" s="180"/>
      <c r="AU726" s="180"/>
      <c r="AV726" s="180"/>
      <c r="AW726" s="181"/>
      <c r="AX726" s="181"/>
      <c r="AY726" s="182"/>
      <c r="AZ726" s="181"/>
      <c r="BA726" s="181"/>
      <c r="BB726" s="177"/>
      <c r="BC726" s="177"/>
      <c r="BD726" s="182"/>
    </row>
    <row r="727" spans="1:56" ht="15" customHeight="1" x14ac:dyDescent="0.25">
      <c r="A727" s="133"/>
      <c r="B727" s="133"/>
      <c r="C727" s="179"/>
      <c r="D727" s="179"/>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77"/>
      <c r="AA727" s="133"/>
      <c r="AB727" s="178"/>
      <c r="AC727" s="178"/>
      <c r="AD727" s="178"/>
      <c r="AE727" s="178"/>
      <c r="AF727" s="179"/>
      <c r="AG727" s="179"/>
      <c r="AH727" s="179"/>
      <c r="AI727" s="179"/>
      <c r="AJ727" s="133"/>
      <c r="AK727" s="133"/>
      <c r="AL727" s="133"/>
      <c r="AM727" s="133"/>
      <c r="AN727" s="133"/>
      <c r="AO727" s="133"/>
      <c r="AP727" s="133"/>
      <c r="AQ727" s="180"/>
      <c r="AR727" s="180"/>
      <c r="AS727" s="180"/>
      <c r="AT727" s="180"/>
      <c r="AU727" s="180"/>
      <c r="AV727" s="180"/>
      <c r="AW727" s="181"/>
      <c r="AX727" s="181"/>
      <c r="AY727" s="182"/>
      <c r="AZ727" s="181"/>
      <c r="BA727" s="181"/>
      <c r="BB727" s="177"/>
      <c r="BC727" s="177"/>
      <c r="BD727" s="182"/>
    </row>
    <row r="728" spans="1:56" ht="15" customHeight="1" x14ac:dyDescent="0.25">
      <c r="A728" s="133"/>
      <c r="B728" s="133"/>
      <c r="C728" s="179"/>
      <c r="D728" s="179"/>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77"/>
      <c r="AA728" s="133"/>
      <c r="AB728" s="178"/>
      <c r="AC728" s="178"/>
      <c r="AD728" s="178"/>
      <c r="AE728" s="178"/>
      <c r="AF728" s="179"/>
      <c r="AG728" s="179"/>
      <c r="AH728" s="179"/>
      <c r="AI728" s="179"/>
      <c r="AJ728" s="133"/>
      <c r="AK728" s="133"/>
      <c r="AL728" s="133"/>
      <c r="AM728" s="133"/>
      <c r="AN728" s="133"/>
      <c r="AO728" s="133"/>
      <c r="AP728" s="133"/>
      <c r="AQ728" s="180"/>
      <c r="AR728" s="180"/>
      <c r="AS728" s="180"/>
      <c r="AT728" s="180"/>
      <c r="AU728" s="180"/>
      <c r="AV728" s="180"/>
      <c r="AW728" s="181"/>
      <c r="AX728" s="181"/>
      <c r="AY728" s="182"/>
      <c r="AZ728" s="181"/>
      <c r="BA728" s="181"/>
      <c r="BB728" s="177"/>
      <c r="BC728" s="177"/>
      <c r="BD728" s="182"/>
    </row>
    <row r="729" spans="1:56" ht="15" customHeight="1" x14ac:dyDescent="0.25">
      <c r="A729" s="133"/>
      <c r="B729" s="133"/>
      <c r="C729" s="179"/>
      <c r="D729" s="179"/>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77"/>
      <c r="AA729" s="133"/>
      <c r="AB729" s="178"/>
      <c r="AC729" s="178"/>
      <c r="AD729" s="178"/>
      <c r="AE729" s="178"/>
      <c r="AF729" s="179"/>
      <c r="AG729" s="179"/>
      <c r="AH729" s="179"/>
      <c r="AI729" s="179"/>
      <c r="AJ729" s="133"/>
      <c r="AK729" s="133"/>
      <c r="AL729" s="133"/>
      <c r="AM729" s="133"/>
      <c r="AN729" s="133"/>
      <c r="AO729" s="133"/>
      <c r="AP729" s="133"/>
      <c r="AQ729" s="180"/>
      <c r="AR729" s="180"/>
      <c r="AS729" s="180"/>
      <c r="AT729" s="180"/>
      <c r="AU729" s="180"/>
      <c r="AV729" s="180"/>
      <c r="AW729" s="181"/>
      <c r="AX729" s="181"/>
      <c r="AY729" s="182"/>
      <c r="AZ729" s="181"/>
      <c r="BA729" s="181"/>
      <c r="BB729" s="177"/>
      <c r="BC729" s="177"/>
      <c r="BD729" s="182"/>
    </row>
    <row r="730" spans="1:56" ht="15" customHeight="1" x14ac:dyDescent="0.25">
      <c r="A730" s="133"/>
      <c r="B730" s="133"/>
      <c r="C730" s="179"/>
      <c r="D730" s="179"/>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77"/>
      <c r="AA730" s="133"/>
      <c r="AB730" s="178"/>
      <c r="AC730" s="178"/>
      <c r="AD730" s="178"/>
      <c r="AE730" s="178"/>
      <c r="AF730" s="179"/>
      <c r="AG730" s="179"/>
      <c r="AH730" s="179"/>
      <c r="AI730" s="179"/>
      <c r="AJ730" s="133"/>
      <c r="AK730" s="133"/>
      <c r="AL730" s="133"/>
      <c r="AM730" s="133"/>
      <c r="AN730" s="133"/>
      <c r="AO730" s="133"/>
      <c r="AP730" s="133"/>
      <c r="AQ730" s="180"/>
      <c r="AR730" s="180"/>
      <c r="AS730" s="180"/>
      <c r="AT730" s="180"/>
      <c r="AU730" s="180"/>
      <c r="AV730" s="180"/>
      <c r="AW730" s="181"/>
      <c r="AX730" s="181"/>
      <c r="AY730" s="182"/>
      <c r="AZ730" s="181"/>
      <c r="BA730" s="181"/>
      <c r="BB730" s="177"/>
      <c r="BC730" s="177"/>
      <c r="BD730" s="182"/>
    </row>
    <row r="731" spans="1:56" ht="15" customHeight="1" x14ac:dyDescent="0.25">
      <c r="A731" s="133"/>
      <c r="B731" s="133"/>
      <c r="C731" s="179"/>
      <c r="D731" s="179"/>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77"/>
      <c r="AA731" s="133"/>
      <c r="AB731" s="178"/>
      <c r="AC731" s="178"/>
      <c r="AD731" s="178"/>
      <c r="AE731" s="178"/>
      <c r="AF731" s="179"/>
      <c r="AG731" s="179"/>
      <c r="AH731" s="179"/>
      <c r="AI731" s="179"/>
      <c r="AJ731" s="133"/>
      <c r="AK731" s="133"/>
      <c r="AL731" s="133"/>
      <c r="AM731" s="133"/>
      <c r="AN731" s="133"/>
      <c r="AO731" s="133"/>
      <c r="AP731" s="133"/>
      <c r="AQ731" s="180"/>
      <c r="AR731" s="180"/>
      <c r="AS731" s="180"/>
      <c r="AT731" s="180"/>
      <c r="AU731" s="180"/>
      <c r="AV731" s="180"/>
      <c r="AW731" s="181"/>
      <c r="AX731" s="181"/>
      <c r="AY731" s="182"/>
      <c r="AZ731" s="181"/>
      <c r="BA731" s="181"/>
      <c r="BB731" s="177"/>
      <c r="BC731" s="177"/>
      <c r="BD731" s="182"/>
    </row>
    <row r="732" spans="1:56" ht="15" customHeight="1" x14ac:dyDescent="0.25">
      <c r="A732" s="133"/>
      <c r="B732" s="133"/>
      <c r="C732" s="179"/>
      <c r="D732" s="179"/>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77"/>
      <c r="AA732" s="133"/>
      <c r="AB732" s="178"/>
      <c r="AC732" s="178"/>
      <c r="AD732" s="178"/>
      <c r="AE732" s="178"/>
      <c r="AF732" s="179"/>
      <c r="AG732" s="179"/>
      <c r="AH732" s="179"/>
      <c r="AI732" s="179"/>
      <c r="AJ732" s="133"/>
      <c r="AK732" s="133"/>
      <c r="AL732" s="133"/>
      <c r="AM732" s="133"/>
      <c r="AN732" s="133"/>
      <c r="AO732" s="133"/>
      <c r="AP732" s="133"/>
      <c r="AQ732" s="180"/>
      <c r="AR732" s="180"/>
      <c r="AS732" s="180"/>
      <c r="AT732" s="180"/>
      <c r="AU732" s="180"/>
      <c r="AV732" s="180"/>
      <c r="AW732" s="181"/>
      <c r="AX732" s="181"/>
      <c r="AY732" s="182"/>
      <c r="AZ732" s="181"/>
      <c r="BA732" s="181"/>
      <c r="BB732" s="177"/>
      <c r="BC732" s="177"/>
      <c r="BD732" s="182"/>
    </row>
    <row r="733" spans="1:56" ht="15" customHeight="1" x14ac:dyDescent="0.25">
      <c r="A733" s="133"/>
      <c r="B733" s="133"/>
      <c r="C733" s="179"/>
      <c r="D733" s="179"/>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77"/>
      <c r="AA733" s="133"/>
      <c r="AB733" s="178"/>
      <c r="AC733" s="178"/>
      <c r="AD733" s="178"/>
      <c r="AE733" s="178"/>
      <c r="AF733" s="179"/>
      <c r="AG733" s="179"/>
      <c r="AH733" s="179"/>
      <c r="AI733" s="179"/>
      <c r="AJ733" s="133"/>
      <c r="AK733" s="133"/>
      <c r="AL733" s="133"/>
      <c r="AM733" s="133"/>
      <c r="AN733" s="133"/>
      <c r="AO733" s="133"/>
      <c r="AP733" s="133"/>
      <c r="AQ733" s="180"/>
      <c r="AR733" s="180"/>
      <c r="AS733" s="180"/>
      <c r="AT733" s="180"/>
      <c r="AU733" s="180"/>
      <c r="AV733" s="180"/>
      <c r="AW733" s="181"/>
      <c r="AX733" s="181"/>
      <c r="AY733" s="182"/>
      <c r="AZ733" s="181"/>
      <c r="BA733" s="181"/>
      <c r="BB733" s="177"/>
      <c r="BC733" s="177"/>
      <c r="BD733" s="182"/>
    </row>
    <row r="734" spans="1:56" ht="15" customHeight="1" x14ac:dyDescent="0.25">
      <c r="A734" s="133"/>
      <c r="B734" s="133"/>
      <c r="C734" s="179"/>
      <c r="D734" s="179"/>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77"/>
      <c r="AA734" s="133"/>
      <c r="AB734" s="178"/>
      <c r="AC734" s="178"/>
      <c r="AD734" s="178"/>
      <c r="AE734" s="178"/>
      <c r="AF734" s="179"/>
      <c r="AG734" s="179"/>
      <c r="AH734" s="179"/>
      <c r="AI734" s="179"/>
      <c r="AJ734" s="133"/>
      <c r="AK734" s="133"/>
      <c r="AL734" s="133"/>
      <c r="AM734" s="133"/>
      <c r="AN734" s="133"/>
      <c r="AO734" s="133"/>
      <c r="AP734" s="133"/>
      <c r="AQ734" s="180"/>
      <c r="AR734" s="180"/>
      <c r="AS734" s="180"/>
      <c r="AT734" s="180"/>
      <c r="AU734" s="180"/>
      <c r="AV734" s="180"/>
      <c r="AW734" s="181"/>
      <c r="AX734" s="181"/>
      <c r="AY734" s="182"/>
      <c r="AZ734" s="181"/>
      <c r="BA734" s="181"/>
      <c r="BB734" s="177"/>
      <c r="BC734" s="177"/>
      <c r="BD734" s="182"/>
    </row>
    <row r="735" spans="1:56" ht="15" customHeight="1" x14ac:dyDescent="0.25">
      <c r="A735" s="133"/>
      <c r="B735" s="133"/>
      <c r="C735" s="179"/>
      <c r="D735" s="179"/>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77"/>
      <c r="AA735" s="133"/>
      <c r="AB735" s="178"/>
      <c r="AC735" s="178"/>
      <c r="AD735" s="178"/>
      <c r="AE735" s="178"/>
      <c r="AF735" s="179"/>
      <c r="AG735" s="179"/>
      <c r="AH735" s="179"/>
      <c r="AI735" s="179"/>
      <c r="AJ735" s="133"/>
      <c r="AK735" s="133"/>
      <c r="AL735" s="133"/>
      <c r="AM735" s="133"/>
      <c r="AN735" s="133"/>
      <c r="AO735" s="133"/>
      <c r="AP735" s="133"/>
      <c r="AQ735" s="180"/>
      <c r="AR735" s="180"/>
      <c r="AS735" s="180"/>
      <c r="AT735" s="180"/>
      <c r="AU735" s="180"/>
      <c r="AV735" s="180"/>
      <c r="AW735" s="181"/>
      <c r="AX735" s="181"/>
      <c r="AY735" s="182"/>
      <c r="AZ735" s="181"/>
      <c r="BA735" s="181"/>
      <c r="BB735" s="177"/>
      <c r="BC735" s="177"/>
      <c r="BD735" s="182"/>
    </row>
    <row r="736" spans="1:56" ht="15" customHeight="1" x14ac:dyDescent="0.25">
      <c r="A736" s="133"/>
      <c r="B736" s="133"/>
      <c r="C736" s="179"/>
      <c r="D736" s="179"/>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77"/>
      <c r="AA736" s="133"/>
      <c r="AB736" s="178"/>
      <c r="AC736" s="178"/>
      <c r="AD736" s="178"/>
      <c r="AE736" s="178"/>
      <c r="AF736" s="179"/>
      <c r="AG736" s="179"/>
      <c r="AH736" s="179"/>
      <c r="AI736" s="179"/>
      <c r="AJ736" s="133"/>
      <c r="AK736" s="133"/>
      <c r="AL736" s="133"/>
      <c r="AM736" s="133"/>
      <c r="AN736" s="133"/>
      <c r="AO736" s="133"/>
      <c r="AP736" s="133"/>
      <c r="AQ736" s="180"/>
      <c r="AR736" s="180"/>
      <c r="AS736" s="180"/>
      <c r="AT736" s="180"/>
      <c r="AU736" s="180"/>
      <c r="AV736" s="180"/>
      <c r="AW736" s="181"/>
      <c r="AX736" s="181"/>
      <c r="AY736" s="182"/>
      <c r="AZ736" s="181"/>
      <c r="BA736" s="181"/>
      <c r="BB736" s="177"/>
      <c r="BC736" s="177"/>
      <c r="BD736" s="182"/>
    </row>
    <row r="737" spans="1:56" ht="15" customHeight="1" x14ac:dyDescent="0.25">
      <c r="A737" s="133"/>
      <c r="B737" s="133"/>
      <c r="C737" s="179"/>
      <c r="D737" s="179"/>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77"/>
      <c r="AA737" s="133"/>
      <c r="AB737" s="178"/>
      <c r="AC737" s="178"/>
      <c r="AD737" s="178"/>
      <c r="AE737" s="178"/>
      <c r="AF737" s="179"/>
      <c r="AG737" s="179"/>
      <c r="AH737" s="179"/>
      <c r="AI737" s="179"/>
      <c r="AJ737" s="133"/>
      <c r="AK737" s="133"/>
      <c r="AL737" s="133"/>
      <c r="AM737" s="133"/>
      <c r="AN737" s="133"/>
      <c r="AO737" s="133"/>
      <c r="AP737" s="133"/>
      <c r="AQ737" s="180"/>
      <c r="AR737" s="180"/>
      <c r="AS737" s="180"/>
      <c r="AT737" s="180"/>
      <c r="AU737" s="180"/>
      <c r="AV737" s="180"/>
      <c r="AW737" s="181"/>
      <c r="AX737" s="181"/>
      <c r="AY737" s="182"/>
      <c r="AZ737" s="181"/>
      <c r="BA737" s="181"/>
      <c r="BB737" s="177"/>
      <c r="BC737" s="177"/>
      <c r="BD737" s="182"/>
    </row>
    <row r="738" spans="1:56" ht="15" customHeight="1" x14ac:dyDescent="0.25">
      <c r="A738" s="133"/>
      <c r="B738" s="133"/>
      <c r="C738" s="179"/>
      <c r="D738" s="179"/>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77"/>
      <c r="AA738" s="133"/>
      <c r="AB738" s="178"/>
      <c r="AC738" s="178"/>
      <c r="AD738" s="178"/>
      <c r="AE738" s="178"/>
      <c r="AF738" s="179"/>
      <c r="AG738" s="179"/>
      <c r="AH738" s="179"/>
      <c r="AI738" s="179"/>
      <c r="AJ738" s="133"/>
      <c r="AK738" s="133"/>
      <c r="AL738" s="133"/>
      <c r="AM738" s="133"/>
      <c r="AN738" s="133"/>
      <c r="AO738" s="133"/>
      <c r="AP738" s="133"/>
      <c r="AQ738" s="180"/>
      <c r="AR738" s="180"/>
      <c r="AS738" s="180"/>
      <c r="AT738" s="180"/>
      <c r="AU738" s="180"/>
      <c r="AV738" s="180"/>
      <c r="AW738" s="181"/>
      <c r="AX738" s="181"/>
      <c r="AY738" s="182"/>
      <c r="AZ738" s="181"/>
      <c r="BA738" s="181"/>
      <c r="BB738" s="177"/>
      <c r="BC738" s="177"/>
      <c r="BD738" s="182"/>
    </row>
    <row r="739" spans="1:56" ht="15" customHeight="1" x14ac:dyDescent="0.25">
      <c r="A739" s="133"/>
      <c r="B739" s="133"/>
      <c r="C739" s="179"/>
      <c r="D739" s="179"/>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77"/>
      <c r="AA739" s="133"/>
      <c r="AB739" s="178"/>
      <c r="AC739" s="178"/>
      <c r="AD739" s="178"/>
      <c r="AE739" s="178"/>
      <c r="AF739" s="179"/>
      <c r="AG739" s="179"/>
      <c r="AH739" s="179"/>
      <c r="AI739" s="179"/>
      <c r="AJ739" s="133"/>
      <c r="AK739" s="133"/>
      <c r="AL739" s="133"/>
      <c r="AM739" s="133"/>
      <c r="AN739" s="133"/>
      <c r="AO739" s="133"/>
      <c r="AP739" s="133"/>
      <c r="AQ739" s="180"/>
      <c r="AR739" s="180"/>
      <c r="AS739" s="180"/>
      <c r="AT739" s="180"/>
      <c r="AU739" s="180"/>
      <c r="AV739" s="180"/>
      <c r="AW739" s="181"/>
      <c r="AX739" s="181"/>
      <c r="AY739" s="182"/>
      <c r="AZ739" s="181"/>
      <c r="BA739" s="181"/>
      <c r="BB739" s="177"/>
      <c r="BC739" s="177"/>
      <c r="BD739" s="182"/>
    </row>
    <row r="740" spans="1:56" ht="15" customHeight="1" x14ac:dyDescent="0.25">
      <c r="A740" s="133"/>
      <c r="B740" s="133"/>
      <c r="C740" s="179"/>
      <c r="D740" s="179"/>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77"/>
      <c r="AA740" s="133"/>
      <c r="AB740" s="178"/>
      <c r="AC740" s="178"/>
      <c r="AD740" s="178"/>
      <c r="AE740" s="178"/>
      <c r="AF740" s="179"/>
      <c r="AG740" s="179"/>
      <c r="AH740" s="179"/>
      <c r="AI740" s="179"/>
      <c r="AJ740" s="133"/>
      <c r="AK740" s="133"/>
      <c r="AL740" s="133"/>
      <c r="AM740" s="133"/>
      <c r="AN740" s="133"/>
      <c r="AO740" s="133"/>
      <c r="AP740" s="133"/>
      <c r="AQ740" s="180"/>
      <c r="AR740" s="180"/>
      <c r="AS740" s="180"/>
      <c r="AT740" s="180"/>
      <c r="AU740" s="180"/>
      <c r="AV740" s="180"/>
      <c r="AW740" s="181"/>
      <c r="AX740" s="181"/>
      <c r="AY740" s="182"/>
      <c r="AZ740" s="181"/>
      <c r="BA740" s="181"/>
      <c r="BB740" s="177"/>
      <c r="BC740" s="177"/>
      <c r="BD740" s="182"/>
    </row>
    <row r="741" spans="1:56" ht="15" customHeight="1" x14ac:dyDescent="0.25">
      <c r="A741" s="133"/>
      <c r="B741" s="133"/>
      <c r="C741" s="179"/>
      <c r="D741" s="179"/>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77"/>
      <c r="AA741" s="133"/>
      <c r="AB741" s="178"/>
      <c r="AC741" s="178"/>
      <c r="AD741" s="178"/>
      <c r="AE741" s="178"/>
      <c r="AF741" s="179"/>
      <c r="AG741" s="179"/>
      <c r="AH741" s="179"/>
      <c r="AI741" s="179"/>
      <c r="AJ741" s="133"/>
      <c r="AK741" s="133"/>
      <c r="AL741" s="133"/>
      <c r="AM741" s="133"/>
      <c r="AN741" s="133"/>
      <c r="AO741" s="133"/>
      <c r="AP741" s="133"/>
      <c r="AQ741" s="180"/>
      <c r="AR741" s="180"/>
      <c r="AS741" s="180"/>
      <c r="AT741" s="180"/>
      <c r="AU741" s="180"/>
      <c r="AV741" s="180"/>
      <c r="AW741" s="181"/>
      <c r="AX741" s="181"/>
      <c r="AY741" s="182"/>
      <c r="AZ741" s="181"/>
      <c r="BA741" s="181"/>
      <c r="BB741" s="177"/>
      <c r="BC741" s="177"/>
      <c r="BD741" s="182"/>
    </row>
    <row r="742" spans="1:56" ht="15" customHeight="1" x14ac:dyDescent="0.25">
      <c r="A742" s="133"/>
      <c r="B742" s="133"/>
      <c r="C742" s="179"/>
      <c r="D742" s="179"/>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77"/>
      <c r="AA742" s="133"/>
      <c r="AB742" s="178"/>
      <c r="AC742" s="178"/>
      <c r="AD742" s="178"/>
      <c r="AE742" s="178"/>
      <c r="AF742" s="179"/>
      <c r="AG742" s="179"/>
      <c r="AH742" s="179"/>
      <c r="AI742" s="179"/>
      <c r="AJ742" s="133"/>
      <c r="AK742" s="133"/>
      <c r="AL742" s="133"/>
      <c r="AM742" s="133"/>
      <c r="AN742" s="133"/>
      <c r="AO742" s="133"/>
      <c r="AP742" s="133"/>
      <c r="AQ742" s="180"/>
      <c r="AR742" s="180"/>
      <c r="AS742" s="180"/>
      <c r="AT742" s="180"/>
      <c r="AU742" s="180"/>
      <c r="AV742" s="180"/>
      <c r="AW742" s="181"/>
      <c r="AX742" s="181"/>
      <c r="AY742" s="182"/>
      <c r="AZ742" s="181"/>
      <c r="BA742" s="181"/>
      <c r="BB742" s="177"/>
      <c r="BC742" s="177"/>
      <c r="BD742" s="182"/>
    </row>
    <row r="743" spans="1:56" ht="15" customHeight="1" x14ac:dyDescent="0.25">
      <c r="A743" s="133"/>
      <c r="B743" s="133"/>
      <c r="C743" s="179"/>
      <c r="D743" s="179"/>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77"/>
      <c r="AA743" s="133"/>
      <c r="AB743" s="178"/>
      <c r="AC743" s="178"/>
      <c r="AD743" s="178"/>
      <c r="AE743" s="178"/>
      <c r="AF743" s="179"/>
      <c r="AG743" s="179"/>
      <c r="AH743" s="179"/>
      <c r="AI743" s="179"/>
      <c r="AJ743" s="133"/>
      <c r="AK743" s="133"/>
      <c r="AL743" s="133"/>
      <c r="AM743" s="133"/>
      <c r="AN743" s="133"/>
      <c r="AO743" s="133"/>
      <c r="AP743" s="133"/>
      <c r="AQ743" s="180"/>
      <c r="AR743" s="180"/>
      <c r="AS743" s="180"/>
      <c r="AT743" s="180"/>
      <c r="AU743" s="180"/>
      <c r="AV743" s="180"/>
      <c r="AW743" s="181"/>
      <c r="AX743" s="181"/>
      <c r="AY743" s="182"/>
      <c r="AZ743" s="181"/>
      <c r="BA743" s="181"/>
      <c r="BB743" s="177"/>
      <c r="BC743" s="177"/>
      <c r="BD743" s="182"/>
    </row>
    <row r="744" spans="1:56" ht="15" customHeight="1" x14ac:dyDescent="0.25">
      <c r="A744" s="133"/>
      <c r="B744" s="133"/>
      <c r="C744" s="179"/>
      <c r="D744" s="179"/>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77"/>
      <c r="AA744" s="133"/>
      <c r="AB744" s="178"/>
      <c r="AC744" s="178"/>
      <c r="AD744" s="178"/>
      <c r="AE744" s="178"/>
      <c r="AF744" s="179"/>
      <c r="AG744" s="179"/>
      <c r="AH744" s="179"/>
      <c r="AI744" s="179"/>
      <c r="AJ744" s="133"/>
      <c r="AK744" s="133"/>
      <c r="AL744" s="133"/>
      <c r="AM744" s="133"/>
      <c r="AN744" s="133"/>
      <c r="AO744" s="133"/>
      <c r="AP744" s="133"/>
      <c r="AQ744" s="180"/>
      <c r="AR744" s="180"/>
      <c r="AS744" s="180"/>
      <c r="AT744" s="180"/>
      <c r="AU744" s="180"/>
      <c r="AV744" s="180"/>
      <c r="AW744" s="181"/>
      <c r="AX744" s="181"/>
      <c r="AY744" s="182"/>
      <c r="AZ744" s="181"/>
      <c r="BA744" s="181"/>
      <c r="BB744" s="177"/>
      <c r="BC744" s="177"/>
      <c r="BD744" s="182"/>
    </row>
    <row r="745" spans="1:56" ht="15" customHeight="1" x14ac:dyDescent="0.25">
      <c r="A745" s="133"/>
      <c r="B745" s="133"/>
      <c r="C745" s="179"/>
      <c r="D745" s="179"/>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77"/>
      <c r="AA745" s="133"/>
      <c r="AB745" s="178"/>
      <c r="AC745" s="178"/>
      <c r="AD745" s="178"/>
      <c r="AE745" s="178"/>
      <c r="AF745" s="179"/>
      <c r="AG745" s="179"/>
      <c r="AH745" s="179"/>
      <c r="AI745" s="179"/>
      <c r="AJ745" s="133"/>
      <c r="AK745" s="133"/>
      <c r="AL745" s="133"/>
      <c r="AM745" s="133"/>
      <c r="AN745" s="133"/>
      <c r="AO745" s="133"/>
      <c r="AP745" s="133"/>
      <c r="AQ745" s="180"/>
      <c r="AR745" s="180"/>
      <c r="AS745" s="180"/>
      <c r="AT745" s="180"/>
      <c r="AU745" s="180"/>
      <c r="AV745" s="180"/>
      <c r="AW745" s="181"/>
      <c r="AX745" s="181"/>
      <c r="AY745" s="182"/>
      <c r="AZ745" s="181"/>
      <c r="BA745" s="181"/>
      <c r="BB745" s="177"/>
      <c r="BC745" s="177"/>
      <c r="BD745" s="182"/>
    </row>
    <row r="746" spans="1:56" ht="15" customHeight="1" x14ac:dyDescent="0.25">
      <c r="A746" s="133"/>
      <c r="B746" s="133"/>
      <c r="C746" s="179"/>
      <c r="D746" s="179"/>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77"/>
      <c r="AA746" s="133"/>
      <c r="AB746" s="178"/>
      <c r="AC746" s="178"/>
      <c r="AD746" s="178"/>
      <c r="AE746" s="178"/>
      <c r="AF746" s="179"/>
      <c r="AG746" s="179"/>
      <c r="AH746" s="179"/>
      <c r="AI746" s="179"/>
      <c r="AJ746" s="133"/>
      <c r="AK746" s="133"/>
      <c r="AL746" s="133"/>
      <c r="AM746" s="133"/>
      <c r="AN746" s="133"/>
      <c r="AO746" s="133"/>
      <c r="AP746" s="133"/>
      <c r="AQ746" s="180"/>
      <c r="AR746" s="180"/>
      <c r="AS746" s="180"/>
      <c r="AT746" s="180"/>
      <c r="AU746" s="180"/>
      <c r="AV746" s="180"/>
      <c r="AW746" s="181"/>
      <c r="AX746" s="181"/>
      <c r="AY746" s="182"/>
      <c r="AZ746" s="181"/>
      <c r="BA746" s="181"/>
      <c r="BB746" s="177"/>
      <c r="BC746" s="177"/>
      <c r="BD746" s="182"/>
    </row>
    <row r="747" spans="1:56" ht="15" customHeight="1" x14ac:dyDescent="0.25">
      <c r="A747" s="133"/>
      <c r="B747" s="133"/>
      <c r="C747" s="179"/>
      <c r="D747" s="179"/>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77"/>
      <c r="AA747" s="133"/>
      <c r="AB747" s="178"/>
      <c r="AC747" s="178"/>
      <c r="AD747" s="178"/>
      <c r="AE747" s="178"/>
      <c r="AF747" s="179"/>
      <c r="AG747" s="179"/>
      <c r="AH747" s="179"/>
      <c r="AI747" s="179"/>
      <c r="AJ747" s="133"/>
      <c r="AK747" s="133"/>
      <c r="AL747" s="133"/>
      <c r="AM747" s="133"/>
      <c r="AN747" s="133"/>
      <c r="AO747" s="133"/>
      <c r="AP747" s="133"/>
      <c r="AQ747" s="180"/>
      <c r="AR747" s="180"/>
      <c r="AS747" s="180"/>
      <c r="AT747" s="180"/>
      <c r="AU747" s="180"/>
      <c r="AV747" s="180"/>
      <c r="AW747" s="181"/>
      <c r="AX747" s="181"/>
      <c r="AY747" s="182"/>
      <c r="AZ747" s="181"/>
      <c r="BA747" s="181"/>
      <c r="BB747" s="177"/>
      <c r="BC747" s="177"/>
      <c r="BD747" s="182"/>
    </row>
    <row r="748" spans="1:56" ht="15" customHeight="1" x14ac:dyDescent="0.25">
      <c r="A748" s="133"/>
      <c r="B748" s="133"/>
      <c r="C748" s="179"/>
      <c r="D748" s="179"/>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77"/>
      <c r="AA748" s="133"/>
      <c r="AB748" s="178"/>
      <c r="AC748" s="178"/>
      <c r="AD748" s="178"/>
      <c r="AE748" s="178"/>
      <c r="AF748" s="179"/>
      <c r="AG748" s="179"/>
      <c r="AH748" s="179"/>
      <c r="AI748" s="179"/>
      <c r="AJ748" s="133"/>
      <c r="AK748" s="133"/>
      <c r="AL748" s="133"/>
      <c r="AM748" s="133"/>
      <c r="AN748" s="133"/>
      <c r="AO748" s="133"/>
      <c r="AP748" s="133"/>
      <c r="AQ748" s="180"/>
      <c r="AR748" s="180"/>
      <c r="AS748" s="180"/>
      <c r="AT748" s="180"/>
      <c r="AU748" s="180"/>
      <c r="AV748" s="180"/>
      <c r="AW748" s="181"/>
      <c r="AX748" s="181"/>
      <c r="AY748" s="182"/>
      <c r="AZ748" s="181"/>
      <c r="BA748" s="181"/>
      <c r="BB748" s="177"/>
      <c r="BC748" s="177"/>
      <c r="BD748" s="182"/>
    </row>
    <row r="749" spans="1:56" ht="15" customHeight="1" x14ac:dyDescent="0.25">
      <c r="A749" s="133"/>
      <c r="B749" s="133"/>
      <c r="C749" s="179"/>
      <c r="D749" s="179"/>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77"/>
      <c r="AA749" s="133"/>
      <c r="AB749" s="178"/>
      <c r="AC749" s="178"/>
      <c r="AD749" s="178"/>
      <c r="AE749" s="178"/>
      <c r="AF749" s="179"/>
      <c r="AG749" s="179"/>
      <c r="AH749" s="179"/>
      <c r="AI749" s="179"/>
      <c r="AJ749" s="133"/>
      <c r="AK749" s="133"/>
      <c r="AL749" s="133"/>
      <c r="AM749" s="133"/>
      <c r="AN749" s="133"/>
      <c r="AO749" s="133"/>
      <c r="AP749" s="133"/>
      <c r="AQ749" s="180"/>
      <c r="AR749" s="180"/>
      <c r="AS749" s="180"/>
      <c r="AT749" s="180"/>
      <c r="AU749" s="180"/>
      <c r="AV749" s="180"/>
      <c r="AW749" s="181"/>
      <c r="AX749" s="181"/>
      <c r="AY749" s="182"/>
      <c r="AZ749" s="181"/>
      <c r="BA749" s="181"/>
      <c r="BB749" s="177"/>
      <c r="BC749" s="177"/>
      <c r="BD749" s="182"/>
    </row>
    <row r="750" spans="1:56" ht="15" customHeight="1" x14ac:dyDescent="0.25">
      <c r="A750" s="133"/>
      <c r="B750" s="133"/>
      <c r="C750" s="179"/>
      <c r="D750" s="179"/>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77"/>
      <c r="AA750" s="133"/>
      <c r="AB750" s="178"/>
      <c r="AC750" s="178"/>
      <c r="AD750" s="178"/>
      <c r="AE750" s="178"/>
      <c r="AF750" s="179"/>
      <c r="AG750" s="179"/>
      <c r="AH750" s="179"/>
      <c r="AI750" s="179"/>
      <c r="AJ750" s="133"/>
      <c r="AK750" s="133"/>
      <c r="AL750" s="133"/>
      <c r="AM750" s="133"/>
      <c r="AN750" s="133"/>
      <c r="AO750" s="133"/>
      <c r="AP750" s="133"/>
      <c r="AQ750" s="180"/>
      <c r="AR750" s="180"/>
      <c r="AS750" s="180"/>
      <c r="AT750" s="180"/>
      <c r="AU750" s="180"/>
      <c r="AV750" s="180"/>
      <c r="AW750" s="181"/>
      <c r="AX750" s="181"/>
      <c r="AY750" s="182"/>
      <c r="AZ750" s="181"/>
      <c r="BA750" s="181"/>
      <c r="BB750" s="177"/>
      <c r="BC750" s="177"/>
      <c r="BD750" s="182"/>
    </row>
    <row r="751" spans="1:56" ht="15" customHeight="1" x14ac:dyDescent="0.25">
      <c r="A751" s="133"/>
      <c r="B751" s="133"/>
      <c r="C751" s="179"/>
      <c r="D751" s="179"/>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77"/>
      <c r="AA751" s="133"/>
      <c r="AB751" s="178"/>
      <c r="AC751" s="178"/>
      <c r="AD751" s="178"/>
      <c r="AE751" s="178"/>
      <c r="AF751" s="179"/>
      <c r="AG751" s="179"/>
      <c r="AH751" s="179"/>
      <c r="AI751" s="179"/>
      <c r="AJ751" s="133"/>
      <c r="AK751" s="133"/>
      <c r="AL751" s="133"/>
      <c r="AM751" s="133"/>
      <c r="AN751" s="133"/>
      <c r="AO751" s="133"/>
      <c r="AP751" s="133"/>
      <c r="AQ751" s="180"/>
      <c r="AR751" s="180"/>
      <c r="AS751" s="180"/>
      <c r="AT751" s="180"/>
      <c r="AU751" s="180"/>
      <c r="AV751" s="180"/>
      <c r="AW751" s="181"/>
      <c r="AX751" s="181"/>
      <c r="AY751" s="182"/>
      <c r="AZ751" s="181"/>
      <c r="BA751" s="181"/>
      <c r="BB751" s="177"/>
      <c r="BC751" s="177"/>
      <c r="BD751" s="182"/>
    </row>
    <row r="752" spans="1:56" ht="15" customHeight="1" x14ac:dyDescent="0.25">
      <c r="A752" s="133"/>
      <c r="B752" s="133"/>
      <c r="C752" s="179"/>
      <c r="D752" s="179"/>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77"/>
      <c r="AA752" s="133"/>
      <c r="AB752" s="178"/>
      <c r="AC752" s="178"/>
      <c r="AD752" s="178"/>
      <c r="AE752" s="178"/>
      <c r="AF752" s="179"/>
      <c r="AG752" s="179"/>
      <c r="AH752" s="179"/>
      <c r="AI752" s="179"/>
      <c r="AJ752" s="133"/>
      <c r="AK752" s="133"/>
      <c r="AL752" s="133"/>
      <c r="AM752" s="133"/>
      <c r="AN752" s="133"/>
      <c r="AO752" s="133"/>
      <c r="AP752" s="133"/>
      <c r="AQ752" s="180"/>
      <c r="AR752" s="180"/>
      <c r="AS752" s="180"/>
      <c r="AT752" s="180"/>
      <c r="AU752" s="180"/>
      <c r="AV752" s="180"/>
      <c r="AW752" s="181"/>
      <c r="AX752" s="181"/>
      <c r="AY752" s="182"/>
      <c r="AZ752" s="181"/>
      <c r="BA752" s="181"/>
      <c r="BB752" s="177"/>
      <c r="BC752" s="177"/>
      <c r="BD752" s="182"/>
    </row>
    <row r="753" spans="1:56" ht="15" customHeight="1" x14ac:dyDescent="0.25">
      <c r="A753" s="133"/>
      <c r="B753" s="133"/>
      <c r="C753" s="179"/>
      <c r="D753" s="179"/>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77"/>
      <c r="AA753" s="133"/>
      <c r="AB753" s="178"/>
      <c r="AC753" s="178"/>
      <c r="AD753" s="178"/>
      <c r="AE753" s="178"/>
      <c r="AF753" s="179"/>
      <c r="AG753" s="179"/>
      <c r="AH753" s="179"/>
      <c r="AI753" s="179"/>
      <c r="AJ753" s="133"/>
      <c r="AK753" s="133"/>
      <c r="AL753" s="133"/>
      <c r="AM753" s="133"/>
      <c r="AN753" s="133"/>
      <c r="AO753" s="133"/>
      <c r="AP753" s="133"/>
      <c r="AQ753" s="180"/>
      <c r="AR753" s="180"/>
      <c r="AS753" s="180"/>
      <c r="AT753" s="180"/>
      <c r="AU753" s="180"/>
      <c r="AV753" s="180"/>
      <c r="AW753" s="181"/>
      <c r="AX753" s="181"/>
      <c r="AY753" s="182"/>
      <c r="AZ753" s="181"/>
      <c r="BA753" s="181"/>
      <c r="BB753" s="177"/>
      <c r="BC753" s="177"/>
      <c r="BD753" s="182"/>
    </row>
    <row r="754" spans="1:56" ht="15" customHeight="1" x14ac:dyDescent="0.25">
      <c r="A754" s="133"/>
      <c r="B754" s="133"/>
      <c r="C754" s="179"/>
      <c r="D754" s="179"/>
      <c r="E754" s="133"/>
      <c r="F754" s="133"/>
      <c r="G754" s="133"/>
      <c r="H754" s="133"/>
      <c r="I754" s="133"/>
      <c r="J754" s="133"/>
      <c r="K754" s="133"/>
      <c r="L754" s="133"/>
      <c r="M754" s="133"/>
      <c r="N754" s="133"/>
      <c r="O754" s="133"/>
      <c r="P754" s="133"/>
      <c r="Q754" s="133"/>
      <c r="R754" s="133"/>
      <c r="S754" s="133"/>
      <c r="T754" s="133"/>
      <c r="U754" s="133"/>
      <c r="V754" s="133"/>
      <c r="W754" s="133"/>
      <c r="X754" s="133"/>
      <c r="Y754" s="133"/>
      <c r="Z754" s="177"/>
      <c r="AA754" s="133"/>
      <c r="AB754" s="178"/>
      <c r="AC754" s="178"/>
      <c r="AD754" s="178"/>
      <c r="AE754" s="178"/>
      <c r="AF754" s="179"/>
      <c r="AG754" s="179"/>
      <c r="AH754" s="179"/>
      <c r="AI754" s="179"/>
      <c r="AJ754" s="133"/>
      <c r="AK754" s="133"/>
      <c r="AL754" s="133"/>
      <c r="AM754" s="133"/>
      <c r="AN754" s="133"/>
      <c r="AO754" s="133"/>
      <c r="AP754" s="133"/>
      <c r="AQ754" s="180"/>
      <c r="AR754" s="180"/>
      <c r="AS754" s="180"/>
      <c r="AT754" s="180"/>
      <c r="AU754" s="180"/>
      <c r="AV754" s="180"/>
      <c r="AW754" s="181"/>
      <c r="AX754" s="181"/>
      <c r="AY754" s="182"/>
      <c r="AZ754" s="181"/>
      <c r="BA754" s="181"/>
      <c r="BB754" s="177"/>
      <c r="BC754" s="177"/>
      <c r="BD754" s="182"/>
    </row>
    <row r="755" spans="1:56" ht="15" customHeight="1" x14ac:dyDescent="0.25">
      <c r="A755" s="133"/>
      <c r="B755" s="133"/>
      <c r="C755" s="179"/>
      <c r="D755" s="179"/>
      <c r="E755" s="133"/>
      <c r="F755" s="133"/>
      <c r="G755" s="133"/>
      <c r="H755" s="133"/>
      <c r="I755" s="133"/>
      <c r="J755" s="133"/>
      <c r="K755" s="133"/>
      <c r="L755" s="133"/>
      <c r="M755" s="133"/>
      <c r="N755" s="133"/>
      <c r="O755" s="133"/>
      <c r="P755" s="133"/>
      <c r="Q755" s="133"/>
      <c r="R755" s="133"/>
      <c r="S755" s="133"/>
      <c r="T755" s="133"/>
      <c r="U755" s="133"/>
      <c r="V755" s="133"/>
      <c r="W755" s="133"/>
      <c r="X755" s="133"/>
      <c r="Y755" s="133"/>
      <c r="Z755" s="177"/>
      <c r="AA755" s="133"/>
      <c r="AB755" s="178"/>
      <c r="AC755" s="178"/>
      <c r="AD755" s="178"/>
      <c r="AE755" s="178"/>
      <c r="AF755" s="179"/>
      <c r="AG755" s="179"/>
      <c r="AH755" s="179"/>
      <c r="AI755" s="179"/>
      <c r="AJ755" s="133"/>
      <c r="AK755" s="133"/>
      <c r="AL755" s="133"/>
      <c r="AM755" s="133"/>
      <c r="AN755" s="133"/>
      <c r="AO755" s="133"/>
      <c r="AP755" s="133"/>
      <c r="AQ755" s="180"/>
      <c r="AR755" s="180"/>
      <c r="AS755" s="180"/>
      <c r="AT755" s="180"/>
      <c r="AU755" s="180"/>
      <c r="AV755" s="180"/>
      <c r="AW755" s="181"/>
      <c r="AX755" s="181"/>
      <c r="AY755" s="182"/>
      <c r="AZ755" s="181"/>
      <c r="BA755" s="181"/>
      <c r="BB755" s="177"/>
      <c r="BC755" s="177"/>
      <c r="BD755" s="182"/>
    </row>
    <row r="756" spans="1:56" ht="15" customHeight="1" x14ac:dyDescent="0.25">
      <c r="A756" s="133"/>
      <c r="B756" s="133"/>
      <c r="C756" s="179"/>
      <c r="D756" s="179"/>
      <c r="E756" s="133"/>
      <c r="F756" s="133"/>
      <c r="G756" s="133"/>
      <c r="H756" s="133"/>
      <c r="I756" s="133"/>
      <c r="J756" s="133"/>
      <c r="K756" s="133"/>
      <c r="L756" s="133"/>
      <c r="M756" s="133"/>
      <c r="N756" s="133"/>
      <c r="O756" s="133"/>
      <c r="P756" s="133"/>
      <c r="Q756" s="133"/>
      <c r="R756" s="133"/>
      <c r="S756" s="133"/>
      <c r="T756" s="133"/>
      <c r="U756" s="133"/>
      <c r="V756" s="133"/>
      <c r="W756" s="133"/>
      <c r="X756" s="133"/>
      <c r="Y756" s="133"/>
      <c r="Z756" s="177"/>
      <c r="AA756" s="133"/>
      <c r="AB756" s="178"/>
      <c r="AC756" s="178"/>
      <c r="AD756" s="178"/>
      <c r="AE756" s="178"/>
      <c r="AF756" s="179"/>
      <c r="AG756" s="179"/>
      <c r="AH756" s="179"/>
      <c r="AI756" s="179"/>
      <c r="AJ756" s="133"/>
      <c r="AK756" s="133"/>
      <c r="AL756" s="133"/>
      <c r="AM756" s="133"/>
      <c r="AN756" s="133"/>
      <c r="AO756" s="133"/>
      <c r="AP756" s="133"/>
      <c r="AQ756" s="180"/>
      <c r="AR756" s="180"/>
      <c r="AS756" s="180"/>
      <c r="AT756" s="180"/>
      <c r="AU756" s="180"/>
      <c r="AV756" s="180"/>
      <c r="AW756" s="181"/>
      <c r="AX756" s="181"/>
      <c r="AY756" s="182"/>
      <c r="AZ756" s="181"/>
      <c r="BA756" s="181"/>
      <c r="BB756" s="177"/>
      <c r="BC756" s="177"/>
      <c r="BD756" s="182"/>
    </row>
    <row r="757" spans="1:56" ht="15" customHeight="1" x14ac:dyDescent="0.25">
      <c r="A757" s="133"/>
      <c r="B757" s="133"/>
      <c r="C757" s="179"/>
      <c r="D757" s="179"/>
      <c r="E757" s="133"/>
      <c r="F757" s="133"/>
      <c r="G757" s="133"/>
      <c r="H757" s="133"/>
      <c r="I757" s="133"/>
      <c r="J757" s="133"/>
      <c r="K757" s="133"/>
      <c r="L757" s="133"/>
      <c r="M757" s="133"/>
      <c r="N757" s="133"/>
      <c r="O757" s="133"/>
      <c r="P757" s="133"/>
      <c r="Q757" s="133"/>
      <c r="R757" s="133"/>
      <c r="S757" s="133"/>
      <c r="T757" s="133"/>
      <c r="U757" s="133"/>
      <c r="V757" s="133"/>
      <c r="W757" s="133"/>
      <c r="X757" s="133"/>
      <c r="Y757" s="133"/>
      <c r="Z757" s="177"/>
      <c r="AA757" s="133"/>
      <c r="AB757" s="178"/>
      <c r="AC757" s="178"/>
      <c r="AD757" s="178"/>
      <c r="AE757" s="178"/>
      <c r="AF757" s="179"/>
      <c r="AG757" s="179"/>
      <c r="AH757" s="179"/>
      <c r="AI757" s="179"/>
      <c r="AJ757" s="133"/>
      <c r="AK757" s="133"/>
      <c r="AL757" s="133"/>
      <c r="AM757" s="133"/>
      <c r="AN757" s="133"/>
      <c r="AO757" s="133"/>
      <c r="AP757" s="133"/>
      <c r="AQ757" s="180"/>
      <c r="AR757" s="180"/>
      <c r="AS757" s="180"/>
      <c r="AT757" s="180"/>
      <c r="AU757" s="180"/>
      <c r="AV757" s="180"/>
      <c r="AW757" s="181"/>
      <c r="AX757" s="181"/>
      <c r="AY757" s="182"/>
      <c r="AZ757" s="181"/>
      <c r="BA757" s="181"/>
      <c r="BB757" s="177"/>
      <c r="BC757" s="177"/>
      <c r="BD757" s="182"/>
    </row>
    <row r="758" spans="1:56" ht="15" customHeight="1" x14ac:dyDescent="0.25">
      <c r="A758" s="133"/>
      <c r="B758" s="133"/>
      <c r="C758" s="179"/>
      <c r="D758" s="179"/>
      <c r="E758" s="133"/>
      <c r="F758" s="133"/>
      <c r="G758" s="133"/>
      <c r="H758" s="133"/>
      <c r="I758" s="133"/>
      <c r="J758" s="133"/>
      <c r="K758" s="133"/>
      <c r="L758" s="133"/>
      <c r="M758" s="133"/>
      <c r="N758" s="133"/>
      <c r="O758" s="133"/>
      <c r="P758" s="133"/>
      <c r="Q758" s="133"/>
      <c r="R758" s="133"/>
      <c r="S758" s="133"/>
      <c r="T758" s="133"/>
      <c r="U758" s="133"/>
      <c r="V758" s="133"/>
      <c r="W758" s="133"/>
      <c r="X758" s="133"/>
      <c r="Y758" s="133"/>
      <c r="Z758" s="177"/>
      <c r="AA758" s="133"/>
      <c r="AB758" s="178"/>
      <c r="AC758" s="178"/>
      <c r="AD758" s="178"/>
      <c r="AE758" s="178"/>
      <c r="AF758" s="179"/>
      <c r="AG758" s="179"/>
      <c r="AH758" s="179"/>
      <c r="AI758" s="179"/>
      <c r="AJ758" s="133"/>
      <c r="AK758" s="133"/>
      <c r="AL758" s="133"/>
      <c r="AM758" s="133"/>
      <c r="AN758" s="133"/>
      <c r="AO758" s="133"/>
      <c r="AP758" s="133"/>
      <c r="AQ758" s="180"/>
      <c r="AR758" s="180"/>
      <c r="AS758" s="180"/>
      <c r="AT758" s="180"/>
      <c r="AU758" s="180"/>
      <c r="AV758" s="180"/>
      <c r="AW758" s="181"/>
      <c r="AX758" s="181"/>
      <c r="AY758" s="182"/>
      <c r="AZ758" s="181"/>
      <c r="BA758" s="181"/>
      <c r="BB758" s="177"/>
      <c r="BC758" s="177"/>
      <c r="BD758" s="182"/>
    </row>
    <row r="759" spans="1:56" ht="15" customHeight="1" x14ac:dyDescent="0.25">
      <c r="A759" s="133"/>
      <c r="B759" s="133"/>
      <c r="C759" s="179"/>
      <c r="D759" s="179"/>
      <c r="E759" s="133"/>
      <c r="F759" s="133"/>
      <c r="G759" s="133"/>
      <c r="H759" s="133"/>
      <c r="I759" s="133"/>
      <c r="J759" s="133"/>
      <c r="K759" s="133"/>
      <c r="L759" s="133"/>
      <c r="M759" s="133"/>
      <c r="N759" s="133"/>
      <c r="O759" s="133"/>
      <c r="P759" s="133"/>
      <c r="Q759" s="133"/>
      <c r="R759" s="133"/>
      <c r="S759" s="133"/>
      <c r="T759" s="133"/>
      <c r="U759" s="133"/>
      <c r="V759" s="133"/>
      <c r="W759" s="133"/>
      <c r="X759" s="133"/>
      <c r="Y759" s="133"/>
      <c r="Z759" s="177"/>
      <c r="AA759" s="133"/>
      <c r="AB759" s="178"/>
      <c r="AC759" s="178"/>
      <c r="AD759" s="178"/>
      <c r="AE759" s="178"/>
      <c r="AF759" s="179"/>
      <c r="AG759" s="179"/>
      <c r="AH759" s="179"/>
      <c r="AI759" s="179"/>
      <c r="AJ759" s="133"/>
      <c r="AK759" s="133"/>
      <c r="AL759" s="133"/>
      <c r="AM759" s="133"/>
      <c r="AN759" s="133"/>
      <c r="AO759" s="133"/>
      <c r="AP759" s="133"/>
      <c r="AQ759" s="180"/>
      <c r="AR759" s="180"/>
      <c r="AS759" s="180"/>
      <c r="AT759" s="180"/>
      <c r="AU759" s="180"/>
      <c r="AV759" s="180"/>
      <c r="AW759" s="181"/>
      <c r="AX759" s="181"/>
      <c r="AY759" s="182"/>
      <c r="AZ759" s="181"/>
      <c r="BA759" s="181"/>
      <c r="BB759" s="177"/>
      <c r="BC759" s="177"/>
      <c r="BD759" s="182"/>
    </row>
    <row r="760" spans="1:56" ht="15" customHeight="1" x14ac:dyDescent="0.25">
      <c r="A760" s="133"/>
      <c r="B760" s="133"/>
      <c r="C760" s="179"/>
      <c r="D760" s="179"/>
      <c r="E760" s="133"/>
      <c r="F760" s="133"/>
      <c r="G760" s="133"/>
      <c r="H760" s="133"/>
      <c r="I760" s="133"/>
      <c r="J760" s="133"/>
      <c r="K760" s="133"/>
      <c r="L760" s="133"/>
      <c r="M760" s="133"/>
      <c r="N760" s="133"/>
      <c r="O760" s="133"/>
      <c r="P760" s="133"/>
      <c r="Q760" s="133"/>
      <c r="R760" s="133"/>
      <c r="S760" s="133"/>
      <c r="T760" s="133"/>
      <c r="U760" s="133"/>
      <c r="V760" s="133"/>
      <c r="W760" s="133"/>
      <c r="X760" s="133"/>
      <c r="Y760" s="133"/>
      <c r="Z760" s="177"/>
      <c r="AA760" s="133"/>
      <c r="AB760" s="178"/>
      <c r="AC760" s="178"/>
      <c r="AD760" s="178"/>
      <c r="AE760" s="178"/>
      <c r="AF760" s="179"/>
      <c r="AG760" s="179"/>
      <c r="AH760" s="179"/>
      <c r="AI760" s="179"/>
      <c r="AJ760" s="133"/>
      <c r="AK760" s="133"/>
      <c r="AL760" s="133"/>
      <c r="AM760" s="133"/>
      <c r="AN760" s="133"/>
      <c r="AO760" s="133"/>
      <c r="AP760" s="133"/>
      <c r="AQ760" s="180"/>
      <c r="AR760" s="180"/>
      <c r="AS760" s="180"/>
      <c r="AT760" s="180"/>
      <c r="AU760" s="180"/>
      <c r="AV760" s="180"/>
      <c r="AW760" s="181"/>
      <c r="AX760" s="181"/>
      <c r="AY760" s="182"/>
      <c r="AZ760" s="181"/>
      <c r="BA760" s="181"/>
      <c r="BB760" s="177"/>
      <c r="BC760" s="177"/>
      <c r="BD760" s="182"/>
    </row>
    <row r="761" spans="1:56" ht="15" customHeight="1" x14ac:dyDescent="0.25">
      <c r="A761" s="133"/>
      <c r="B761" s="133"/>
      <c r="C761" s="179"/>
      <c r="D761" s="179"/>
      <c r="E761" s="133"/>
      <c r="F761" s="133"/>
      <c r="G761" s="133"/>
      <c r="H761" s="133"/>
      <c r="I761" s="133"/>
      <c r="J761" s="133"/>
      <c r="K761" s="133"/>
      <c r="L761" s="133"/>
      <c r="M761" s="133"/>
      <c r="N761" s="133"/>
      <c r="O761" s="133"/>
      <c r="P761" s="133"/>
      <c r="Q761" s="133"/>
      <c r="R761" s="133"/>
      <c r="S761" s="133"/>
      <c r="T761" s="133"/>
      <c r="U761" s="133"/>
      <c r="V761" s="133"/>
      <c r="W761" s="133"/>
      <c r="X761" s="133"/>
      <c r="Y761" s="133"/>
      <c r="Z761" s="177"/>
      <c r="AA761" s="133"/>
      <c r="AB761" s="178"/>
      <c r="AC761" s="178"/>
      <c r="AD761" s="178"/>
      <c r="AE761" s="178"/>
      <c r="AF761" s="179"/>
      <c r="AG761" s="179"/>
      <c r="AH761" s="179"/>
      <c r="AI761" s="179"/>
      <c r="AJ761" s="133"/>
      <c r="AK761" s="133"/>
      <c r="AL761" s="133"/>
      <c r="AM761" s="133"/>
      <c r="AN761" s="133"/>
      <c r="AO761" s="133"/>
      <c r="AP761" s="133"/>
      <c r="AQ761" s="180"/>
      <c r="AR761" s="180"/>
      <c r="AS761" s="180"/>
      <c r="AT761" s="180"/>
      <c r="AU761" s="180"/>
      <c r="AV761" s="180"/>
      <c r="AW761" s="181"/>
      <c r="AX761" s="181"/>
      <c r="AY761" s="182"/>
      <c r="AZ761" s="181"/>
      <c r="BA761" s="181"/>
      <c r="BB761" s="177"/>
      <c r="BC761" s="177"/>
      <c r="BD761" s="182"/>
    </row>
    <row r="762" spans="1:56" ht="15" customHeight="1" x14ac:dyDescent="0.25">
      <c r="A762" s="133"/>
      <c r="B762" s="133"/>
      <c r="C762" s="179"/>
      <c r="D762" s="179"/>
      <c r="E762" s="133"/>
      <c r="F762" s="133"/>
      <c r="G762" s="133"/>
      <c r="H762" s="133"/>
      <c r="I762" s="133"/>
      <c r="J762" s="133"/>
      <c r="K762" s="133"/>
      <c r="L762" s="133"/>
      <c r="M762" s="133"/>
      <c r="N762" s="133"/>
      <c r="O762" s="133"/>
      <c r="P762" s="133"/>
      <c r="Q762" s="133"/>
      <c r="R762" s="133"/>
      <c r="S762" s="133"/>
      <c r="T762" s="133"/>
      <c r="U762" s="133"/>
      <c r="V762" s="133"/>
      <c r="W762" s="133"/>
      <c r="X762" s="133"/>
      <c r="Y762" s="133"/>
      <c r="Z762" s="177"/>
      <c r="AA762" s="133"/>
      <c r="AB762" s="178"/>
      <c r="AC762" s="178"/>
      <c r="AD762" s="178"/>
      <c r="AE762" s="178"/>
      <c r="AF762" s="179"/>
      <c r="AG762" s="179"/>
      <c r="AH762" s="179"/>
      <c r="AI762" s="179"/>
      <c r="AJ762" s="133"/>
      <c r="AK762" s="133"/>
      <c r="AL762" s="133"/>
      <c r="AM762" s="133"/>
      <c r="AN762" s="133"/>
      <c r="AO762" s="133"/>
      <c r="AP762" s="133"/>
      <c r="AQ762" s="180"/>
      <c r="AR762" s="180"/>
      <c r="AS762" s="180"/>
      <c r="AT762" s="180"/>
      <c r="AU762" s="180"/>
      <c r="AV762" s="180"/>
      <c r="AW762" s="181"/>
      <c r="AX762" s="181"/>
      <c r="AY762" s="182"/>
      <c r="AZ762" s="181"/>
      <c r="BA762" s="181"/>
      <c r="BB762" s="177"/>
      <c r="BC762" s="177"/>
      <c r="BD762" s="182"/>
    </row>
    <row r="763" spans="1:56" ht="15" customHeight="1" x14ac:dyDescent="0.25">
      <c r="A763" s="133"/>
      <c r="B763" s="133"/>
      <c r="C763" s="179"/>
      <c r="D763" s="179"/>
      <c r="E763" s="133"/>
      <c r="F763" s="133"/>
      <c r="G763" s="133"/>
      <c r="H763" s="133"/>
      <c r="I763" s="133"/>
      <c r="J763" s="133"/>
      <c r="K763" s="133"/>
      <c r="L763" s="133"/>
      <c r="M763" s="133"/>
      <c r="N763" s="133"/>
      <c r="O763" s="133"/>
      <c r="P763" s="133"/>
      <c r="Q763" s="133"/>
      <c r="R763" s="133"/>
      <c r="S763" s="133"/>
      <c r="T763" s="133"/>
      <c r="U763" s="133"/>
      <c r="V763" s="133"/>
      <c r="W763" s="133"/>
      <c r="X763" s="133"/>
      <c r="Y763" s="133"/>
      <c r="Z763" s="177"/>
      <c r="AA763" s="133"/>
      <c r="AB763" s="178"/>
      <c r="AC763" s="178"/>
      <c r="AD763" s="178"/>
      <c r="AE763" s="178"/>
      <c r="AF763" s="179"/>
      <c r="AG763" s="179"/>
      <c r="AH763" s="179"/>
      <c r="AI763" s="179"/>
      <c r="AJ763" s="133"/>
      <c r="AK763" s="133"/>
      <c r="AL763" s="133"/>
      <c r="AM763" s="133"/>
      <c r="AN763" s="133"/>
      <c r="AO763" s="133"/>
      <c r="AP763" s="133"/>
      <c r="AQ763" s="180"/>
      <c r="AR763" s="180"/>
      <c r="AS763" s="180"/>
      <c r="AT763" s="180"/>
      <c r="AU763" s="180"/>
      <c r="AV763" s="180"/>
      <c r="AW763" s="181"/>
      <c r="AX763" s="181"/>
      <c r="AY763" s="182"/>
      <c r="AZ763" s="181"/>
      <c r="BA763" s="181"/>
      <c r="BB763" s="177"/>
      <c r="BC763" s="177"/>
      <c r="BD763" s="182"/>
    </row>
    <row r="764" spans="1:56" ht="15" customHeight="1" x14ac:dyDescent="0.25">
      <c r="A764" s="133"/>
      <c r="B764" s="133"/>
      <c r="C764" s="179"/>
      <c r="D764" s="179"/>
      <c r="E764" s="133"/>
      <c r="F764" s="133"/>
      <c r="G764" s="133"/>
      <c r="H764" s="133"/>
      <c r="I764" s="133"/>
      <c r="J764" s="133"/>
      <c r="K764" s="133"/>
      <c r="L764" s="133"/>
      <c r="M764" s="133"/>
      <c r="N764" s="133"/>
      <c r="O764" s="133"/>
      <c r="P764" s="133"/>
      <c r="Q764" s="133"/>
      <c r="R764" s="133"/>
      <c r="S764" s="133"/>
      <c r="T764" s="133"/>
      <c r="U764" s="133"/>
      <c r="V764" s="133"/>
      <c r="W764" s="133"/>
      <c r="X764" s="133"/>
      <c r="Y764" s="133"/>
      <c r="Z764" s="177"/>
      <c r="AA764" s="133"/>
      <c r="AB764" s="178"/>
      <c r="AC764" s="178"/>
      <c r="AD764" s="178"/>
      <c r="AE764" s="178"/>
      <c r="AF764" s="179"/>
      <c r="AG764" s="179"/>
      <c r="AH764" s="179"/>
      <c r="AI764" s="179"/>
      <c r="AJ764" s="133"/>
      <c r="AK764" s="133"/>
      <c r="AL764" s="133"/>
      <c r="AM764" s="133"/>
      <c r="AN764" s="133"/>
      <c r="AO764" s="133"/>
      <c r="AP764" s="133"/>
      <c r="AQ764" s="180"/>
      <c r="AR764" s="180"/>
      <c r="AS764" s="180"/>
      <c r="AT764" s="180"/>
      <c r="AU764" s="180"/>
      <c r="AV764" s="180"/>
      <c r="AW764" s="181"/>
      <c r="AX764" s="181"/>
      <c r="AY764" s="182"/>
      <c r="AZ764" s="181"/>
      <c r="BA764" s="181"/>
      <c r="BB764" s="177"/>
      <c r="BC764" s="177"/>
      <c r="BD764" s="182"/>
    </row>
    <row r="765" spans="1:56" ht="15" customHeight="1" x14ac:dyDescent="0.25">
      <c r="A765" s="133"/>
      <c r="B765" s="133"/>
      <c r="C765" s="179"/>
      <c r="D765" s="179"/>
      <c r="E765" s="133"/>
      <c r="F765" s="133"/>
      <c r="G765" s="133"/>
      <c r="H765" s="133"/>
      <c r="I765" s="133"/>
      <c r="J765" s="133"/>
      <c r="K765" s="133"/>
      <c r="L765" s="133"/>
      <c r="M765" s="133"/>
      <c r="N765" s="133"/>
      <c r="O765" s="133"/>
      <c r="P765" s="133"/>
      <c r="Q765" s="133"/>
      <c r="R765" s="133"/>
      <c r="S765" s="133"/>
      <c r="T765" s="133"/>
      <c r="U765" s="133"/>
      <c r="V765" s="133"/>
      <c r="W765" s="133"/>
      <c r="X765" s="133"/>
      <c r="Y765" s="133"/>
      <c r="Z765" s="177"/>
      <c r="AA765" s="133"/>
      <c r="AB765" s="178"/>
      <c r="AC765" s="178"/>
      <c r="AD765" s="178"/>
      <c r="AE765" s="178"/>
      <c r="AF765" s="179"/>
      <c r="AG765" s="179"/>
      <c r="AH765" s="179"/>
      <c r="AI765" s="179"/>
      <c r="AJ765" s="133"/>
      <c r="AK765" s="133"/>
      <c r="AL765" s="133"/>
      <c r="AM765" s="133"/>
      <c r="AN765" s="133"/>
      <c r="AO765" s="133"/>
      <c r="AP765" s="133"/>
      <c r="AQ765" s="180"/>
      <c r="AR765" s="180"/>
      <c r="AS765" s="180"/>
      <c r="AT765" s="180"/>
      <c r="AU765" s="180"/>
      <c r="AV765" s="180"/>
      <c r="AW765" s="181"/>
      <c r="AX765" s="181"/>
      <c r="AY765" s="182"/>
      <c r="AZ765" s="181"/>
      <c r="BA765" s="181"/>
      <c r="BB765" s="177"/>
      <c r="BC765" s="177"/>
      <c r="BD765" s="182"/>
    </row>
    <row r="766" spans="1:56" ht="15" customHeight="1" x14ac:dyDescent="0.25">
      <c r="A766" s="133"/>
      <c r="B766" s="133"/>
      <c r="C766" s="179"/>
      <c r="D766" s="179"/>
      <c r="E766" s="133"/>
      <c r="F766" s="133"/>
      <c r="G766" s="133"/>
      <c r="H766" s="133"/>
      <c r="I766" s="133"/>
      <c r="J766" s="133"/>
      <c r="K766" s="133"/>
      <c r="L766" s="133"/>
      <c r="M766" s="133"/>
      <c r="N766" s="133"/>
      <c r="O766" s="133"/>
      <c r="P766" s="133"/>
      <c r="Q766" s="133"/>
      <c r="R766" s="133"/>
      <c r="S766" s="133"/>
      <c r="T766" s="133"/>
      <c r="U766" s="133"/>
      <c r="V766" s="133"/>
      <c r="W766" s="133"/>
      <c r="X766" s="133"/>
      <c r="Y766" s="133"/>
      <c r="Z766" s="177"/>
      <c r="AA766" s="133"/>
      <c r="AB766" s="178"/>
      <c r="AC766" s="178"/>
      <c r="AD766" s="178"/>
      <c r="AE766" s="178"/>
      <c r="AF766" s="179"/>
      <c r="AG766" s="179"/>
      <c r="AH766" s="179"/>
      <c r="AI766" s="179"/>
      <c r="AJ766" s="133"/>
      <c r="AK766" s="133"/>
      <c r="AL766" s="133"/>
      <c r="AM766" s="133"/>
      <c r="AN766" s="133"/>
      <c r="AO766" s="133"/>
      <c r="AP766" s="133"/>
      <c r="AQ766" s="180"/>
      <c r="AR766" s="180"/>
      <c r="AS766" s="180"/>
      <c r="AT766" s="180"/>
      <c r="AU766" s="180"/>
      <c r="AV766" s="180"/>
      <c r="AW766" s="181"/>
      <c r="AX766" s="181"/>
      <c r="AY766" s="182"/>
      <c r="AZ766" s="181"/>
      <c r="BA766" s="181"/>
      <c r="BB766" s="177"/>
      <c r="BC766" s="177"/>
      <c r="BD766" s="182"/>
    </row>
    <row r="767" spans="1:56" ht="15" customHeight="1" x14ac:dyDescent="0.25">
      <c r="A767" s="133"/>
      <c r="B767" s="133"/>
      <c r="C767" s="179"/>
      <c r="D767" s="179"/>
      <c r="E767" s="133"/>
      <c r="F767" s="133"/>
      <c r="G767" s="133"/>
      <c r="H767" s="133"/>
      <c r="I767" s="133"/>
      <c r="J767" s="133"/>
      <c r="K767" s="133"/>
      <c r="L767" s="133"/>
      <c r="M767" s="133"/>
      <c r="N767" s="133"/>
      <c r="O767" s="133"/>
      <c r="P767" s="133"/>
      <c r="Q767" s="133"/>
      <c r="R767" s="133"/>
      <c r="S767" s="133"/>
      <c r="T767" s="133"/>
      <c r="U767" s="133"/>
      <c r="V767" s="133"/>
      <c r="W767" s="133"/>
      <c r="X767" s="133"/>
      <c r="Y767" s="133"/>
      <c r="Z767" s="177"/>
      <c r="AA767" s="133"/>
      <c r="AB767" s="178"/>
      <c r="AC767" s="178"/>
      <c r="AD767" s="178"/>
      <c r="AE767" s="178"/>
      <c r="AF767" s="179"/>
      <c r="AG767" s="179"/>
      <c r="AH767" s="179"/>
      <c r="AI767" s="179"/>
      <c r="AJ767" s="133"/>
      <c r="AK767" s="133"/>
      <c r="AL767" s="133"/>
      <c r="AM767" s="133"/>
      <c r="AN767" s="133"/>
      <c r="AO767" s="133"/>
      <c r="AP767" s="133"/>
      <c r="AQ767" s="180"/>
      <c r="AR767" s="180"/>
      <c r="AS767" s="180"/>
      <c r="AT767" s="180"/>
      <c r="AU767" s="180"/>
      <c r="AV767" s="180"/>
      <c r="AW767" s="181"/>
      <c r="AX767" s="181"/>
      <c r="AY767" s="182"/>
      <c r="AZ767" s="181"/>
      <c r="BA767" s="181"/>
      <c r="BB767" s="177"/>
      <c r="BC767" s="177"/>
      <c r="BD767" s="182"/>
    </row>
    <row r="768" spans="1:56" ht="15" customHeight="1" x14ac:dyDescent="0.25">
      <c r="A768" s="133"/>
      <c r="B768" s="133"/>
      <c r="C768" s="179"/>
      <c r="D768" s="179"/>
      <c r="E768" s="133"/>
      <c r="F768" s="133"/>
      <c r="G768" s="133"/>
      <c r="H768" s="133"/>
      <c r="I768" s="133"/>
      <c r="J768" s="133"/>
      <c r="K768" s="133"/>
      <c r="L768" s="133"/>
      <c r="M768" s="133"/>
      <c r="N768" s="133"/>
      <c r="O768" s="133"/>
      <c r="P768" s="133"/>
      <c r="Q768" s="133"/>
      <c r="R768" s="133"/>
      <c r="S768" s="133"/>
      <c r="T768" s="133"/>
      <c r="U768" s="133"/>
      <c r="V768" s="133"/>
      <c r="W768" s="133"/>
      <c r="X768" s="133"/>
      <c r="Y768" s="133"/>
      <c r="Z768" s="177"/>
      <c r="AA768" s="133"/>
      <c r="AB768" s="178"/>
      <c r="AC768" s="178"/>
      <c r="AD768" s="178"/>
      <c r="AE768" s="178"/>
      <c r="AF768" s="179"/>
      <c r="AG768" s="179"/>
      <c r="AH768" s="179"/>
      <c r="AI768" s="179"/>
      <c r="AJ768" s="133"/>
      <c r="AK768" s="133"/>
      <c r="AL768" s="133"/>
      <c r="AM768" s="133"/>
      <c r="AN768" s="133"/>
      <c r="AO768" s="133"/>
      <c r="AP768" s="133"/>
      <c r="AQ768" s="180"/>
      <c r="AR768" s="180"/>
      <c r="AS768" s="180"/>
      <c r="AT768" s="180"/>
      <c r="AU768" s="180"/>
      <c r="AV768" s="180"/>
      <c r="AW768" s="181"/>
      <c r="AX768" s="181"/>
      <c r="AY768" s="182"/>
      <c r="AZ768" s="181"/>
      <c r="BA768" s="181"/>
      <c r="BB768" s="177"/>
      <c r="BC768" s="177"/>
      <c r="BD768" s="182"/>
    </row>
    <row r="769" spans="1:56" ht="15" customHeight="1" x14ac:dyDescent="0.25">
      <c r="A769" s="133"/>
      <c r="B769" s="133"/>
      <c r="C769" s="179"/>
      <c r="D769" s="179"/>
      <c r="E769" s="133"/>
      <c r="F769" s="133"/>
      <c r="G769" s="133"/>
      <c r="H769" s="133"/>
      <c r="I769" s="133"/>
      <c r="J769" s="133"/>
      <c r="K769" s="133"/>
      <c r="L769" s="133"/>
      <c r="M769" s="133"/>
      <c r="N769" s="133"/>
      <c r="O769" s="133"/>
      <c r="P769" s="133"/>
      <c r="Q769" s="133"/>
      <c r="R769" s="133"/>
      <c r="S769" s="133"/>
      <c r="T769" s="133"/>
      <c r="U769" s="133"/>
      <c r="V769" s="133"/>
      <c r="W769" s="133"/>
      <c r="X769" s="133"/>
      <c r="Y769" s="133"/>
      <c r="Z769" s="177"/>
      <c r="AA769" s="133"/>
      <c r="AB769" s="178"/>
      <c r="AC769" s="178"/>
      <c r="AD769" s="178"/>
      <c r="AE769" s="178"/>
      <c r="AF769" s="179"/>
      <c r="AG769" s="179"/>
      <c r="AH769" s="179"/>
      <c r="AI769" s="179"/>
      <c r="AJ769" s="133"/>
      <c r="AK769" s="133"/>
      <c r="AL769" s="133"/>
      <c r="AM769" s="133"/>
      <c r="AN769" s="133"/>
      <c r="AO769" s="133"/>
      <c r="AP769" s="133"/>
      <c r="AQ769" s="180"/>
      <c r="AR769" s="180"/>
      <c r="AS769" s="180"/>
      <c r="AT769" s="180"/>
      <c r="AU769" s="180"/>
      <c r="AV769" s="180"/>
      <c r="AW769" s="181"/>
      <c r="AX769" s="181"/>
      <c r="AY769" s="182"/>
      <c r="AZ769" s="181"/>
      <c r="BA769" s="181"/>
      <c r="BB769" s="177"/>
      <c r="BC769" s="177"/>
      <c r="BD769" s="182"/>
    </row>
    <row r="770" spans="1:56" ht="15" customHeight="1" x14ac:dyDescent="0.25">
      <c r="A770" s="133"/>
      <c r="B770" s="133"/>
      <c r="C770" s="179"/>
      <c r="D770" s="179"/>
      <c r="E770" s="133"/>
      <c r="F770" s="133"/>
      <c r="G770" s="133"/>
      <c r="H770" s="133"/>
      <c r="I770" s="133"/>
      <c r="J770" s="133"/>
      <c r="K770" s="133"/>
      <c r="L770" s="133"/>
      <c r="M770" s="133"/>
      <c r="N770" s="133"/>
      <c r="O770" s="133"/>
      <c r="P770" s="133"/>
      <c r="Q770" s="133"/>
      <c r="R770" s="133"/>
      <c r="S770" s="133"/>
      <c r="T770" s="133"/>
      <c r="U770" s="133"/>
      <c r="V770" s="133"/>
      <c r="W770" s="133"/>
      <c r="X770" s="133"/>
      <c r="Y770" s="133"/>
      <c r="Z770" s="177"/>
      <c r="AA770" s="133"/>
      <c r="AB770" s="178"/>
      <c r="AC770" s="178"/>
      <c r="AD770" s="178"/>
      <c r="AE770" s="178"/>
      <c r="AF770" s="179"/>
      <c r="AG770" s="179"/>
      <c r="AH770" s="179"/>
      <c r="AI770" s="179"/>
      <c r="AJ770" s="133"/>
      <c r="AK770" s="133"/>
      <c r="AL770" s="133"/>
      <c r="AM770" s="133"/>
      <c r="AN770" s="133"/>
      <c r="AO770" s="133"/>
      <c r="AP770" s="133"/>
      <c r="AQ770" s="180"/>
      <c r="AR770" s="180"/>
      <c r="AS770" s="180"/>
      <c r="AT770" s="180"/>
      <c r="AU770" s="180"/>
      <c r="AV770" s="180"/>
      <c r="AW770" s="181"/>
      <c r="AX770" s="181"/>
      <c r="AY770" s="182"/>
      <c r="AZ770" s="181"/>
      <c r="BA770" s="181"/>
      <c r="BB770" s="177"/>
      <c r="BC770" s="177"/>
      <c r="BD770" s="182"/>
    </row>
    <row r="771" spans="1:56" ht="15" customHeight="1" x14ac:dyDescent="0.25">
      <c r="A771" s="133"/>
      <c r="B771" s="133"/>
      <c r="C771" s="179"/>
      <c r="D771" s="179"/>
      <c r="E771" s="133"/>
      <c r="F771" s="133"/>
      <c r="G771" s="133"/>
      <c r="H771" s="133"/>
      <c r="I771" s="133"/>
      <c r="J771" s="133"/>
      <c r="K771" s="133"/>
      <c r="L771" s="133"/>
      <c r="M771" s="133"/>
      <c r="N771" s="133"/>
      <c r="O771" s="133"/>
      <c r="P771" s="133"/>
      <c r="Q771" s="133"/>
      <c r="R771" s="133"/>
      <c r="S771" s="133"/>
      <c r="T771" s="133"/>
      <c r="U771" s="133"/>
      <c r="V771" s="133"/>
      <c r="W771" s="133"/>
      <c r="X771" s="133"/>
      <c r="Y771" s="133"/>
      <c r="Z771" s="177"/>
      <c r="AA771" s="133"/>
      <c r="AB771" s="178"/>
      <c r="AC771" s="178"/>
      <c r="AD771" s="178"/>
      <c r="AE771" s="178"/>
      <c r="AF771" s="179"/>
      <c r="AG771" s="179"/>
      <c r="AH771" s="179"/>
      <c r="AI771" s="179"/>
      <c r="AJ771" s="133"/>
      <c r="AK771" s="133"/>
      <c r="AL771" s="133"/>
      <c r="AM771" s="133"/>
      <c r="AN771" s="133"/>
      <c r="AO771" s="133"/>
      <c r="AP771" s="133"/>
      <c r="AQ771" s="180"/>
      <c r="AR771" s="180"/>
      <c r="AS771" s="180"/>
      <c r="AT771" s="180"/>
      <c r="AU771" s="180"/>
      <c r="AV771" s="180"/>
      <c r="AW771" s="181"/>
      <c r="AX771" s="181"/>
      <c r="AY771" s="182"/>
      <c r="AZ771" s="181"/>
      <c r="BA771" s="181"/>
      <c r="BB771" s="177"/>
      <c r="BC771" s="177"/>
      <c r="BD771" s="182"/>
    </row>
    <row r="772" spans="1:56" ht="15" customHeight="1" x14ac:dyDescent="0.25">
      <c r="A772" s="133"/>
      <c r="B772" s="133"/>
      <c r="C772" s="179"/>
      <c r="D772" s="179"/>
      <c r="E772" s="133"/>
      <c r="F772" s="133"/>
      <c r="G772" s="133"/>
      <c r="H772" s="133"/>
      <c r="I772" s="133"/>
      <c r="J772" s="133"/>
      <c r="K772" s="133"/>
      <c r="L772" s="133"/>
      <c r="M772" s="133"/>
      <c r="N772" s="133"/>
      <c r="O772" s="133"/>
      <c r="P772" s="133"/>
      <c r="Q772" s="133"/>
      <c r="R772" s="133"/>
      <c r="S772" s="133"/>
      <c r="T772" s="133"/>
      <c r="U772" s="133"/>
      <c r="V772" s="133"/>
      <c r="W772" s="133"/>
      <c r="X772" s="133"/>
      <c r="Y772" s="133"/>
      <c r="Z772" s="177"/>
      <c r="AA772" s="133"/>
      <c r="AB772" s="178"/>
      <c r="AC772" s="178"/>
      <c r="AD772" s="178"/>
      <c r="AE772" s="178"/>
      <c r="AF772" s="179"/>
      <c r="AG772" s="179"/>
      <c r="AH772" s="179"/>
      <c r="AI772" s="179"/>
      <c r="AJ772" s="133"/>
      <c r="AK772" s="133"/>
      <c r="AL772" s="133"/>
      <c r="AM772" s="133"/>
      <c r="AN772" s="133"/>
      <c r="AO772" s="133"/>
      <c r="AP772" s="133"/>
      <c r="AQ772" s="180"/>
      <c r="AR772" s="180"/>
      <c r="AS772" s="180"/>
      <c r="AT772" s="180"/>
      <c r="AU772" s="180"/>
      <c r="AV772" s="180"/>
      <c r="AW772" s="181"/>
      <c r="AX772" s="181"/>
      <c r="AY772" s="182"/>
      <c r="AZ772" s="181"/>
      <c r="BA772" s="181"/>
      <c r="BB772" s="177"/>
      <c r="BC772" s="177"/>
      <c r="BD772" s="182"/>
    </row>
    <row r="773" spans="1:56" ht="15" customHeight="1" x14ac:dyDescent="0.25">
      <c r="A773" s="133"/>
      <c r="B773" s="133"/>
      <c r="C773" s="179"/>
      <c r="D773" s="179"/>
      <c r="E773" s="133"/>
      <c r="F773" s="133"/>
      <c r="G773" s="133"/>
      <c r="H773" s="133"/>
      <c r="I773" s="133"/>
      <c r="J773" s="133"/>
      <c r="K773" s="133"/>
      <c r="L773" s="133"/>
      <c r="M773" s="133"/>
      <c r="N773" s="133"/>
      <c r="O773" s="133"/>
      <c r="P773" s="133"/>
      <c r="Q773" s="133"/>
      <c r="R773" s="133"/>
      <c r="S773" s="133"/>
      <c r="T773" s="133"/>
      <c r="U773" s="133"/>
      <c r="V773" s="133"/>
      <c r="W773" s="133"/>
      <c r="X773" s="133"/>
      <c r="Y773" s="133"/>
      <c r="Z773" s="177"/>
      <c r="AA773" s="133"/>
      <c r="AB773" s="178"/>
      <c r="AC773" s="178"/>
      <c r="AD773" s="178"/>
      <c r="AE773" s="178"/>
      <c r="AF773" s="179"/>
      <c r="AG773" s="179"/>
      <c r="AH773" s="179"/>
      <c r="AI773" s="179"/>
      <c r="AJ773" s="133"/>
      <c r="AK773" s="133"/>
      <c r="AL773" s="133"/>
      <c r="AM773" s="133"/>
      <c r="AN773" s="133"/>
      <c r="AO773" s="133"/>
      <c r="AP773" s="133"/>
      <c r="AQ773" s="180"/>
      <c r="AR773" s="180"/>
      <c r="AS773" s="180"/>
      <c r="AT773" s="180"/>
      <c r="AU773" s="180"/>
      <c r="AV773" s="180"/>
      <c r="AW773" s="181"/>
      <c r="AX773" s="181"/>
      <c r="AY773" s="182"/>
      <c r="AZ773" s="181"/>
      <c r="BA773" s="181"/>
      <c r="BB773" s="177"/>
      <c r="BC773" s="177"/>
      <c r="BD773" s="182"/>
    </row>
    <row r="774" spans="1:56" ht="15" customHeight="1" x14ac:dyDescent="0.25">
      <c r="A774" s="133"/>
      <c r="B774" s="133"/>
      <c r="C774" s="179"/>
      <c r="D774" s="179"/>
      <c r="E774" s="133"/>
      <c r="F774" s="133"/>
      <c r="G774" s="133"/>
      <c r="H774" s="133"/>
      <c r="I774" s="133"/>
      <c r="J774" s="133"/>
      <c r="K774" s="133"/>
      <c r="L774" s="133"/>
      <c r="M774" s="133"/>
      <c r="N774" s="133"/>
      <c r="O774" s="133"/>
      <c r="P774" s="133"/>
      <c r="Q774" s="133"/>
      <c r="R774" s="133"/>
      <c r="S774" s="133"/>
      <c r="T774" s="133"/>
      <c r="U774" s="133"/>
      <c r="V774" s="133"/>
      <c r="W774" s="133"/>
      <c r="X774" s="133"/>
      <c r="Y774" s="133"/>
      <c r="Z774" s="177"/>
      <c r="AA774" s="133"/>
      <c r="AB774" s="178"/>
      <c r="AC774" s="178"/>
      <c r="AD774" s="178"/>
      <c r="AE774" s="178"/>
      <c r="AF774" s="179"/>
      <c r="AG774" s="179"/>
      <c r="AH774" s="179"/>
      <c r="AI774" s="179"/>
      <c r="AJ774" s="133"/>
      <c r="AK774" s="133"/>
      <c r="AL774" s="133"/>
      <c r="AM774" s="133"/>
      <c r="AN774" s="133"/>
      <c r="AO774" s="133"/>
      <c r="AP774" s="133"/>
      <c r="AQ774" s="180"/>
      <c r="AR774" s="180"/>
      <c r="AS774" s="180"/>
      <c r="AT774" s="180"/>
      <c r="AU774" s="180"/>
      <c r="AV774" s="180"/>
      <c r="AW774" s="181"/>
      <c r="AX774" s="181"/>
      <c r="AY774" s="182"/>
      <c r="AZ774" s="181"/>
      <c r="BA774" s="181"/>
      <c r="BB774" s="177"/>
      <c r="BC774" s="177"/>
      <c r="BD774" s="182"/>
    </row>
    <row r="775" spans="1:56" ht="15" customHeight="1" x14ac:dyDescent="0.25">
      <c r="A775" s="133"/>
      <c r="B775" s="133"/>
      <c r="C775" s="179"/>
      <c r="D775" s="179"/>
      <c r="E775" s="133"/>
      <c r="F775" s="133"/>
      <c r="G775" s="133"/>
      <c r="H775" s="133"/>
      <c r="I775" s="133"/>
      <c r="J775" s="133"/>
      <c r="K775" s="133"/>
      <c r="L775" s="133"/>
      <c r="M775" s="133"/>
      <c r="N775" s="133"/>
      <c r="O775" s="133"/>
      <c r="P775" s="133"/>
      <c r="Q775" s="133"/>
      <c r="R775" s="133"/>
      <c r="S775" s="133"/>
      <c r="T775" s="133"/>
      <c r="U775" s="133"/>
      <c r="V775" s="133"/>
      <c r="W775" s="133"/>
      <c r="X775" s="133"/>
      <c r="Y775" s="133"/>
      <c r="Z775" s="177"/>
      <c r="AA775" s="133"/>
      <c r="AB775" s="178"/>
      <c r="AC775" s="178"/>
      <c r="AD775" s="178"/>
      <c r="AE775" s="178"/>
      <c r="AF775" s="179"/>
      <c r="AG775" s="179"/>
      <c r="AH775" s="179"/>
      <c r="AI775" s="179"/>
      <c r="AJ775" s="133"/>
      <c r="AK775" s="133"/>
      <c r="AL775" s="133"/>
      <c r="AM775" s="133"/>
      <c r="AN775" s="133"/>
      <c r="AO775" s="133"/>
      <c r="AP775" s="133"/>
      <c r="AQ775" s="180"/>
      <c r="AR775" s="180"/>
      <c r="AS775" s="180"/>
      <c r="AT775" s="180"/>
      <c r="AU775" s="180"/>
      <c r="AV775" s="180"/>
      <c r="AW775" s="181"/>
      <c r="AX775" s="181"/>
      <c r="AY775" s="182"/>
      <c r="AZ775" s="181"/>
      <c r="BA775" s="181"/>
      <c r="BB775" s="177"/>
      <c r="BC775" s="177"/>
      <c r="BD775" s="182"/>
    </row>
    <row r="776" spans="1:56" ht="15" customHeight="1" x14ac:dyDescent="0.25">
      <c r="A776" s="133"/>
      <c r="B776" s="133"/>
      <c r="C776" s="179"/>
      <c r="D776" s="179"/>
      <c r="E776" s="133"/>
      <c r="F776" s="133"/>
      <c r="G776" s="133"/>
      <c r="H776" s="133"/>
      <c r="I776" s="133"/>
      <c r="J776" s="133"/>
      <c r="K776" s="133"/>
      <c r="L776" s="133"/>
      <c r="M776" s="133"/>
      <c r="N776" s="133"/>
      <c r="O776" s="133"/>
      <c r="P776" s="133"/>
      <c r="Q776" s="133"/>
      <c r="R776" s="133"/>
      <c r="S776" s="133"/>
      <c r="T776" s="133"/>
      <c r="U776" s="133"/>
      <c r="V776" s="133"/>
      <c r="W776" s="133"/>
      <c r="X776" s="133"/>
      <c r="Y776" s="133"/>
      <c r="Z776" s="177"/>
      <c r="AA776" s="133"/>
      <c r="AB776" s="178"/>
      <c r="AC776" s="178"/>
      <c r="AD776" s="178"/>
      <c r="AE776" s="178"/>
      <c r="AF776" s="179"/>
      <c r="AG776" s="179"/>
      <c r="AH776" s="179"/>
      <c r="AI776" s="179"/>
      <c r="AJ776" s="133"/>
      <c r="AK776" s="133"/>
      <c r="AL776" s="133"/>
      <c r="AM776" s="133"/>
      <c r="AN776" s="133"/>
      <c r="AO776" s="133"/>
      <c r="AP776" s="133"/>
      <c r="AQ776" s="180"/>
      <c r="AR776" s="180"/>
      <c r="AS776" s="180"/>
      <c r="AT776" s="180"/>
      <c r="AU776" s="180"/>
      <c r="AV776" s="180"/>
      <c r="AW776" s="181"/>
      <c r="AX776" s="181"/>
      <c r="AY776" s="182"/>
      <c r="AZ776" s="181"/>
      <c r="BA776" s="181"/>
      <c r="BB776" s="177"/>
      <c r="BC776" s="177"/>
      <c r="BD776" s="182"/>
    </row>
    <row r="777" spans="1:56" ht="15" customHeight="1" x14ac:dyDescent="0.25">
      <c r="A777" s="133"/>
      <c r="B777" s="133"/>
      <c r="C777" s="179"/>
      <c r="D777" s="179"/>
      <c r="E777" s="133"/>
      <c r="F777" s="133"/>
      <c r="G777" s="133"/>
      <c r="H777" s="133"/>
      <c r="I777" s="133"/>
      <c r="J777" s="133"/>
      <c r="K777" s="133"/>
      <c r="L777" s="133"/>
      <c r="M777" s="133"/>
      <c r="N777" s="133"/>
      <c r="O777" s="133"/>
      <c r="P777" s="133"/>
      <c r="Q777" s="133"/>
      <c r="R777" s="133"/>
      <c r="S777" s="133"/>
      <c r="T777" s="133"/>
      <c r="U777" s="133"/>
      <c r="V777" s="133"/>
      <c r="W777" s="133"/>
      <c r="X777" s="133"/>
      <c r="Y777" s="133"/>
      <c r="Z777" s="177"/>
      <c r="AA777" s="133"/>
      <c r="AB777" s="178"/>
      <c r="AC777" s="178"/>
      <c r="AD777" s="178"/>
      <c r="AE777" s="178"/>
      <c r="AF777" s="179"/>
      <c r="AG777" s="179"/>
      <c r="AH777" s="179"/>
      <c r="AI777" s="179"/>
      <c r="AJ777" s="133"/>
      <c r="AK777" s="133"/>
      <c r="AL777" s="133"/>
      <c r="AM777" s="133"/>
      <c r="AN777" s="133"/>
      <c r="AO777" s="133"/>
      <c r="AP777" s="133"/>
      <c r="AQ777" s="180"/>
      <c r="AR777" s="180"/>
      <c r="AS777" s="180"/>
      <c r="AT777" s="180"/>
      <c r="AU777" s="180"/>
      <c r="AV777" s="180"/>
      <c r="AW777" s="181"/>
      <c r="AX777" s="181"/>
      <c r="AY777" s="182"/>
      <c r="AZ777" s="181"/>
      <c r="BA777" s="181"/>
      <c r="BB777" s="177"/>
      <c r="BC777" s="177"/>
      <c r="BD777" s="182"/>
    </row>
    <row r="778" spans="1:56" ht="15" customHeight="1" x14ac:dyDescent="0.25">
      <c r="A778" s="133"/>
      <c r="B778" s="133"/>
      <c r="C778" s="179"/>
      <c r="D778" s="179"/>
      <c r="E778" s="133"/>
      <c r="F778" s="133"/>
      <c r="G778" s="133"/>
      <c r="H778" s="133"/>
      <c r="I778" s="133"/>
      <c r="J778" s="133"/>
      <c r="K778" s="133"/>
      <c r="L778" s="133"/>
      <c r="M778" s="133"/>
      <c r="N778" s="133"/>
      <c r="O778" s="133"/>
      <c r="P778" s="133"/>
      <c r="Q778" s="133"/>
      <c r="R778" s="133"/>
      <c r="S778" s="133"/>
      <c r="T778" s="133"/>
      <c r="U778" s="133"/>
      <c r="V778" s="133"/>
      <c r="W778" s="133"/>
      <c r="X778" s="133"/>
      <c r="Y778" s="133"/>
      <c r="Z778" s="177"/>
      <c r="AA778" s="133"/>
      <c r="AB778" s="178"/>
      <c r="AC778" s="178"/>
      <c r="AD778" s="178"/>
      <c r="AE778" s="178"/>
      <c r="AF778" s="179"/>
      <c r="AG778" s="179"/>
      <c r="AH778" s="179"/>
      <c r="AI778" s="179"/>
      <c r="AJ778" s="133"/>
      <c r="AK778" s="133"/>
      <c r="AL778" s="133"/>
      <c r="AM778" s="133"/>
      <c r="AN778" s="133"/>
      <c r="AO778" s="133"/>
      <c r="AP778" s="133"/>
      <c r="AQ778" s="180"/>
      <c r="AR778" s="180"/>
      <c r="AS778" s="180"/>
      <c r="AT778" s="180"/>
      <c r="AU778" s="180"/>
      <c r="AV778" s="180"/>
      <c r="AW778" s="181"/>
      <c r="AX778" s="181"/>
      <c r="AY778" s="182"/>
      <c r="AZ778" s="181"/>
      <c r="BA778" s="181"/>
      <c r="BB778" s="177"/>
      <c r="BC778" s="177"/>
      <c r="BD778" s="182"/>
    </row>
    <row r="779" spans="1:56" ht="15" customHeight="1" x14ac:dyDescent="0.25">
      <c r="A779" s="133"/>
      <c r="B779" s="133"/>
      <c r="C779" s="179"/>
      <c r="D779" s="179"/>
      <c r="E779" s="133"/>
      <c r="F779" s="133"/>
      <c r="G779" s="133"/>
      <c r="H779" s="133"/>
      <c r="I779" s="133"/>
      <c r="J779" s="133"/>
      <c r="K779" s="133"/>
      <c r="L779" s="133"/>
      <c r="M779" s="133"/>
      <c r="N779" s="133"/>
      <c r="O779" s="133"/>
      <c r="P779" s="133"/>
      <c r="Q779" s="133"/>
      <c r="R779" s="133"/>
      <c r="S779" s="133"/>
      <c r="T779" s="133"/>
      <c r="U779" s="133"/>
      <c r="V779" s="133"/>
      <c r="W779" s="133"/>
      <c r="X779" s="133"/>
      <c r="Y779" s="133"/>
      <c r="Z779" s="177"/>
      <c r="AA779" s="133"/>
      <c r="AB779" s="178"/>
      <c r="AC779" s="178"/>
      <c r="AD779" s="178"/>
      <c r="AE779" s="178"/>
      <c r="AF779" s="179"/>
      <c r="AG779" s="179"/>
      <c r="AH779" s="179"/>
      <c r="AI779" s="179"/>
      <c r="AJ779" s="133"/>
      <c r="AK779" s="133"/>
      <c r="AL779" s="133"/>
      <c r="AM779" s="133"/>
      <c r="AN779" s="133"/>
      <c r="AO779" s="133"/>
      <c r="AP779" s="133"/>
      <c r="AQ779" s="180"/>
      <c r="AR779" s="180"/>
      <c r="AS779" s="180"/>
      <c r="AT779" s="180"/>
      <c r="AU779" s="180"/>
      <c r="AV779" s="180"/>
      <c r="AW779" s="181"/>
      <c r="AX779" s="181"/>
      <c r="AY779" s="182"/>
      <c r="AZ779" s="181"/>
      <c r="BA779" s="181"/>
      <c r="BB779" s="177"/>
      <c r="BC779" s="177"/>
      <c r="BD779" s="182"/>
    </row>
    <row r="780" spans="1:56" ht="15" customHeight="1" x14ac:dyDescent="0.25">
      <c r="A780" s="133"/>
      <c r="B780" s="133"/>
      <c r="C780" s="179"/>
      <c r="D780" s="179"/>
      <c r="E780" s="133"/>
      <c r="F780" s="133"/>
      <c r="G780" s="133"/>
      <c r="H780" s="133"/>
      <c r="I780" s="133"/>
      <c r="J780" s="133"/>
      <c r="K780" s="133"/>
      <c r="L780" s="133"/>
      <c r="M780" s="133"/>
      <c r="N780" s="133"/>
      <c r="O780" s="133"/>
      <c r="P780" s="133"/>
      <c r="Q780" s="133"/>
      <c r="R780" s="133"/>
      <c r="S780" s="133"/>
      <c r="T780" s="133"/>
      <c r="U780" s="133"/>
      <c r="V780" s="133"/>
      <c r="W780" s="133"/>
      <c r="X780" s="133"/>
      <c r="Y780" s="133"/>
      <c r="Z780" s="177"/>
      <c r="AA780" s="133"/>
      <c r="AB780" s="178"/>
      <c r="AC780" s="178"/>
      <c r="AD780" s="178"/>
      <c r="AE780" s="178"/>
      <c r="AF780" s="179"/>
      <c r="AG780" s="179"/>
      <c r="AH780" s="179"/>
      <c r="AI780" s="179"/>
      <c r="AJ780" s="133"/>
      <c r="AK780" s="133"/>
      <c r="AL780" s="133"/>
      <c r="AM780" s="133"/>
      <c r="AN780" s="133"/>
      <c r="AO780" s="133"/>
      <c r="AP780" s="133"/>
      <c r="AQ780" s="180"/>
      <c r="AR780" s="180"/>
      <c r="AS780" s="180"/>
      <c r="AT780" s="180"/>
      <c r="AU780" s="180"/>
      <c r="AV780" s="180"/>
      <c r="AW780" s="181"/>
      <c r="AX780" s="181"/>
      <c r="AY780" s="182"/>
      <c r="AZ780" s="181"/>
      <c r="BA780" s="181"/>
      <c r="BB780" s="177"/>
      <c r="BC780" s="177"/>
      <c r="BD780" s="182"/>
    </row>
    <row r="781" spans="1:56" ht="15" customHeight="1" x14ac:dyDescent="0.25">
      <c r="A781" s="133"/>
      <c r="B781" s="133"/>
      <c r="C781" s="179"/>
      <c r="D781" s="179"/>
      <c r="E781" s="133"/>
      <c r="F781" s="133"/>
      <c r="G781" s="133"/>
      <c r="H781" s="133"/>
      <c r="I781" s="133"/>
      <c r="J781" s="133"/>
      <c r="K781" s="133"/>
      <c r="L781" s="133"/>
      <c r="M781" s="133"/>
      <c r="N781" s="133"/>
      <c r="O781" s="133"/>
      <c r="P781" s="133"/>
      <c r="Q781" s="133"/>
      <c r="R781" s="133"/>
      <c r="S781" s="133"/>
      <c r="T781" s="133"/>
      <c r="U781" s="133"/>
      <c r="V781" s="133"/>
      <c r="W781" s="133"/>
      <c r="X781" s="133"/>
      <c r="Y781" s="133"/>
      <c r="Z781" s="177"/>
      <c r="AA781" s="133"/>
      <c r="AB781" s="178"/>
      <c r="AC781" s="178"/>
      <c r="AD781" s="178"/>
      <c r="AE781" s="178"/>
      <c r="AF781" s="179"/>
      <c r="AG781" s="179"/>
      <c r="AH781" s="179"/>
      <c r="AI781" s="179"/>
      <c r="AJ781" s="133"/>
      <c r="AK781" s="133"/>
      <c r="AL781" s="133"/>
      <c r="AM781" s="133"/>
      <c r="AN781" s="133"/>
      <c r="AO781" s="133"/>
      <c r="AP781" s="133"/>
      <c r="AQ781" s="180"/>
      <c r="AR781" s="180"/>
      <c r="AS781" s="180"/>
      <c r="AT781" s="180"/>
      <c r="AU781" s="180"/>
      <c r="AV781" s="180"/>
      <c r="AW781" s="181"/>
      <c r="AX781" s="181"/>
      <c r="AY781" s="182"/>
      <c r="AZ781" s="181"/>
      <c r="BA781" s="181"/>
      <c r="BB781" s="177"/>
      <c r="BC781" s="177"/>
      <c r="BD781" s="182"/>
    </row>
    <row r="782" spans="1:56" ht="15" customHeight="1" x14ac:dyDescent="0.25">
      <c r="A782" s="133"/>
      <c r="B782" s="133"/>
      <c r="C782" s="179"/>
      <c r="D782" s="179"/>
      <c r="E782" s="133"/>
      <c r="F782" s="133"/>
      <c r="G782" s="133"/>
      <c r="H782" s="133"/>
      <c r="I782" s="133"/>
      <c r="J782" s="133"/>
      <c r="K782" s="133"/>
      <c r="L782" s="133"/>
      <c r="M782" s="133"/>
      <c r="N782" s="133"/>
      <c r="O782" s="133"/>
      <c r="P782" s="133"/>
      <c r="Q782" s="133"/>
      <c r="R782" s="133"/>
      <c r="S782" s="133"/>
      <c r="T782" s="133"/>
      <c r="U782" s="133"/>
      <c r="V782" s="133"/>
      <c r="W782" s="133"/>
      <c r="X782" s="133"/>
      <c r="Y782" s="133"/>
      <c r="Z782" s="177"/>
      <c r="AA782" s="133"/>
      <c r="AB782" s="178"/>
      <c r="AC782" s="178"/>
      <c r="AD782" s="178"/>
      <c r="AE782" s="178"/>
      <c r="AF782" s="179"/>
      <c r="AG782" s="179"/>
      <c r="AH782" s="179"/>
      <c r="AI782" s="179"/>
      <c r="AJ782" s="133"/>
      <c r="AK782" s="133"/>
      <c r="AL782" s="133"/>
      <c r="AM782" s="133"/>
      <c r="AN782" s="133"/>
      <c r="AO782" s="133"/>
      <c r="AP782" s="133"/>
      <c r="AQ782" s="180"/>
      <c r="AR782" s="180"/>
      <c r="AS782" s="180"/>
      <c r="AT782" s="180"/>
      <c r="AU782" s="180"/>
      <c r="AV782" s="180"/>
      <c r="AW782" s="181"/>
      <c r="AX782" s="181"/>
      <c r="AY782" s="182"/>
      <c r="AZ782" s="181"/>
      <c r="BA782" s="181"/>
      <c r="BB782" s="177"/>
      <c r="BC782" s="177"/>
      <c r="BD782" s="182"/>
    </row>
    <row r="783" spans="1:56" ht="15" customHeight="1" x14ac:dyDescent="0.25">
      <c r="A783" s="133"/>
      <c r="B783" s="133"/>
      <c r="C783" s="179"/>
      <c r="D783" s="179"/>
      <c r="E783" s="133"/>
      <c r="F783" s="133"/>
      <c r="G783" s="133"/>
      <c r="H783" s="133"/>
      <c r="I783" s="133"/>
      <c r="J783" s="133"/>
      <c r="K783" s="133"/>
      <c r="L783" s="133"/>
      <c r="M783" s="133"/>
      <c r="N783" s="133"/>
      <c r="O783" s="133"/>
      <c r="P783" s="133"/>
      <c r="Q783" s="133"/>
      <c r="R783" s="133"/>
      <c r="S783" s="133"/>
      <c r="T783" s="133"/>
      <c r="U783" s="133"/>
      <c r="V783" s="133"/>
      <c r="W783" s="133"/>
      <c r="X783" s="133"/>
      <c r="Y783" s="133"/>
      <c r="Z783" s="177"/>
      <c r="AA783" s="133"/>
      <c r="AB783" s="178"/>
      <c r="AC783" s="178"/>
      <c r="AD783" s="178"/>
      <c r="AE783" s="178"/>
      <c r="AF783" s="179"/>
      <c r="AG783" s="179"/>
      <c r="AH783" s="179"/>
      <c r="AI783" s="179"/>
      <c r="AJ783" s="133"/>
      <c r="AK783" s="133"/>
      <c r="AL783" s="133"/>
      <c r="AM783" s="133"/>
      <c r="AN783" s="133"/>
      <c r="AO783" s="133"/>
      <c r="AP783" s="133"/>
      <c r="AQ783" s="180"/>
      <c r="AR783" s="180"/>
      <c r="AS783" s="180"/>
      <c r="AT783" s="180"/>
      <c r="AU783" s="180"/>
      <c r="AV783" s="180"/>
      <c r="AW783" s="181"/>
      <c r="AX783" s="181"/>
      <c r="AY783" s="182"/>
      <c r="AZ783" s="181"/>
      <c r="BA783" s="181"/>
      <c r="BB783" s="177"/>
      <c r="BC783" s="177"/>
      <c r="BD783" s="182"/>
    </row>
    <row r="784" spans="1:56" ht="15" customHeight="1" x14ac:dyDescent="0.25">
      <c r="A784" s="133"/>
      <c r="B784" s="133"/>
      <c r="C784" s="179"/>
      <c r="D784" s="179"/>
      <c r="E784" s="133"/>
      <c r="F784" s="133"/>
      <c r="G784" s="133"/>
      <c r="H784" s="133"/>
      <c r="I784" s="133"/>
      <c r="J784" s="133"/>
      <c r="K784" s="133"/>
      <c r="L784" s="133"/>
      <c r="M784" s="133"/>
      <c r="N784" s="133"/>
      <c r="O784" s="133"/>
      <c r="P784" s="133"/>
      <c r="Q784" s="133"/>
      <c r="R784" s="133"/>
      <c r="S784" s="133"/>
      <c r="T784" s="133"/>
      <c r="U784" s="133"/>
      <c r="V784" s="133"/>
      <c r="W784" s="133"/>
      <c r="X784" s="133"/>
      <c r="Y784" s="133"/>
      <c r="Z784" s="177"/>
      <c r="AA784" s="133"/>
      <c r="AB784" s="178"/>
      <c r="AC784" s="178"/>
      <c r="AD784" s="178"/>
      <c r="AE784" s="178"/>
      <c r="AF784" s="179"/>
      <c r="AG784" s="179"/>
      <c r="AH784" s="179"/>
      <c r="AI784" s="179"/>
      <c r="AJ784" s="133"/>
      <c r="AK784" s="133"/>
      <c r="AL784" s="133"/>
      <c r="AM784" s="133"/>
      <c r="AN784" s="133"/>
      <c r="AO784" s="133"/>
      <c r="AP784" s="133"/>
      <c r="AQ784" s="180"/>
      <c r="AR784" s="180"/>
      <c r="AS784" s="180"/>
      <c r="AT784" s="180"/>
      <c r="AU784" s="180"/>
      <c r="AV784" s="180"/>
      <c r="AW784" s="181"/>
      <c r="AX784" s="181"/>
      <c r="AY784" s="182"/>
      <c r="AZ784" s="181"/>
      <c r="BA784" s="181"/>
      <c r="BB784" s="177"/>
      <c r="BC784" s="177"/>
      <c r="BD784" s="182"/>
    </row>
    <row r="785" spans="1:56" ht="15" customHeight="1" x14ac:dyDescent="0.25">
      <c r="A785" s="133"/>
      <c r="B785" s="133"/>
      <c r="C785" s="179"/>
      <c r="D785" s="179"/>
      <c r="E785" s="133"/>
      <c r="F785" s="133"/>
      <c r="G785" s="133"/>
      <c r="H785" s="133"/>
      <c r="I785" s="133"/>
      <c r="J785" s="133"/>
      <c r="K785" s="133"/>
      <c r="L785" s="133"/>
      <c r="M785" s="133"/>
      <c r="N785" s="133"/>
      <c r="O785" s="133"/>
      <c r="P785" s="133"/>
      <c r="Q785" s="133"/>
      <c r="R785" s="133"/>
      <c r="S785" s="133"/>
      <c r="T785" s="133"/>
      <c r="U785" s="133"/>
      <c r="V785" s="133"/>
      <c r="W785" s="133"/>
      <c r="X785" s="133"/>
      <c r="Y785" s="133"/>
      <c r="Z785" s="177"/>
      <c r="AA785" s="133"/>
      <c r="AB785" s="178"/>
      <c r="AC785" s="178"/>
      <c r="AD785" s="178"/>
      <c r="AE785" s="178"/>
      <c r="AF785" s="179"/>
      <c r="AG785" s="179"/>
      <c r="AH785" s="179"/>
      <c r="AI785" s="179"/>
      <c r="AJ785" s="133"/>
      <c r="AK785" s="133"/>
      <c r="AL785" s="133"/>
      <c r="AM785" s="133"/>
      <c r="AN785" s="133"/>
      <c r="AO785" s="133"/>
      <c r="AP785" s="133"/>
      <c r="AQ785" s="180"/>
      <c r="AR785" s="180"/>
      <c r="AS785" s="180"/>
      <c r="AT785" s="180"/>
      <c r="AU785" s="180"/>
      <c r="AV785" s="180"/>
      <c r="AW785" s="181"/>
      <c r="AX785" s="181"/>
      <c r="AY785" s="182"/>
      <c r="AZ785" s="181"/>
      <c r="BA785" s="181"/>
      <c r="BB785" s="177"/>
      <c r="BC785" s="177"/>
      <c r="BD785" s="182"/>
    </row>
    <row r="786" spans="1:56" ht="15" customHeight="1" x14ac:dyDescent="0.25">
      <c r="A786" s="133"/>
      <c r="B786" s="133"/>
      <c r="C786" s="179"/>
      <c r="D786" s="179"/>
      <c r="E786" s="133"/>
      <c r="F786" s="133"/>
      <c r="G786" s="133"/>
      <c r="H786" s="133"/>
      <c r="I786" s="133"/>
      <c r="J786" s="133"/>
      <c r="K786" s="133"/>
      <c r="L786" s="133"/>
      <c r="M786" s="133"/>
      <c r="N786" s="133"/>
      <c r="O786" s="133"/>
      <c r="P786" s="133"/>
      <c r="Q786" s="133"/>
      <c r="R786" s="133"/>
      <c r="S786" s="133"/>
      <c r="T786" s="133"/>
      <c r="U786" s="133"/>
      <c r="V786" s="133"/>
      <c r="W786" s="133"/>
      <c r="X786" s="133"/>
      <c r="Y786" s="133"/>
      <c r="Z786" s="177"/>
      <c r="AA786" s="133"/>
      <c r="AB786" s="178"/>
      <c r="AC786" s="178"/>
      <c r="AD786" s="178"/>
      <c r="AE786" s="178"/>
      <c r="AF786" s="179"/>
      <c r="AG786" s="179"/>
      <c r="AH786" s="179"/>
      <c r="AI786" s="179"/>
      <c r="AJ786" s="133"/>
      <c r="AK786" s="133"/>
      <c r="AL786" s="133"/>
      <c r="AM786" s="133"/>
      <c r="AN786" s="133"/>
      <c r="AO786" s="133"/>
      <c r="AP786" s="133"/>
      <c r="AQ786" s="180"/>
      <c r="AR786" s="180"/>
      <c r="AS786" s="180"/>
      <c r="AT786" s="180"/>
      <c r="AU786" s="180"/>
      <c r="AV786" s="180"/>
      <c r="AW786" s="181"/>
      <c r="AX786" s="181"/>
      <c r="AY786" s="182"/>
      <c r="AZ786" s="181"/>
      <c r="BA786" s="181"/>
      <c r="BB786" s="177"/>
      <c r="BC786" s="177"/>
      <c r="BD786" s="182"/>
    </row>
    <row r="787" spans="1:56" ht="15" customHeight="1" x14ac:dyDescent="0.25">
      <c r="A787" s="133"/>
      <c r="B787" s="133"/>
      <c r="C787" s="179"/>
      <c r="D787" s="179"/>
      <c r="E787" s="133"/>
      <c r="F787" s="133"/>
      <c r="G787" s="133"/>
      <c r="H787" s="133"/>
      <c r="I787" s="133"/>
      <c r="J787" s="133"/>
      <c r="K787" s="133"/>
      <c r="L787" s="133"/>
      <c r="M787" s="133"/>
      <c r="N787" s="133"/>
      <c r="O787" s="133"/>
      <c r="P787" s="133"/>
      <c r="Q787" s="133"/>
      <c r="R787" s="133"/>
      <c r="S787" s="133"/>
      <c r="T787" s="133"/>
      <c r="U787" s="133"/>
      <c r="V787" s="133"/>
      <c r="W787" s="133"/>
      <c r="X787" s="133"/>
      <c r="Y787" s="133"/>
      <c r="Z787" s="177"/>
      <c r="AA787" s="133"/>
      <c r="AB787" s="178"/>
      <c r="AC787" s="178"/>
      <c r="AD787" s="178"/>
      <c r="AE787" s="178"/>
      <c r="AF787" s="179"/>
      <c r="AG787" s="179"/>
      <c r="AH787" s="179"/>
      <c r="AI787" s="179"/>
      <c r="AJ787" s="133"/>
      <c r="AK787" s="133"/>
      <c r="AL787" s="133"/>
      <c r="AM787" s="133"/>
      <c r="AN787" s="133"/>
      <c r="AO787" s="133"/>
      <c r="AP787" s="133"/>
      <c r="AQ787" s="180"/>
      <c r="AR787" s="180"/>
      <c r="AS787" s="180"/>
      <c r="AT787" s="180"/>
      <c r="AU787" s="180"/>
      <c r="AV787" s="180"/>
      <c r="AW787" s="181"/>
      <c r="AX787" s="181"/>
      <c r="AY787" s="182"/>
      <c r="AZ787" s="181"/>
      <c r="BA787" s="181"/>
      <c r="BB787" s="177"/>
      <c r="BC787" s="177"/>
      <c r="BD787" s="182"/>
    </row>
    <row r="788" spans="1:56" ht="15" customHeight="1" x14ac:dyDescent="0.25">
      <c r="A788" s="133"/>
      <c r="B788" s="133"/>
      <c r="C788" s="179"/>
      <c r="D788" s="179"/>
      <c r="E788" s="133"/>
      <c r="F788" s="133"/>
      <c r="G788" s="133"/>
      <c r="H788" s="133"/>
      <c r="I788" s="133"/>
      <c r="J788" s="133"/>
      <c r="K788" s="133"/>
      <c r="L788" s="133"/>
      <c r="M788" s="133"/>
      <c r="N788" s="133"/>
      <c r="O788" s="133"/>
      <c r="P788" s="133"/>
      <c r="Q788" s="133"/>
      <c r="R788" s="133"/>
      <c r="S788" s="133"/>
      <c r="T788" s="133"/>
      <c r="U788" s="133"/>
      <c r="V788" s="133"/>
      <c r="W788" s="133"/>
      <c r="X788" s="133"/>
      <c r="Y788" s="133"/>
      <c r="Z788" s="177"/>
      <c r="AA788" s="133"/>
      <c r="AB788" s="178"/>
      <c r="AC788" s="178"/>
      <c r="AD788" s="178"/>
      <c r="AE788" s="178"/>
      <c r="AF788" s="179"/>
      <c r="AG788" s="179"/>
      <c r="AH788" s="179"/>
      <c r="AI788" s="179"/>
      <c r="AJ788" s="133"/>
      <c r="AK788" s="133"/>
      <c r="AL788" s="133"/>
      <c r="AM788" s="133"/>
      <c r="AN788" s="133"/>
      <c r="AO788" s="133"/>
      <c r="AP788" s="133"/>
      <c r="AQ788" s="180"/>
      <c r="AR788" s="180"/>
      <c r="AS788" s="180"/>
      <c r="AT788" s="180"/>
      <c r="AU788" s="180"/>
      <c r="AV788" s="180"/>
      <c r="AW788" s="181"/>
      <c r="AX788" s="181"/>
      <c r="AY788" s="182"/>
      <c r="AZ788" s="181"/>
      <c r="BA788" s="181"/>
      <c r="BB788" s="177"/>
      <c r="BC788" s="177"/>
      <c r="BD788" s="182"/>
    </row>
    <row r="789" spans="1:56" ht="15" customHeight="1" x14ac:dyDescent="0.25">
      <c r="A789" s="133"/>
      <c r="B789" s="133"/>
      <c r="C789" s="179"/>
      <c r="D789" s="179"/>
      <c r="E789" s="133"/>
      <c r="F789" s="133"/>
      <c r="G789" s="133"/>
      <c r="H789" s="133"/>
      <c r="I789" s="133"/>
      <c r="J789" s="133"/>
      <c r="K789" s="133"/>
      <c r="L789" s="133"/>
      <c r="M789" s="133"/>
      <c r="N789" s="133"/>
      <c r="O789" s="133"/>
      <c r="P789" s="133"/>
      <c r="Q789" s="133"/>
      <c r="R789" s="133"/>
      <c r="S789" s="133"/>
      <c r="T789" s="133"/>
      <c r="U789" s="133"/>
      <c r="V789" s="133"/>
      <c r="W789" s="133"/>
      <c r="X789" s="133"/>
      <c r="Y789" s="133"/>
      <c r="Z789" s="177"/>
      <c r="AA789" s="133"/>
      <c r="AB789" s="178"/>
      <c r="AC789" s="178"/>
      <c r="AD789" s="178"/>
      <c r="AE789" s="178"/>
      <c r="AF789" s="179"/>
      <c r="AG789" s="179"/>
      <c r="AH789" s="179"/>
      <c r="AI789" s="179"/>
      <c r="AJ789" s="133"/>
      <c r="AK789" s="133"/>
      <c r="AL789" s="133"/>
      <c r="AM789" s="133"/>
      <c r="AN789" s="133"/>
      <c r="AO789" s="133"/>
      <c r="AP789" s="133"/>
      <c r="AQ789" s="180"/>
      <c r="AR789" s="180"/>
      <c r="AS789" s="180"/>
      <c r="AT789" s="180"/>
      <c r="AU789" s="180"/>
      <c r="AV789" s="180"/>
      <c r="AW789" s="181"/>
      <c r="AX789" s="181"/>
      <c r="AY789" s="182"/>
      <c r="AZ789" s="181"/>
      <c r="BA789" s="181"/>
      <c r="BB789" s="177"/>
      <c r="BC789" s="177"/>
      <c r="BD789" s="182"/>
    </row>
    <row r="790" spans="1:56" ht="15" customHeight="1" x14ac:dyDescent="0.25">
      <c r="A790" s="133"/>
      <c r="B790" s="133"/>
      <c r="C790" s="179"/>
      <c r="D790" s="179"/>
      <c r="E790" s="133"/>
      <c r="F790" s="133"/>
      <c r="G790" s="133"/>
      <c r="H790" s="133"/>
      <c r="I790" s="133"/>
      <c r="J790" s="133"/>
      <c r="K790" s="133"/>
      <c r="L790" s="133"/>
      <c r="M790" s="133"/>
      <c r="N790" s="133"/>
      <c r="O790" s="133"/>
      <c r="P790" s="133"/>
      <c r="Q790" s="133"/>
      <c r="R790" s="133"/>
      <c r="S790" s="133"/>
      <c r="T790" s="133"/>
      <c r="U790" s="133"/>
      <c r="V790" s="133"/>
      <c r="W790" s="133"/>
      <c r="X790" s="133"/>
      <c r="Y790" s="133"/>
      <c r="Z790" s="177"/>
      <c r="AA790" s="133"/>
      <c r="AB790" s="178"/>
      <c r="AC790" s="178"/>
      <c r="AD790" s="178"/>
      <c r="AE790" s="178"/>
      <c r="AF790" s="179"/>
      <c r="AG790" s="179"/>
      <c r="AH790" s="179"/>
      <c r="AI790" s="179"/>
      <c r="AJ790" s="133"/>
      <c r="AK790" s="133"/>
      <c r="AL790" s="133"/>
      <c r="AM790" s="133"/>
      <c r="AN790" s="133"/>
      <c r="AO790" s="133"/>
      <c r="AP790" s="133"/>
      <c r="AQ790" s="180"/>
      <c r="AR790" s="180"/>
      <c r="AS790" s="180"/>
      <c r="AT790" s="180"/>
      <c r="AU790" s="180"/>
      <c r="AV790" s="180"/>
      <c r="AW790" s="181"/>
      <c r="AX790" s="181"/>
      <c r="AY790" s="182"/>
      <c r="AZ790" s="181"/>
      <c r="BA790" s="181"/>
      <c r="BB790" s="177"/>
      <c r="BC790" s="177"/>
      <c r="BD790" s="182"/>
    </row>
    <row r="791" spans="1:56" ht="15" customHeight="1" x14ac:dyDescent="0.25">
      <c r="A791" s="133"/>
      <c r="B791" s="133"/>
      <c r="C791" s="179"/>
      <c r="D791" s="179"/>
      <c r="E791" s="133"/>
      <c r="F791" s="133"/>
      <c r="G791" s="133"/>
      <c r="H791" s="133"/>
      <c r="I791" s="133"/>
      <c r="J791" s="133"/>
      <c r="K791" s="133"/>
      <c r="L791" s="133"/>
      <c r="M791" s="133"/>
      <c r="N791" s="133"/>
      <c r="O791" s="133"/>
      <c r="P791" s="133"/>
      <c r="Q791" s="133"/>
      <c r="R791" s="133"/>
      <c r="S791" s="133"/>
      <c r="T791" s="133"/>
      <c r="U791" s="133"/>
      <c r="V791" s="133"/>
      <c r="W791" s="133"/>
      <c r="X791" s="133"/>
      <c r="Y791" s="133"/>
      <c r="Z791" s="177"/>
      <c r="AA791" s="133"/>
      <c r="AB791" s="178"/>
      <c r="AC791" s="178"/>
      <c r="AD791" s="178"/>
      <c r="AE791" s="178"/>
      <c r="AF791" s="179"/>
      <c r="AG791" s="179"/>
      <c r="AH791" s="179"/>
      <c r="AI791" s="179"/>
      <c r="AJ791" s="133"/>
      <c r="AK791" s="133"/>
      <c r="AL791" s="133"/>
      <c r="AM791" s="133"/>
      <c r="AN791" s="133"/>
      <c r="AO791" s="133"/>
      <c r="AP791" s="133"/>
      <c r="AQ791" s="180"/>
      <c r="AR791" s="180"/>
      <c r="AS791" s="180"/>
      <c r="AT791" s="180"/>
      <c r="AU791" s="180"/>
      <c r="AV791" s="180"/>
      <c r="AW791" s="181"/>
      <c r="AX791" s="181"/>
      <c r="AY791" s="182"/>
      <c r="AZ791" s="181"/>
      <c r="BA791" s="181"/>
      <c r="BB791" s="177"/>
      <c r="BC791" s="177"/>
      <c r="BD791" s="182"/>
    </row>
    <row r="792" spans="1:56" ht="15" customHeight="1" x14ac:dyDescent="0.25">
      <c r="A792" s="133"/>
      <c r="B792" s="133"/>
      <c r="C792" s="179"/>
      <c r="D792" s="179"/>
      <c r="E792" s="133"/>
      <c r="F792" s="133"/>
      <c r="G792" s="133"/>
      <c r="H792" s="133"/>
      <c r="I792" s="133"/>
      <c r="J792" s="133"/>
      <c r="K792" s="133"/>
      <c r="L792" s="133"/>
      <c r="M792" s="133"/>
      <c r="N792" s="133"/>
      <c r="O792" s="133"/>
      <c r="P792" s="133"/>
      <c r="Q792" s="133"/>
      <c r="R792" s="133"/>
      <c r="S792" s="133"/>
      <c r="T792" s="133"/>
      <c r="U792" s="133"/>
      <c r="V792" s="133"/>
      <c r="W792" s="133"/>
      <c r="X792" s="133"/>
      <c r="Y792" s="133"/>
      <c r="Z792" s="177"/>
      <c r="AA792" s="133"/>
      <c r="AB792" s="178"/>
      <c r="AC792" s="178"/>
      <c r="AD792" s="178"/>
      <c r="AE792" s="178"/>
      <c r="AF792" s="179"/>
      <c r="AG792" s="179"/>
      <c r="AH792" s="179"/>
      <c r="AI792" s="179"/>
      <c r="AJ792" s="133"/>
      <c r="AK792" s="133"/>
      <c r="AL792" s="133"/>
      <c r="AM792" s="133"/>
      <c r="AN792" s="133"/>
      <c r="AO792" s="133"/>
      <c r="AP792" s="133"/>
      <c r="AQ792" s="180"/>
      <c r="AR792" s="180"/>
      <c r="AS792" s="180"/>
      <c r="AT792" s="180"/>
      <c r="AU792" s="180"/>
      <c r="AV792" s="180"/>
      <c r="AW792" s="181"/>
      <c r="AX792" s="181"/>
      <c r="AY792" s="182"/>
      <c r="AZ792" s="181"/>
      <c r="BA792" s="181"/>
      <c r="BB792" s="177"/>
      <c r="BC792" s="177"/>
      <c r="BD792" s="182"/>
    </row>
    <row r="793" spans="1:56" ht="15" customHeight="1" x14ac:dyDescent="0.25">
      <c r="A793" s="133"/>
      <c r="B793" s="133"/>
      <c r="C793" s="179"/>
      <c r="D793" s="179"/>
      <c r="E793" s="133"/>
      <c r="F793" s="133"/>
      <c r="G793" s="133"/>
      <c r="H793" s="133"/>
      <c r="I793" s="133"/>
      <c r="J793" s="133"/>
      <c r="K793" s="133"/>
      <c r="L793" s="133"/>
      <c r="M793" s="133"/>
      <c r="N793" s="133"/>
      <c r="O793" s="133"/>
      <c r="P793" s="133"/>
      <c r="Q793" s="133"/>
      <c r="R793" s="133"/>
      <c r="S793" s="133"/>
      <c r="T793" s="133"/>
      <c r="U793" s="133"/>
      <c r="V793" s="133"/>
      <c r="W793" s="133"/>
      <c r="X793" s="133"/>
      <c r="Y793" s="133"/>
      <c r="Z793" s="177"/>
      <c r="AA793" s="133"/>
      <c r="AB793" s="178"/>
      <c r="AC793" s="178"/>
      <c r="AD793" s="178"/>
      <c r="AE793" s="178"/>
      <c r="AF793" s="179"/>
      <c r="AG793" s="179"/>
      <c r="AH793" s="179"/>
      <c r="AI793" s="179"/>
      <c r="AJ793" s="133"/>
      <c r="AK793" s="133"/>
      <c r="AL793" s="133"/>
      <c r="AM793" s="133"/>
      <c r="AN793" s="133"/>
      <c r="AO793" s="133"/>
      <c r="AP793" s="133"/>
      <c r="AQ793" s="180"/>
      <c r="AR793" s="180"/>
      <c r="AS793" s="180"/>
      <c r="AT793" s="180"/>
      <c r="AU793" s="180"/>
      <c r="AV793" s="180"/>
      <c r="AW793" s="181"/>
      <c r="AX793" s="181"/>
      <c r="AY793" s="182"/>
      <c r="AZ793" s="181"/>
      <c r="BA793" s="181"/>
      <c r="BB793" s="177"/>
      <c r="BC793" s="177"/>
      <c r="BD793" s="182"/>
    </row>
    <row r="794" spans="1:56" ht="15" customHeight="1" x14ac:dyDescent="0.25">
      <c r="A794" s="133"/>
      <c r="B794" s="133"/>
      <c r="C794" s="179"/>
      <c r="D794" s="179"/>
      <c r="E794" s="133"/>
      <c r="F794" s="133"/>
      <c r="G794" s="133"/>
      <c r="H794" s="133"/>
      <c r="I794" s="133"/>
      <c r="J794" s="133"/>
      <c r="K794" s="133"/>
      <c r="L794" s="133"/>
      <c r="M794" s="133"/>
      <c r="N794" s="133"/>
      <c r="O794" s="133"/>
      <c r="P794" s="133"/>
      <c r="Q794" s="133"/>
      <c r="R794" s="133"/>
      <c r="S794" s="133"/>
      <c r="T794" s="133"/>
      <c r="U794" s="133"/>
      <c r="V794" s="133"/>
      <c r="W794" s="133"/>
      <c r="X794" s="133"/>
      <c r="Y794" s="133"/>
      <c r="Z794" s="177"/>
      <c r="AA794" s="133"/>
      <c r="AB794" s="178"/>
      <c r="AC794" s="178"/>
      <c r="AD794" s="178"/>
      <c r="AE794" s="178"/>
      <c r="AF794" s="179"/>
      <c r="AG794" s="179"/>
      <c r="AH794" s="179"/>
      <c r="AI794" s="179"/>
      <c r="AJ794" s="133"/>
      <c r="AK794" s="133"/>
      <c r="AL794" s="133"/>
      <c r="AM794" s="133"/>
      <c r="AN794" s="133"/>
      <c r="AO794" s="133"/>
      <c r="AP794" s="133"/>
      <c r="AQ794" s="180"/>
      <c r="AR794" s="180"/>
      <c r="AS794" s="180"/>
      <c r="AT794" s="180"/>
      <c r="AU794" s="180"/>
      <c r="AV794" s="180"/>
      <c r="AW794" s="181"/>
      <c r="AX794" s="181"/>
      <c r="AY794" s="182"/>
      <c r="AZ794" s="181"/>
      <c r="BA794" s="181"/>
      <c r="BB794" s="177"/>
      <c r="BC794" s="177"/>
      <c r="BD794" s="182"/>
    </row>
    <row r="795" spans="1:56" ht="15" customHeight="1" x14ac:dyDescent="0.25">
      <c r="A795" s="133"/>
      <c r="B795" s="133"/>
      <c r="C795" s="179"/>
      <c r="D795" s="179"/>
      <c r="E795" s="133"/>
      <c r="F795" s="133"/>
      <c r="G795" s="133"/>
      <c r="H795" s="133"/>
      <c r="I795" s="133"/>
      <c r="J795" s="133"/>
      <c r="K795" s="133"/>
      <c r="L795" s="133"/>
      <c r="M795" s="133"/>
      <c r="N795" s="133"/>
      <c r="O795" s="133"/>
      <c r="P795" s="133"/>
      <c r="Q795" s="133"/>
      <c r="R795" s="133"/>
      <c r="S795" s="133"/>
      <c r="T795" s="133"/>
      <c r="U795" s="133"/>
      <c r="V795" s="133"/>
      <c r="W795" s="133"/>
      <c r="X795" s="133"/>
      <c r="Y795" s="133"/>
      <c r="Z795" s="177"/>
      <c r="AA795" s="133"/>
      <c r="AB795" s="178"/>
      <c r="AC795" s="178"/>
      <c r="AD795" s="178"/>
      <c r="AE795" s="178"/>
      <c r="AF795" s="179"/>
      <c r="AG795" s="179"/>
      <c r="AH795" s="179"/>
      <c r="AI795" s="179"/>
      <c r="AJ795" s="133"/>
      <c r="AK795" s="133"/>
      <c r="AL795" s="133"/>
      <c r="AM795" s="133"/>
      <c r="AN795" s="133"/>
      <c r="AO795" s="133"/>
      <c r="AP795" s="133"/>
      <c r="AQ795" s="180"/>
      <c r="AR795" s="180"/>
      <c r="AS795" s="180"/>
      <c r="AT795" s="180"/>
      <c r="AU795" s="180"/>
      <c r="AV795" s="180"/>
      <c r="AW795" s="181"/>
      <c r="AX795" s="181"/>
      <c r="AY795" s="182"/>
      <c r="AZ795" s="181"/>
      <c r="BA795" s="181"/>
      <c r="BB795" s="177"/>
      <c r="BC795" s="177"/>
      <c r="BD795" s="182"/>
    </row>
    <row r="796" spans="1:56" ht="15" customHeight="1" x14ac:dyDescent="0.25">
      <c r="A796" s="133"/>
      <c r="B796" s="133"/>
      <c r="C796" s="179"/>
      <c r="D796" s="179"/>
      <c r="E796" s="133"/>
      <c r="F796" s="133"/>
      <c r="G796" s="133"/>
      <c r="H796" s="133"/>
      <c r="I796" s="133"/>
      <c r="J796" s="133"/>
      <c r="K796" s="133"/>
      <c r="L796" s="133"/>
      <c r="M796" s="133"/>
      <c r="N796" s="133"/>
      <c r="O796" s="133"/>
      <c r="P796" s="133"/>
      <c r="Q796" s="133"/>
      <c r="R796" s="133"/>
      <c r="S796" s="133"/>
      <c r="T796" s="133"/>
      <c r="U796" s="133"/>
      <c r="V796" s="133"/>
      <c r="W796" s="133"/>
      <c r="X796" s="133"/>
      <c r="Y796" s="133"/>
      <c r="Z796" s="177"/>
      <c r="AA796" s="133"/>
      <c r="AB796" s="178"/>
      <c r="AC796" s="178"/>
      <c r="AD796" s="178"/>
      <c r="AE796" s="178"/>
      <c r="AF796" s="179"/>
      <c r="AG796" s="179"/>
      <c r="AH796" s="179"/>
      <c r="AI796" s="179"/>
      <c r="AJ796" s="133"/>
      <c r="AK796" s="133"/>
      <c r="AL796" s="133"/>
      <c r="AM796" s="133"/>
      <c r="AN796" s="133"/>
      <c r="AO796" s="133"/>
      <c r="AP796" s="133"/>
      <c r="AQ796" s="180"/>
      <c r="AR796" s="180"/>
      <c r="AS796" s="180"/>
      <c r="AT796" s="180"/>
      <c r="AU796" s="180"/>
      <c r="AV796" s="180"/>
      <c r="AW796" s="181"/>
      <c r="AX796" s="181"/>
      <c r="AY796" s="182"/>
      <c r="AZ796" s="181"/>
      <c r="BA796" s="181"/>
      <c r="BB796" s="177"/>
      <c r="BC796" s="177"/>
      <c r="BD796" s="182"/>
    </row>
    <row r="797" spans="1:56" ht="15" customHeight="1" x14ac:dyDescent="0.25">
      <c r="A797" s="133"/>
      <c r="B797" s="133"/>
      <c r="C797" s="179"/>
      <c r="D797" s="179"/>
      <c r="E797" s="133"/>
      <c r="F797" s="133"/>
      <c r="G797" s="133"/>
      <c r="H797" s="133"/>
      <c r="I797" s="133"/>
      <c r="J797" s="133"/>
      <c r="K797" s="133"/>
      <c r="L797" s="133"/>
      <c r="M797" s="133"/>
      <c r="N797" s="133"/>
      <c r="O797" s="133"/>
      <c r="P797" s="133"/>
      <c r="Q797" s="133"/>
      <c r="R797" s="133"/>
      <c r="S797" s="133"/>
      <c r="T797" s="133"/>
      <c r="U797" s="133"/>
      <c r="V797" s="133"/>
      <c r="W797" s="133"/>
      <c r="X797" s="133"/>
      <c r="Y797" s="133"/>
      <c r="Z797" s="177"/>
      <c r="AA797" s="133"/>
      <c r="AB797" s="178"/>
      <c r="AC797" s="178"/>
      <c r="AD797" s="178"/>
      <c r="AE797" s="178"/>
      <c r="AF797" s="179"/>
      <c r="AG797" s="179"/>
      <c r="AH797" s="179"/>
      <c r="AI797" s="179"/>
      <c r="AJ797" s="133"/>
      <c r="AK797" s="133"/>
      <c r="AL797" s="133"/>
      <c r="AM797" s="133"/>
      <c r="AN797" s="133"/>
      <c r="AO797" s="133"/>
      <c r="AP797" s="133"/>
      <c r="AQ797" s="180"/>
      <c r="AR797" s="180"/>
      <c r="AS797" s="180"/>
      <c r="AT797" s="180"/>
      <c r="AU797" s="180"/>
      <c r="AV797" s="180"/>
      <c r="AW797" s="181"/>
      <c r="AX797" s="181"/>
      <c r="AY797" s="182"/>
      <c r="AZ797" s="181"/>
      <c r="BA797" s="181"/>
      <c r="BB797" s="177"/>
      <c r="BC797" s="177"/>
      <c r="BD797" s="182"/>
    </row>
    <row r="798" spans="1:56" ht="15" customHeight="1" x14ac:dyDescent="0.25">
      <c r="A798" s="133"/>
      <c r="B798" s="133"/>
      <c r="C798" s="179"/>
      <c r="D798" s="179"/>
      <c r="E798" s="133"/>
      <c r="F798" s="133"/>
      <c r="G798" s="133"/>
      <c r="H798" s="133"/>
      <c r="I798" s="133"/>
      <c r="J798" s="133"/>
      <c r="K798" s="133"/>
      <c r="L798" s="133"/>
      <c r="M798" s="133"/>
      <c r="N798" s="133"/>
      <c r="O798" s="133"/>
      <c r="P798" s="133"/>
      <c r="Q798" s="133"/>
      <c r="R798" s="133"/>
      <c r="S798" s="133"/>
      <c r="T798" s="133"/>
      <c r="U798" s="133"/>
      <c r="V798" s="133"/>
      <c r="W798" s="133"/>
      <c r="X798" s="133"/>
      <c r="Y798" s="133"/>
      <c r="Z798" s="177"/>
      <c r="AA798" s="133"/>
      <c r="AB798" s="178"/>
      <c r="AC798" s="178"/>
      <c r="AD798" s="178"/>
      <c r="AE798" s="178"/>
      <c r="AF798" s="179"/>
      <c r="AG798" s="179"/>
      <c r="AH798" s="179"/>
      <c r="AI798" s="179"/>
      <c r="AJ798" s="133"/>
      <c r="AK798" s="133"/>
      <c r="AL798" s="133"/>
      <c r="AM798" s="133"/>
      <c r="AN798" s="133"/>
      <c r="AO798" s="133"/>
      <c r="AP798" s="133"/>
      <c r="AQ798" s="180"/>
      <c r="AR798" s="180"/>
      <c r="AS798" s="180"/>
      <c r="AT798" s="180"/>
      <c r="AU798" s="180"/>
      <c r="AV798" s="180"/>
      <c r="AW798" s="181"/>
      <c r="AX798" s="181"/>
      <c r="AY798" s="182"/>
      <c r="AZ798" s="181"/>
      <c r="BA798" s="181"/>
      <c r="BB798" s="177"/>
      <c r="BC798" s="177"/>
      <c r="BD798" s="182"/>
    </row>
    <row r="799" spans="1:56" ht="15" customHeight="1" x14ac:dyDescent="0.25">
      <c r="A799" s="133"/>
      <c r="B799" s="133"/>
      <c r="C799" s="179"/>
      <c r="D799" s="179"/>
      <c r="E799" s="133"/>
      <c r="F799" s="133"/>
      <c r="G799" s="133"/>
      <c r="H799" s="133"/>
      <c r="I799" s="133"/>
      <c r="J799" s="133"/>
      <c r="K799" s="133"/>
      <c r="L799" s="133"/>
      <c r="M799" s="133"/>
      <c r="N799" s="133"/>
      <c r="O799" s="133"/>
      <c r="P799" s="133"/>
      <c r="Q799" s="133"/>
      <c r="R799" s="133"/>
      <c r="S799" s="133"/>
      <c r="T799" s="133"/>
      <c r="U799" s="133"/>
      <c r="V799" s="133"/>
      <c r="W799" s="133"/>
      <c r="X799" s="133"/>
      <c r="Y799" s="133"/>
      <c r="Z799" s="177"/>
      <c r="AA799" s="133"/>
      <c r="AB799" s="178"/>
      <c r="AC799" s="178"/>
      <c r="AD799" s="178"/>
      <c r="AE799" s="178"/>
      <c r="AF799" s="179"/>
      <c r="AG799" s="179"/>
      <c r="AH799" s="179"/>
      <c r="AI799" s="179"/>
      <c r="AJ799" s="133"/>
      <c r="AK799" s="133"/>
      <c r="AL799" s="133"/>
      <c r="AM799" s="133"/>
      <c r="AN799" s="133"/>
      <c r="AO799" s="133"/>
      <c r="AP799" s="133"/>
      <c r="AQ799" s="180"/>
      <c r="AR799" s="180"/>
      <c r="AS799" s="180"/>
      <c r="AT799" s="180"/>
      <c r="AU799" s="180"/>
      <c r="AV799" s="180"/>
      <c r="AW799" s="181"/>
      <c r="AX799" s="181"/>
      <c r="AY799" s="182"/>
      <c r="AZ799" s="181"/>
      <c r="BA799" s="181"/>
      <c r="BB799" s="177"/>
      <c r="BC799" s="177"/>
      <c r="BD799" s="182"/>
    </row>
    <row r="800" spans="1:56" ht="15" customHeight="1" x14ac:dyDescent="0.25">
      <c r="A800" s="133"/>
      <c r="B800" s="133"/>
      <c r="C800" s="179"/>
      <c r="D800" s="179"/>
      <c r="E800" s="133"/>
      <c r="F800" s="133"/>
      <c r="G800" s="133"/>
      <c r="H800" s="133"/>
      <c r="I800" s="133"/>
      <c r="J800" s="133"/>
      <c r="K800" s="133"/>
      <c r="L800" s="133"/>
      <c r="M800" s="133"/>
      <c r="N800" s="133"/>
      <c r="O800" s="133"/>
      <c r="P800" s="133"/>
      <c r="Q800" s="133"/>
      <c r="R800" s="133"/>
      <c r="S800" s="133"/>
      <c r="T800" s="133"/>
      <c r="U800" s="133"/>
      <c r="V800" s="133"/>
      <c r="W800" s="133"/>
      <c r="X800" s="133"/>
      <c r="Y800" s="133"/>
      <c r="Z800" s="177"/>
      <c r="AA800" s="133"/>
      <c r="AB800" s="178"/>
      <c r="AC800" s="178"/>
      <c r="AD800" s="178"/>
      <c r="AE800" s="178"/>
      <c r="AF800" s="179"/>
      <c r="AG800" s="179"/>
      <c r="AH800" s="179"/>
      <c r="AI800" s="179"/>
      <c r="AJ800" s="133"/>
      <c r="AK800" s="133"/>
      <c r="AL800" s="133"/>
      <c r="AM800" s="133"/>
      <c r="AN800" s="133"/>
      <c r="AO800" s="133"/>
      <c r="AP800" s="133"/>
      <c r="AQ800" s="180"/>
      <c r="AR800" s="180"/>
      <c r="AS800" s="180"/>
      <c r="AT800" s="180"/>
      <c r="AU800" s="180"/>
      <c r="AV800" s="180"/>
      <c r="AW800" s="181"/>
      <c r="AX800" s="181"/>
      <c r="AY800" s="182"/>
      <c r="AZ800" s="181"/>
      <c r="BA800" s="181"/>
      <c r="BB800" s="177"/>
      <c r="BC800" s="177"/>
      <c r="BD800" s="182"/>
    </row>
    <row r="801" spans="1:56" ht="15" customHeight="1" x14ac:dyDescent="0.25">
      <c r="A801" s="133"/>
      <c r="B801" s="133"/>
      <c r="C801" s="179"/>
      <c r="D801" s="179"/>
      <c r="E801" s="133"/>
      <c r="F801" s="133"/>
      <c r="G801" s="133"/>
      <c r="H801" s="133"/>
      <c r="I801" s="133"/>
      <c r="J801" s="133"/>
      <c r="K801" s="133"/>
      <c r="L801" s="133"/>
      <c r="M801" s="133"/>
      <c r="N801" s="133"/>
      <c r="O801" s="133"/>
      <c r="P801" s="133"/>
      <c r="Q801" s="133"/>
      <c r="R801" s="133"/>
      <c r="S801" s="133"/>
      <c r="T801" s="133"/>
      <c r="U801" s="133"/>
      <c r="V801" s="133"/>
      <c r="W801" s="133"/>
      <c r="X801" s="133"/>
      <c r="Y801" s="133"/>
      <c r="Z801" s="177"/>
      <c r="AA801" s="133"/>
      <c r="AB801" s="178"/>
      <c r="AC801" s="178"/>
      <c r="AD801" s="178"/>
      <c r="AE801" s="178"/>
      <c r="AF801" s="179"/>
      <c r="AG801" s="179"/>
      <c r="AH801" s="179"/>
      <c r="AI801" s="179"/>
      <c r="AJ801" s="133"/>
      <c r="AK801" s="133"/>
      <c r="AL801" s="133"/>
      <c r="AM801" s="133"/>
      <c r="AN801" s="133"/>
      <c r="AO801" s="133"/>
      <c r="AP801" s="133"/>
      <c r="AQ801" s="180"/>
      <c r="AR801" s="180"/>
      <c r="AS801" s="180"/>
      <c r="AT801" s="180"/>
      <c r="AU801" s="180"/>
      <c r="AV801" s="180"/>
      <c r="AW801" s="181"/>
      <c r="AX801" s="181"/>
      <c r="AY801" s="182"/>
      <c r="AZ801" s="181"/>
      <c r="BA801" s="181"/>
      <c r="BB801" s="177"/>
      <c r="BC801" s="177"/>
      <c r="BD801" s="182"/>
    </row>
    <row r="802" spans="1:56" ht="15" customHeight="1" x14ac:dyDescent="0.25">
      <c r="A802" s="133"/>
      <c r="B802" s="133"/>
      <c r="C802" s="179"/>
      <c r="D802" s="179"/>
      <c r="E802" s="133"/>
      <c r="F802" s="133"/>
      <c r="G802" s="133"/>
      <c r="H802" s="133"/>
      <c r="I802" s="133"/>
      <c r="J802" s="133"/>
      <c r="K802" s="133"/>
      <c r="L802" s="133"/>
      <c r="M802" s="133"/>
      <c r="N802" s="133"/>
      <c r="O802" s="133"/>
      <c r="P802" s="133"/>
      <c r="Q802" s="133"/>
      <c r="R802" s="133"/>
      <c r="S802" s="133"/>
      <c r="T802" s="133"/>
      <c r="U802" s="133"/>
      <c r="V802" s="133"/>
      <c r="W802" s="133"/>
      <c r="X802" s="133"/>
      <c r="Y802" s="133"/>
      <c r="Z802" s="177"/>
      <c r="AA802" s="133"/>
      <c r="AB802" s="178"/>
      <c r="AC802" s="178"/>
      <c r="AD802" s="178"/>
      <c r="AE802" s="178"/>
      <c r="AF802" s="179"/>
      <c r="AG802" s="179"/>
      <c r="AH802" s="179"/>
      <c r="AI802" s="179"/>
      <c r="AJ802" s="133"/>
      <c r="AK802" s="133"/>
      <c r="AL802" s="133"/>
      <c r="AM802" s="133"/>
      <c r="AN802" s="133"/>
      <c r="AO802" s="133"/>
      <c r="AP802" s="133"/>
      <c r="AQ802" s="180"/>
      <c r="AR802" s="180"/>
      <c r="AS802" s="180"/>
      <c r="AT802" s="180"/>
      <c r="AU802" s="180"/>
      <c r="AV802" s="180"/>
      <c r="AW802" s="181"/>
      <c r="AX802" s="181"/>
      <c r="AY802" s="182"/>
      <c r="AZ802" s="181"/>
      <c r="BA802" s="181"/>
      <c r="BB802" s="177"/>
      <c r="BC802" s="177"/>
      <c r="BD802" s="182"/>
    </row>
    <row r="803" spans="1:56" ht="15" customHeight="1" x14ac:dyDescent="0.25">
      <c r="A803" s="133"/>
      <c r="B803" s="133"/>
      <c r="C803" s="179"/>
      <c r="D803" s="179"/>
      <c r="E803" s="133"/>
      <c r="F803" s="133"/>
      <c r="G803" s="133"/>
      <c r="H803" s="133"/>
      <c r="I803" s="133"/>
      <c r="J803" s="133"/>
      <c r="K803" s="133"/>
      <c r="L803" s="133"/>
      <c r="M803" s="133"/>
      <c r="N803" s="133"/>
      <c r="O803" s="133"/>
      <c r="P803" s="133"/>
      <c r="Q803" s="133"/>
      <c r="R803" s="133"/>
      <c r="S803" s="133"/>
      <c r="T803" s="133"/>
      <c r="U803" s="133"/>
      <c r="V803" s="133"/>
      <c r="W803" s="133"/>
      <c r="X803" s="133"/>
      <c r="Y803" s="133"/>
      <c r="Z803" s="177"/>
      <c r="AA803" s="133"/>
      <c r="AB803" s="178"/>
      <c r="AC803" s="178"/>
      <c r="AD803" s="178"/>
      <c r="AE803" s="178"/>
      <c r="AF803" s="179"/>
      <c r="AG803" s="179"/>
      <c r="AH803" s="179"/>
      <c r="AI803" s="179"/>
      <c r="AJ803" s="133"/>
      <c r="AK803" s="133"/>
      <c r="AL803" s="133"/>
      <c r="AM803" s="133"/>
      <c r="AN803" s="133"/>
      <c r="AO803" s="133"/>
      <c r="AP803" s="133"/>
      <c r="AQ803" s="180"/>
      <c r="AR803" s="180"/>
      <c r="AS803" s="180"/>
      <c r="AT803" s="180"/>
      <c r="AU803" s="180"/>
      <c r="AV803" s="180"/>
      <c r="AW803" s="181"/>
      <c r="AX803" s="181"/>
      <c r="AY803" s="182"/>
      <c r="AZ803" s="181"/>
      <c r="BA803" s="181"/>
      <c r="BB803" s="177"/>
      <c r="BC803" s="177"/>
      <c r="BD803" s="182"/>
    </row>
    <row r="804" spans="1:56" ht="15" customHeight="1" x14ac:dyDescent="0.25">
      <c r="A804" s="133"/>
      <c r="B804" s="133"/>
      <c r="C804" s="179"/>
      <c r="D804" s="179"/>
      <c r="E804" s="133"/>
      <c r="F804" s="133"/>
      <c r="G804" s="133"/>
      <c r="H804" s="133"/>
      <c r="I804" s="133"/>
      <c r="J804" s="133"/>
      <c r="K804" s="133"/>
      <c r="L804" s="133"/>
      <c r="M804" s="133"/>
      <c r="N804" s="133"/>
      <c r="O804" s="133"/>
      <c r="P804" s="133"/>
      <c r="Q804" s="133"/>
      <c r="R804" s="133"/>
      <c r="S804" s="133"/>
      <c r="T804" s="133"/>
      <c r="U804" s="133"/>
      <c r="V804" s="133"/>
      <c r="W804" s="133"/>
      <c r="X804" s="133"/>
      <c r="Y804" s="133"/>
      <c r="Z804" s="177"/>
      <c r="AA804" s="133"/>
      <c r="AB804" s="178"/>
      <c r="AC804" s="178"/>
      <c r="AD804" s="178"/>
      <c r="AE804" s="178"/>
      <c r="AF804" s="179"/>
      <c r="AG804" s="179"/>
      <c r="AH804" s="179"/>
      <c r="AI804" s="179"/>
      <c r="AJ804" s="133"/>
      <c r="AK804" s="133"/>
      <c r="AL804" s="133"/>
      <c r="AM804" s="133"/>
      <c r="AN804" s="133"/>
      <c r="AO804" s="133"/>
      <c r="AP804" s="133"/>
      <c r="AQ804" s="180"/>
      <c r="AR804" s="180"/>
      <c r="AS804" s="180"/>
      <c r="AT804" s="180"/>
      <c r="AU804" s="180"/>
      <c r="AV804" s="180"/>
      <c r="AW804" s="181"/>
      <c r="AX804" s="181"/>
      <c r="AY804" s="182"/>
      <c r="AZ804" s="181"/>
      <c r="BA804" s="181"/>
      <c r="BB804" s="177"/>
      <c r="BC804" s="177"/>
      <c r="BD804" s="182"/>
    </row>
    <row r="805" spans="1:56" ht="15" customHeight="1" x14ac:dyDescent="0.25">
      <c r="A805" s="133"/>
      <c r="B805" s="133"/>
      <c r="C805" s="179"/>
      <c r="D805" s="179"/>
      <c r="E805" s="133"/>
      <c r="F805" s="133"/>
      <c r="G805" s="133"/>
      <c r="H805" s="133"/>
      <c r="I805" s="133"/>
      <c r="J805" s="133"/>
      <c r="K805" s="133"/>
      <c r="L805" s="133"/>
      <c r="M805" s="133"/>
      <c r="N805" s="133"/>
      <c r="O805" s="133"/>
      <c r="P805" s="133"/>
      <c r="Q805" s="133"/>
      <c r="R805" s="133"/>
      <c r="S805" s="133"/>
      <c r="T805" s="133"/>
      <c r="U805" s="133"/>
      <c r="V805" s="133"/>
      <c r="W805" s="133"/>
      <c r="X805" s="133"/>
      <c r="Y805" s="133"/>
      <c r="Z805" s="177"/>
      <c r="AA805" s="133"/>
      <c r="AB805" s="178"/>
      <c r="AC805" s="178"/>
      <c r="AD805" s="178"/>
      <c r="AE805" s="178"/>
      <c r="AF805" s="179"/>
      <c r="AG805" s="179"/>
      <c r="AH805" s="179"/>
      <c r="AI805" s="179"/>
      <c r="AJ805" s="133"/>
      <c r="AK805" s="133"/>
      <c r="AL805" s="133"/>
      <c r="AM805" s="133"/>
      <c r="AN805" s="133"/>
      <c r="AO805" s="133"/>
      <c r="AP805" s="133"/>
      <c r="AQ805" s="180"/>
      <c r="AR805" s="180"/>
      <c r="AS805" s="180"/>
      <c r="AT805" s="180"/>
      <c r="AU805" s="180"/>
      <c r="AV805" s="180"/>
      <c r="AW805" s="181"/>
      <c r="AX805" s="181"/>
      <c r="AY805" s="182"/>
      <c r="AZ805" s="181"/>
      <c r="BA805" s="181"/>
      <c r="BB805" s="177"/>
      <c r="BC805" s="177"/>
      <c r="BD805" s="182"/>
    </row>
    <row r="806" spans="1:56" ht="15" customHeight="1" x14ac:dyDescent="0.25">
      <c r="A806" s="133"/>
      <c r="B806" s="133"/>
      <c r="C806" s="179"/>
      <c r="D806" s="179"/>
      <c r="E806" s="133"/>
      <c r="F806" s="133"/>
      <c r="G806" s="133"/>
      <c r="H806" s="133"/>
      <c r="I806" s="133"/>
      <c r="J806" s="133"/>
      <c r="K806" s="133"/>
      <c r="L806" s="133"/>
      <c r="M806" s="133"/>
      <c r="N806" s="133"/>
      <c r="O806" s="133"/>
      <c r="P806" s="133"/>
      <c r="Q806" s="133"/>
      <c r="R806" s="133"/>
      <c r="S806" s="133"/>
      <c r="T806" s="133"/>
      <c r="U806" s="133"/>
      <c r="V806" s="133"/>
      <c r="W806" s="133"/>
      <c r="X806" s="133"/>
      <c r="Y806" s="133"/>
      <c r="Z806" s="177"/>
      <c r="AA806" s="133"/>
      <c r="AB806" s="178"/>
      <c r="AC806" s="178"/>
      <c r="AD806" s="178"/>
      <c r="AE806" s="178"/>
      <c r="AF806" s="179"/>
      <c r="AG806" s="179"/>
      <c r="AH806" s="179"/>
      <c r="AI806" s="179"/>
      <c r="AJ806" s="133"/>
      <c r="AK806" s="133"/>
      <c r="AL806" s="133"/>
      <c r="AM806" s="133"/>
      <c r="AN806" s="133"/>
      <c r="AO806" s="133"/>
      <c r="AP806" s="133"/>
      <c r="AQ806" s="180"/>
      <c r="AR806" s="180"/>
      <c r="AS806" s="180"/>
      <c r="AT806" s="180"/>
      <c r="AU806" s="180"/>
      <c r="AV806" s="180"/>
      <c r="AW806" s="181"/>
      <c r="AX806" s="181"/>
      <c r="AY806" s="182"/>
      <c r="AZ806" s="181"/>
      <c r="BA806" s="181"/>
      <c r="BB806" s="177"/>
      <c r="BC806" s="177"/>
      <c r="BD806" s="182"/>
    </row>
    <row r="807" spans="1:56" ht="15" customHeight="1" x14ac:dyDescent="0.25">
      <c r="A807" s="133"/>
      <c r="B807" s="133"/>
      <c r="C807" s="179"/>
      <c r="D807" s="179"/>
      <c r="E807" s="133"/>
      <c r="F807" s="133"/>
      <c r="G807" s="133"/>
      <c r="H807" s="133"/>
      <c r="I807" s="133"/>
      <c r="J807" s="133"/>
      <c r="K807" s="133"/>
      <c r="L807" s="133"/>
      <c r="M807" s="133"/>
      <c r="N807" s="133"/>
      <c r="O807" s="133"/>
      <c r="P807" s="133"/>
      <c r="Q807" s="133"/>
      <c r="R807" s="133"/>
      <c r="S807" s="133"/>
      <c r="T807" s="133"/>
      <c r="U807" s="133"/>
      <c r="V807" s="133"/>
      <c r="W807" s="133"/>
      <c r="X807" s="133"/>
      <c r="Y807" s="133"/>
      <c r="Z807" s="177"/>
      <c r="AA807" s="133"/>
      <c r="AB807" s="178"/>
      <c r="AC807" s="178"/>
      <c r="AD807" s="178"/>
      <c r="AE807" s="178"/>
      <c r="AF807" s="179"/>
      <c r="AG807" s="179"/>
      <c r="AH807" s="179"/>
      <c r="AI807" s="179"/>
      <c r="AJ807" s="133"/>
      <c r="AK807" s="133"/>
      <c r="AL807" s="133"/>
      <c r="AM807" s="133"/>
      <c r="AN807" s="133"/>
      <c r="AO807" s="133"/>
      <c r="AP807" s="133"/>
      <c r="AQ807" s="180"/>
      <c r="AR807" s="180"/>
      <c r="AS807" s="180"/>
      <c r="AT807" s="180"/>
      <c r="AU807" s="180"/>
      <c r="AV807" s="180"/>
      <c r="AW807" s="181"/>
      <c r="AX807" s="181"/>
      <c r="AY807" s="182"/>
      <c r="AZ807" s="181"/>
      <c r="BA807" s="181"/>
      <c r="BB807" s="177"/>
      <c r="BC807" s="177"/>
      <c r="BD807" s="182"/>
    </row>
    <row r="808" spans="1:56" ht="15" customHeight="1" x14ac:dyDescent="0.25">
      <c r="A808" s="133"/>
      <c r="B808" s="133"/>
      <c r="C808" s="179"/>
      <c r="D808" s="179"/>
      <c r="E808" s="133"/>
      <c r="F808" s="133"/>
      <c r="G808" s="133"/>
      <c r="H808" s="133"/>
      <c r="I808" s="133"/>
      <c r="J808" s="133"/>
      <c r="K808" s="133"/>
      <c r="L808" s="133"/>
      <c r="M808" s="133"/>
      <c r="N808" s="133"/>
      <c r="O808" s="133"/>
      <c r="P808" s="133"/>
      <c r="Q808" s="133"/>
      <c r="R808" s="133"/>
      <c r="S808" s="133"/>
      <c r="T808" s="133"/>
      <c r="U808" s="133"/>
      <c r="V808" s="133"/>
      <c r="W808" s="133"/>
      <c r="X808" s="133"/>
      <c r="Y808" s="133"/>
      <c r="Z808" s="177"/>
      <c r="AA808" s="133"/>
      <c r="AB808" s="178"/>
      <c r="AC808" s="178"/>
      <c r="AD808" s="178"/>
      <c r="AE808" s="178"/>
      <c r="AF808" s="179"/>
      <c r="AG808" s="179"/>
      <c r="AH808" s="179"/>
      <c r="AI808" s="179"/>
      <c r="AJ808" s="133"/>
      <c r="AK808" s="133"/>
      <c r="AL808" s="133"/>
      <c r="AM808" s="133"/>
      <c r="AN808" s="133"/>
      <c r="AO808" s="133"/>
      <c r="AP808" s="133"/>
      <c r="AQ808" s="180"/>
      <c r="AR808" s="180"/>
      <c r="AS808" s="180"/>
      <c r="AT808" s="180"/>
      <c r="AU808" s="180"/>
      <c r="AV808" s="180"/>
      <c r="AW808" s="181"/>
      <c r="AX808" s="181"/>
      <c r="AY808" s="182"/>
      <c r="AZ808" s="181"/>
      <c r="BA808" s="181"/>
      <c r="BB808" s="177"/>
      <c r="BC808" s="177"/>
      <c r="BD808" s="182"/>
    </row>
    <row r="809" spans="1:56" ht="15" customHeight="1" x14ac:dyDescent="0.25">
      <c r="A809" s="133"/>
      <c r="B809" s="133"/>
      <c r="C809" s="179"/>
      <c r="D809" s="179"/>
      <c r="E809" s="133"/>
      <c r="F809" s="133"/>
      <c r="G809" s="133"/>
      <c r="H809" s="133"/>
      <c r="I809" s="133"/>
      <c r="J809" s="133"/>
      <c r="K809" s="133"/>
      <c r="L809" s="133"/>
      <c r="M809" s="133"/>
      <c r="N809" s="133"/>
      <c r="O809" s="133"/>
      <c r="P809" s="133"/>
      <c r="Q809" s="133"/>
      <c r="R809" s="133"/>
      <c r="S809" s="133"/>
      <c r="T809" s="133"/>
      <c r="U809" s="133"/>
      <c r="V809" s="133"/>
      <c r="W809" s="133"/>
      <c r="X809" s="133"/>
      <c r="Y809" s="133"/>
      <c r="Z809" s="177"/>
      <c r="AA809" s="133"/>
      <c r="AB809" s="178"/>
      <c r="AC809" s="178"/>
      <c r="AD809" s="178"/>
      <c r="AE809" s="178"/>
      <c r="AF809" s="179"/>
      <c r="AG809" s="179"/>
      <c r="AH809" s="179"/>
      <c r="AI809" s="179"/>
      <c r="AJ809" s="133"/>
      <c r="AK809" s="133"/>
      <c r="AL809" s="133"/>
      <c r="AM809" s="133"/>
      <c r="AN809" s="133"/>
      <c r="AO809" s="133"/>
      <c r="AP809" s="133"/>
      <c r="AQ809" s="180"/>
      <c r="AR809" s="180"/>
      <c r="AS809" s="180"/>
      <c r="AT809" s="180"/>
      <c r="AU809" s="180"/>
      <c r="AV809" s="180"/>
      <c r="AW809" s="181"/>
      <c r="AX809" s="181"/>
      <c r="AY809" s="182"/>
      <c r="AZ809" s="181"/>
      <c r="BA809" s="181"/>
      <c r="BB809" s="177"/>
      <c r="BC809" s="177"/>
      <c r="BD809" s="182"/>
    </row>
    <row r="810" spans="1:56" ht="15" customHeight="1" x14ac:dyDescent="0.25">
      <c r="A810" s="133"/>
      <c r="B810" s="133"/>
      <c r="C810" s="179"/>
      <c r="D810" s="179"/>
      <c r="E810" s="133"/>
      <c r="F810" s="133"/>
      <c r="G810" s="133"/>
      <c r="H810" s="133"/>
      <c r="I810" s="133"/>
      <c r="J810" s="133"/>
      <c r="K810" s="133"/>
      <c r="L810" s="133"/>
      <c r="M810" s="133"/>
      <c r="N810" s="133"/>
      <c r="O810" s="133"/>
      <c r="P810" s="133"/>
      <c r="Q810" s="133"/>
      <c r="R810" s="133"/>
      <c r="S810" s="133"/>
      <c r="T810" s="133"/>
      <c r="U810" s="133"/>
      <c r="V810" s="133"/>
      <c r="W810" s="133"/>
      <c r="X810" s="133"/>
      <c r="Y810" s="133"/>
      <c r="Z810" s="177"/>
      <c r="AA810" s="133"/>
      <c r="AB810" s="178"/>
      <c r="AC810" s="178"/>
      <c r="AD810" s="178"/>
      <c r="AE810" s="178"/>
      <c r="AF810" s="179"/>
      <c r="AG810" s="179"/>
      <c r="AH810" s="179"/>
      <c r="AI810" s="179"/>
      <c r="AJ810" s="133"/>
      <c r="AK810" s="133"/>
      <c r="AL810" s="133"/>
      <c r="AM810" s="133"/>
      <c r="AN810" s="133"/>
      <c r="AO810" s="133"/>
      <c r="AP810" s="133"/>
      <c r="AQ810" s="180"/>
      <c r="AR810" s="180"/>
      <c r="AS810" s="180"/>
      <c r="AT810" s="180"/>
      <c r="AU810" s="180"/>
      <c r="AV810" s="180"/>
      <c r="AW810" s="181"/>
      <c r="AX810" s="181"/>
      <c r="AY810" s="182"/>
      <c r="AZ810" s="181"/>
      <c r="BA810" s="181"/>
      <c r="BB810" s="177"/>
      <c r="BC810" s="177"/>
      <c r="BD810" s="182"/>
    </row>
    <row r="811" spans="1:56" ht="15" customHeight="1" x14ac:dyDescent="0.25">
      <c r="A811" s="133"/>
      <c r="B811" s="133"/>
      <c r="C811" s="179"/>
      <c r="D811" s="179"/>
      <c r="E811" s="133"/>
      <c r="F811" s="133"/>
      <c r="G811" s="133"/>
      <c r="H811" s="133"/>
      <c r="I811" s="133"/>
      <c r="J811" s="133"/>
      <c r="K811" s="133"/>
      <c r="L811" s="133"/>
      <c r="M811" s="133"/>
      <c r="N811" s="133"/>
      <c r="O811" s="133"/>
      <c r="P811" s="133"/>
      <c r="Q811" s="133"/>
      <c r="R811" s="133"/>
      <c r="S811" s="133"/>
      <c r="T811" s="133"/>
      <c r="U811" s="133"/>
      <c r="V811" s="133"/>
      <c r="W811" s="133"/>
      <c r="X811" s="133"/>
      <c r="Y811" s="133"/>
      <c r="Z811" s="177"/>
      <c r="AA811" s="133"/>
      <c r="AB811" s="178"/>
      <c r="AC811" s="178"/>
      <c r="AD811" s="178"/>
      <c r="AE811" s="178"/>
      <c r="AF811" s="179"/>
      <c r="AG811" s="179"/>
      <c r="AH811" s="179"/>
      <c r="AI811" s="179"/>
      <c r="AJ811" s="133"/>
      <c r="AK811" s="133"/>
      <c r="AL811" s="133"/>
      <c r="AM811" s="133"/>
      <c r="AN811" s="133"/>
      <c r="AO811" s="133"/>
      <c r="AP811" s="133"/>
      <c r="AQ811" s="180"/>
      <c r="AR811" s="180"/>
      <c r="AS811" s="180"/>
      <c r="AT811" s="180"/>
      <c r="AU811" s="180"/>
      <c r="AV811" s="180"/>
      <c r="AW811" s="181"/>
      <c r="AX811" s="181"/>
      <c r="AY811" s="182"/>
      <c r="AZ811" s="181"/>
      <c r="BA811" s="181"/>
      <c r="BB811" s="177"/>
      <c r="BC811" s="177"/>
      <c r="BD811" s="182"/>
    </row>
    <row r="812" spans="1:56" ht="15" customHeight="1" x14ac:dyDescent="0.25">
      <c r="A812" s="133"/>
      <c r="B812" s="133"/>
      <c r="C812" s="179"/>
      <c r="D812" s="179"/>
      <c r="E812" s="133"/>
      <c r="F812" s="133"/>
      <c r="G812" s="133"/>
      <c r="H812" s="133"/>
      <c r="I812" s="133"/>
      <c r="J812" s="133"/>
      <c r="K812" s="133"/>
      <c r="L812" s="133"/>
      <c r="M812" s="133"/>
      <c r="N812" s="133"/>
      <c r="O812" s="133"/>
      <c r="P812" s="133"/>
      <c r="Q812" s="133"/>
      <c r="R812" s="133"/>
      <c r="S812" s="133"/>
      <c r="T812" s="133"/>
      <c r="U812" s="133"/>
      <c r="V812" s="133"/>
      <c r="W812" s="133"/>
      <c r="X812" s="133"/>
      <c r="Y812" s="133"/>
      <c r="Z812" s="177"/>
      <c r="AA812" s="133"/>
      <c r="AB812" s="178"/>
      <c r="AC812" s="178"/>
      <c r="AD812" s="178"/>
      <c r="AE812" s="178"/>
      <c r="AF812" s="179"/>
      <c r="AG812" s="179"/>
      <c r="AH812" s="179"/>
      <c r="AI812" s="179"/>
      <c r="AJ812" s="133"/>
      <c r="AK812" s="133"/>
      <c r="AL812" s="133"/>
      <c r="AM812" s="133"/>
      <c r="AN812" s="133"/>
      <c r="AO812" s="133"/>
      <c r="AP812" s="133"/>
      <c r="AQ812" s="180"/>
      <c r="AR812" s="180"/>
      <c r="AS812" s="180"/>
      <c r="AT812" s="180"/>
      <c r="AU812" s="180"/>
      <c r="AV812" s="180"/>
      <c r="AW812" s="181"/>
      <c r="AX812" s="181"/>
      <c r="AY812" s="182"/>
      <c r="AZ812" s="181"/>
      <c r="BA812" s="181"/>
      <c r="BB812" s="177"/>
      <c r="BC812" s="177"/>
      <c r="BD812" s="182"/>
    </row>
    <row r="813" spans="1:56" ht="15" customHeight="1" x14ac:dyDescent="0.25">
      <c r="A813" s="133"/>
      <c r="B813" s="133"/>
      <c r="C813" s="179"/>
      <c r="D813" s="179"/>
      <c r="E813" s="133"/>
      <c r="F813" s="133"/>
      <c r="G813" s="133"/>
      <c r="H813" s="133"/>
      <c r="I813" s="133"/>
      <c r="J813" s="133"/>
      <c r="K813" s="133"/>
      <c r="L813" s="133"/>
      <c r="M813" s="133"/>
      <c r="N813" s="133"/>
      <c r="O813" s="133"/>
      <c r="P813" s="133"/>
      <c r="Q813" s="133"/>
      <c r="R813" s="133"/>
      <c r="S813" s="133"/>
      <c r="T813" s="133"/>
      <c r="U813" s="133"/>
      <c r="V813" s="133"/>
      <c r="W813" s="133"/>
      <c r="X813" s="133"/>
      <c r="Y813" s="133"/>
      <c r="Z813" s="177"/>
      <c r="AA813" s="133"/>
      <c r="AB813" s="178"/>
      <c r="AC813" s="178"/>
      <c r="AD813" s="178"/>
      <c r="AE813" s="178"/>
      <c r="AF813" s="179"/>
      <c r="AG813" s="179"/>
      <c r="AH813" s="179"/>
      <c r="AI813" s="179"/>
      <c r="AJ813" s="133"/>
      <c r="AK813" s="133"/>
      <c r="AL813" s="133"/>
      <c r="AM813" s="133"/>
      <c r="AN813" s="133"/>
      <c r="AO813" s="133"/>
      <c r="AP813" s="133"/>
      <c r="AQ813" s="180"/>
      <c r="AR813" s="180"/>
      <c r="AS813" s="180"/>
      <c r="AT813" s="180"/>
      <c r="AU813" s="180"/>
      <c r="AV813" s="180"/>
      <c r="AW813" s="181"/>
      <c r="AX813" s="181"/>
      <c r="AY813" s="182"/>
      <c r="AZ813" s="181"/>
      <c r="BA813" s="181"/>
      <c r="BB813" s="177"/>
      <c r="BC813" s="177"/>
      <c r="BD813" s="182"/>
    </row>
    <row r="814" spans="1:56" ht="15" customHeight="1" x14ac:dyDescent="0.25">
      <c r="A814" s="133"/>
      <c r="B814" s="133"/>
      <c r="C814" s="179"/>
      <c r="D814" s="179"/>
      <c r="E814" s="133"/>
      <c r="F814" s="133"/>
      <c r="G814" s="133"/>
      <c r="H814" s="133"/>
      <c r="I814" s="133"/>
      <c r="J814" s="133"/>
      <c r="K814" s="133"/>
      <c r="L814" s="133"/>
      <c r="M814" s="133"/>
      <c r="N814" s="133"/>
      <c r="O814" s="133"/>
      <c r="P814" s="133"/>
      <c r="Q814" s="133"/>
      <c r="R814" s="133"/>
      <c r="S814" s="133"/>
      <c r="T814" s="133"/>
      <c r="U814" s="133"/>
      <c r="V814" s="133"/>
      <c r="W814" s="133"/>
      <c r="X814" s="133"/>
      <c r="Y814" s="133"/>
      <c r="Z814" s="177"/>
      <c r="AA814" s="133"/>
      <c r="AB814" s="178"/>
      <c r="AC814" s="178"/>
      <c r="AD814" s="178"/>
      <c r="AE814" s="178"/>
      <c r="AF814" s="179"/>
      <c r="AG814" s="179"/>
      <c r="AH814" s="179"/>
      <c r="AI814" s="179"/>
      <c r="AJ814" s="133"/>
      <c r="AK814" s="133"/>
      <c r="AL814" s="133"/>
      <c r="AM814" s="133"/>
      <c r="AN814" s="133"/>
      <c r="AO814" s="133"/>
      <c r="AP814" s="133"/>
      <c r="AQ814" s="180"/>
      <c r="AR814" s="180"/>
      <c r="AS814" s="180"/>
      <c r="AT814" s="180"/>
      <c r="AU814" s="180"/>
      <c r="AV814" s="180"/>
      <c r="AW814" s="181"/>
      <c r="AX814" s="181"/>
      <c r="AY814" s="182"/>
      <c r="AZ814" s="181"/>
      <c r="BA814" s="181"/>
      <c r="BB814" s="177"/>
      <c r="BC814" s="177"/>
      <c r="BD814" s="182"/>
    </row>
    <row r="815" spans="1:56" ht="15" customHeight="1" x14ac:dyDescent="0.25">
      <c r="A815" s="133"/>
      <c r="B815" s="133"/>
      <c r="C815" s="179"/>
      <c r="D815" s="179"/>
      <c r="E815" s="133"/>
      <c r="F815" s="133"/>
      <c r="G815" s="133"/>
      <c r="H815" s="133"/>
      <c r="I815" s="133"/>
      <c r="J815" s="133"/>
      <c r="K815" s="133"/>
      <c r="L815" s="133"/>
      <c r="M815" s="133"/>
      <c r="N815" s="133"/>
      <c r="O815" s="133"/>
      <c r="P815" s="133"/>
      <c r="Q815" s="133"/>
      <c r="R815" s="133"/>
      <c r="S815" s="133"/>
      <c r="T815" s="133"/>
      <c r="U815" s="133"/>
      <c r="V815" s="133"/>
      <c r="W815" s="133"/>
      <c r="X815" s="133"/>
      <c r="Y815" s="133"/>
      <c r="Z815" s="177"/>
      <c r="AA815" s="133"/>
      <c r="AB815" s="178"/>
      <c r="AC815" s="178"/>
      <c r="AD815" s="178"/>
      <c r="AE815" s="178"/>
      <c r="AF815" s="179"/>
      <c r="AG815" s="179"/>
      <c r="AH815" s="179"/>
      <c r="AI815" s="179"/>
      <c r="AJ815" s="133"/>
      <c r="AK815" s="133"/>
      <c r="AL815" s="133"/>
      <c r="AM815" s="133"/>
      <c r="AN815" s="133"/>
      <c r="AO815" s="133"/>
      <c r="AP815" s="133"/>
      <c r="AQ815" s="180"/>
      <c r="AR815" s="180"/>
      <c r="AS815" s="180"/>
      <c r="AT815" s="180"/>
      <c r="AU815" s="180"/>
      <c r="AV815" s="180"/>
      <c r="AW815" s="181"/>
      <c r="AX815" s="181"/>
      <c r="AY815" s="182"/>
      <c r="AZ815" s="181"/>
      <c r="BA815" s="181"/>
      <c r="BB815" s="177"/>
      <c r="BC815" s="177"/>
      <c r="BD815" s="182"/>
    </row>
    <row r="816" spans="1:56" ht="15" customHeight="1" x14ac:dyDescent="0.25">
      <c r="A816" s="133"/>
      <c r="B816" s="133"/>
      <c r="C816" s="179"/>
      <c r="D816" s="179"/>
      <c r="E816" s="133"/>
      <c r="F816" s="133"/>
      <c r="G816" s="133"/>
      <c r="H816" s="133"/>
      <c r="I816" s="133"/>
      <c r="J816" s="133"/>
      <c r="K816" s="133"/>
      <c r="L816" s="133"/>
      <c r="M816" s="133"/>
      <c r="N816" s="133"/>
      <c r="O816" s="133"/>
      <c r="P816" s="133"/>
      <c r="Q816" s="133"/>
      <c r="R816" s="133"/>
      <c r="S816" s="133"/>
      <c r="T816" s="133"/>
      <c r="U816" s="133"/>
      <c r="V816" s="133"/>
      <c r="W816" s="133"/>
      <c r="X816" s="133"/>
      <c r="Y816" s="133"/>
      <c r="Z816" s="177"/>
      <c r="AA816" s="133"/>
      <c r="AB816" s="178"/>
      <c r="AC816" s="178"/>
      <c r="AD816" s="178"/>
      <c r="AE816" s="178"/>
      <c r="AF816" s="179"/>
      <c r="AG816" s="179"/>
      <c r="AH816" s="179"/>
      <c r="AI816" s="179"/>
      <c r="AJ816" s="133"/>
      <c r="AK816" s="133"/>
      <c r="AL816" s="133"/>
      <c r="AM816" s="133"/>
      <c r="AN816" s="133"/>
      <c r="AO816" s="133"/>
      <c r="AP816" s="133"/>
      <c r="AQ816" s="180"/>
      <c r="AR816" s="180"/>
      <c r="AS816" s="180"/>
      <c r="AT816" s="180"/>
      <c r="AU816" s="180"/>
      <c r="AV816" s="180"/>
      <c r="AW816" s="181"/>
      <c r="AX816" s="181"/>
      <c r="AY816" s="182"/>
      <c r="AZ816" s="181"/>
      <c r="BA816" s="181"/>
      <c r="BB816" s="177"/>
      <c r="BC816" s="177"/>
      <c r="BD816" s="182"/>
    </row>
    <row r="817" spans="1:56" ht="15" customHeight="1" x14ac:dyDescent="0.25">
      <c r="A817" s="133"/>
      <c r="B817" s="133"/>
      <c r="C817" s="179"/>
      <c r="D817" s="179"/>
      <c r="E817" s="133"/>
      <c r="F817" s="133"/>
      <c r="G817" s="133"/>
      <c r="H817" s="133"/>
      <c r="I817" s="133"/>
      <c r="J817" s="133"/>
      <c r="K817" s="133"/>
      <c r="L817" s="133"/>
      <c r="M817" s="133"/>
      <c r="N817" s="133"/>
      <c r="O817" s="133"/>
      <c r="P817" s="133"/>
      <c r="Q817" s="133"/>
      <c r="R817" s="133"/>
      <c r="S817" s="133"/>
      <c r="T817" s="133"/>
      <c r="U817" s="133"/>
      <c r="V817" s="133"/>
      <c r="W817" s="133"/>
      <c r="X817" s="133"/>
      <c r="Y817" s="133"/>
      <c r="Z817" s="177"/>
      <c r="AA817" s="133"/>
      <c r="AB817" s="178"/>
      <c r="AC817" s="178"/>
      <c r="AD817" s="178"/>
      <c r="AE817" s="178"/>
      <c r="AF817" s="179"/>
      <c r="AG817" s="179"/>
      <c r="AH817" s="179"/>
      <c r="AI817" s="179"/>
      <c r="AJ817" s="133"/>
      <c r="AK817" s="133"/>
      <c r="AL817" s="133"/>
      <c r="AM817" s="133"/>
      <c r="AN817" s="133"/>
      <c r="AO817" s="133"/>
      <c r="AP817" s="133"/>
      <c r="AQ817" s="180"/>
      <c r="AR817" s="180"/>
      <c r="AS817" s="180"/>
      <c r="AT817" s="180"/>
      <c r="AU817" s="180"/>
      <c r="AV817" s="180"/>
      <c r="AW817" s="181"/>
      <c r="AX817" s="181"/>
      <c r="AY817" s="182"/>
      <c r="AZ817" s="181"/>
      <c r="BA817" s="181"/>
      <c r="BB817" s="177"/>
      <c r="BC817" s="177"/>
      <c r="BD817" s="182"/>
    </row>
    <row r="818" spans="1:56" ht="15" customHeight="1" x14ac:dyDescent="0.25">
      <c r="A818" s="133"/>
      <c r="B818" s="133"/>
      <c r="C818" s="179"/>
      <c r="D818" s="179"/>
      <c r="E818" s="133"/>
      <c r="F818" s="133"/>
      <c r="G818" s="133"/>
      <c r="H818" s="133"/>
      <c r="I818" s="133"/>
      <c r="J818" s="133"/>
      <c r="K818" s="133"/>
      <c r="L818" s="133"/>
      <c r="M818" s="133"/>
      <c r="N818" s="133"/>
      <c r="O818" s="133"/>
      <c r="P818" s="133"/>
      <c r="Q818" s="133"/>
      <c r="R818" s="133"/>
      <c r="S818" s="133"/>
      <c r="T818" s="133"/>
      <c r="U818" s="133"/>
      <c r="V818" s="133"/>
      <c r="W818" s="133"/>
      <c r="X818" s="133"/>
      <c r="Y818" s="133"/>
      <c r="Z818" s="177"/>
      <c r="AA818" s="133"/>
      <c r="AB818" s="178"/>
      <c r="AC818" s="178"/>
      <c r="AD818" s="178"/>
      <c r="AE818" s="178"/>
      <c r="AF818" s="179"/>
      <c r="AG818" s="179"/>
      <c r="AH818" s="179"/>
      <c r="AI818" s="179"/>
      <c r="AJ818" s="133"/>
      <c r="AK818" s="133"/>
      <c r="AL818" s="133"/>
      <c r="AM818" s="133"/>
      <c r="AN818" s="133"/>
      <c r="AO818" s="133"/>
      <c r="AP818" s="133"/>
      <c r="AQ818" s="180"/>
      <c r="AR818" s="180"/>
      <c r="AS818" s="180"/>
      <c r="AT818" s="180"/>
      <c r="AU818" s="180"/>
      <c r="AV818" s="180"/>
      <c r="AW818" s="181"/>
      <c r="AX818" s="181"/>
      <c r="AY818" s="182"/>
      <c r="AZ818" s="181"/>
      <c r="BA818" s="181"/>
      <c r="BB818" s="177"/>
      <c r="BC818" s="177"/>
      <c r="BD818" s="182"/>
    </row>
    <row r="819" spans="1:56" ht="15" customHeight="1" x14ac:dyDescent="0.25">
      <c r="A819" s="133"/>
      <c r="B819" s="133"/>
      <c r="C819" s="179"/>
      <c r="D819" s="179"/>
      <c r="E819" s="133"/>
      <c r="F819" s="133"/>
      <c r="G819" s="133"/>
      <c r="H819" s="133"/>
      <c r="I819" s="133"/>
      <c r="J819" s="133"/>
      <c r="K819" s="133"/>
      <c r="L819" s="133"/>
      <c r="M819" s="133"/>
      <c r="N819" s="133"/>
      <c r="O819" s="133"/>
      <c r="P819" s="133"/>
      <c r="Q819" s="133"/>
      <c r="R819" s="133"/>
      <c r="S819" s="133"/>
      <c r="T819" s="133"/>
      <c r="U819" s="133"/>
      <c r="V819" s="133"/>
      <c r="W819" s="133"/>
      <c r="X819" s="133"/>
      <c r="Y819" s="133"/>
      <c r="Z819" s="177"/>
      <c r="AA819" s="133"/>
      <c r="AB819" s="178"/>
      <c r="AC819" s="178"/>
      <c r="AD819" s="178"/>
      <c r="AE819" s="178"/>
      <c r="AF819" s="179"/>
      <c r="AG819" s="179"/>
      <c r="AH819" s="179"/>
      <c r="AI819" s="179"/>
      <c r="AJ819" s="133"/>
      <c r="AK819" s="133"/>
      <c r="AL819" s="133"/>
      <c r="AM819" s="133"/>
      <c r="AN819" s="133"/>
      <c r="AO819" s="133"/>
      <c r="AP819" s="133"/>
      <c r="AQ819" s="180"/>
      <c r="AR819" s="180"/>
      <c r="AS819" s="180"/>
      <c r="AT819" s="180"/>
      <c r="AU819" s="180"/>
      <c r="AV819" s="180"/>
      <c r="AW819" s="181"/>
      <c r="AX819" s="181"/>
      <c r="AY819" s="182"/>
      <c r="AZ819" s="181"/>
      <c r="BA819" s="181"/>
      <c r="BB819" s="177"/>
      <c r="BC819" s="177"/>
      <c r="BD819" s="182"/>
    </row>
    <row r="820" spans="1:56" ht="15" customHeight="1" x14ac:dyDescent="0.25">
      <c r="A820" s="133"/>
      <c r="B820" s="133"/>
      <c r="C820" s="179"/>
      <c r="D820" s="179"/>
      <c r="E820" s="133"/>
      <c r="F820" s="133"/>
      <c r="G820" s="133"/>
      <c r="H820" s="133"/>
      <c r="I820" s="133"/>
      <c r="J820" s="133"/>
      <c r="K820" s="133"/>
      <c r="L820" s="133"/>
      <c r="M820" s="133"/>
      <c r="N820" s="133"/>
      <c r="O820" s="133"/>
      <c r="P820" s="133"/>
      <c r="Q820" s="133"/>
      <c r="R820" s="133"/>
      <c r="S820" s="133"/>
      <c r="T820" s="133"/>
      <c r="U820" s="133"/>
      <c r="V820" s="133"/>
      <c r="W820" s="133"/>
      <c r="X820" s="133"/>
      <c r="Y820" s="133"/>
      <c r="Z820" s="177"/>
      <c r="AA820" s="133"/>
      <c r="AB820" s="178"/>
      <c r="AC820" s="178"/>
      <c r="AD820" s="178"/>
      <c r="AE820" s="178"/>
      <c r="AF820" s="179"/>
      <c r="AG820" s="179"/>
      <c r="AH820" s="179"/>
      <c r="AI820" s="179"/>
      <c r="AJ820" s="133"/>
      <c r="AK820" s="133"/>
      <c r="AL820" s="133"/>
      <c r="AM820" s="133"/>
      <c r="AN820" s="133"/>
      <c r="AO820" s="133"/>
      <c r="AP820" s="133"/>
      <c r="AQ820" s="180"/>
      <c r="AR820" s="180"/>
      <c r="AS820" s="180"/>
      <c r="AT820" s="180"/>
      <c r="AU820" s="180"/>
      <c r="AV820" s="180"/>
      <c r="AW820" s="181"/>
      <c r="AX820" s="181"/>
      <c r="AY820" s="182"/>
      <c r="AZ820" s="181"/>
      <c r="BA820" s="181"/>
      <c r="BB820" s="177"/>
      <c r="BC820" s="177"/>
      <c r="BD820" s="182"/>
    </row>
    <row r="821" spans="1:56" ht="15" customHeight="1" x14ac:dyDescent="0.25">
      <c r="A821" s="133"/>
      <c r="B821" s="133"/>
      <c r="C821" s="179"/>
      <c r="D821" s="179"/>
      <c r="E821" s="133"/>
      <c r="F821" s="133"/>
      <c r="G821" s="133"/>
      <c r="H821" s="133"/>
      <c r="I821" s="133"/>
      <c r="J821" s="133"/>
      <c r="K821" s="133"/>
      <c r="L821" s="133"/>
      <c r="M821" s="133"/>
      <c r="N821" s="133"/>
      <c r="O821" s="133"/>
      <c r="P821" s="133"/>
      <c r="Q821" s="133"/>
      <c r="R821" s="133"/>
      <c r="S821" s="133"/>
      <c r="T821" s="133"/>
      <c r="U821" s="133"/>
      <c r="V821" s="133"/>
      <c r="W821" s="133"/>
      <c r="X821" s="133"/>
      <c r="Y821" s="133"/>
      <c r="Z821" s="177"/>
      <c r="AA821" s="133"/>
      <c r="AB821" s="178"/>
      <c r="AC821" s="178"/>
      <c r="AD821" s="178"/>
      <c r="AE821" s="178"/>
      <c r="AF821" s="179"/>
      <c r="AG821" s="179"/>
      <c r="AH821" s="179"/>
      <c r="AI821" s="179"/>
      <c r="AJ821" s="133"/>
      <c r="AK821" s="133"/>
      <c r="AL821" s="133"/>
      <c r="AM821" s="133"/>
      <c r="AN821" s="133"/>
      <c r="AO821" s="133"/>
      <c r="AP821" s="133"/>
      <c r="AQ821" s="180"/>
      <c r="AR821" s="180"/>
      <c r="AS821" s="180"/>
      <c r="AT821" s="180"/>
      <c r="AU821" s="180"/>
      <c r="AV821" s="180"/>
      <c r="AW821" s="181"/>
      <c r="AX821" s="181"/>
      <c r="AY821" s="182"/>
      <c r="AZ821" s="181"/>
      <c r="BA821" s="181"/>
      <c r="BB821" s="177"/>
      <c r="BC821" s="177"/>
      <c r="BD821" s="182"/>
    </row>
    <row r="822" spans="1:56" ht="15" customHeight="1" x14ac:dyDescent="0.25">
      <c r="A822" s="133"/>
      <c r="B822" s="133"/>
      <c r="C822" s="179"/>
      <c r="D822" s="179"/>
      <c r="E822" s="133"/>
      <c r="F822" s="133"/>
      <c r="G822" s="133"/>
      <c r="H822" s="133"/>
      <c r="I822" s="133"/>
      <c r="J822" s="133"/>
      <c r="K822" s="133"/>
      <c r="L822" s="133"/>
      <c r="M822" s="133"/>
      <c r="N822" s="133"/>
      <c r="O822" s="133"/>
      <c r="P822" s="133"/>
      <c r="Q822" s="133"/>
      <c r="R822" s="133"/>
      <c r="S822" s="133"/>
      <c r="T822" s="133"/>
      <c r="U822" s="133"/>
      <c r="V822" s="133"/>
      <c r="W822" s="133"/>
      <c r="X822" s="133"/>
      <c r="Y822" s="133"/>
      <c r="Z822" s="177"/>
      <c r="AA822" s="133"/>
      <c r="AB822" s="178"/>
      <c r="AC822" s="178"/>
      <c r="AD822" s="178"/>
      <c r="AE822" s="178"/>
      <c r="AF822" s="179"/>
      <c r="AG822" s="179"/>
      <c r="AH822" s="179"/>
      <c r="AI822" s="179"/>
      <c r="AJ822" s="133"/>
      <c r="AK822" s="133"/>
      <c r="AL822" s="133"/>
      <c r="AM822" s="133"/>
      <c r="AN822" s="133"/>
      <c r="AO822" s="133"/>
      <c r="AP822" s="133"/>
      <c r="AQ822" s="180"/>
      <c r="AR822" s="180"/>
      <c r="AS822" s="180"/>
      <c r="AT822" s="180"/>
      <c r="AU822" s="180"/>
      <c r="AV822" s="180"/>
      <c r="AW822" s="181"/>
      <c r="AX822" s="181"/>
      <c r="AY822" s="182"/>
      <c r="AZ822" s="181"/>
      <c r="BA822" s="181"/>
      <c r="BB822" s="177"/>
      <c r="BC822" s="177"/>
      <c r="BD822" s="182"/>
    </row>
    <row r="823" spans="1:56" ht="15" customHeight="1" x14ac:dyDescent="0.25">
      <c r="A823" s="133"/>
      <c r="B823" s="133"/>
      <c r="C823" s="179"/>
      <c r="D823" s="179"/>
      <c r="E823" s="133"/>
      <c r="F823" s="133"/>
      <c r="G823" s="133"/>
      <c r="H823" s="133"/>
      <c r="I823" s="133"/>
      <c r="J823" s="133"/>
      <c r="K823" s="133"/>
      <c r="L823" s="133"/>
      <c r="M823" s="133"/>
      <c r="N823" s="133"/>
      <c r="O823" s="133"/>
      <c r="P823" s="133"/>
      <c r="Q823" s="133"/>
      <c r="R823" s="133"/>
      <c r="S823" s="133"/>
      <c r="T823" s="133"/>
      <c r="U823" s="133"/>
      <c r="V823" s="133"/>
      <c r="W823" s="133"/>
      <c r="X823" s="133"/>
      <c r="Y823" s="133"/>
      <c r="Z823" s="177"/>
      <c r="AA823" s="133"/>
      <c r="AB823" s="178"/>
      <c r="AC823" s="178"/>
      <c r="AD823" s="178"/>
      <c r="AE823" s="178"/>
      <c r="AF823" s="179"/>
      <c r="AG823" s="179"/>
      <c r="AH823" s="179"/>
      <c r="AI823" s="179"/>
      <c r="AJ823" s="133"/>
      <c r="AK823" s="133"/>
      <c r="AL823" s="133"/>
      <c r="AM823" s="133"/>
      <c r="AN823" s="133"/>
      <c r="AO823" s="133"/>
      <c r="AP823" s="133"/>
      <c r="AQ823" s="180"/>
      <c r="AR823" s="180"/>
      <c r="AS823" s="180"/>
      <c r="AT823" s="180"/>
      <c r="AU823" s="180"/>
      <c r="AV823" s="180"/>
      <c r="AW823" s="181"/>
      <c r="AX823" s="181"/>
      <c r="AY823" s="182"/>
      <c r="AZ823" s="181"/>
      <c r="BA823" s="181"/>
      <c r="BB823" s="177"/>
      <c r="BC823" s="177"/>
      <c r="BD823" s="182"/>
    </row>
    <row r="824" spans="1:56" ht="15" customHeight="1" x14ac:dyDescent="0.25">
      <c r="A824" s="133"/>
      <c r="B824" s="133"/>
      <c r="C824" s="179"/>
      <c r="D824" s="179"/>
      <c r="E824" s="133"/>
      <c r="F824" s="133"/>
      <c r="G824" s="133"/>
      <c r="H824" s="133"/>
      <c r="I824" s="133"/>
      <c r="J824" s="133"/>
      <c r="K824" s="133"/>
      <c r="L824" s="133"/>
      <c r="M824" s="133"/>
      <c r="N824" s="133"/>
      <c r="O824" s="133"/>
      <c r="P824" s="133"/>
      <c r="Q824" s="133"/>
      <c r="R824" s="133"/>
      <c r="S824" s="133"/>
      <c r="T824" s="133"/>
      <c r="U824" s="133"/>
      <c r="V824" s="133"/>
      <c r="W824" s="133"/>
      <c r="X824" s="133"/>
      <c r="Y824" s="133"/>
      <c r="Z824" s="177"/>
      <c r="AA824" s="133"/>
      <c r="AB824" s="178"/>
      <c r="AC824" s="178"/>
      <c r="AD824" s="178"/>
      <c r="AE824" s="178"/>
      <c r="AF824" s="179"/>
      <c r="AG824" s="179"/>
      <c r="AH824" s="179"/>
      <c r="AI824" s="179"/>
      <c r="AJ824" s="133"/>
      <c r="AK824" s="133"/>
      <c r="AL824" s="133"/>
      <c r="AM824" s="133"/>
      <c r="AN824" s="133"/>
      <c r="AO824" s="133"/>
      <c r="AP824" s="133"/>
      <c r="AQ824" s="180"/>
      <c r="AR824" s="180"/>
      <c r="AS824" s="180"/>
      <c r="AT824" s="180"/>
      <c r="AU824" s="180"/>
      <c r="AV824" s="180"/>
      <c r="AW824" s="181"/>
      <c r="AX824" s="181"/>
      <c r="AY824" s="182"/>
      <c r="AZ824" s="181"/>
      <c r="BA824" s="181"/>
      <c r="BB824" s="177"/>
      <c r="BC824" s="177"/>
      <c r="BD824" s="182"/>
    </row>
    <row r="825" spans="1:56" ht="15" customHeight="1" x14ac:dyDescent="0.25">
      <c r="A825" s="133"/>
      <c r="B825" s="133"/>
      <c r="C825" s="179"/>
      <c r="D825" s="179"/>
      <c r="E825" s="133"/>
      <c r="F825" s="133"/>
      <c r="G825" s="133"/>
      <c r="H825" s="133"/>
      <c r="I825" s="133"/>
      <c r="J825" s="133"/>
      <c r="K825" s="133"/>
      <c r="L825" s="133"/>
      <c r="M825" s="133"/>
      <c r="N825" s="133"/>
      <c r="O825" s="133"/>
      <c r="P825" s="133"/>
      <c r="Q825" s="133"/>
      <c r="R825" s="133"/>
      <c r="S825" s="133"/>
      <c r="T825" s="133"/>
      <c r="U825" s="133"/>
      <c r="V825" s="133"/>
      <c r="W825" s="133"/>
      <c r="X825" s="133"/>
      <c r="Y825" s="133"/>
      <c r="Z825" s="177"/>
      <c r="AA825" s="133"/>
      <c r="AB825" s="178"/>
      <c r="AC825" s="178"/>
      <c r="AD825" s="178"/>
      <c r="AE825" s="178"/>
      <c r="AF825" s="179"/>
      <c r="AG825" s="179"/>
      <c r="AH825" s="179"/>
      <c r="AI825" s="179"/>
      <c r="AJ825" s="133"/>
      <c r="AK825" s="133"/>
      <c r="AL825" s="133"/>
      <c r="AM825" s="133"/>
      <c r="AN825" s="133"/>
      <c r="AO825" s="133"/>
      <c r="AP825" s="133"/>
      <c r="AQ825" s="180"/>
      <c r="AR825" s="180"/>
      <c r="AS825" s="180"/>
      <c r="AT825" s="180"/>
      <c r="AU825" s="180"/>
      <c r="AV825" s="180"/>
      <c r="AW825" s="181"/>
      <c r="AX825" s="181"/>
      <c r="AY825" s="182"/>
      <c r="AZ825" s="181"/>
      <c r="BA825" s="181"/>
      <c r="BB825" s="177"/>
      <c r="BC825" s="177"/>
      <c r="BD825" s="182"/>
    </row>
    <row r="826" spans="1:56" ht="15" customHeight="1" x14ac:dyDescent="0.25">
      <c r="A826" s="133"/>
      <c r="B826" s="133"/>
      <c r="C826" s="179"/>
      <c r="D826" s="179"/>
      <c r="E826" s="133"/>
      <c r="F826" s="133"/>
      <c r="G826" s="133"/>
      <c r="H826" s="133"/>
      <c r="I826" s="133"/>
      <c r="J826" s="133"/>
      <c r="K826" s="133"/>
      <c r="L826" s="133"/>
      <c r="M826" s="133"/>
      <c r="N826" s="133"/>
      <c r="O826" s="133"/>
      <c r="P826" s="133"/>
      <c r="Q826" s="133"/>
      <c r="R826" s="133"/>
      <c r="S826" s="133"/>
      <c r="T826" s="133"/>
      <c r="U826" s="133"/>
      <c r="V826" s="133"/>
      <c r="W826" s="133"/>
      <c r="X826" s="133"/>
      <c r="Y826" s="133"/>
      <c r="Z826" s="177"/>
      <c r="AA826" s="133"/>
      <c r="AB826" s="178"/>
      <c r="AC826" s="178"/>
      <c r="AD826" s="178"/>
      <c r="AE826" s="178"/>
      <c r="AF826" s="179"/>
      <c r="AG826" s="179"/>
      <c r="AH826" s="179"/>
      <c r="AI826" s="179"/>
      <c r="AJ826" s="133"/>
      <c r="AK826" s="133"/>
      <c r="AL826" s="133"/>
      <c r="AM826" s="133"/>
      <c r="AN826" s="133"/>
      <c r="AO826" s="133"/>
      <c r="AP826" s="133"/>
      <c r="AQ826" s="180"/>
      <c r="AR826" s="180"/>
      <c r="AS826" s="180"/>
      <c r="AT826" s="180"/>
      <c r="AU826" s="180"/>
      <c r="AV826" s="180"/>
      <c r="AW826" s="181"/>
      <c r="AX826" s="181"/>
      <c r="AY826" s="182"/>
      <c r="AZ826" s="181"/>
      <c r="BA826" s="181"/>
      <c r="BB826" s="177"/>
      <c r="BC826" s="177"/>
      <c r="BD826" s="182"/>
    </row>
    <row r="827" spans="1:56" ht="15" customHeight="1" x14ac:dyDescent="0.25">
      <c r="A827" s="133"/>
      <c r="B827" s="133"/>
      <c r="C827" s="179"/>
      <c r="D827" s="179"/>
      <c r="E827" s="133"/>
      <c r="F827" s="133"/>
      <c r="G827" s="133"/>
      <c r="H827" s="133"/>
      <c r="I827" s="133"/>
      <c r="J827" s="133"/>
      <c r="K827" s="133"/>
      <c r="L827" s="133"/>
      <c r="M827" s="133"/>
      <c r="N827" s="133"/>
      <c r="O827" s="133"/>
      <c r="P827" s="133"/>
      <c r="Q827" s="133"/>
      <c r="R827" s="133"/>
      <c r="S827" s="133"/>
      <c r="T827" s="133"/>
      <c r="U827" s="133"/>
      <c r="V827" s="133"/>
      <c r="W827" s="133"/>
      <c r="X827" s="133"/>
      <c r="Y827" s="133"/>
      <c r="Z827" s="177"/>
      <c r="AA827" s="133"/>
      <c r="AB827" s="178"/>
      <c r="AC827" s="178"/>
      <c r="AD827" s="178"/>
      <c r="AE827" s="178"/>
      <c r="AF827" s="179"/>
      <c r="AG827" s="179"/>
      <c r="AH827" s="179"/>
      <c r="AI827" s="179"/>
      <c r="AJ827" s="133"/>
      <c r="AK827" s="133"/>
      <c r="AL827" s="133"/>
      <c r="AM827" s="133"/>
      <c r="AN827" s="133"/>
      <c r="AO827" s="133"/>
      <c r="AP827" s="133"/>
      <c r="AQ827" s="180"/>
      <c r="AR827" s="180"/>
      <c r="AS827" s="180"/>
      <c r="AT827" s="180"/>
      <c r="AU827" s="180"/>
      <c r="AV827" s="180"/>
      <c r="AW827" s="181"/>
      <c r="AX827" s="181"/>
      <c r="AY827" s="182"/>
      <c r="AZ827" s="181"/>
      <c r="BA827" s="181"/>
      <c r="BB827" s="177"/>
      <c r="BC827" s="177"/>
      <c r="BD827" s="182"/>
    </row>
    <row r="828" spans="1:56" ht="15" customHeight="1" x14ac:dyDescent="0.25">
      <c r="A828" s="133"/>
      <c r="B828" s="133"/>
      <c r="C828" s="179"/>
      <c r="D828" s="179"/>
      <c r="E828" s="133"/>
      <c r="F828" s="133"/>
      <c r="G828" s="133"/>
      <c r="H828" s="133"/>
      <c r="I828" s="133"/>
      <c r="J828" s="133"/>
      <c r="K828" s="133"/>
      <c r="L828" s="133"/>
      <c r="M828" s="133"/>
      <c r="N828" s="133"/>
      <c r="O828" s="133"/>
      <c r="P828" s="133"/>
      <c r="Q828" s="133"/>
      <c r="R828" s="133"/>
      <c r="S828" s="133"/>
      <c r="T828" s="133"/>
      <c r="U828" s="133"/>
      <c r="V828" s="133"/>
      <c r="W828" s="133"/>
      <c r="X828" s="133"/>
      <c r="Y828" s="133"/>
      <c r="Z828" s="177"/>
      <c r="AA828" s="133"/>
      <c r="AB828" s="178"/>
      <c r="AC828" s="178"/>
      <c r="AD828" s="178"/>
      <c r="AE828" s="178"/>
      <c r="AF828" s="179"/>
      <c r="AG828" s="179"/>
      <c r="AH828" s="179"/>
      <c r="AI828" s="179"/>
      <c r="AJ828" s="133"/>
      <c r="AK828" s="133"/>
      <c r="AL828" s="133"/>
      <c r="AM828" s="133"/>
      <c r="AN828" s="133"/>
      <c r="AO828" s="133"/>
      <c r="AP828" s="133"/>
      <c r="AQ828" s="180"/>
      <c r="AR828" s="180"/>
      <c r="AS828" s="180"/>
      <c r="AT828" s="180"/>
      <c r="AU828" s="180"/>
      <c r="AV828" s="180"/>
      <c r="AW828" s="181"/>
      <c r="AX828" s="181"/>
      <c r="AY828" s="182"/>
      <c r="AZ828" s="181"/>
      <c r="BA828" s="181"/>
      <c r="BB828" s="177"/>
      <c r="BC828" s="177"/>
      <c r="BD828" s="182"/>
    </row>
    <row r="829" spans="1:56" ht="15" customHeight="1" x14ac:dyDescent="0.25">
      <c r="A829" s="133"/>
      <c r="B829" s="133"/>
      <c r="C829" s="179"/>
      <c r="D829" s="179"/>
      <c r="E829" s="133"/>
      <c r="F829" s="133"/>
      <c r="G829" s="133"/>
      <c r="H829" s="133"/>
      <c r="I829" s="133"/>
      <c r="J829" s="133"/>
      <c r="K829" s="133"/>
      <c r="L829" s="133"/>
      <c r="M829" s="133"/>
      <c r="N829" s="133"/>
      <c r="O829" s="133"/>
      <c r="P829" s="133"/>
      <c r="Q829" s="133"/>
      <c r="R829" s="133"/>
      <c r="S829" s="133"/>
      <c r="T829" s="133"/>
      <c r="U829" s="133"/>
      <c r="V829" s="133"/>
      <c r="W829" s="133"/>
      <c r="X829" s="133"/>
      <c r="Y829" s="133"/>
      <c r="Z829" s="177"/>
      <c r="AA829" s="133"/>
      <c r="AB829" s="178"/>
      <c r="AC829" s="178"/>
      <c r="AD829" s="178"/>
      <c r="AE829" s="178"/>
      <c r="AF829" s="179"/>
      <c r="AG829" s="179"/>
      <c r="AH829" s="179"/>
      <c r="AI829" s="179"/>
      <c r="AJ829" s="133"/>
      <c r="AK829" s="133"/>
      <c r="AL829" s="133"/>
      <c r="AM829" s="133"/>
      <c r="AN829" s="133"/>
      <c r="AO829" s="133"/>
      <c r="AP829" s="133"/>
      <c r="AQ829" s="180"/>
      <c r="AR829" s="180"/>
      <c r="AS829" s="180"/>
      <c r="AT829" s="180"/>
      <c r="AU829" s="180"/>
      <c r="AV829" s="180"/>
      <c r="AW829" s="181"/>
      <c r="AX829" s="181"/>
      <c r="AY829" s="182"/>
      <c r="AZ829" s="181"/>
      <c r="BA829" s="181"/>
      <c r="BB829" s="177"/>
      <c r="BC829" s="177"/>
      <c r="BD829" s="182"/>
    </row>
    <row r="830" spans="1:56" ht="15" customHeight="1" x14ac:dyDescent="0.25">
      <c r="A830" s="133"/>
      <c r="B830" s="133"/>
      <c r="C830" s="179"/>
      <c r="D830" s="179"/>
      <c r="E830" s="133"/>
      <c r="F830" s="133"/>
      <c r="G830" s="133"/>
      <c r="H830" s="133"/>
      <c r="I830" s="133"/>
      <c r="J830" s="133"/>
      <c r="K830" s="133"/>
      <c r="L830" s="133"/>
      <c r="M830" s="133"/>
      <c r="N830" s="133"/>
      <c r="O830" s="133"/>
      <c r="P830" s="133"/>
      <c r="Q830" s="133"/>
      <c r="R830" s="133"/>
      <c r="S830" s="133"/>
      <c r="T830" s="133"/>
      <c r="U830" s="133"/>
      <c r="V830" s="133"/>
      <c r="W830" s="133"/>
      <c r="X830" s="133"/>
      <c r="Y830" s="133"/>
      <c r="Z830" s="177"/>
      <c r="AA830" s="133"/>
      <c r="AB830" s="178"/>
      <c r="AC830" s="178"/>
      <c r="AD830" s="178"/>
      <c r="AE830" s="178"/>
      <c r="AF830" s="179"/>
      <c r="AG830" s="179"/>
      <c r="AH830" s="179"/>
      <c r="AI830" s="179"/>
      <c r="AJ830" s="133"/>
      <c r="AK830" s="133"/>
      <c r="AL830" s="133"/>
      <c r="AM830" s="133"/>
      <c r="AN830" s="133"/>
      <c r="AO830" s="133"/>
      <c r="AP830" s="133"/>
      <c r="AQ830" s="180"/>
      <c r="AR830" s="180"/>
      <c r="AS830" s="180"/>
      <c r="AT830" s="180"/>
      <c r="AU830" s="180"/>
      <c r="AV830" s="180"/>
      <c r="AW830" s="181"/>
      <c r="AX830" s="181"/>
      <c r="AY830" s="182"/>
      <c r="AZ830" s="181"/>
      <c r="BA830" s="181"/>
      <c r="BB830" s="177"/>
      <c r="BC830" s="177"/>
      <c r="BD830" s="182"/>
    </row>
    <row r="831" spans="1:56" ht="15" customHeight="1" x14ac:dyDescent="0.25">
      <c r="A831" s="133"/>
      <c r="B831" s="133"/>
      <c r="C831" s="179"/>
      <c r="D831" s="179"/>
      <c r="E831" s="133"/>
      <c r="F831" s="133"/>
      <c r="G831" s="133"/>
      <c r="H831" s="133"/>
      <c r="I831" s="133"/>
      <c r="J831" s="133"/>
      <c r="K831" s="133"/>
      <c r="L831" s="133"/>
      <c r="M831" s="133"/>
      <c r="N831" s="133"/>
      <c r="O831" s="133"/>
      <c r="P831" s="133"/>
      <c r="Q831" s="133"/>
      <c r="R831" s="133"/>
      <c r="S831" s="133"/>
      <c r="T831" s="133"/>
      <c r="U831" s="133"/>
      <c r="V831" s="133"/>
      <c r="W831" s="133"/>
      <c r="X831" s="133"/>
      <c r="Y831" s="133"/>
      <c r="Z831" s="177"/>
      <c r="AA831" s="133"/>
      <c r="AB831" s="178"/>
      <c r="AC831" s="178"/>
      <c r="AD831" s="178"/>
      <c r="AE831" s="178"/>
      <c r="AF831" s="179"/>
      <c r="AG831" s="179"/>
      <c r="AH831" s="179"/>
      <c r="AI831" s="179"/>
      <c r="AJ831" s="133"/>
      <c r="AK831" s="133"/>
      <c r="AL831" s="133"/>
      <c r="AM831" s="133"/>
      <c r="AN831" s="133"/>
      <c r="AO831" s="133"/>
      <c r="AP831" s="133"/>
      <c r="AQ831" s="180"/>
      <c r="AR831" s="180"/>
      <c r="AS831" s="180"/>
      <c r="AT831" s="180"/>
      <c r="AU831" s="180"/>
      <c r="AV831" s="180"/>
      <c r="AW831" s="181"/>
      <c r="AX831" s="181"/>
      <c r="AY831" s="182"/>
      <c r="AZ831" s="181"/>
      <c r="BA831" s="181"/>
      <c r="BB831" s="177"/>
      <c r="BC831" s="177"/>
      <c r="BD831" s="182"/>
    </row>
    <row r="832" spans="1:56" ht="15" customHeight="1" x14ac:dyDescent="0.25">
      <c r="A832" s="133"/>
      <c r="B832" s="133"/>
      <c r="C832" s="179"/>
      <c r="D832" s="179"/>
      <c r="E832" s="133"/>
      <c r="F832" s="133"/>
      <c r="G832" s="133"/>
      <c r="H832" s="133"/>
      <c r="I832" s="133"/>
      <c r="J832" s="133"/>
      <c r="K832" s="133"/>
      <c r="L832" s="133"/>
      <c r="M832" s="133"/>
      <c r="N832" s="133"/>
      <c r="O832" s="133"/>
      <c r="P832" s="133"/>
      <c r="Q832" s="133"/>
      <c r="R832" s="133"/>
      <c r="S832" s="133"/>
      <c r="T832" s="133"/>
      <c r="U832" s="133"/>
      <c r="V832" s="133"/>
      <c r="W832" s="133"/>
      <c r="X832" s="133"/>
      <c r="Y832" s="133"/>
      <c r="Z832" s="177"/>
      <c r="AA832" s="133"/>
      <c r="AB832" s="178"/>
      <c r="AC832" s="178"/>
      <c r="AD832" s="178"/>
      <c r="AE832" s="178"/>
      <c r="AF832" s="179"/>
      <c r="AG832" s="179"/>
      <c r="AH832" s="179"/>
      <c r="AI832" s="179"/>
      <c r="AJ832" s="133"/>
      <c r="AK832" s="133"/>
      <c r="AL832" s="133"/>
      <c r="AM832" s="133"/>
      <c r="AN832" s="133"/>
      <c r="AO832" s="133"/>
      <c r="AP832" s="133"/>
      <c r="AQ832" s="180"/>
      <c r="AR832" s="180"/>
      <c r="AS832" s="180"/>
      <c r="AT832" s="180"/>
      <c r="AU832" s="180"/>
      <c r="AV832" s="180"/>
      <c r="AW832" s="181"/>
      <c r="AX832" s="181"/>
      <c r="AY832" s="182"/>
      <c r="AZ832" s="181"/>
      <c r="BA832" s="181"/>
      <c r="BB832" s="177"/>
      <c r="BC832" s="177"/>
      <c r="BD832" s="182"/>
    </row>
    <row r="833" spans="1:56" ht="15" customHeight="1" x14ac:dyDescent="0.25">
      <c r="A833" s="133"/>
      <c r="B833" s="133"/>
      <c r="C833" s="179"/>
      <c r="D833" s="179"/>
      <c r="E833" s="133"/>
      <c r="F833" s="133"/>
      <c r="G833" s="133"/>
      <c r="H833" s="133"/>
      <c r="I833" s="133"/>
      <c r="J833" s="133"/>
      <c r="K833" s="133"/>
      <c r="L833" s="133"/>
      <c r="M833" s="133"/>
      <c r="N833" s="133"/>
      <c r="O833" s="133"/>
      <c r="P833" s="133"/>
      <c r="Q833" s="133"/>
      <c r="R833" s="133"/>
      <c r="S833" s="133"/>
      <c r="T833" s="133"/>
      <c r="U833" s="133"/>
      <c r="V833" s="133"/>
      <c r="W833" s="133"/>
      <c r="X833" s="133"/>
      <c r="Y833" s="133"/>
      <c r="Z833" s="177"/>
      <c r="AA833" s="133"/>
      <c r="AB833" s="178"/>
      <c r="AC833" s="178"/>
      <c r="AD833" s="178"/>
      <c r="AE833" s="178"/>
      <c r="AF833" s="179"/>
      <c r="AG833" s="179"/>
      <c r="AH833" s="179"/>
      <c r="AI833" s="179"/>
      <c r="AJ833" s="133"/>
      <c r="AK833" s="133"/>
      <c r="AL833" s="133"/>
      <c r="AM833" s="133"/>
      <c r="AN833" s="133"/>
      <c r="AO833" s="133"/>
      <c r="AP833" s="133"/>
      <c r="AQ833" s="180"/>
      <c r="AR833" s="180"/>
      <c r="AS833" s="180"/>
      <c r="AT833" s="180"/>
      <c r="AU833" s="180"/>
      <c r="AV833" s="180"/>
      <c r="AW833" s="181"/>
      <c r="AX833" s="181"/>
      <c r="AY833" s="182"/>
      <c r="AZ833" s="181"/>
      <c r="BA833" s="181"/>
      <c r="BB833" s="177"/>
      <c r="BC833" s="177"/>
      <c r="BD833" s="182"/>
    </row>
    <row r="834" spans="1:56" ht="15" customHeight="1" x14ac:dyDescent="0.25">
      <c r="A834" s="133"/>
      <c r="B834" s="133"/>
      <c r="C834" s="179"/>
      <c r="D834" s="179"/>
      <c r="E834" s="133"/>
      <c r="F834" s="133"/>
      <c r="G834" s="133"/>
      <c r="H834" s="133"/>
      <c r="I834" s="133"/>
      <c r="J834" s="133"/>
      <c r="K834" s="133"/>
      <c r="L834" s="133"/>
      <c r="M834" s="133"/>
      <c r="N834" s="133"/>
      <c r="O834" s="133"/>
      <c r="P834" s="133"/>
      <c r="Q834" s="133"/>
      <c r="R834" s="133"/>
      <c r="S834" s="133"/>
      <c r="T834" s="133"/>
      <c r="U834" s="133"/>
      <c r="V834" s="133"/>
      <c r="W834" s="133"/>
      <c r="X834" s="133"/>
      <c r="Y834" s="133"/>
      <c r="Z834" s="177"/>
      <c r="AA834" s="133"/>
      <c r="AB834" s="178"/>
      <c r="AC834" s="178"/>
      <c r="AD834" s="178"/>
      <c r="AE834" s="178"/>
      <c r="AF834" s="179"/>
      <c r="AG834" s="179"/>
      <c r="AH834" s="179"/>
      <c r="AI834" s="179"/>
      <c r="AJ834" s="133"/>
      <c r="AK834" s="133"/>
      <c r="AL834" s="133"/>
      <c r="AM834" s="133"/>
      <c r="AN834" s="133"/>
      <c r="AO834" s="133"/>
      <c r="AP834" s="133"/>
      <c r="AQ834" s="180"/>
      <c r="AR834" s="180"/>
      <c r="AS834" s="180"/>
      <c r="AT834" s="180"/>
      <c r="AU834" s="180"/>
      <c r="AV834" s="180"/>
      <c r="AW834" s="181"/>
      <c r="AX834" s="181"/>
      <c r="AY834" s="182"/>
      <c r="AZ834" s="181"/>
      <c r="BA834" s="181"/>
      <c r="BB834" s="177"/>
      <c r="BC834" s="177"/>
      <c r="BD834" s="182"/>
    </row>
    <row r="835" spans="1:56" ht="15" customHeight="1" x14ac:dyDescent="0.25">
      <c r="A835" s="133"/>
      <c r="B835" s="133"/>
      <c r="C835" s="179"/>
      <c r="D835" s="179"/>
      <c r="E835" s="133"/>
      <c r="F835" s="133"/>
      <c r="G835" s="133"/>
      <c r="H835" s="133"/>
      <c r="I835" s="133"/>
      <c r="J835" s="133"/>
      <c r="K835" s="133"/>
      <c r="L835" s="133"/>
      <c r="M835" s="133"/>
      <c r="N835" s="133"/>
      <c r="O835" s="133"/>
      <c r="P835" s="133"/>
      <c r="Q835" s="133"/>
      <c r="R835" s="133"/>
      <c r="S835" s="133"/>
      <c r="T835" s="133"/>
      <c r="U835" s="133"/>
      <c r="V835" s="133"/>
      <c r="W835" s="133"/>
      <c r="X835" s="133"/>
      <c r="Y835" s="133"/>
      <c r="Z835" s="177"/>
      <c r="AA835" s="133"/>
      <c r="AB835" s="178"/>
      <c r="AC835" s="178"/>
      <c r="AD835" s="178"/>
      <c r="AE835" s="178"/>
      <c r="AF835" s="179"/>
      <c r="AG835" s="179"/>
      <c r="AH835" s="179"/>
      <c r="AI835" s="179"/>
      <c r="AJ835" s="133"/>
      <c r="AK835" s="133"/>
      <c r="AL835" s="133"/>
      <c r="AM835" s="133"/>
      <c r="AN835" s="133"/>
      <c r="AO835" s="133"/>
      <c r="AP835" s="133"/>
      <c r="AQ835" s="180"/>
      <c r="AR835" s="180"/>
      <c r="AS835" s="180"/>
      <c r="AT835" s="180"/>
      <c r="AU835" s="180"/>
      <c r="AV835" s="180"/>
      <c r="AW835" s="181"/>
      <c r="AX835" s="181"/>
      <c r="AY835" s="182"/>
      <c r="AZ835" s="181"/>
      <c r="BA835" s="181"/>
      <c r="BB835" s="177"/>
      <c r="BC835" s="177"/>
      <c r="BD835" s="182"/>
    </row>
    <row r="836" spans="1:56" ht="15" customHeight="1" x14ac:dyDescent="0.25">
      <c r="A836" s="133"/>
      <c r="B836" s="133"/>
      <c r="C836" s="179"/>
      <c r="D836" s="179"/>
      <c r="E836" s="133"/>
      <c r="F836" s="133"/>
      <c r="G836" s="133"/>
      <c r="H836" s="133"/>
      <c r="I836" s="133"/>
      <c r="J836" s="133"/>
      <c r="K836" s="133"/>
      <c r="L836" s="133"/>
      <c r="M836" s="133"/>
      <c r="N836" s="133"/>
      <c r="O836" s="133"/>
      <c r="P836" s="133"/>
      <c r="Q836" s="133"/>
      <c r="R836" s="133"/>
      <c r="S836" s="133"/>
      <c r="T836" s="133"/>
      <c r="U836" s="133"/>
      <c r="V836" s="133"/>
      <c r="W836" s="133"/>
      <c r="X836" s="133"/>
      <c r="Y836" s="133"/>
      <c r="Z836" s="177"/>
      <c r="AA836" s="133"/>
      <c r="AB836" s="178"/>
      <c r="AC836" s="178"/>
      <c r="AD836" s="178"/>
      <c r="AE836" s="178"/>
      <c r="AF836" s="179"/>
      <c r="AG836" s="179"/>
      <c r="AH836" s="179"/>
      <c r="AI836" s="179"/>
      <c r="AJ836" s="133"/>
      <c r="AK836" s="133"/>
      <c r="AL836" s="133"/>
      <c r="AM836" s="133"/>
      <c r="AN836" s="133"/>
      <c r="AO836" s="133"/>
      <c r="AP836" s="133"/>
      <c r="AQ836" s="180"/>
      <c r="AR836" s="180"/>
      <c r="AS836" s="180"/>
      <c r="AT836" s="180"/>
      <c r="AU836" s="180"/>
      <c r="AV836" s="180"/>
      <c r="AW836" s="181"/>
      <c r="AX836" s="181"/>
      <c r="AY836" s="182"/>
      <c r="AZ836" s="181"/>
      <c r="BA836" s="181"/>
      <c r="BB836" s="177"/>
      <c r="BC836" s="177"/>
      <c r="BD836" s="182"/>
    </row>
    <row r="837" spans="1:56" ht="15" customHeight="1" x14ac:dyDescent="0.25">
      <c r="A837" s="133"/>
      <c r="B837" s="133"/>
      <c r="C837" s="179"/>
      <c r="D837" s="179"/>
      <c r="E837" s="133"/>
      <c r="F837" s="133"/>
      <c r="G837" s="133"/>
      <c r="H837" s="133"/>
      <c r="I837" s="133"/>
      <c r="J837" s="133"/>
      <c r="K837" s="133"/>
      <c r="L837" s="133"/>
      <c r="M837" s="133"/>
      <c r="N837" s="133"/>
      <c r="O837" s="133"/>
      <c r="P837" s="133"/>
      <c r="Q837" s="133"/>
      <c r="R837" s="133"/>
      <c r="S837" s="133"/>
      <c r="T837" s="133"/>
      <c r="U837" s="133"/>
      <c r="V837" s="133"/>
      <c r="W837" s="133"/>
      <c r="X837" s="133"/>
      <c r="Y837" s="133"/>
      <c r="Z837" s="177"/>
      <c r="AA837" s="133"/>
      <c r="AB837" s="178"/>
      <c r="AC837" s="178"/>
      <c r="AD837" s="178"/>
      <c r="AE837" s="178"/>
      <c r="AF837" s="179"/>
      <c r="AG837" s="179"/>
      <c r="AH837" s="179"/>
      <c r="AI837" s="179"/>
      <c r="AJ837" s="133"/>
      <c r="AK837" s="133"/>
      <c r="AL837" s="133"/>
      <c r="AM837" s="133"/>
      <c r="AN837" s="133"/>
      <c r="AO837" s="133"/>
      <c r="AP837" s="133"/>
      <c r="AQ837" s="180"/>
      <c r="AR837" s="180"/>
      <c r="AS837" s="180"/>
      <c r="AT837" s="180"/>
      <c r="AU837" s="180"/>
      <c r="AV837" s="180"/>
      <c r="AW837" s="181"/>
      <c r="AX837" s="181"/>
      <c r="AY837" s="182"/>
      <c r="AZ837" s="181"/>
      <c r="BA837" s="181"/>
      <c r="BB837" s="177"/>
      <c r="BC837" s="177"/>
      <c r="BD837" s="182"/>
    </row>
    <row r="838" spans="1:56" ht="15" customHeight="1" x14ac:dyDescent="0.25">
      <c r="A838" s="133"/>
      <c r="B838" s="133"/>
      <c r="C838" s="179"/>
      <c r="D838" s="179"/>
      <c r="E838" s="133"/>
      <c r="F838" s="133"/>
      <c r="G838" s="133"/>
      <c r="H838" s="133"/>
      <c r="I838" s="133"/>
      <c r="J838" s="133"/>
      <c r="K838" s="133"/>
      <c r="L838" s="133"/>
      <c r="M838" s="133"/>
      <c r="N838" s="133"/>
      <c r="O838" s="133"/>
      <c r="P838" s="133"/>
      <c r="Q838" s="133"/>
      <c r="R838" s="133"/>
      <c r="S838" s="133"/>
      <c r="T838" s="133"/>
      <c r="U838" s="133"/>
      <c r="V838" s="133"/>
      <c r="W838" s="133"/>
      <c r="X838" s="133"/>
      <c r="Y838" s="133"/>
      <c r="Z838" s="177"/>
      <c r="AA838" s="133"/>
      <c r="AB838" s="178"/>
      <c r="AC838" s="178"/>
      <c r="AD838" s="178"/>
      <c r="AE838" s="178"/>
      <c r="AF838" s="179"/>
      <c r="AG838" s="179"/>
      <c r="AH838" s="179"/>
      <c r="AI838" s="179"/>
      <c r="AJ838" s="133"/>
      <c r="AK838" s="133"/>
      <c r="AL838" s="133"/>
      <c r="AM838" s="133"/>
      <c r="AN838" s="133"/>
      <c r="AO838" s="133"/>
      <c r="AP838" s="133"/>
      <c r="AQ838" s="180"/>
      <c r="AR838" s="180"/>
      <c r="AS838" s="180"/>
      <c r="AT838" s="180"/>
      <c r="AU838" s="180"/>
      <c r="AV838" s="180"/>
      <c r="AW838" s="181"/>
      <c r="AX838" s="181"/>
      <c r="AY838" s="182"/>
      <c r="AZ838" s="181"/>
      <c r="BA838" s="181"/>
      <c r="BB838" s="177"/>
      <c r="BC838" s="177"/>
      <c r="BD838" s="182"/>
    </row>
    <row r="839" spans="1:56" ht="15" customHeight="1" x14ac:dyDescent="0.25">
      <c r="A839" s="133"/>
      <c r="B839" s="133"/>
      <c r="C839" s="179"/>
      <c r="D839" s="179"/>
      <c r="E839" s="133"/>
      <c r="F839" s="133"/>
      <c r="G839" s="133"/>
      <c r="H839" s="133"/>
      <c r="I839" s="133"/>
      <c r="J839" s="133"/>
      <c r="K839" s="133"/>
      <c r="L839" s="133"/>
      <c r="M839" s="133"/>
      <c r="N839" s="133"/>
      <c r="O839" s="133"/>
      <c r="P839" s="133"/>
      <c r="Q839" s="133"/>
      <c r="R839" s="133"/>
      <c r="S839" s="133"/>
      <c r="T839" s="133"/>
      <c r="U839" s="133"/>
      <c r="V839" s="133"/>
      <c r="W839" s="133"/>
      <c r="X839" s="133"/>
      <c r="Y839" s="133"/>
      <c r="Z839" s="177"/>
      <c r="AA839" s="133"/>
      <c r="AB839" s="178"/>
      <c r="AC839" s="178"/>
      <c r="AD839" s="178"/>
      <c r="AE839" s="178"/>
      <c r="AF839" s="179"/>
      <c r="AG839" s="179"/>
      <c r="AH839" s="179"/>
      <c r="AI839" s="179"/>
      <c r="AJ839" s="133"/>
      <c r="AK839" s="133"/>
      <c r="AL839" s="133"/>
      <c r="AM839" s="133"/>
      <c r="AN839" s="133"/>
      <c r="AO839" s="133"/>
      <c r="AP839" s="133"/>
      <c r="AQ839" s="180"/>
      <c r="AR839" s="180"/>
      <c r="AS839" s="180"/>
      <c r="AT839" s="180"/>
      <c r="AU839" s="180"/>
      <c r="AV839" s="180"/>
      <c r="AW839" s="181"/>
      <c r="AX839" s="181"/>
      <c r="AY839" s="182"/>
      <c r="AZ839" s="181"/>
      <c r="BA839" s="181"/>
      <c r="BB839" s="177"/>
      <c r="BC839" s="177"/>
      <c r="BD839" s="182"/>
    </row>
    <row r="840" spans="1:56" ht="15" customHeight="1" x14ac:dyDescent="0.25">
      <c r="A840" s="133"/>
      <c r="B840" s="133"/>
      <c r="C840" s="179"/>
      <c r="D840" s="179"/>
      <c r="E840" s="133"/>
      <c r="F840" s="133"/>
      <c r="G840" s="133"/>
      <c r="H840" s="133"/>
      <c r="I840" s="133"/>
      <c r="J840" s="133"/>
      <c r="K840" s="133"/>
      <c r="L840" s="133"/>
      <c r="M840" s="133"/>
      <c r="N840" s="133"/>
      <c r="O840" s="133"/>
      <c r="P840" s="133"/>
      <c r="Q840" s="133"/>
      <c r="R840" s="133"/>
      <c r="S840" s="133"/>
      <c r="T840" s="133"/>
      <c r="U840" s="133"/>
      <c r="V840" s="133"/>
      <c r="W840" s="133"/>
      <c r="X840" s="133"/>
      <c r="Y840" s="133"/>
      <c r="Z840" s="177"/>
      <c r="AA840" s="133"/>
      <c r="AB840" s="178"/>
      <c r="AC840" s="178"/>
      <c r="AD840" s="178"/>
      <c r="AE840" s="178"/>
      <c r="AF840" s="179"/>
      <c r="AG840" s="179"/>
      <c r="AH840" s="179"/>
      <c r="AI840" s="179"/>
      <c r="AJ840" s="133"/>
      <c r="AK840" s="133"/>
      <c r="AL840" s="133"/>
      <c r="AM840" s="133"/>
      <c r="AN840" s="133"/>
      <c r="AO840" s="133"/>
      <c r="AP840" s="133"/>
      <c r="AQ840" s="180"/>
      <c r="AR840" s="180"/>
      <c r="AS840" s="180"/>
      <c r="AT840" s="180"/>
      <c r="AU840" s="180"/>
      <c r="AV840" s="180"/>
      <c r="AW840" s="181"/>
      <c r="AX840" s="181"/>
      <c r="AY840" s="182"/>
      <c r="AZ840" s="181"/>
      <c r="BA840" s="181"/>
      <c r="BB840" s="177"/>
      <c r="BC840" s="177"/>
      <c r="BD840" s="182"/>
    </row>
    <row r="841" spans="1:56" ht="15" customHeight="1" x14ac:dyDescent="0.25">
      <c r="A841" s="133"/>
      <c r="B841" s="133"/>
      <c r="C841" s="179"/>
      <c r="D841" s="179"/>
      <c r="E841" s="133"/>
      <c r="F841" s="133"/>
      <c r="G841" s="133"/>
      <c r="H841" s="133"/>
      <c r="I841" s="133"/>
      <c r="J841" s="133"/>
      <c r="K841" s="133"/>
      <c r="L841" s="133"/>
      <c r="M841" s="133"/>
      <c r="N841" s="133"/>
      <c r="O841" s="133"/>
      <c r="P841" s="133"/>
      <c r="Q841" s="133"/>
      <c r="R841" s="133"/>
      <c r="S841" s="133"/>
      <c r="T841" s="133"/>
      <c r="U841" s="133"/>
      <c r="V841" s="133"/>
      <c r="W841" s="133"/>
      <c r="X841" s="133"/>
      <c r="Y841" s="133"/>
      <c r="Z841" s="177"/>
      <c r="AA841" s="133"/>
      <c r="AB841" s="178"/>
      <c r="AC841" s="178"/>
      <c r="AD841" s="178"/>
      <c r="AE841" s="178"/>
      <c r="AF841" s="179"/>
      <c r="AG841" s="179"/>
      <c r="AH841" s="179"/>
      <c r="AI841" s="179"/>
      <c r="AJ841" s="133"/>
      <c r="AK841" s="133"/>
      <c r="AL841" s="133"/>
      <c r="AM841" s="133"/>
      <c r="AN841" s="133"/>
      <c r="AO841" s="133"/>
      <c r="AP841" s="133"/>
      <c r="AQ841" s="180"/>
      <c r="AR841" s="180"/>
      <c r="AS841" s="180"/>
      <c r="AT841" s="180"/>
      <c r="AU841" s="180"/>
      <c r="AV841" s="180"/>
      <c r="AW841" s="181"/>
      <c r="AX841" s="181"/>
      <c r="AY841" s="182"/>
      <c r="AZ841" s="181"/>
      <c r="BA841" s="181"/>
      <c r="BB841" s="177"/>
      <c r="BC841" s="177"/>
      <c r="BD841" s="182"/>
    </row>
    <row r="842" spans="1:56" ht="15" customHeight="1" x14ac:dyDescent="0.25">
      <c r="A842" s="133"/>
      <c r="B842" s="133"/>
      <c r="C842" s="179"/>
      <c r="D842" s="179"/>
      <c r="E842" s="133"/>
      <c r="F842" s="133"/>
      <c r="G842" s="133"/>
      <c r="H842" s="133"/>
      <c r="I842" s="133"/>
      <c r="J842" s="133"/>
      <c r="K842" s="133"/>
      <c r="L842" s="133"/>
      <c r="M842" s="133"/>
      <c r="N842" s="133"/>
      <c r="O842" s="133"/>
      <c r="P842" s="133"/>
      <c r="Q842" s="133"/>
      <c r="R842" s="133"/>
      <c r="S842" s="133"/>
      <c r="T842" s="133"/>
      <c r="U842" s="133"/>
      <c r="V842" s="133"/>
      <c r="W842" s="133"/>
      <c r="X842" s="133"/>
      <c r="Y842" s="133"/>
      <c r="Z842" s="177"/>
      <c r="AA842" s="133"/>
      <c r="AB842" s="178"/>
      <c r="AC842" s="178"/>
      <c r="AD842" s="178"/>
      <c r="AE842" s="178"/>
      <c r="AF842" s="179"/>
      <c r="AG842" s="179"/>
      <c r="AH842" s="179"/>
      <c r="AI842" s="179"/>
      <c r="AJ842" s="133"/>
      <c r="AK842" s="133"/>
      <c r="AL842" s="133"/>
      <c r="AM842" s="133"/>
      <c r="AN842" s="133"/>
      <c r="AO842" s="133"/>
      <c r="AP842" s="133"/>
      <c r="AQ842" s="180"/>
      <c r="AR842" s="180"/>
      <c r="AS842" s="180"/>
      <c r="AT842" s="180"/>
      <c r="AU842" s="180"/>
      <c r="AV842" s="180"/>
      <c r="AW842" s="181"/>
      <c r="AX842" s="181"/>
      <c r="AY842" s="182"/>
      <c r="AZ842" s="181"/>
      <c r="BA842" s="181"/>
      <c r="BB842" s="177"/>
      <c r="BC842" s="177"/>
      <c r="BD842" s="182"/>
    </row>
    <row r="843" spans="1:56" ht="15" customHeight="1" x14ac:dyDescent="0.25">
      <c r="A843" s="133"/>
      <c r="B843" s="133"/>
      <c r="C843" s="179"/>
      <c r="D843" s="179"/>
      <c r="E843" s="133"/>
      <c r="F843" s="133"/>
      <c r="G843" s="133"/>
      <c r="H843" s="133"/>
      <c r="I843" s="133"/>
      <c r="J843" s="133"/>
      <c r="K843" s="133"/>
      <c r="L843" s="133"/>
      <c r="M843" s="133"/>
      <c r="N843" s="133"/>
      <c r="O843" s="133"/>
      <c r="P843" s="133"/>
      <c r="Q843" s="133"/>
      <c r="R843" s="133"/>
      <c r="S843" s="133"/>
      <c r="T843" s="133"/>
      <c r="U843" s="133"/>
      <c r="V843" s="133"/>
      <c r="W843" s="133"/>
      <c r="X843" s="133"/>
      <c r="Y843" s="133"/>
      <c r="Z843" s="177"/>
      <c r="AA843" s="133"/>
      <c r="AB843" s="178"/>
      <c r="AC843" s="178"/>
      <c r="AD843" s="178"/>
      <c r="AE843" s="178"/>
      <c r="AF843" s="179"/>
      <c r="AG843" s="179"/>
      <c r="AH843" s="179"/>
      <c r="AI843" s="179"/>
      <c r="AJ843" s="133"/>
      <c r="AK843" s="133"/>
      <c r="AL843" s="133"/>
      <c r="AM843" s="133"/>
      <c r="AN843" s="133"/>
      <c r="AO843" s="133"/>
      <c r="AP843" s="133"/>
      <c r="AQ843" s="180"/>
      <c r="AR843" s="180"/>
      <c r="AS843" s="180"/>
      <c r="AT843" s="180"/>
      <c r="AU843" s="180"/>
      <c r="AV843" s="180"/>
      <c r="AW843" s="181"/>
      <c r="AX843" s="181"/>
      <c r="AY843" s="182"/>
      <c r="AZ843" s="181"/>
      <c r="BA843" s="181"/>
      <c r="BB843" s="177"/>
      <c r="BC843" s="177"/>
      <c r="BD843" s="182"/>
    </row>
    <row r="844" spans="1:56" ht="15" customHeight="1" x14ac:dyDescent="0.25">
      <c r="A844" s="133"/>
      <c r="B844" s="133"/>
      <c r="C844" s="179"/>
      <c r="D844" s="179"/>
      <c r="E844" s="133"/>
      <c r="F844" s="133"/>
      <c r="G844" s="133"/>
      <c r="H844" s="133"/>
      <c r="I844" s="133"/>
      <c r="J844" s="133"/>
      <c r="K844" s="133"/>
      <c r="L844" s="133"/>
      <c r="M844" s="133"/>
      <c r="N844" s="133"/>
      <c r="O844" s="133"/>
      <c r="P844" s="133"/>
      <c r="Q844" s="133"/>
      <c r="R844" s="133"/>
      <c r="S844" s="133"/>
      <c r="T844" s="133"/>
      <c r="U844" s="133"/>
      <c r="V844" s="133"/>
      <c r="W844" s="133"/>
      <c r="X844" s="133"/>
      <c r="Y844" s="133"/>
      <c r="Z844" s="177"/>
      <c r="AA844" s="133"/>
      <c r="AB844" s="178"/>
      <c r="AC844" s="178"/>
      <c r="AD844" s="178"/>
      <c r="AE844" s="178"/>
      <c r="AF844" s="179"/>
      <c r="AG844" s="179"/>
      <c r="AH844" s="179"/>
      <c r="AI844" s="179"/>
      <c r="AJ844" s="133"/>
      <c r="AK844" s="133"/>
      <c r="AL844" s="133"/>
      <c r="AM844" s="133"/>
      <c r="AN844" s="133"/>
      <c r="AO844" s="133"/>
      <c r="AP844" s="133"/>
      <c r="AQ844" s="180"/>
      <c r="AR844" s="180"/>
      <c r="AS844" s="180"/>
      <c r="AT844" s="180"/>
      <c r="AU844" s="180"/>
      <c r="AV844" s="180"/>
      <c r="AW844" s="181"/>
      <c r="AX844" s="181"/>
      <c r="AY844" s="182"/>
      <c r="AZ844" s="181"/>
      <c r="BA844" s="181"/>
      <c r="BB844" s="177"/>
      <c r="BC844" s="177"/>
      <c r="BD844" s="182"/>
    </row>
    <row r="845" spans="1:56" ht="15" customHeight="1" x14ac:dyDescent="0.25">
      <c r="A845" s="133"/>
      <c r="B845" s="133"/>
      <c r="C845" s="179"/>
      <c r="D845" s="179"/>
      <c r="E845" s="133"/>
      <c r="F845" s="133"/>
      <c r="G845" s="133"/>
      <c r="H845" s="133"/>
      <c r="I845" s="133"/>
      <c r="J845" s="133"/>
      <c r="K845" s="133"/>
      <c r="L845" s="133"/>
      <c r="M845" s="133"/>
      <c r="N845" s="133"/>
      <c r="O845" s="133"/>
      <c r="P845" s="133"/>
      <c r="Q845" s="133"/>
      <c r="R845" s="133"/>
      <c r="S845" s="133"/>
      <c r="T845" s="133"/>
      <c r="U845" s="133"/>
      <c r="V845" s="133"/>
      <c r="W845" s="133"/>
      <c r="X845" s="133"/>
      <c r="Y845" s="133"/>
      <c r="Z845" s="177"/>
      <c r="AA845" s="133"/>
      <c r="AB845" s="178"/>
      <c r="AC845" s="178"/>
      <c r="AD845" s="178"/>
      <c r="AE845" s="178"/>
      <c r="AF845" s="179"/>
      <c r="AG845" s="179"/>
      <c r="AH845" s="179"/>
      <c r="AI845" s="179"/>
      <c r="AJ845" s="133"/>
      <c r="AK845" s="133"/>
      <c r="AL845" s="133"/>
      <c r="AM845" s="133"/>
      <c r="AN845" s="133"/>
      <c r="AO845" s="133"/>
      <c r="AP845" s="133"/>
      <c r="AQ845" s="180"/>
      <c r="AR845" s="180"/>
      <c r="AS845" s="180"/>
      <c r="AT845" s="180"/>
      <c r="AU845" s="180"/>
      <c r="AV845" s="180"/>
      <c r="AW845" s="181"/>
      <c r="AX845" s="181"/>
      <c r="AY845" s="182"/>
      <c r="AZ845" s="181"/>
      <c r="BA845" s="181"/>
      <c r="BB845" s="177"/>
      <c r="BC845" s="177"/>
      <c r="BD845" s="182"/>
    </row>
    <row r="846" spans="1:56" ht="15" customHeight="1" x14ac:dyDescent="0.25">
      <c r="A846" s="133"/>
      <c r="B846" s="133"/>
      <c r="C846" s="179"/>
      <c r="D846" s="179"/>
      <c r="E846" s="133"/>
      <c r="F846" s="133"/>
      <c r="G846" s="133"/>
      <c r="H846" s="133"/>
      <c r="I846" s="133"/>
      <c r="J846" s="133"/>
      <c r="K846" s="133"/>
      <c r="L846" s="133"/>
      <c r="M846" s="133"/>
      <c r="N846" s="133"/>
      <c r="O846" s="133"/>
      <c r="P846" s="133"/>
      <c r="Q846" s="133"/>
      <c r="R846" s="133"/>
      <c r="S846" s="133"/>
      <c r="T846" s="133"/>
      <c r="U846" s="133"/>
      <c r="V846" s="133"/>
      <c r="W846" s="133"/>
      <c r="X846" s="133"/>
      <c r="Y846" s="133"/>
      <c r="Z846" s="177"/>
      <c r="AA846" s="133"/>
      <c r="AB846" s="178"/>
      <c r="AC846" s="178"/>
      <c r="AD846" s="178"/>
      <c r="AE846" s="178"/>
      <c r="AF846" s="179"/>
      <c r="AG846" s="179"/>
      <c r="AH846" s="179"/>
      <c r="AI846" s="179"/>
      <c r="AJ846" s="133"/>
      <c r="AK846" s="133"/>
      <c r="AL846" s="133"/>
      <c r="AM846" s="133"/>
      <c r="AN846" s="133"/>
      <c r="AO846" s="133"/>
      <c r="AP846" s="133"/>
      <c r="AQ846" s="180"/>
      <c r="AR846" s="180"/>
      <c r="AS846" s="180"/>
      <c r="AT846" s="180"/>
      <c r="AU846" s="180"/>
      <c r="AV846" s="180"/>
      <c r="AW846" s="181"/>
      <c r="AX846" s="181"/>
      <c r="AY846" s="182"/>
      <c r="AZ846" s="181"/>
      <c r="BA846" s="181"/>
      <c r="BB846" s="177"/>
      <c r="BC846" s="177"/>
      <c r="BD846" s="182"/>
    </row>
    <row r="847" spans="1:56" ht="15" customHeight="1" x14ac:dyDescent="0.25">
      <c r="A847" s="133"/>
      <c r="B847" s="133"/>
      <c r="C847" s="179"/>
      <c r="D847" s="179"/>
      <c r="E847" s="133"/>
      <c r="F847" s="133"/>
      <c r="G847" s="133"/>
      <c r="H847" s="133"/>
      <c r="I847" s="133"/>
      <c r="J847" s="133"/>
      <c r="K847" s="133"/>
      <c r="L847" s="133"/>
      <c r="M847" s="133"/>
      <c r="N847" s="133"/>
      <c r="O847" s="133"/>
      <c r="P847" s="133"/>
      <c r="Q847" s="133"/>
      <c r="R847" s="133"/>
      <c r="S847" s="133"/>
      <c r="T847" s="133"/>
      <c r="U847" s="133"/>
      <c r="V847" s="133"/>
      <c r="W847" s="133"/>
      <c r="X847" s="133"/>
      <c r="Y847" s="133"/>
      <c r="Z847" s="177"/>
      <c r="AA847" s="133"/>
      <c r="AB847" s="178"/>
      <c r="AC847" s="178"/>
      <c r="AD847" s="178"/>
      <c r="AE847" s="178"/>
      <c r="AF847" s="179"/>
      <c r="AG847" s="179"/>
      <c r="AH847" s="179"/>
      <c r="AI847" s="179"/>
      <c r="AJ847" s="133"/>
      <c r="AK847" s="133"/>
      <c r="AL847" s="133"/>
      <c r="AM847" s="133"/>
      <c r="AN847" s="133"/>
      <c r="AO847" s="133"/>
      <c r="AP847" s="133"/>
      <c r="AQ847" s="180"/>
      <c r="AR847" s="180"/>
      <c r="AS847" s="180"/>
      <c r="AT847" s="180"/>
      <c r="AU847" s="180"/>
      <c r="AV847" s="180"/>
      <c r="AW847" s="181"/>
      <c r="AX847" s="181"/>
      <c r="AY847" s="182"/>
      <c r="AZ847" s="181"/>
      <c r="BA847" s="181"/>
      <c r="BB847" s="177"/>
      <c r="BC847" s="177"/>
      <c r="BD847" s="182"/>
    </row>
    <row r="848" spans="1:56" ht="15" customHeight="1" x14ac:dyDescent="0.25">
      <c r="A848" s="133"/>
      <c r="B848" s="133"/>
      <c r="C848" s="179"/>
      <c r="D848" s="179"/>
      <c r="E848" s="133"/>
      <c r="F848" s="133"/>
      <c r="G848" s="133"/>
      <c r="H848" s="133"/>
      <c r="I848" s="133"/>
      <c r="J848" s="133"/>
      <c r="K848" s="133"/>
      <c r="L848" s="133"/>
      <c r="M848" s="133"/>
      <c r="N848" s="133"/>
      <c r="O848" s="133"/>
      <c r="P848" s="133"/>
      <c r="Q848" s="133"/>
      <c r="R848" s="133"/>
      <c r="S848" s="133"/>
      <c r="T848" s="133"/>
      <c r="U848" s="133"/>
      <c r="V848" s="133"/>
      <c r="W848" s="133"/>
      <c r="X848" s="133"/>
      <c r="Y848" s="133"/>
      <c r="Z848" s="177"/>
      <c r="AA848" s="133"/>
      <c r="AB848" s="178"/>
      <c r="AC848" s="178"/>
      <c r="AD848" s="178"/>
      <c r="AE848" s="178"/>
      <c r="AF848" s="179"/>
      <c r="AG848" s="179"/>
      <c r="AH848" s="179"/>
      <c r="AI848" s="179"/>
      <c r="AJ848" s="133"/>
      <c r="AK848" s="133"/>
      <c r="AL848" s="133"/>
      <c r="AM848" s="133"/>
      <c r="AN848" s="133"/>
      <c r="AO848" s="133"/>
      <c r="AP848" s="133"/>
      <c r="AQ848" s="180"/>
      <c r="AR848" s="180"/>
      <c r="AS848" s="180"/>
      <c r="AT848" s="180"/>
      <c r="AU848" s="180"/>
      <c r="AV848" s="180"/>
      <c r="AW848" s="181"/>
      <c r="AX848" s="181"/>
      <c r="AY848" s="182"/>
      <c r="AZ848" s="181"/>
      <c r="BA848" s="181"/>
      <c r="BB848" s="177"/>
      <c r="BC848" s="177"/>
      <c r="BD848" s="182"/>
    </row>
    <row r="849" spans="1:56" ht="15" customHeight="1" x14ac:dyDescent="0.25">
      <c r="A849" s="133"/>
      <c r="B849" s="133"/>
      <c r="C849" s="179"/>
      <c r="D849" s="179"/>
      <c r="E849" s="133"/>
      <c r="F849" s="133"/>
      <c r="G849" s="133"/>
      <c r="H849" s="133"/>
      <c r="I849" s="133"/>
      <c r="J849" s="133"/>
      <c r="K849" s="133"/>
      <c r="L849" s="133"/>
      <c r="M849" s="133"/>
      <c r="N849" s="133"/>
      <c r="O849" s="133"/>
      <c r="P849" s="133"/>
      <c r="Q849" s="133"/>
      <c r="R849" s="133"/>
      <c r="S849" s="133"/>
      <c r="T849" s="133"/>
      <c r="U849" s="133"/>
      <c r="V849" s="133"/>
      <c r="W849" s="133"/>
      <c r="X849" s="133"/>
      <c r="Y849" s="133"/>
      <c r="Z849" s="177"/>
      <c r="AA849" s="133"/>
      <c r="AB849" s="178"/>
      <c r="AC849" s="178"/>
      <c r="AD849" s="178"/>
      <c r="AE849" s="178"/>
      <c r="AF849" s="179"/>
      <c r="AG849" s="179"/>
      <c r="AH849" s="179"/>
      <c r="AI849" s="179"/>
      <c r="AJ849" s="133"/>
      <c r="AK849" s="133"/>
      <c r="AL849" s="133"/>
      <c r="AM849" s="133"/>
      <c r="AN849" s="133"/>
      <c r="AO849" s="133"/>
      <c r="AP849" s="133"/>
      <c r="AQ849" s="180"/>
      <c r="AR849" s="180"/>
      <c r="AS849" s="180"/>
      <c r="AT849" s="180"/>
      <c r="AU849" s="180"/>
      <c r="AV849" s="180"/>
      <c r="AW849" s="181"/>
      <c r="AX849" s="181"/>
      <c r="AY849" s="182"/>
      <c r="AZ849" s="181"/>
      <c r="BA849" s="181"/>
      <c r="BB849" s="177"/>
      <c r="BC849" s="177"/>
      <c r="BD849" s="182"/>
    </row>
    <row r="850" spans="1:56" ht="15" customHeight="1" x14ac:dyDescent="0.25">
      <c r="A850" s="133"/>
      <c r="B850" s="133"/>
      <c r="C850" s="179"/>
      <c r="D850" s="179"/>
      <c r="E850" s="133"/>
      <c r="F850" s="133"/>
      <c r="G850" s="133"/>
      <c r="H850" s="133"/>
      <c r="I850" s="133"/>
      <c r="J850" s="133"/>
      <c r="K850" s="133"/>
      <c r="L850" s="133"/>
      <c r="M850" s="133"/>
      <c r="N850" s="133"/>
      <c r="O850" s="133"/>
      <c r="P850" s="133"/>
      <c r="Q850" s="133"/>
      <c r="R850" s="133"/>
      <c r="S850" s="133"/>
      <c r="T850" s="133"/>
      <c r="U850" s="133"/>
      <c r="V850" s="133"/>
      <c r="W850" s="133"/>
      <c r="X850" s="133"/>
      <c r="Y850" s="133"/>
      <c r="Z850" s="177"/>
      <c r="AA850" s="133"/>
      <c r="AB850" s="178"/>
      <c r="AC850" s="178"/>
      <c r="AD850" s="178"/>
      <c r="AE850" s="178"/>
      <c r="AF850" s="179"/>
      <c r="AG850" s="179"/>
      <c r="AH850" s="179"/>
      <c r="AI850" s="179"/>
      <c r="AJ850" s="133"/>
      <c r="AK850" s="133"/>
      <c r="AL850" s="133"/>
      <c r="AM850" s="133"/>
      <c r="AN850" s="133"/>
      <c r="AO850" s="133"/>
      <c r="AP850" s="133"/>
      <c r="AQ850" s="180"/>
      <c r="AR850" s="180"/>
      <c r="AS850" s="180"/>
      <c r="AT850" s="180"/>
      <c r="AU850" s="180"/>
      <c r="AV850" s="180"/>
      <c r="AW850" s="181"/>
      <c r="AX850" s="181"/>
      <c r="AY850" s="182"/>
      <c r="AZ850" s="181"/>
      <c r="BA850" s="181"/>
      <c r="BB850" s="177"/>
      <c r="BC850" s="177"/>
      <c r="BD850" s="182"/>
    </row>
    <row r="851" spans="1:56" ht="15" customHeight="1" x14ac:dyDescent="0.25">
      <c r="A851" s="133"/>
      <c r="B851" s="133"/>
      <c r="C851" s="179"/>
      <c r="D851" s="179"/>
      <c r="E851" s="133"/>
      <c r="F851" s="133"/>
      <c r="G851" s="133"/>
      <c r="H851" s="133"/>
      <c r="I851" s="133"/>
      <c r="J851" s="133"/>
      <c r="K851" s="133"/>
      <c r="L851" s="133"/>
      <c r="M851" s="133"/>
      <c r="N851" s="133"/>
      <c r="O851" s="133"/>
      <c r="P851" s="133"/>
      <c r="Q851" s="133"/>
      <c r="R851" s="133"/>
      <c r="S851" s="133"/>
      <c r="T851" s="133"/>
      <c r="U851" s="133"/>
      <c r="V851" s="133"/>
      <c r="W851" s="133"/>
      <c r="X851" s="133"/>
      <c r="Y851" s="133"/>
      <c r="Z851" s="177"/>
      <c r="AA851" s="133"/>
      <c r="AB851" s="178"/>
      <c r="AC851" s="178"/>
      <c r="AD851" s="178"/>
      <c r="AE851" s="178"/>
      <c r="AF851" s="179"/>
      <c r="AG851" s="179"/>
      <c r="AH851" s="179"/>
      <c r="AI851" s="179"/>
      <c r="AJ851" s="133"/>
      <c r="AK851" s="133"/>
      <c r="AL851" s="133"/>
      <c r="AM851" s="133"/>
      <c r="AN851" s="133"/>
      <c r="AO851" s="133"/>
      <c r="AP851" s="133"/>
      <c r="AQ851" s="180"/>
      <c r="AR851" s="180"/>
      <c r="AS851" s="180"/>
      <c r="AT851" s="180"/>
      <c r="AU851" s="180"/>
      <c r="AV851" s="180"/>
      <c r="AW851" s="181"/>
      <c r="AX851" s="181"/>
      <c r="AY851" s="182"/>
      <c r="AZ851" s="181"/>
      <c r="BA851" s="181"/>
      <c r="BB851" s="177"/>
      <c r="BC851" s="177"/>
      <c r="BD851" s="182"/>
    </row>
    <row r="852" spans="1:56" ht="15" customHeight="1" x14ac:dyDescent="0.25">
      <c r="A852" s="133"/>
      <c r="B852" s="133"/>
      <c r="C852" s="179"/>
      <c r="D852" s="179"/>
      <c r="E852" s="133"/>
      <c r="F852" s="133"/>
      <c r="G852" s="133"/>
      <c r="H852" s="133"/>
      <c r="I852" s="133"/>
      <c r="J852" s="133"/>
      <c r="K852" s="133"/>
      <c r="L852" s="133"/>
      <c r="M852" s="133"/>
      <c r="N852" s="133"/>
      <c r="O852" s="133"/>
      <c r="P852" s="133"/>
      <c r="Q852" s="133"/>
      <c r="R852" s="133"/>
      <c r="S852" s="133"/>
      <c r="T852" s="133"/>
      <c r="U852" s="133"/>
      <c r="V852" s="133"/>
      <c r="W852" s="133"/>
      <c r="X852" s="133"/>
      <c r="Y852" s="133"/>
      <c r="Z852" s="177"/>
      <c r="AA852" s="133"/>
      <c r="AB852" s="178"/>
      <c r="AC852" s="178"/>
      <c r="AD852" s="178"/>
      <c r="AE852" s="178"/>
      <c r="AF852" s="179"/>
      <c r="AG852" s="179"/>
      <c r="AH852" s="179"/>
      <c r="AI852" s="179"/>
      <c r="AJ852" s="133"/>
      <c r="AK852" s="133"/>
      <c r="AL852" s="133"/>
      <c r="AM852" s="133"/>
      <c r="AN852" s="133"/>
      <c r="AO852" s="133"/>
      <c r="AP852" s="133"/>
      <c r="AQ852" s="180"/>
      <c r="AR852" s="180"/>
      <c r="AS852" s="180"/>
      <c r="AT852" s="180"/>
      <c r="AU852" s="180"/>
      <c r="AV852" s="180"/>
      <c r="AW852" s="181"/>
      <c r="AX852" s="181"/>
      <c r="AY852" s="182"/>
      <c r="AZ852" s="181"/>
      <c r="BA852" s="181"/>
      <c r="BB852" s="177"/>
      <c r="BC852" s="177"/>
      <c r="BD852" s="182"/>
    </row>
    <row r="853" spans="1:56" ht="15" customHeight="1" x14ac:dyDescent="0.25">
      <c r="A853" s="133"/>
      <c r="B853" s="133"/>
      <c r="C853" s="179"/>
      <c r="D853" s="179"/>
      <c r="E853" s="133"/>
      <c r="F853" s="133"/>
      <c r="G853" s="133"/>
      <c r="H853" s="133"/>
      <c r="I853" s="133"/>
      <c r="J853" s="133"/>
      <c r="K853" s="133"/>
      <c r="L853" s="133"/>
      <c r="M853" s="133"/>
      <c r="N853" s="133"/>
      <c r="O853" s="133"/>
      <c r="P853" s="133"/>
      <c r="Q853" s="133"/>
      <c r="R853" s="133"/>
      <c r="S853" s="133"/>
      <c r="T853" s="133"/>
      <c r="U853" s="133"/>
      <c r="V853" s="133"/>
      <c r="W853" s="133"/>
      <c r="X853" s="133"/>
      <c r="Y853" s="133"/>
      <c r="Z853" s="177"/>
      <c r="AA853" s="133"/>
      <c r="AB853" s="178"/>
      <c r="AC853" s="178"/>
      <c r="AD853" s="178"/>
      <c r="AE853" s="178"/>
      <c r="AF853" s="179"/>
      <c r="AG853" s="179"/>
      <c r="AH853" s="179"/>
      <c r="AI853" s="179"/>
      <c r="AJ853" s="133"/>
      <c r="AK853" s="133"/>
      <c r="AL853" s="133"/>
      <c r="AM853" s="133"/>
      <c r="AN853" s="133"/>
      <c r="AO853" s="133"/>
      <c r="AP853" s="133"/>
      <c r="AQ853" s="180"/>
      <c r="AR853" s="180"/>
      <c r="AS853" s="180"/>
      <c r="AT853" s="180"/>
      <c r="AU853" s="180"/>
      <c r="AV853" s="180"/>
      <c r="AW853" s="181"/>
      <c r="AX853" s="181"/>
      <c r="AY853" s="182"/>
      <c r="AZ853" s="181"/>
      <c r="BA853" s="181"/>
      <c r="BB853" s="177"/>
      <c r="BC853" s="177"/>
      <c r="BD853" s="182"/>
    </row>
    <row r="854" spans="1:56" ht="15" customHeight="1" x14ac:dyDescent="0.25">
      <c r="A854" s="133"/>
      <c r="B854" s="133"/>
      <c r="C854" s="179"/>
      <c r="D854" s="179"/>
      <c r="E854" s="133"/>
      <c r="F854" s="133"/>
      <c r="G854" s="133"/>
      <c r="H854" s="133"/>
      <c r="I854" s="133"/>
      <c r="J854" s="133"/>
      <c r="K854" s="133"/>
      <c r="L854" s="133"/>
      <c r="M854" s="133"/>
      <c r="N854" s="133"/>
      <c r="O854" s="133"/>
      <c r="P854" s="133"/>
      <c r="Q854" s="133"/>
      <c r="R854" s="133"/>
      <c r="S854" s="133"/>
      <c r="T854" s="133"/>
      <c r="U854" s="133"/>
      <c r="V854" s="133"/>
      <c r="W854" s="133"/>
      <c r="X854" s="133"/>
      <c r="Y854" s="133"/>
      <c r="Z854" s="177"/>
      <c r="AA854" s="133"/>
      <c r="AB854" s="178"/>
      <c r="AC854" s="178"/>
      <c r="AD854" s="178"/>
      <c r="AE854" s="178"/>
      <c r="AF854" s="179"/>
      <c r="AG854" s="179"/>
      <c r="AH854" s="179"/>
      <c r="AI854" s="179"/>
      <c r="AJ854" s="133"/>
      <c r="AK854" s="133"/>
      <c r="AL854" s="133"/>
      <c r="AM854" s="133"/>
      <c r="AN854" s="133"/>
      <c r="AO854" s="133"/>
      <c r="AP854" s="133"/>
      <c r="AQ854" s="180"/>
      <c r="AR854" s="180"/>
      <c r="AS854" s="180"/>
      <c r="AT854" s="180"/>
      <c r="AU854" s="180"/>
      <c r="AV854" s="180"/>
      <c r="AW854" s="181"/>
      <c r="AX854" s="181"/>
      <c r="AY854" s="182"/>
      <c r="AZ854" s="181"/>
      <c r="BA854" s="181"/>
      <c r="BB854" s="177"/>
      <c r="BC854" s="177"/>
      <c r="BD854" s="182"/>
    </row>
    <row r="855" spans="1:56" ht="15" customHeight="1" x14ac:dyDescent="0.25">
      <c r="A855" s="133"/>
      <c r="B855" s="133"/>
      <c r="C855" s="179"/>
      <c r="D855" s="179"/>
      <c r="E855" s="133"/>
      <c r="F855" s="133"/>
      <c r="G855" s="133"/>
      <c r="H855" s="133"/>
      <c r="I855" s="133"/>
      <c r="J855" s="133"/>
      <c r="K855" s="133"/>
      <c r="L855" s="133"/>
      <c r="M855" s="133"/>
      <c r="N855" s="133"/>
      <c r="O855" s="133"/>
      <c r="P855" s="133"/>
      <c r="Q855" s="133"/>
      <c r="R855" s="133"/>
      <c r="S855" s="133"/>
      <c r="T855" s="133"/>
      <c r="U855" s="133"/>
      <c r="V855" s="133"/>
      <c r="W855" s="133"/>
      <c r="X855" s="133"/>
      <c r="Y855" s="133"/>
      <c r="Z855" s="177"/>
      <c r="AA855" s="133"/>
      <c r="AB855" s="178"/>
      <c r="AC855" s="178"/>
      <c r="AD855" s="178"/>
      <c r="AE855" s="178"/>
      <c r="AF855" s="179"/>
      <c r="AG855" s="179"/>
      <c r="AH855" s="179"/>
      <c r="AI855" s="179"/>
      <c r="AJ855" s="133"/>
      <c r="AK855" s="133"/>
      <c r="AL855" s="133"/>
      <c r="AM855" s="133"/>
      <c r="AN855" s="133"/>
      <c r="AO855" s="133"/>
      <c r="AP855" s="133"/>
      <c r="AQ855" s="180"/>
      <c r="AR855" s="180"/>
      <c r="AS855" s="180"/>
      <c r="AT855" s="180"/>
      <c r="AU855" s="180"/>
      <c r="AV855" s="180"/>
      <c r="AW855" s="181"/>
      <c r="AX855" s="181"/>
      <c r="AY855" s="182"/>
      <c r="AZ855" s="181"/>
      <c r="BA855" s="181"/>
      <c r="BB855" s="177"/>
      <c r="BC855" s="177"/>
      <c r="BD855" s="182"/>
    </row>
    <row r="856" spans="1:56" ht="15" customHeight="1" x14ac:dyDescent="0.25">
      <c r="A856" s="133"/>
      <c r="B856" s="133"/>
      <c r="C856" s="179"/>
      <c r="D856" s="179"/>
      <c r="E856" s="133"/>
      <c r="F856" s="133"/>
      <c r="G856" s="133"/>
      <c r="H856" s="133"/>
      <c r="I856" s="133"/>
      <c r="J856" s="133"/>
      <c r="K856" s="133"/>
      <c r="L856" s="133"/>
      <c r="M856" s="133"/>
      <c r="N856" s="133"/>
      <c r="O856" s="133"/>
      <c r="P856" s="133"/>
      <c r="Q856" s="133"/>
      <c r="R856" s="133"/>
      <c r="S856" s="133"/>
      <c r="T856" s="133"/>
      <c r="U856" s="133"/>
      <c r="V856" s="133"/>
      <c r="W856" s="133"/>
      <c r="X856" s="133"/>
      <c r="Y856" s="133"/>
      <c r="Z856" s="177"/>
      <c r="AA856" s="133"/>
      <c r="AB856" s="178"/>
      <c r="AC856" s="178"/>
      <c r="AD856" s="178"/>
      <c r="AE856" s="178"/>
      <c r="AF856" s="179"/>
      <c r="AG856" s="179"/>
      <c r="AH856" s="179"/>
      <c r="AI856" s="179"/>
      <c r="AJ856" s="133"/>
      <c r="AK856" s="133"/>
      <c r="AL856" s="133"/>
      <c r="AM856" s="133"/>
      <c r="AN856" s="133"/>
      <c r="AO856" s="133"/>
      <c r="AP856" s="133"/>
      <c r="AQ856" s="180"/>
      <c r="AR856" s="180"/>
      <c r="AS856" s="180"/>
      <c r="AT856" s="180"/>
      <c r="AU856" s="180"/>
      <c r="AV856" s="180"/>
      <c r="AW856" s="181"/>
      <c r="AX856" s="181"/>
      <c r="AY856" s="182"/>
      <c r="AZ856" s="181"/>
      <c r="BA856" s="181"/>
      <c r="BB856" s="177"/>
      <c r="BC856" s="177"/>
      <c r="BD856" s="182"/>
    </row>
    <row r="857" spans="1:56" ht="15" customHeight="1" x14ac:dyDescent="0.25">
      <c r="A857" s="133"/>
      <c r="B857" s="133"/>
      <c r="C857" s="179"/>
      <c r="D857" s="179"/>
      <c r="E857" s="133"/>
      <c r="F857" s="133"/>
      <c r="G857" s="133"/>
      <c r="H857" s="133"/>
      <c r="I857" s="133"/>
      <c r="J857" s="133"/>
      <c r="K857" s="133"/>
      <c r="L857" s="133"/>
      <c r="M857" s="133"/>
      <c r="N857" s="133"/>
      <c r="O857" s="133"/>
      <c r="P857" s="133"/>
      <c r="Q857" s="133"/>
      <c r="R857" s="133"/>
      <c r="S857" s="133"/>
      <c r="T857" s="133"/>
      <c r="U857" s="133"/>
      <c r="V857" s="133"/>
      <c r="W857" s="133"/>
      <c r="X857" s="133"/>
      <c r="Y857" s="133"/>
      <c r="Z857" s="177"/>
      <c r="AA857" s="133"/>
      <c r="AB857" s="178"/>
      <c r="AC857" s="178"/>
      <c r="AD857" s="178"/>
      <c r="AE857" s="178"/>
      <c r="AF857" s="179"/>
      <c r="AG857" s="179"/>
      <c r="AH857" s="179"/>
      <c r="AI857" s="179"/>
      <c r="AJ857" s="133"/>
      <c r="AK857" s="133"/>
      <c r="AL857" s="133"/>
      <c r="AM857" s="133"/>
      <c r="AN857" s="133"/>
      <c r="AO857" s="133"/>
      <c r="AP857" s="133"/>
      <c r="AQ857" s="180"/>
      <c r="AR857" s="180"/>
      <c r="AS857" s="180"/>
      <c r="AT857" s="180"/>
      <c r="AU857" s="180"/>
      <c r="AV857" s="180"/>
      <c r="AW857" s="181"/>
      <c r="AX857" s="181"/>
      <c r="AY857" s="182"/>
      <c r="AZ857" s="181"/>
      <c r="BA857" s="181"/>
      <c r="BB857" s="177"/>
      <c r="BC857" s="177"/>
      <c r="BD857" s="182"/>
    </row>
    <row r="858" spans="1:56" ht="15" customHeight="1" x14ac:dyDescent="0.25">
      <c r="A858" s="133"/>
      <c r="B858" s="133"/>
      <c r="C858" s="179"/>
      <c r="D858" s="179"/>
      <c r="E858" s="133"/>
      <c r="F858" s="133"/>
      <c r="G858" s="133"/>
      <c r="H858" s="133"/>
      <c r="I858" s="133"/>
      <c r="J858" s="133"/>
      <c r="K858" s="133"/>
      <c r="L858" s="133"/>
      <c r="M858" s="133"/>
      <c r="N858" s="133"/>
      <c r="O858" s="133"/>
      <c r="P858" s="133"/>
      <c r="Q858" s="133"/>
      <c r="R858" s="133"/>
      <c r="S858" s="133"/>
      <c r="T858" s="133"/>
      <c r="U858" s="133"/>
      <c r="V858" s="133"/>
      <c r="W858" s="133"/>
      <c r="X858" s="133"/>
      <c r="Y858" s="133"/>
      <c r="Z858" s="177"/>
      <c r="AA858" s="133"/>
      <c r="AB858" s="178"/>
      <c r="AC858" s="178"/>
      <c r="AD858" s="178"/>
      <c r="AE858" s="178"/>
      <c r="AF858" s="179"/>
      <c r="AG858" s="179"/>
      <c r="AH858" s="179"/>
      <c r="AI858" s="179"/>
      <c r="AJ858" s="133"/>
      <c r="AK858" s="133"/>
      <c r="AL858" s="133"/>
      <c r="AM858" s="133"/>
      <c r="AN858" s="133"/>
      <c r="AO858" s="133"/>
      <c r="AP858" s="133"/>
      <c r="AQ858" s="180"/>
      <c r="AR858" s="180"/>
      <c r="AS858" s="180"/>
      <c r="AT858" s="180"/>
      <c r="AU858" s="180"/>
      <c r="AV858" s="180"/>
      <c r="AW858" s="181"/>
      <c r="AX858" s="181"/>
      <c r="AY858" s="182"/>
      <c r="AZ858" s="181"/>
      <c r="BA858" s="181"/>
      <c r="BB858" s="177"/>
      <c r="BC858" s="177"/>
      <c r="BD858" s="182"/>
    </row>
    <row r="859" spans="1:56" ht="15" customHeight="1" x14ac:dyDescent="0.25">
      <c r="A859" s="133"/>
      <c r="B859" s="133"/>
      <c r="C859" s="179"/>
      <c r="D859" s="179"/>
      <c r="E859" s="133"/>
      <c r="F859" s="133"/>
      <c r="G859" s="133"/>
      <c r="H859" s="133"/>
      <c r="I859" s="133"/>
      <c r="J859" s="133"/>
      <c r="K859" s="133"/>
      <c r="L859" s="133"/>
      <c r="M859" s="133"/>
      <c r="N859" s="133"/>
      <c r="O859" s="133"/>
      <c r="P859" s="133"/>
      <c r="Q859" s="133"/>
      <c r="R859" s="133"/>
      <c r="S859" s="133"/>
      <c r="T859" s="133"/>
      <c r="U859" s="133"/>
      <c r="V859" s="133"/>
      <c r="W859" s="133"/>
      <c r="X859" s="133"/>
      <c r="Y859" s="133"/>
      <c r="Z859" s="177"/>
      <c r="AA859" s="133"/>
      <c r="AB859" s="178"/>
      <c r="AC859" s="178"/>
      <c r="AD859" s="178"/>
      <c r="AE859" s="178"/>
      <c r="AF859" s="179"/>
      <c r="AG859" s="179"/>
      <c r="AH859" s="179"/>
      <c r="AI859" s="179"/>
      <c r="AJ859" s="133"/>
      <c r="AK859" s="133"/>
      <c r="AL859" s="133"/>
      <c r="AM859" s="133"/>
      <c r="AN859" s="133"/>
      <c r="AO859" s="133"/>
      <c r="AP859" s="133"/>
      <c r="AQ859" s="180"/>
      <c r="AR859" s="180"/>
      <c r="AS859" s="180"/>
      <c r="AT859" s="180"/>
      <c r="AU859" s="180"/>
      <c r="AV859" s="180"/>
      <c r="AW859" s="181"/>
      <c r="AX859" s="181"/>
      <c r="AY859" s="182"/>
      <c r="AZ859" s="181"/>
      <c r="BA859" s="181"/>
      <c r="BB859" s="177"/>
      <c r="BC859" s="177"/>
      <c r="BD859" s="182"/>
    </row>
    <row r="860" spans="1:56" ht="15" customHeight="1" x14ac:dyDescent="0.25">
      <c r="A860" s="133"/>
      <c r="B860" s="133"/>
      <c r="C860" s="179"/>
      <c r="D860" s="179"/>
      <c r="E860" s="133"/>
      <c r="F860" s="133"/>
      <c r="G860" s="133"/>
      <c r="H860" s="133"/>
      <c r="I860" s="133"/>
      <c r="J860" s="133"/>
      <c r="K860" s="133"/>
      <c r="L860" s="133"/>
      <c r="M860" s="133"/>
      <c r="N860" s="133"/>
      <c r="O860" s="133"/>
      <c r="P860" s="133"/>
      <c r="Q860" s="133"/>
      <c r="R860" s="133"/>
      <c r="S860" s="133"/>
      <c r="T860" s="133"/>
      <c r="U860" s="133"/>
      <c r="V860" s="133"/>
      <c r="W860" s="133"/>
      <c r="X860" s="133"/>
      <c r="Y860" s="133"/>
      <c r="Z860" s="177"/>
      <c r="AA860" s="133"/>
      <c r="AB860" s="178"/>
      <c r="AC860" s="178"/>
      <c r="AD860" s="178"/>
      <c r="AE860" s="178"/>
      <c r="AF860" s="179"/>
      <c r="AG860" s="179"/>
      <c r="AH860" s="179"/>
      <c r="AI860" s="179"/>
      <c r="AJ860" s="133"/>
      <c r="AK860" s="133"/>
      <c r="AL860" s="133"/>
      <c r="AM860" s="133"/>
      <c r="AN860" s="133"/>
      <c r="AO860" s="133"/>
      <c r="AP860" s="133"/>
      <c r="AQ860" s="180"/>
      <c r="AR860" s="180"/>
      <c r="AS860" s="180"/>
      <c r="AT860" s="180"/>
      <c r="AU860" s="180"/>
      <c r="AV860" s="180"/>
      <c r="AW860" s="181"/>
      <c r="AX860" s="181"/>
      <c r="AY860" s="182"/>
      <c r="AZ860" s="181"/>
      <c r="BA860" s="181"/>
      <c r="BB860" s="177"/>
      <c r="BC860" s="177"/>
      <c r="BD860" s="182"/>
    </row>
    <row r="861" spans="1:56" ht="15" customHeight="1" x14ac:dyDescent="0.25">
      <c r="A861" s="133"/>
      <c r="B861" s="133"/>
      <c r="C861" s="179"/>
      <c r="D861" s="179"/>
      <c r="E861" s="133"/>
      <c r="F861" s="133"/>
      <c r="G861" s="133"/>
      <c r="H861" s="133"/>
      <c r="I861" s="133"/>
      <c r="J861" s="133"/>
      <c r="K861" s="133"/>
      <c r="L861" s="133"/>
      <c r="M861" s="133"/>
      <c r="N861" s="133"/>
      <c r="O861" s="133"/>
      <c r="P861" s="133"/>
      <c r="Q861" s="133"/>
      <c r="R861" s="133"/>
      <c r="S861" s="133"/>
      <c r="T861" s="133"/>
      <c r="U861" s="133"/>
      <c r="V861" s="133"/>
      <c r="W861" s="133"/>
      <c r="X861" s="133"/>
      <c r="Y861" s="133"/>
      <c r="Z861" s="177"/>
      <c r="AA861" s="133"/>
      <c r="AB861" s="178"/>
      <c r="AC861" s="178"/>
      <c r="AD861" s="178"/>
      <c r="AE861" s="178"/>
      <c r="AF861" s="179"/>
      <c r="AG861" s="179"/>
      <c r="AH861" s="179"/>
      <c r="AI861" s="179"/>
      <c r="AJ861" s="133"/>
      <c r="AK861" s="133"/>
      <c r="AL861" s="133"/>
      <c r="AM861" s="133"/>
      <c r="AN861" s="133"/>
      <c r="AO861" s="133"/>
      <c r="AP861" s="133"/>
      <c r="AQ861" s="180"/>
      <c r="AR861" s="180"/>
      <c r="AS861" s="180"/>
      <c r="AT861" s="180"/>
      <c r="AU861" s="180"/>
      <c r="AV861" s="180"/>
      <c r="AW861" s="181"/>
      <c r="AX861" s="181"/>
      <c r="AY861" s="182"/>
      <c r="AZ861" s="181"/>
      <c r="BA861" s="181"/>
      <c r="BB861" s="177"/>
      <c r="BC861" s="177"/>
      <c r="BD861" s="182"/>
    </row>
    <row r="862" spans="1:56" ht="15" customHeight="1" x14ac:dyDescent="0.25">
      <c r="A862" s="133"/>
      <c r="B862" s="133"/>
      <c r="C862" s="179"/>
      <c r="D862" s="179"/>
      <c r="E862" s="133"/>
      <c r="F862" s="133"/>
      <c r="G862" s="133"/>
      <c r="H862" s="133"/>
      <c r="I862" s="133"/>
      <c r="J862" s="133"/>
      <c r="K862" s="133"/>
      <c r="L862" s="133"/>
      <c r="M862" s="133"/>
      <c r="N862" s="133"/>
      <c r="O862" s="133"/>
      <c r="P862" s="133"/>
      <c r="Q862" s="133"/>
      <c r="R862" s="133"/>
      <c r="S862" s="133"/>
      <c r="T862" s="133"/>
      <c r="U862" s="133"/>
      <c r="V862" s="133"/>
      <c r="W862" s="133"/>
      <c r="X862" s="133"/>
      <c r="Y862" s="133"/>
      <c r="Z862" s="177"/>
      <c r="AA862" s="133"/>
      <c r="AB862" s="178"/>
      <c r="AC862" s="178"/>
      <c r="AD862" s="178"/>
      <c r="AE862" s="178"/>
      <c r="AF862" s="179"/>
      <c r="AG862" s="179"/>
      <c r="AH862" s="179"/>
      <c r="AI862" s="179"/>
      <c r="AJ862" s="133"/>
      <c r="AK862" s="133"/>
      <c r="AL862" s="133"/>
      <c r="AM862" s="133"/>
      <c r="AN862" s="133"/>
      <c r="AO862" s="133"/>
      <c r="AP862" s="133"/>
      <c r="AQ862" s="180"/>
      <c r="AR862" s="180"/>
      <c r="AS862" s="180"/>
      <c r="AT862" s="180"/>
      <c r="AU862" s="180"/>
      <c r="AV862" s="180"/>
      <c r="AW862" s="181"/>
      <c r="AX862" s="181"/>
      <c r="AY862" s="182"/>
      <c r="AZ862" s="181"/>
      <c r="BA862" s="181"/>
      <c r="BB862" s="177"/>
      <c r="BC862" s="177"/>
      <c r="BD862" s="182"/>
    </row>
    <row r="863" spans="1:56" ht="15" customHeight="1" x14ac:dyDescent="0.25">
      <c r="A863" s="133"/>
      <c r="B863" s="133"/>
      <c r="C863" s="179"/>
      <c r="D863" s="179"/>
      <c r="E863" s="133"/>
      <c r="F863" s="133"/>
      <c r="G863" s="133"/>
      <c r="H863" s="133"/>
      <c r="I863" s="133"/>
      <c r="J863" s="133"/>
      <c r="K863" s="133"/>
      <c r="L863" s="133"/>
      <c r="M863" s="133"/>
      <c r="N863" s="133"/>
      <c r="O863" s="133"/>
      <c r="P863" s="133"/>
      <c r="Q863" s="133"/>
      <c r="R863" s="133"/>
      <c r="S863" s="133"/>
      <c r="T863" s="133"/>
      <c r="U863" s="133"/>
      <c r="V863" s="133"/>
      <c r="W863" s="133"/>
      <c r="X863" s="133"/>
      <c r="Y863" s="133"/>
      <c r="Z863" s="177"/>
      <c r="AA863" s="133"/>
      <c r="AB863" s="178"/>
      <c r="AC863" s="178"/>
      <c r="AD863" s="178"/>
      <c r="AE863" s="178"/>
      <c r="AF863" s="179"/>
      <c r="AG863" s="179"/>
      <c r="AH863" s="179"/>
      <c r="AI863" s="179"/>
      <c r="AJ863" s="133"/>
      <c r="AK863" s="133"/>
      <c r="AL863" s="133"/>
      <c r="AM863" s="133"/>
      <c r="AN863" s="133"/>
      <c r="AO863" s="133"/>
      <c r="AP863" s="133"/>
      <c r="AQ863" s="180"/>
      <c r="AR863" s="180"/>
      <c r="AS863" s="180"/>
      <c r="AT863" s="180"/>
      <c r="AU863" s="180"/>
      <c r="AV863" s="180"/>
      <c r="AW863" s="181"/>
      <c r="AX863" s="181"/>
      <c r="AY863" s="182"/>
      <c r="AZ863" s="181"/>
      <c r="BA863" s="181"/>
      <c r="BB863" s="177"/>
      <c r="BC863" s="177"/>
      <c r="BD863" s="182"/>
    </row>
    <row r="864" spans="1:56" ht="15" customHeight="1" x14ac:dyDescent="0.25">
      <c r="A864" s="133"/>
      <c r="B864" s="133"/>
      <c r="C864" s="179"/>
      <c r="D864" s="179"/>
      <c r="E864" s="133"/>
      <c r="F864" s="133"/>
      <c r="G864" s="133"/>
      <c r="H864" s="133"/>
      <c r="I864" s="133"/>
      <c r="J864" s="133"/>
      <c r="K864" s="133"/>
      <c r="L864" s="133"/>
      <c r="M864" s="133"/>
      <c r="N864" s="133"/>
      <c r="O864" s="133"/>
      <c r="P864" s="133"/>
      <c r="Q864" s="133"/>
      <c r="R864" s="133"/>
      <c r="S864" s="133"/>
      <c r="T864" s="133"/>
      <c r="U864" s="133"/>
      <c r="V864" s="133"/>
      <c r="W864" s="133"/>
      <c r="X864" s="133"/>
      <c r="Y864" s="133"/>
      <c r="Z864" s="177"/>
      <c r="AA864" s="133"/>
      <c r="AB864" s="178"/>
      <c r="AC864" s="178"/>
      <c r="AD864" s="178"/>
      <c r="AE864" s="178"/>
      <c r="AF864" s="179"/>
      <c r="AG864" s="179"/>
      <c r="AH864" s="179"/>
      <c r="AI864" s="179"/>
      <c r="AJ864" s="133"/>
      <c r="AK864" s="133"/>
      <c r="AL864" s="133"/>
      <c r="AM864" s="133"/>
      <c r="AN864" s="133"/>
      <c r="AO864" s="133"/>
      <c r="AP864" s="133"/>
      <c r="AQ864" s="180"/>
      <c r="AR864" s="180"/>
      <c r="AS864" s="180"/>
      <c r="AT864" s="180"/>
      <c r="AU864" s="180"/>
      <c r="AV864" s="180"/>
      <c r="AW864" s="181"/>
      <c r="AX864" s="181"/>
      <c r="AY864" s="182"/>
      <c r="AZ864" s="181"/>
      <c r="BA864" s="181"/>
      <c r="BB864" s="177"/>
      <c r="BC864" s="177"/>
      <c r="BD864" s="182"/>
    </row>
    <row r="865" spans="1:56" ht="15" customHeight="1" x14ac:dyDescent="0.25">
      <c r="A865" s="133"/>
      <c r="B865" s="133"/>
      <c r="C865" s="179"/>
      <c r="D865" s="179"/>
      <c r="E865" s="133"/>
      <c r="F865" s="133"/>
      <c r="G865" s="133"/>
      <c r="H865" s="133"/>
      <c r="I865" s="133"/>
      <c r="J865" s="133"/>
      <c r="K865" s="133"/>
      <c r="L865" s="133"/>
      <c r="M865" s="133"/>
      <c r="N865" s="133"/>
      <c r="O865" s="133"/>
      <c r="P865" s="133"/>
      <c r="Q865" s="133"/>
      <c r="R865" s="133"/>
      <c r="S865" s="133"/>
      <c r="T865" s="133"/>
      <c r="U865" s="133"/>
      <c r="V865" s="133"/>
      <c r="W865" s="133"/>
      <c r="X865" s="133"/>
      <c r="Y865" s="133"/>
      <c r="Z865" s="177"/>
      <c r="AA865" s="133"/>
      <c r="AB865" s="178"/>
      <c r="AC865" s="178"/>
      <c r="AD865" s="178"/>
      <c r="AE865" s="178"/>
      <c r="AF865" s="179"/>
      <c r="AG865" s="179"/>
      <c r="AH865" s="179"/>
      <c r="AI865" s="179"/>
      <c r="AJ865" s="133"/>
      <c r="AK865" s="133"/>
      <c r="AL865" s="133"/>
      <c r="AM865" s="133"/>
      <c r="AN865" s="133"/>
      <c r="AO865" s="133"/>
      <c r="AP865" s="133"/>
      <c r="AQ865" s="180"/>
      <c r="AR865" s="180"/>
      <c r="AS865" s="180"/>
      <c r="AT865" s="180"/>
      <c r="AU865" s="180"/>
      <c r="AV865" s="180"/>
      <c r="AW865" s="181"/>
      <c r="AX865" s="181"/>
      <c r="AY865" s="182"/>
      <c r="AZ865" s="181"/>
      <c r="BA865" s="181"/>
      <c r="BB865" s="177"/>
      <c r="BC865" s="177"/>
      <c r="BD865" s="182"/>
    </row>
    <row r="866" spans="1:56" ht="15" customHeight="1" x14ac:dyDescent="0.25">
      <c r="A866" s="133"/>
      <c r="B866" s="133"/>
      <c r="C866" s="179"/>
      <c r="D866" s="179"/>
      <c r="E866" s="133"/>
      <c r="F866" s="133"/>
      <c r="G866" s="133"/>
      <c r="H866" s="133"/>
      <c r="I866" s="133"/>
      <c r="J866" s="133"/>
      <c r="K866" s="133"/>
      <c r="L866" s="133"/>
      <c r="M866" s="133"/>
      <c r="N866" s="133"/>
      <c r="O866" s="133"/>
      <c r="P866" s="133"/>
      <c r="Q866" s="133"/>
      <c r="R866" s="133"/>
      <c r="S866" s="133"/>
      <c r="T866" s="133"/>
      <c r="U866" s="133"/>
      <c r="V866" s="133"/>
      <c r="W866" s="133"/>
      <c r="X866" s="133"/>
      <c r="Y866" s="133"/>
      <c r="Z866" s="177"/>
      <c r="AA866" s="133"/>
      <c r="AB866" s="178"/>
      <c r="AC866" s="178"/>
      <c r="AD866" s="178"/>
      <c r="AE866" s="178"/>
      <c r="AF866" s="179"/>
      <c r="AG866" s="179"/>
      <c r="AH866" s="179"/>
      <c r="AI866" s="179"/>
      <c r="AJ866" s="133"/>
      <c r="AK866" s="133"/>
      <c r="AL866" s="133"/>
      <c r="AM866" s="133"/>
      <c r="AN866" s="133"/>
      <c r="AO866" s="133"/>
      <c r="AP866" s="133"/>
      <c r="AQ866" s="180"/>
      <c r="AR866" s="180"/>
      <c r="AS866" s="180"/>
      <c r="AT866" s="180"/>
      <c r="AU866" s="180"/>
      <c r="AV866" s="180"/>
      <c r="AW866" s="181"/>
      <c r="AX866" s="181"/>
      <c r="AY866" s="182"/>
      <c r="AZ866" s="181"/>
      <c r="BA866" s="181"/>
      <c r="BB866" s="177"/>
      <c r="BC866" s="177"/>
      <c r="BD866" s="182"/>
    </row>
    <row r="867" spans="1:56" ht="15" customHeight="1" x14ac:dyDescent="0.25">
      <c r="A867" s="133"/>
      <c r="B867" s="133"/>
      <c r="C867" s="179"/>
      <c r="D867" s="179"/>
      <c r="E867" s="133"/>
      <c r="F867" s="133"/>
      <c r="G867" s="133"/>
      <c r="H867" s="133"/>
      <c r="I867" s="133"/>
      <c r="J867" s="133"/>
      <c r="K867" s="133"/>
      <c r="L867" s="133"/>
      <c r="M867" s="133"/>
      <c r="N867" s="133"/>
      <c r="O867" s="133"/>
      <c r="P867" s="133"/>
      <c r="Q867" s="133"/>
      <c r="R867" s="133"/>
      <c r="S867" s="133"/>
      <c r="T867" s="133"/>
      <c r="U867" s="133"/>
      <c r="V867" s="133"/>
      <c r="W867" s="133"/>
      <c r="X867" s="133"/>
      <c r="Y867" s="133"/>
      <c r="Z867" s="177"/>
      <c r="AA867" s="133"/>
      <c r="AB867" s="178"/>
      <c r="AC867" s="178"/>
      <c r="AD867" s="178"/>
      <c r="AE867" s="178"/>
      <c r="AF867" s="179"/>
      <c r="AG867" s="179"/>
      <c r="AH867" s="179"/>
      <c r="AI867" s="179"/>
      <c r="AJ867" s="133"/>
      <c r="AK867" s="133"/>
      <c r="AL867" s="133"/>
      <c r="AM867" s="133"/>
      <c r="AN867" s="133"/>
      <c r="AO867" s="133"/>
      <c r="AP867" s="133"/>
      <c r="AQ867" s="180"/>
      <c r="AR867" s="180"/>
      <c r="AS867" s="180"/>
      <c r="AT867" s="180"/>
      <c r="AU867" s="180"/>
      <c r="AV867" s="180"/>
      <c r="AW867" s="181"/>
      <c r="AX867" s="181"/>
      <c r="AY867" s="182"/>
      <c r="AZ867" s="181"/>
      <c r="BA867" s="181"/>
      <c r="BB867" s="177"/>
      <c r="BC867" s="177"/>
      <c r="BD867" s="182"/>
    </row>
    <row r="868" spans="1:56" ht="15" customHeight="1" x14ac:dyDescent="0.25">
      <c r="A868" s="133"/>
      <c r="B868" s="133"/>
      <c r="C868" s="179"/>
      <c r="D868" s="179"/>
      <c r="E868" s="133"/>
      <c r="F868" s="133"/>
      <c r="G868" s="133"/>
      <c r="H868" s="133"/>
      <c r="I868" s="133"/>
      <c r="J868" s="133"/>
      <c r="K868" s="133"/>
      <c r="L868" s="133"/>
      <c r="M868" s="133"/>
      <c r="N868" s="133"/>
      <c r="O868" s="133"/>
      <c r="P868" s="133"/>
      <c r="Q868" s="133"/>
      <c r="R868" s="133"/>
      <c r="S868" s="133"/>
      <c r="T868" s="133"/>
      <c r="U868" s="133"/>
      <c r="V868" s="133"/>
      <c r="W868" s="133"/>
      <c r="X868" s="133"/>
      <c r="Y868" s="133"/>
      <c r="Z868" s="177"/>
      <c r="AA868" s="133"/>
      <c r="AB868" s="178"/>
      <c r="AC868" s="178"/>
      <c r="AD868" s="178"/>
      <c r="AE868" s="178"/>
      <c r="AF868" s="179"/>
      <c r="AG868" s="179"/>
      <c r="AH868" s="179"/>
      <c r="AI868" s="179"/>
      <c r="AJ868" s="133"/>
      <c r="AK868" s="133"/>
      <c r="AL868" s="133"/>
      <c r="AM868" s="133"/>
      <c r="AN868" s="133"/>
      <c r="AO868" s="133"/>
      <c r="AP868" s="133"/>
      <c r="AQ868" s="180"/>
      <c r="AR868" s="180"/>
      <c r="AS868" s="180"/>
      <c r="AT868" s="180"/>
      <c r="AU868" s="180"/>
      <c r="AV868" s="180"/>
      <c r="AW868" s="181"/>
      <c r="AX868" s="181"/>
      <c r="AY868" s="182"/>
      <c r="AZ868" s="181"/>
      <c r="BA868" s="181"/>
      <c r="BB868" s="177"/>
      <c r="BC868" s="177"/>
      <c r="BD868" s="182"/>
    </row>
    <row r="869" spans="1:56" ht="15" customHeight="1" x14ac:dyDescent="0.25">
      <c r="A869" s="133"/>
      <c r="B869" s="133"/>
      <c r="C869" s="179"/>
      <c r="D869" s="179"/>
      <c r="E869" s="133"/>
      <c r="F869" s="133"/>
      <c r="G869" s="133"/>
      <c r="H869" s="133"/>
      <c r="I869" s="133"/>
      <c r="J869" s="133"/>
      <c r="K869" s="133"/>
      <c r="L869" s="133"/>
      <c r="M869" s="133"/>
      <c r="N869" s="133"/>
      <c r="O869" s="133"/>
      <c r="P869" s="133"/>
      <c r="Q869" s="133"/>
      <c r="R869" s="133"/>
      <c r="S869" s="133"/>
      <c r="T869" s="133"/>
      <c r="U869" s="133"/>
      <c r="V869" s="133"/>
      <c r="W869" s="133"/>
      <c r="X869" s="133"/>
      <c r="Y869" s="133"/>
      <c r="Z869" s="177"/>
      <c r="AA869" s="133"/>
      <c r="AB869" s="178"/>
      <c r="AC869" s="178"/>
      <c r="AD869" s="178"/>
      <c r="AE869" s="178"/>
      <c r="AF869" s="179"/>
      <c r="AG869" s="179"/>
      <c r="AH869" s="179"/>
      <c r="AI869" s="179"/>
      <c r="AJ869" s="133"/>
      <c r="AK869" s="133"/>
      <c r="AL869" s="133"/>
      <c r="AM869" s="133"/>
      <c r="AN869" s="133"/>
      <c r="AO869" s="133"/>
      <c r="AP869" s="133"/>
      <c r="AQ869" s="180"/>
      <c r="AR869" s="180"/>
      <c r="AS869" s="180"/>
      <c r="AT869" s="180"/>
      <c r="AU869" s="180"/>
      <c r="AV869" s="180"/>
      <c r="AW869" s="181"/>
      <c r="AX869" s="181"/>
      <c r="AY869" s="182"/>
      <c r="AZ869" s="181"/>
      <c r="BA869" s="181"/>
      <c r="BB869" s="177"/>
      <c r="BC869" s="177"/>
      <c r="BD869" s="182"/>
    </row>
    <row r="870" spans="1:56" ht="15" customHeight="1" x14ac:dyDescent="0.25">
      <c r="A870" s="133"/>
      <c r="B870" s="133"/>
      <c r="C870" s="179"/>
      <c r="D870" s="179"/>
      <c r="E870" s="133"/>
      <c r="F870" s="133"/>
      <c r="G870" s="133"/>
      <c r="H870" s="133"/>
      <c r="I870" s="133"/>
      <c r="J870" s="133"/>
      <c r="K870" s="133"/>
      <c r="L870" s="133"/>
      <c r="M870" s="133"/>
      <c r="N870" s="133"/>
      <c r="O870" s="133"/>
      <c r="P870" s="133"/>
      <c r="Q870" s="133"/>
      <c r="R870" s="133"/>
      <c r="S870" s="133"/>
      <c r="T870" s="133"/>
      <c r="U870" s="133"/>
      <c r="V870" s="133"/>
      <c r="W870" s="133"/>
      <c r="X870" s="133"/>
      <c r="Y870" s="133"/>
      <c r="Z870" s="177"/>
      <c r="AA870" s="133"/>
      <c r="AB870" s="178"/>
      <c r="AC870" s="178"/>
      <c r="AD870" s="178"/>
      <c r="AE870" s="178"/>
      <c r="AF870" s="179"/>
      <c r="AG870" s="179"/>
      <c r="AH870" s="179"/>
      <c r="AI870" s="179"/>
      <c r="AJ870" s="133"/>
      <c r="AK870" s="133"/>
      <c r="AL870" s="133"/>
      <c r="AM870" s="133"/>
      <c r="AN870" s="133"/>
      <c r="AO870" s="133"/>
      <c r="AP870" s="133"/>
      <c r="AQ870" s="180"/>
      <c r="AR870" s="180"/>
      <c r="AS870" s="180"/>
      <c r="AT870" s="180"/>
      <c r="AU870" s="180"/>
      <c r="AV870" s="180"/>
      <c r="AW870" s="181"/>
      <c r="AX870" s="181"/>
      <c r="AY870" s="182"/>
      <c r="AZ870" s="181"/>
      <c r="BA870" s="181"/>
      <c r="BB870" s="177"/>
      <c r="BC870" s="177"/>
      <c r="BD870" s="182"/>
    </row>
    <row r="871" spans="1:56" ht="15" customHeight="1" x14ac:dyDescent="0.25">
      <c r="A871" s="133"/>
      <c r="B871" s="133"/>
      <c r="C871" s="179"/>
      <c r="D871" s="179"/>
      <c r="E871" s="133"/>
      <c r="F871" s="133"/>
      <c r="G871" s="133"/>
      <c r="H871" s="133"/>
      <c r="I871" s="133"/>
      <c r="J871" s="133"/>
      <c r="K871" s="133"/>
      <c r="L871" s="133"/>
      <c r="M871" s="133"/>
      <c r="N871" s="133"/>
      <c r="O871" s="133"/>
      <c r="P871" s="133"/>
      <c r="Q871" s="133"/>
      <c r="R871" s="133"/>
      <c r="S871" s="133"/>
      <c r="T871" s="133"/>
      <c r="U871" s="133"/>
      <c r="V871" s="133"/>
      <c r="W871" s="133"/>
      <c r="X871" s="133"/>
      <c r="Y871" s="133"/>
      <c r="Z871" s="177"/>
      <c r="AA871" s="133"/>
      <c r="AB871" s="178"/>
      <c r="AC871" s="178"/>
      <c r="AD871" s="178"/>
      <c r="AE871" s="178"/>
      <c r="AF871" s="179"/>
      <c r="AG871" s="179"/>
      <c r="AH871" s="179"/>
      <c r="AI871" s="179"/>
      <c r="AJ871" s="133"/>
      <c r="AK871" s="133"/>
      <c r="AL871" s="133"/>
      <c r="AM871" s="133"/>
      <c r="AN871" s="133"/>
      <c r="AO871" s="133"/>
      <c r="AP871" s="133"/>
      <c r="AQ871" s="180"/>
      <c r="AR871" s="180"/>
      <c r="AS871" s="180"/>
      <c r="AT871" s="180"/>
      <c r="AU871" s="180"/>
      <c r="AV871" s="180"/>
      <c r="AW871" s="181"/>
      <c r="AX871" s="181"/>
      <c r="AY871" s="182"/>
      <c r="AZ871" s="181"/>
      <c r="BA871" s="181"/>
      <c r="BB871" s="177"/>
      <c r="BC871" s="177"/>
      <c r="BD871" s="182"/>
    </row>
    <row r="872" spans="1:56" ht="15" customHeight="1" x14ac:dyDescent="0.25">
      <c r="A872" s="133"/>
      <c r="B872" s="133"/>
      <c r="C872" s="179"/>
      <c r="D872" s="179"/>
      <c r="E872" s="133"/>
      <c r="F872" s="133"/>
      <c r="G872" s="133"/>
      <c r="H872" s="133"/>
      <c r="I872" s="133"/>
      <c r="J872" s="133"/>
      <c r="K872" s="133"/>
      <c r="L872" s="133"/>
      <c r="M872" s="133"/>
      <c r="N872" s="133"/>
      <c r="O872" s="133"/>
      <c r="P872" s="133"/>
      <c r="Q872" s="133"/>
      <c r="R872" s="133"/>
      <c r="S872" s="133"/>
      <c r="T872" s="133"/>
      <c r="U872" s="133"/>
      <c r="V872" s="133"/>
      <c r="W872" s="133"/>
      <c r="X872" s="133"/>
      <c r="Y872" s="133"/>
      <c r="Z872" s="177"/>
      <c r="AA872" s="133"/>
      <c r="AB872" s="178"/>
      <c r="AC872" s="178"/>
      <c r="AD872" s="178"/>
      <c r="AE872" s="178"/>
      <c r="AF872" s="179"/>
      <c r="AG872" s="179"/>
      <c r="AH872" s="179"/>
      <c r="AI872" s="179"/>
      <c r="AJ872" s="133"/>
      <c r="AK872" s="133"/>
      <c r="AL872" s="133"/>
      <c r="AM872" s="133"/>
      <c r="AN872" s="133"/>
      <c r="AO872" s="133"/>
      <c r="AP872" s="133"/>
      <c r="AQ872" s="180"/>
      <c r="AR872" s="180"/>
      <c r="AS872" s="180"/>
      <c r="AT872" s="180"/>
      <c r="AU872" s="180"/>
      <c r="AV872" s="180"/>
      <c r="AW872" s="181"/>
      <c r="AX872" s="181"/>
      <c r="AY872" s="182"/>
      <c r="AZ872" s="181"/>
      <c r="BA872" s="181"/>
      <c r="BB872" s="177"/>
      <c r="BC872" s="177"/>
      <c r="BD872" s="182"/>
    </row>
    <row r="873" spans="1:56" ht="15" customHeight="1" x14ac:dyDescent="0.25">
      <c r="A873" s="133"/>
      <c r="B873" s="133"/>
      <c r="C873" s="179"/>
      <c r="D873" s="179"/>
      <c r="E873" s="133"/>
      <c r="F873" s="133"/>
      <c r="G873" s="133"/>
      <c r="H873" s="133"/>
      <c r="I873" s="133"/>
      <c r="J873" s="133"/>
      <c r="K873" s="133"/>
      <c r="L873" s="133"/>
      <c r="M873" s="133"/>
      <c r="N873" s="133"/>
      <c r="O873" s="133"/>
      <c r="P873" s="133"/>
      <c r="Q873" s="133"/>
      <c r="R873" s="133"/>
      <c r="S873" s="133"/>
      <c r="T873" s="133"/>
      <c r="U873" s="133"/>
      <c r="V873" s="133"/>
      <c r="W873" s="133"/>
      <c r="X873" s="133"/>
      <c r="Y873" s="133"/>
      <c r="Z873" s="177"/>
      <c r="AA873" s="133"/>
      <c r="AB873" s="178"/>
      <c r="AC873" s="178"/>
      <c r="AD873" s="178"/>
      <c r="AE873" s="178"/>
      <c r="AF873" s="179"/>
      <c r="AG873" s="179"/>
      <c r="AH873" s="179"/>
      <c r="AI873" s="179"/>
      <c r="AJ873" s="133"/>
      <c r="AK873" s="133"/>
      <c r="AL873" s="133"/>
      <c r="AM873" s="133"/>
      <c r="AN873" s="133"/>
      <c r="AO873" s="133"/>
      <c r="AP873" s="133"/>
      <c r="AQ873" s="180"/>
      <c r="AR873" s="180"/>
      <c r="AS873" s="180"/>
      <c r="AT873" s="180"/>
      <c r="AU873" s="180"/>
      <c r="AV873" s="180"/>
      <c r="AW873" s="181"/>
      <c r="AX873" s="181"/>
      <c r="AY873" s="182"/>
      <c r="AZ873" s="181"/>
      <c r="BA873" s="181"/>
      <c r="BB873" s="177"/>
      <c r="BC873" s="177"/>
      <c r="BD873" s="182"/>
    </row>
    <row r="874" spans="1:56" ht="15" customHeight="1" x14ac:dyDescent="0.25">
      <c r="A874" s="133"/>
      <c r="B874" s="133"/>
      <c r="C874" s="179"/>
      <c r="D874" s="179"/>
      <c r="E874" s="133"/>
      <c r="F874" s="133"/>
      <c r="G874" s="133"/>
      <c r="H874" s="133"/>
      <c r="I874" s="133"/>
      <c r="J874" s="133"/>
      <c r="K874" s="133"/>
      <c r="L874" s="133"/>
      <c r="M874" s="133"/>
      <c r="N874" s="133"/>
      <c r="O874" s="133"/>
      <c r="P874" s="133"/>
      <c r="Q874" s="133"/>
      <c r="R874" s="133"/>
      <c r="S874" s="133"/>
      <c r="T874" s="133"/>
      <c r="U874" s="133"/>
      <c r="V874" s="133"/>
      <c r="W874" s="133"/>
      <c r="X874" s="133"/>
      <c r="Y874" s="133"/>
      <c r="Z874" s="177"/>
      <c r="AA874" s="133"/>
      <c r="AB874" s="178"/>
      <c r="AC874" s="178"/>
      <c r="AD874" s="178"/>
      <c r="AE874" s="178"/>
      <c r="AF874" s="179"/>
      <c r="AG874" s="179"/>
      <c r="AH874" s="179"/>
      <c r="AI874" s="179"/>
      <c r="AJ874" s="133"/>
      <c r="AK874" s="133"/>
      <c r="AL874" s="133"/>
      <c r="AM874" s="133"/>
      <c r="AN874" s="133"/>
      <c r="AO874" s="133"/>
      <c r="AP874" s="133"/>
      <c r="AQ874" s="180"/>
      <c r="AR874" s="180"/>
      <c r="AS874" s="180"/>
      <c r="AT874" s="180"/>
      <c r="AU874" s="180"/>
      <c r="AV874" s="180"/>
      <c r="AW874" s="181"/>
      <c r="AX874" s="181"/>
      <c r="AY874" s="182"/>
      <c r="AZ874" s="181"/>
      <c r="BA874" s="181"/>
      <c r="BB874" s="177"/>
      <c r="BC874" s="177"/>
      <c r="BD874" s="182"/>
    </row>
    <row r="875" spans="1:56" ht="15" customHeight="1" x14ac:dyDescent="0.25">
      <c r="A875" s="133"/>
      <c r="B875" s="133"/>
      <c r="C875" s="179"/>
      <c r="D875" s="179"/>
      <c r="E875" s="133"/>
      <c r="F875" s="133"/>
      <c r="G875" s="133"/>
      <c r="H875" s="133"/>
      <c r="I875" s="133"/>
      <c r="J875" s="133"/>
      <c r="K875" s="133"/>
      <c r="L875" s="133"/>
      <c r="M875" s="133"/>
      <c r="N875" s="133"/>
      <c r="O875" s="133"/>
      <c r="P875" s="133"/>
      <c r="Q875" s="133"/>
      <c r="R875" s="133"/>
      <c r="S875" s="133"/>
      <c r="T875" s="133"/>
      <c r="U875" s="133"/>
      <c r="V875" s="133"/>
      <c r="W875" s="133"/>
      <c r="X875" s="133"/>
      <c r="Y875" s="133"/>
      <c r="Z875" s="177"/>
      <c r="AA875" s="133"/>
      <c r="AB875" s="178"/>
      <c r="AC875" s="178"/>
      <c r="AD875" s="178"/>
      <c r="AE875" s="178"/>
      <c r="AF875" s="179"/>
      <c r="AG875" s="179"/>
      <c r="AH875" s="179"/>
      <c r="AI875" s="179"/>
      <c r="AJ875" s="133"/>
      <c r="AK875" s="133"/>
      <c r="AL875" s="133"/>
      <c r="AM875" s="133"/>
      <c r="AN875" s="133"/>
      <c r="AO875" s="133"/>
      <c r="AP875" s="133"/>
      <c r="AQ875" s="180"/>
      <c r="AR875" s="180"/>
      <c r="AS875" s="180"/>
      <c r="AT875" s="180"/>
      <c r="AU875" s="180"/>
      <c r="AV875" s="180"/>
      <c r="AW875" s="181"/>
      <c r="AX875" s="181"/>
      <c r="AY875" s="182"/>
      <c r="AZ875" s="181"/>
      <c r="BA875" s="181"/>
      <c r="BB875" s="177"/>
      <c r="BC875" s="177"/>
      <c r="BD875" s="182"/>
    </row>
    <row r="876" spans="1:56" ht="15" customHeight="1" x14ac:dyDescent="0.25">
      <c r="A876" s="133"/>
      <c r="B876" s="133"/>
      <c r="C876" s="179"/>
      <c r="D876" s="179"/>
      <c r="E876" s="133"/>
      <c r="F876" s="133"/>
      <c r="G876" s="133"/>
      <c r="H876" s="133"/>
      <c r="I876" s="133"/>
      <c r="J876" s="133"/>
      <c r="K876" s="133"/>
      <c r="L876" s="133"/>
      <c r="M876" s="133"/>
      <c r="N876" s="133"/>
      <c r="O876" s="133"/>
      <c r="P876" s="133"/>
      <c r="Q876" s="133"/>
      <c r="R876" s="133"/>
      <c r="S876" s="133"/>
      <c r="T876" s="133"/>
      <c r="U876" s="133"/>
      <c r="V876" s="133"/>
      <c r="W876" s="133"/>
      <c r="X876" s="133"/>
      <c r="Y876" s="133"/>
      <c r="Z876" s="177"/>
      <c r="AA876" s="133"/>
      <c r="AB876" s="178"/>
      <c r="AC876" s="178"/>
      <c r="AD876" s="178"/>
      <c r="AE876" s="178"/>
      <c r="AF876" s="179"/>
      <c r="AG876" s="179"/>
      <c r="AH876" s="179"/>
      <c r="AI876" s="179"/>
      <c r="AJ876" s="133"/>
      <c r="AK876" s="133"/>
      <c r="AL876" s="133"/>
      <c r="AM876" s="133"/>
      <c r="AN876" s="133"/>
      <c r="AO876" s="133"/>
      <c r="AP876" s="133"/>
      <c r="AQ876" s="180"/>
      <c r="AR876" s="180"/>
      <c r="AS876" s="180"/>
      <c r="AT876" s="180"/>
      <c r="AU876" s="180"/>
      <c r="AV876" s="180"/>
      <c r="AW876" s="181"/>
      <c r="AX876" s="181"/>
      <c r="AY876" s="182"/>
      <c r="AZ876" s="181"/>
      <c r="BA876" s="181"/>
      <c r="BB876" s="177"/>
      <c r="BC876" s="177"/>
      <c r="BD876" s="182"/>
    </row>
    <row r="877" spans="1:56" ht="15" customHeight="1" x14ac:dyDescent="0.25">
      <c r="A877" s="133"/>
      <c r="B877" s="133"/>
      <c r="C877" s="179"/>
      <c r="D877" s="179"/>
      <c r="E877" s="133"/>
      <c r="F877" s="133"/>
      <c r="G877" s="133"/>
      <c r="H877" s="133"/>
      <c r="I877" s="133"/>
      <c r="J877" s="133"/>
      <c r="K877" s="133"/>
      <c r="L877" s="133"/>
      <c r="M877" s="133"/>
      <c r="N877" s="133"/>
      <c r="O877" s="133"/>
      <c r="P877" s="133"/>
      <c r="Q877" s="133"/>
      <c r="R877" s="133"/>
      <c r="S877" s="133"/>
      <c r="T877" s="133"/>
      <c r="U877" s="133"/>
      <c r="V877" s="133"/>
      <c r="W877" s="133"/>
      <c r="X877" s="133"/>
      <c r="Y877" s="133"/>
      <c r="Z877" s="177"/>
      <c r="AA877" s="133"/>
      <c r="AB877" s="178"/>
      <c r="AC877" s="178"/>
      <c r="AD877" s="178"/>
      <c r="AE877" s="178"/>
      <c r="AF877" s="179"/>
      <c r="AG877" s="179"/>
      <c r="AH877" s="179"/>
      <c r="AI877" s="179"/>
      <c r="AJ877" s="133"/>
      <c r="AK877" s="133"/>
      <c r="AL877" s="133"/>
      <c r="AM877" s="133"/>
      <c r="AN877" s="133"/>
      <c r="AO877" s="133"/>
      <c r="AP877" s="133"/>
      <c r="AQ877" s="180"/>
      <c r="AR877" s="180"/>
      <c r="AS877" s="180"/>
      <c r="AT877" s="180"/>
      <c r="AU877" s="180"/>
      <c r="AV877" s="180"/>
      <c r="AW877" s="181"/>
      <c r="AX877" s="181"/>
      <c r="AY877" s="182"/>
      <c r="AZ877" s="181"/>
      <c r="BA877" s="181"/>
      <c r="BB877" s="177"/>
      <c r="BC877" s="177"/>
      <c r="BD877" s="182"/>
    </row>
    <row r="878" spans="1:56" ht="15" customHeight="1" x14ac:dyDescent="0.25">
      <c r="A878" s="133"/>
      <c r="B878" s="133"/>
      <c r="C878" s="179"/>
      <c r="D878" s="179"/>
      <c r="E878" s="133"/>
      <c r="F878" s="133"/>
      <c r="G878" s="133"/>
      <c r="H878" s="133"/>
      <c r="I878" s="133"/>
      <c r="J878" s="133"/>
      <c r="K878" s="133"/>
      <c r="L878" s="133"/>
      <c r="M878" s="133"/>
      <c r="N878" s="133"/>
      <c r="O878" s="133"/>
      <c r="P878" s="133"/>
      <c r="Q878" s="133"/>
      <c r="R878" s="133"/>
      <c r="S878" s="133"/>
      <c r="T878" s="133"/>
      <c r="U878" s="133"/>
      <c r="V878" s="133"/>
      <c r="W878" s="133"/>
      <c r="X878" s="133"/>
      <c r="Y878" s="133"/>
      <c r="Z878" s="177"/>
      <c r="AA878" s="133"/>
      <c r="AB878" s="178"/>
      <c r="AC878" s="178"/>
      <c r="AD878" s="178"/>
      <c r="AE878" s="178"/>
      <c r="AF878" s="179"/>
      <c r="AG878" s="179"/>
      <c r="AH878" s="179"/>
      <c r="AI878" s="179"/>
      <c r="AJ878" s="133"/>
      <c r="AK878" s="133"/>
      <c r="AL878" s="133"/>
      <c r="AM878" s="133"/>
      <c r="AN878" s="133"/>
      <c r="AO878" s="133"/>
      <c r="AP878" s="133"/>
      <c r="AQ878" s="180"/>
      <c r="AR878" s="180"/>
      <c r="AS878" s="180"/>
      <c r="AT878" s="180"/>
      <c r="AU878" s="180"/>
      <c r="AV878" s="180"/>
      <c r="AW878" s="181"/>
      <c r="AX878" s="181"/>
      <c r="AY878" s="182"/>
      <c r="AZ878" s="181"/>
      <c r="BA878" s="181"/>
      <c r="BB878" s="177"/>
      <c r="BC878" s="177"/>
      <c r="BD878" s="182"/>
    </row>
    <row r="879" spans="1:56" ht="15" customHeight="1" x14ac:dyDescent="0.25">
      <c r="A879" s="133"/>
      <c r="B879" s="133"/>
      <c r="C879" s="179"/>
      <c r="D879" s="179"/>
      <c r="E879" s="133"/>
      <c r="F879" s="133"/>
      <c r="G879" s="133"/>
      <c r="H879" s="133"/>
      <c r="I879" s="133"/>
      <c r="J879" s="133"/>
      <c r="K879" s="133"/>
      <c r="L879" s="133"/>
      <c r="M879" s="133"/>
      <c r="N879" s="133"/>
      <c r="O879" s="133"/>
      <c r="P879" s="133"/>
      <c r="Q879" s="133"/>
      <c r="R879" s="133"/>
      <c r="S879" s="133"/>
      <c r="T879" s="133"/>
      <c r="U879" s="133"/>
      <c r="V879" s="133"/>
      <c r="W879" s="133"/>
      <c r="X879" s="133"/>
      <c r="Y879" s="133"/>
      <c r="Z879" s="177"/>
      <c r="AA879" s="133"/>
      <c r="AB879" s="178"/>
      <c r="AC879" s="178"/>
      <c r="AD879" s="178"/>
      <c r="AE879" s="178"/>
      <c r="AF879" s="179"/>
      <c r="AG879" s="179"/>
      <c r="AH879" s="179"/>
      <c r="AI879" s="179"/>
      <c r="AJ879" s="133"/>
      <c r="AK879" s="133"/>
      <c r="AL879" s="133"/>
      <c r="AM879" s="133"/>
      <c r="AN879" s="133"/>
      <c r="AO879" s="133"/>
      <c r="AP879" s="133"/>
      <c r="AQ879" s="180"/>
      <c r="AR879" s="180"/>
      <c r="AS879" s="180"/>
      <c r="AT879" s="180"/>
      <c r="AU879" s="180"/>
      <c r="AV879" s="180"/>
      <c r="AW879" s="181"/>
      <c r="AX879" s="181"/>
      <c r="AY879" s="182"/>
      <c r="AZ879" s="181"/>
      <c r="BA879" s="181"/>
      <c r="BB879" s="177"/>
      <c r="BC879" s="177"/>
      <c r="BD879" s="182"/>
    </row>
    <row r="880" spans="1:56" ht="15" customHeight="1" x14ac:dyDescent="0.25">
      <c r="A880" s="133"/>
      <c r="B880" s="133"/>
      <c r="C880" s="179"/>
      <c r="D880" s="179"/>
      <c r="E880" s="133"/>
      <c r="F880" s="133"/>
      <c r="G880" s="133"/>
      <c r="H880" s="133"/>
      <c r="I880" s="133"/>
      <c r="J880" s="133"/>
      <c r="K880" s="133"/>
      <c r="L880" s="133"/>
      <c r="M880" s="133"/>
      <c r="N880" s="133"/>
      <c r="O880" s="133"/>
      <c r="P880" s="133"/>
      <c r="Q880" s="133"/>
      <c r="R880" s="133"/>
      <c r="S880" s="133"/>
      <c r="T880" s="133"/>
      <c r="U880" s="133"/>
      <c r="V880" s="133"/>
      <c r="W880" s="133"/>
      <c r="X880" s="133"/>
      <c r="Y880" s="133"/>
      <c r="Z880" s="177"/>
      <c r="AA880" s="133"/>
      <c r="AB880" s="178"/>
      <c r="AC880" s="178"/>
      <c r="AD880" s="178"/>
      <c r="AE880" s="178"/>
      <c r="AF880" s="179"/>
      <c r="AG880" s="179"/>
      <c r="AH880" s="179"/>
      <c r="AI880" s="179"/>
      <c r="AJ880" s="133"/>
      <c r="AK880" s="133"/>
      <c r="AL880" s="133"/>
      <c r="AM880" s="133"/>
      <c r="AN880" s="133"/>
      <c r="AO880" s="133"/>
      <c r="AP880" s="133"/>
      <c r="AQ880" s="180"/>
      <c r="AR880" s="180"/>
      <c r="AS880" s="180"/>
      <c r="AT880" s="180"/>
      <c r="AU880" s="180"/>
      <c r="AV880" s="180"/>
      <c r="AW880" s="181"/>
      <c r="AX880" s="181"/>
      <c r="AY880" s="182"/>
      <c r="AZ880" s="181"/>
      <c r="BA880" s="181"/>
      <c r="BB880" s="177"/>
      <c r="BC880" s="177"/>
      <c r="BD880" s="182"/>
    </row>
    <row r="881" spans="1:56" ht="15" customHeight="1" x14ac:dyDescent="0.25">
      <c r="A881" s="133"/>
      <c r="B881" s="133"/>
      <c r="C881" s="179"/>
      <c r="D881" s="179"/>
      <c r="E881" s="133"/>
      <c r="F881" s="133"/>
      <c r="G881" s="133"/>
      <c r="H881" s="133"/>
      <c r="I881" s="133"/>
      <c r="J881" s="133"/>
      <c r="K881" s="133"/>
      <c r="L881" s="133"/>
      <c r="M881" s="133"/>
      <c r="N881" s="133"/>
      <c r="O881" s="133"/>
      <c r="P881" s="133"/>
      <c r="Q881" s="133"/>
      <c r="R881" s="133"/>
      <c r="S881" s="133"/>
      <c r="T881" s="133"/>
      <c r="U881" s="133"/>
      <c r="V881" s="133"/>
      <c r="W881" s="133"/>
      <c r="X881" s="133"/>
      <c r="Y881" s="133"/>
      <c r="Z881" s="177"/>
      <c r="AA881" s="133"/>
      <c r="AB881" s="178"/>
      <c r="AC881" s="178"/>
      <c r="AD881" s="178"/>
      <c r="AE881" s="178"/>
      <c r="AF881" s="179"/>
      <c r="AG881" s="179"/>
      <c r="AH881" s="179"/>
      <c r="AI881" s="179"/>
      <c r="AJ881" s="133"/>
      <c r="AK881" s="133"/>
      <c r="AL881" s="133"/>
      <c r="AM881" s="133"/>
      <c r="AN881" s="133"/>
      <c r="AO881" s="133"/>
      <c r="AP881" s="133"/>
      <c r="AQ881" s="180"/>
      <c r="AR881" s="180"/>
      <c r="AS881" s="180"/>
      <c r="AT881" s="180"/>
      <c r="AU881" s="180"/>
      <c r="AV881" s="180"/>
      <c r="AW881" s="181"/>
      <c r="AX881" s="181"/>
      <c r="AY881" s="182"/>
      <c r="AZ881" s="181"/>
      <c r="BA881" s="181"/>
      <c r="BB881" s="177"/>
      <c r="BC881" s="177"/>
      <c r="BD881" s="182"/>
    </row>
    <row r="882" spans="1:56" ht="15" customHeight="1" x14ac:dyDescent="0.25">
      <c r="A882" s="133"/>
      <c r="B882" s="133"/>
      <c r="C882" s="179"/>
      <c r="D882" s="179"/>
      <c r="E882" s="133"/>
      <c r="F882" s="133"/>
      <c r="G882" s="133"/>
      <c r="H882" s="133"/>
      <c r="I882" s="133"/>
      <c r="J882" s="133"/>
      <c r="K882" s="133"/>
      <c r="L882" s="133"/>
      <c r="M882" s="133"/>
      <c r="N882" s="133"/>
      <c r="O882" s="133"/>
      <c r="P882" s="133"/>
      <c r="Q882" s="133"/>
      <c r="R882" s="133"/>
      <c r="S882" s="133"/>
      <c r="T882" s="133"/>
      <c r="U882" s="133"/>
      <c r="V882" s="133"/>
      <c r="W882" s="133"/>
      <c r="X882" s="133"/>
      <c r="Y882" s="133"/>
      <c r="Z882" s="177"/>
      <c r="AA882" s="133"/>
      <c r="AB882" s="178"/>
      <c r="AC882" s="178"/>
      <c r="AD882" s="178"/>
      <c r="AE882" s="178"/>
      <c r="AF882" s="179"/>
      <c r="AG882" s="179"/>
      <c r="AH882" s="179"/>
      <c r="AI882" s="179"/>
      <c r="AJ882" s="133"/>
      <c r="AK882" s="133"/>
      <c r="AL882" s="133"/>
      <c r="AM882" s="133"/>
      <c r="AN882" s="133"/>
      <c r="AO882" s="133"/>
      <c r="AP882" s="133"/>
      <c r="AQ882" s="180"/>
      <c r="AR882" s="180"/>
      <c r="AS882" s="180"/>
      <c r="AT882" s="180"/>
      <c r="AU882" s="180"/>
      <c r="AV882" s="180"/>
      <c r="AW882" s="181"/>
      <c r="AX882" s="181"/>
      <c r="AY882" s="182"/>
      <c r="AZ882" s="181"/>
      <c r="BA882" s="181"/>
      <c r="BB882" s="177"/>
      <c r="BC882" s="177"/>
      <c r="BD882" s="182"/>
    </row>
    <row r="883" spans="1:56" ht="15" customHeight="1" x14ac:dyDescent="0.25">
      <c r="A883" s="133"/>
      <c r="B883" s="133"/>
      <c r="C883" s="179"/>
      <c r="D883" s="179"/>
      <c r="E883" s="133"/>
      <c r="F883" s="133"/>
      <c r="G883" s="133"/>
      <c r="H883" s="133"/>
      <c r="I883" s="133"/>
      <c r="J883" s="133"/>
      <c r="K883" s="133"/>
      <c r="L883" s="133"/>
      <c r="M883" s="133"/>
      <c r="N883" s="133"/>
      <c r="O883" s="133"/>
      <c r="P883" s="133"/>
      <c r="Q883" s="133"/>
      <c r="R883" s="133"/>
      <c r="S883" s="133"/>
      <c r="T883" s="133"/>
      <c r="U883" s="133"/>
      <c r="V883" s="133"/>
      <c r="W883" s="133"/>
      <c r="X883" s="133"/>
      <c r="Y883" s="133"/>
      <c r="Z883" s="177"/>
      <c r="AA883" s="133"/>
      <c r="AB883" s="178"/>
      <c r="AC883" s="178"/>
      <c r="AD883" s="178"/>
      <c r="AE883" s="178"/>
      <c r="AF883" s="179"/>
      <c r="AG883" s="179"/>
      <c r="AH883" s="179"/>
      <c r="AI883" s="179"/>
      <c r="AJ883" s="133"/>
      <c r="AK883" s="133"/>
      <c r="AL883" s="133"/>
      <c r="AM883" s="133"/>
      <c r="AN883" s="133"/>
      <c r="AO883" s="133"/>
      <c r="AP883" s="133"/>
      <c r="AQ883" s="180"/>
      <c r="AR883" s="180"/>
      <c r="AS883" s="180"/>
      <c r="AT883" s="180"/>
      <c r="AU883" s="180"/>
      <c r="AV883" s="180"/>
      <c r="AW883" s="181"/>
      <c r="AX883" s="181"/>
      <c r="AY883" s="182"/>
      <c r="AZ883" s="181"/>
      <c r="BA883" s="181"/>
      <c r="BB883" s="177"/>
      <c r="BC883" s="177"/>
      <c r="BD883" s="182"/>
    </row>
    <row r="884" spans="1:56" ht="15" customHeight="1" x14ac:dyDescent="0.25">
      <c r="A884" s="133"/>
      <c r="B884" s="133"/>
      <c r="C884" s="179"/>
      <c r="D884" s="179"/>
      <c r="E884" s="133"/>
      <c r="F884" s="133"/>
      <c r="G884" s="133"/>
      <c r="H884" s="133"/>
      <c r="I884" s="133"/>
      <c r="J884" s="133"/>
      <c r="K884" s="133"/>
      <c r="L884" s="133"/>
      <c r="M884" s="133"/>
      <c r="N884" s="133"/>
      <c r="O884" s="133"/>
      <c r="P884" s="133"/>
      <c r="Q884" s="133"/>
      <c r="R884" s="133"/>
      <c r="S884" s="133"/>
      <c r="T884" s="133"/>
      <c r="U884" s="133"/>
      <c r="V884" s="133"/>
      <c r="W884" s="133"/>
      <c r="X884" s="133"/>
      <c r="Y884" s="133"/>
      <c r="Z884" s="177"/>
      <c r="AA884" s="133"/>
      <c r="AB884" s="178"/>
      <c r="AC884" s="178"/>
      <c r="AD884" s="178"/>
      <c r="AE884" s="178"/>
      <c r="AF884" s="179"/>
      <c r="AG884" s="179"/>
      <c r="AH884" s="179"/>
      <c r="AI884" s="179"/>
      <c r="AJ884" s="133"/>
      <c r="AK884" s="133"/>
      <c r="AL884" s="133"/>
      <c r="AM884" s="133"/>
      <c r="AN884" s="133"/>
      <c r="AO884" s="133"/>
      <c r="AP884" s="133"/>
      <c r="AQ884" s="180"/>
      <c r="AR884" s="180"/>
      <c r="AS884" s="180"/>
      <c r="AT884" s="180"/>
      <c r="AU884" s="180"/>
      <c r="AV884" s="180"/>
      <c r="AW884" s="181"/>
      <c r="AX884" s="181"/>
      <c r="AY884" s="182"/>
      <c r="AZ884" s="181"/>
      <c r="BA884" s="181"/>
      <c r="BB884" s="177"/>
      <c r="BC884" s="177"/>
      <c r="BD884" s="182"/>
    </row>
    <row r="885" spans="1:56" ht="15" customHeight="1" x14ac:dyDescent="0.25">
      <c r="A885" s="133"/>
      <c r="B885" s="133"/>
      <c r="C885" s="179"/>
      <c r="D885" s="179"/>
      <c r="E885" s="133"/>
      <c r="F885" s="133"/>
      <c r="G885" s="133"/>
      <c r="H885" s="133"/>
      <c r="I885" s="133"/>
      <c r="J885" s="133"/>
      <c r="K885" s="133"/>
      <c r="L885" s="133"/>
      <c r="M885" s="133"/>
      <c r="N885" s="133"/>
      <c r="O885" s="133"/>
      <c r="P885" s="133"/>
      <c r="Q885" s="133"/>
      <c r="R885" s="133"/>
      <c r="S885" s="133"/>
      <c r="T885" s="133"/>
      <c r="U885" s="133"/>
      <c r="V885" s="133"/>
      <c r="W885" s="133"/>
      <c r="X885" s="133"/>
      <c r="Y885" s="133"/>
      <c r="Z885" s="177"/>
      <c r="AA885" s="133"/>
      <c r="AB885" s="178"/>
      <c r="AC885" s="178"/>
      <c r="AD885" s="178"/>
      <c r="AE885" s="178"/>
      <c r="AF885" s="179"/>
      <c r="AG885" s="179"/>
      <c r="AH885" s="179"/>
      <c r="AI885" s="179"/>
      <c r="AJ885" s="133"/>
      <c r="AK885" s="133"/>
      <c r="AL885" s="133"/>
      <c r="AM885" s="133"/>
      <c r="AN885" s="133"/>
      <c r="AO885" s="133"/>
      <c r="AP885" s="133"/>
      <c r="AQ885" s="180"/>
      <c r="AR885" s="180"/>
      <c r="AS885" s="180"/>
      <c r="AT885" s="180"/>
      <c r="AU885" s="180"/>
      <c r="AV885" s="180"/>
      <c r="AW885" s="181"/>
      <c r="AX885" s="181"/>
      <c r="AY885" s="182"/>
      <c r="AZ885" s="181"/>
      <c r="BA885" s="181"/>
      <c r="BB885" s="177"/>
      <c r="BC885" s="177"/>
      <c r="BD885" s="182"/>
    </row>
    <row r="886" spans="1:56" ht="15" customHeight="1" x14ac:dyDescent="0.25">
      <c r="A886" s="133"/>
      <c r="B886" s="133"/>
      <c r="C886" s="179"/>
      <c r="D886" s="179"/>
      <c r="E886" s="133"/>
      <c r="F886" s="133"/>
      <c r="G886" s="133"/>
      <c r="H886" s="133"/>
      <c r="I886" s="133"/>
      <c r="J886" s="133"/>
      <c r="K886" s="133"/>
      <c r="L886" s="133"/>
      <c r="M886" s="133"/>
      <c r="N886" s="133"/>
      <c r="O886" s="133"/>
      <c r="P886" s="133"/>
      <c r="Q886" s="133"/>
      <c r="R886" s="133"/>
      <c r="S886" s="133"/>
      <c r="T886" s="133"/>
      <c r="U886" s="133"/>
      <c r="V886" s="133"/>
      <c r="W886" s="133"/>
      <c r="X886" s="133"/>
      <c r="Y886" s="133"/>
      <c r="Z886" s="177"/>
      <c r="AA886" s="133"/>
      <c r="AB886" s="178"/>
      <c r="AC886" s="178"/>
      <c r="AD886" s="178"/>
      <c r="AE886" s="178"/>
      <c r="AF886" s="179"/>
      <c r="AG886" s="179"/>
      <c r="AH886" s="179"/>
      <c r="AI886" s="179"/>
      <c r="AJ886" s="133"/>
      <c r="AK886" s="133"/>
      <c r="AL886" s="133"/>
      <c r="AM886" s="133"/>
      <c r="AN886" s="133"/>
      <c r="AO886" s="133"/>
      <c r="AP886" s="133"/>
      <c r="AQ886" s="180"/>
      <c r="AR886" s="180"/>
      <c r="AS886" s="180"/>
      <c r="AT886" s="180"/>
      <c r="AU886" s="180"/>
      <c r="AV886" s="180"/>
      <c r="AW886" s="181"/>
      <c r="AX886" s="181"/>
      <c r="AY886" s="182"/>
      <c r="AZ886" s="181"/>
      <c r="BA886" s="181"/>
      <c r="BB886" s="177"/>
      <c r="BC886" s="177"/>
      <c r="BD886" s="182"/>
    </row>
    <row r="887" spans="1:56" ht="15" customHeight="1" x14ac:dyDescent="0.25">
      <c r="A887" s="133"/>
      <c r="B887" s="133"/>
      <c r="C887" s="179"/>
      <c r="D887" s="179"/>
      <c r="E887" s="133"/>
      <c r="F887" s="133"/>
      <c r="G887" s="133"/>
      <c r="H887" s="133"/>
      <c r="I887" s="133"/>
      <c r="J887" s="133"/>
      <c r="K887" s="133"/>
      <c r="L887" s="133"/>
      <c r="M887" s="133"/>
      <c r="N887" s="133"/>
      <c r="O887" s="133"/>
      <c r="P887" s="133"/>
      <c r="Q887" s="133"/>
      <c r="R887" s="133"/>
      <c r="S887" s="133"/>
      <c r="T887" s="133"/>
      <c r="U887" s="133"/>
      <c r="V887" s="133"/>
      <c r="W887" s="133"/>
      <c r="X887" s="133"/>
      <c r="Y887" s="133"/>
      <c r="Z887" s="177"/>
      <c r="AA887" s="133"/>
      <c r="AB887" s="178"/>
      <c r="AC887" s="178"/>
      <c r="AD887" s="178"/>
      <c r="AE887" s="178"/>
      <c r="AF887" s="179"/>
      <c r="AG887" s="179"/>
      <c r="AH887" s="179"/>
      <c r="AI887" s="179"/>
      <c r="AJ887" s="133"/>
      <c r="AK887" s="133"/>
      <c r="AL887" s="133"/>
      <c r="AM887" s="133"/>
      <c r="AN887" s="133"/>
      <c r="AO887" s="133"/>
      <c r="AP887" s="133"/>
      <c r="AQ887" s="180"/>
      <c r="AR887" s="180"/>
      <c r="AS887" s="180"/>
      <c r="AT887" s="180"/>
      <c r="AU887" s="180"/>
      <c r="AV887" s="180"/>
      <c r="AW887" s="181"/>
      <c r="AX887" s="181"/>
      <c r="AY887" s="182"/>
      <c r="AZ887" s="181"/>
      <c r="BA887" s="181"/>
      <c r="BB887" s="177"/>
      <c r="BC887" s="177"/>
      <c r="BD887" s="182"/>
    </row>
    <row r="888" spans="1:56" ht="15" customHeight="1" x14ac:dyDescent="0.25">
      <c r="A888" s="133"/>
      <c r="B888" s="133"/>
      <c r="C888" s="179"/>
      <c r="D888" s="179"/>
      <c r="E888" s="133"/>
      <c r="F888" s="133"/>
      <c r="G888" s="133"/>
      <c r="H888" s="133"/>
      <c r="I888" s="133"/>
      <c r="J888" s="133"/>
      <c r="K888" s="133"/>
      <c r="L888" s="133"/>
      <c r="M888" s="133"/>
      <c r="N888" s="133"/>
      <c r="O888" s="133"/>
      <c r="P888" s="133"/>
      <c r="Q888" s="133"/>
      <c r="R888" s="133"/>
      <c r="S888" s="133"/>
      <c r="T888" s="133"/>
      <c r="U888" s="133"/>
      <c r="V888" s="133"/>
      <c r="W888" s="133"/>
      <c r="X888" s="133"/>
      <c r="Y888" s="133"/>
      <c r="Z888" s="177"/>
      <c r="AA888" s="133"/>
      <c r="AB888" s="178"/>
      <c r="AC888" s="178"/>
      <c r="AD888" s="178"/>
      <c r="AE888" s="178"/>
      <c r="AF888" s="179"/>
      <c r="AG888" s="179"/>
      <c r="AH888" s="179"/>
      <c r="AI888" s="179"/>
      <c r="AJ888" s="133"/>
      <c r="AK888" s="133"/>
      <c r="AL888" s="133"/>
      <c r="AM888" s="133"/>
      <c r="AN888" s="133"/>
      <c r="AO888" s="133"/>
      <c r="AP888" s="133"/>
      <c r="AQ888" s="180"/>
      <c r="AR888" s="180"/>
      <c r="AS888" s="180"/>
      <c r="AT888" s="180"/>
      <c r="AU888" s="180"/>
      <c r="AV888" s="180"/>
      <c r="AW888" s="181"/>
      <c r="AX888" s="181"/>
      <c r="AY888" s="182"/>
      <c r="AZ888" s="181"/>
      <c r="BA888" s="181"/>
      <c r="BB888" s="177"/>
      <c r="BC888" s="177"/>
      <c r="BD888" s="182"/>
    </row>
    <row r="889" spans="1:56" ht="15" customHeight="1" x14ac:dyDescent="0.25">
      <c r="A889" s="133"/>
      <c r="B889" s="133"/>
      <c r="C889" s="179"/>
      <c r="D889" s="179"/>
      <c r="E889" s="133"/>
      <c r="F889" s="133"/>
      <c r="G889" s="133"/>
      <c r="H889" s="133"/>
      <c r="I889" s="133"/>
      <c r="J889" s="133"/>
      <c r="K889" s="133"/>
      <c r="L889" s="133"/>
      <c r="M889" s="133"/>
      <c r="N889" s="133"/>
      <c r="O889" s="133"/>
      <c r="P889" s="133"/>
      <c r="Q889" s="133"/>
      <c r="R889" s="133"/>
      <c r="S889" s="133"/>
      <c r="T889" s="133"/>
      <c r="U889" s="133"/>
      <c r="V889" s="133"/>
      <c r="W889" s="133"/>
      <c r="X889" s="133"/>
      <c r="Y889" s="133"/>
      <c r="Z889" s="177"/>
      <c r="AA889" s="133"/>
      <c r="AB889" s="178"/>
      <c r="AC889" s="178"/>
      <c r="AD889" s="178"/>
      <c r="AE889" s="178"/>
      <c r="AF889" s="179"/>
      <c r="AG889" s="179"/>
      <c r="AH889" s="179"/>
      <c r="AI889" s="179"/>
      <c r="AJ889" s="133"/>
      <c r="AK889" s="133"/>
      <c r="AL889" s="133"/>
      <c r="AM889" s="133"/>
      <c r="AN889" s="133"/>
      <c r="AO889" s="133"/>
      <c r="AP889" s="133"/>
      <c r="AQ889" s="180"/>
      <c r="AR889" s="180"/>
      <c r="AS889" s="180"/>
      <c r="AT889" s="180"/>
      <c r="AU889" s="180"/>
      <c r="AV889" s="180"/>
      <c r="AW889" s="181"/>
      <c r="AX889" s="181"/>
      <c r="AY889" s="182"/>
      <c r="AZ889" s="181"/>
      <c r="BA889" s="181"/>
      <c r="BB889" s="177"/>
      <c r="BC889" s="177"/>
      <c r="BD889" s="182"/>
    </row>
    <row r="890" spans="1:56" ht="15" customHeight="1" x14ac:dyDescent="0.25">
      <c r="A890" s="133"/>
      <c r="B890" s="133"/>
      <c r="C890" s="179"/>
      <c r="D890" s="179"/>
      <c r="E890" s="133"/>
      <c r="F890" s="133"/>
      <c r="G890" s="133"/>
      <c r="H890" s="133"/>
      <c r="I890" s="133"/>
      <c r="J890" s="133"/>
      <c r="K890" s="133"/>
      <c r="L890" s="133"/>
      <c r="M890" s="133"/>
      <c r="N890" s="133"/>
      <c r="O890" s="133"/>
      <c r="P890" s="133"/>
      <c r="Q890" s="133"/>
      <c r="R890" s="133"/>
      <c r="S890" s="133"/>
      <c r="T890" s="133"/>
      <c r="U890" s="133"/>
      <c r="V890" s="133"/>
      <c r="W890" s="133"/>
      <c r="X890" s="133"/>
      <c r="Y890" s="133"/>
      <c r="Z890" s="177"/>
      <c r="AA890" s="133"/>
      <c r="AB890" s="178"/>
      <c r="AC890" s="178"/>
      <c r="AD890" s="178"/>
      <c r="AE890" s="178"/>
      <c r="AF890" s="179"/>
      <c r="AG890" s="179"/>
      <c r="AH890" s="179"/>
      <c r="AI890" s="179"/>
      <c r="AJ890" s="133"/>
      <c r="AK890" s="133"/>
      <c r="AL890" s="133"/>
      <c r="AM890" s="133"/>
      <c r="AN890" s="133"/>
      <c r="AO890" s="133"/>
      <c r="AP890" s="133"/>
      <c r="AQ890" s="180"/>
      <c r="AR890" s="180"/>
      <c r="AS890" s="180"/>
      <c r="AT890" s="180"/>
      <c r="AU890" s="180"/>
      <c r="AV890" s="180"/>
      <c r="AW890" s="181"/>
      <c r="AX890" s="181"/>
      <c r="AY890" s="182"/>
      <c r="AZ890" s="181"/>
      <c r="BA890" s="181"/>
      <c r="BB890" s="177"/>
      <c r="BC890" s="177"/>
      <c r="BD890" s="182"/>
    </row>
    <row r="891" spans="1:56" ht="15" customHeight="1" x14ac:dyDescent="0.25">
      <c r="A891" s="133"/>
      <c r="B891" s="133"/>
      <c r="C891" s="179"/>
      <c r="D891" s="179"/>
      <c r="E891" s="133"/>
      <c r="F891" s="133"/>
      <c r="G891" s="133"/>
      <c r="H891" s="133"/>
      <c r="I891" s="133"/>
      <c r="J891" s="133"/>
      <c r="K891" s="133"/>
      <c r="L891" s="133"/>
      <c r="M891" s="133"/>
      <c r="N891" s="133"/>
      <c r="O891" s="133"/>
      <c r="P891" s="133"/>
      <c r="Q891" s="133"/>
      <c r="R891" s="133"/>
      <c r="S891" s="133"/>
      <c r="T891" s="133"/>
      <c r="U891" s="133"/>
      <c r="V891" s="133"/>
      <c r="W891" s="133"/>
      <c r="X891" s="133"/>
      <c r="Y891" s="133"/>
      <c r="Z891" s="177"/>
      <c r="AA891" s="133"/>
      <c r="AB891" s="178"/>
      <c r="AC891" s="178"/>
      <c r="AD891" s="178"/>
      <c r="AE891" s="178"/>
      <c r="AF891" s="179"/>
      <c r="AG891" s="179"/>
      <c r="AH891" s="179"/>
      <c r="AI891" s="179"/>
      <c r="AJ891" s="133"/>
      <c r="AK891" s="133"/>
      <c r="AL891" s="133"/>
      <c r="AM891" s="133"/>
      <c r="AN891" s="133"/>
      <c r="AO891" s="133"/>
      <c r="AP891" s="133"/>
      <c r="AQ891" s="180"/>
      <c r="AR891" s="180"/>
      <c r="AS891" s="180"/>
      <c r="AT891" s="180"/>
      <c r="AU891" s="180"/>
      <c r="AV891" s="180"/>
      <c r="AW891" s="181"/>
      <c r="AX891" s="181"/>
      <c r="AY891" s="182"/>
      <c r="AZ891" s="181"/>
      <c r="BA891" s="181"/>
      <c r="BB891" s="177"/>
      <c r="BC891" s="177"/>
      <c r="BD891" s="182"/>
    </row>
    <row r="892" spans="1:56" ht="15" customHeight="1" x14ac:dyDescent="0.25">
      <c r="A892" s="133"/>
      <c r="B892" s="133"/>
      <c r="C892" s="179"/>
      <c r="D892" s="179"/>
      <c r="E892" s="133"/>
      <c r="F892" s="133"/>
      <c r="G892" s="133"/>
      <c r="H892" s="133"/>
      <c r="I892" s="133"/>
      <c r="J892" s="133"/>
      <c r="K892" s="133"/>
      <c r="L892" s="133"/>
      <c r="M892" s="133"/>
      <c r="N892" s="133"/>
      <c r="O892" s="133"/>
      <c r="P892" s="133"/>
      <c r="Q892" s="133"/>
      <c r="R892" s="133"/>
      <c r="S892" s="133"/>
      <c r="T892" s="133"/>
      <c r="U892" s="133"/>
      <c r="V892" s="133"/>
      <c r="W892" s="133"/>
      <c r="X892" s="133"/>
      <c r="Y892" s="133"/>
      <c r="Z892" s="177"/>
      <c r="AA892" s="133"/>
      <c r="AB892" s="178"/>
      <c r="AC892" s="178"/>
      <c r="AD892" s="178"/>
      <c r="AE892" s="178"/>
      <c r="AF892" s="179"/>
      <c r="AG892" s="179"/>
      <c r="AH892" s="179"/>
      <c r="AI892" s="179"/>
      <c r="AJ892" s="133"/>
      <c r="AK892" s="133"/>
      <c r="AL892" s="133"/>
      <c r="AM892" s="133"/>
      <c r="AN892" s="133"/>
      <c r="AO892" s="133"/>
      <c r="AP892" s="133"/>
      <c r="AQ892" s="180"/>
      <c r="AR892" s="180"/>
      <c r="AS892" s="180"/>
      <c r="AT892" s="180"/>
      <c r="AU892" s="180"/>
      <c r="AV892" s="180"/>
      <c r="AW892" s="181"/>
      <c r="AX892" s="181"/>
      <c r="AY892" s="182"/>
      <c r="AZ892" s="181"/>
      <c r="BA892" s="181"/>
      <c r="BB892" s="177"/>
      <c r="BC892" s="177"/>
      <c r="BD892" s="182"/>
    </row>
    <row r="893" spans="1:56" ht="15" customHeight="1" x14ac:dyDescent="0.25">
      <c r="A893" s="133"/>
      <c r="B893" s="133"/>
      <c r="C893" s="179"/>
      <c r="D893" s="179"/>
      <c r="E893" s="133"/>
      <c r="F893" s="133"/>
      <c r="G893" s="133"/>
      <c r="H893" s="133"/>
      <c r="I893" s="133"/>
      <c r="J893" s="133"/>
      <c r="K893" s="133"/>
      <c r="L893" s="133"/>
      <c r="M893" s="133"/>
      <c r="N893" s="133"/>
      <c r="O893" s="133"/>
      <c r="P893" s="133"/>
      <c r="Q893" s="133"/>
      <c r="R893" s="133"/>
      <c r="S893" s="133"/>
      <c r="T893" s="133"/>
      <c r="U893" s="133"/>
      <c r="V893" s="133"/>
      <c r="W893" s="133"/>
      <c r="X893" s="133"/>
      <c r="Y893" s="133"/>
      <c r="Z893" s="177"/>
      <c r="AA893" s="133"/>
      <c r="AB893" s="178"/>
      <c r="AC893" s="178"/>
      <c r="AD893" s="178"/>
      <c r="AE893" s="178"/>
      <c r="AF893" s="179"/>
      <c r="AG893" s="179"/>
      <c r="AH893" s="179"/>
      <c r="AI893" s="179"/>
      <c r="AJ893" s="133"/>
      <c r="AK893" s="133"/>
      <c r="AL893" s="133"/>
      <c r="AM893" s="133"/>
      <c r="AN893" s="133"/>
      <c r="AO893" s="133"/>
      <c r="AP893" s="133"/>
      <c r="AQ893" s="180"/>
      <c r="AR893" s="180"/>
      <c r="AS893" s="180"/>
      <c r="AT893" s="180"/>
      <c r="AU893" s="180"/>
      <c r="AV893" s="180"/>
      <c r="AW893" s="181"/>
      <c r="AX893" s="181"/>
      <c r="AY893" s="182"/>
      <c r="AZ893" s="181"/>
      <c r="BA893" s="181"/>
      <c r="BB893" s="177"/>
      <c r="BC893" s="177"/>
      <c r="BD893" s="182"/>
    </row>
    <row r="894" spans="1:56" ht="15" customHeight="1" x14ac:dyDescent="0.25">
      <c r="A894" s="133"/>
      <c r="B894" s="133"/>
      <c r="C894" s="179"/>
      <c r="D894" s="179"/>
      <c r="E894" s="133"/>
      <c r="F894" s="133"/>
      <c r="G894" s="133"/>
      <c r="H894" s="133"/>
      <c r="I894" s="133"/>
      <c r="J894" s="133"/>
      <c r="K894" s="133"/>
      <c r="L894" s="133"/>
      <c r="M894" s="133"/>
      <c r="N894" s="133"/>
      <c r="O894" s="133"/>
      <c r="P894" s="133"/>
      <c r="Q894" s="133"/>
      <c r="R894" s="133"/>
      <c r="S894" s="133"/>
      <c r="T894" s="133"/>
      <c r="U894" s="133"/>
      <c r="V894" s="133"/>
      <c r="W894" s="133"/>
      <c r="X894" s="133"/>
      <c r="Y894" s="133"/>
      <c r="Z894" s="177"/>
      <c r="AA894" s="133"/>
      <c r="AB894" s="178"/>
      <c r="AC894" s="178"/>
      <c r="AD894" s="178"/>
      <c r="AE894" s="178"/>
      <c r="AF894" s="179"/>
      <c r="AG894" s="179"/>
      <c r="AH894" s="179"/>
      <c r="AI894" s="179"/>
      <c r="AJ894" s="133"/>
      <c r="AK894" s="133"/>
      <c r="AL894" s="133"/>
      <c r="AM894" s="133"/>
      <c r="AN894" s="133"/>
      <c r="AO894" s="133"/>
      <c r="AP894" s="133"/>
      <c r="AQ894" s="180"/>
      <c r="AR894" s="180"/>
      <c r="AS894" s="180"/>
      <c r="AT894" s="180"/>
      <c r="AU894" s="180"/>
      <c r="AV894" s="180"/>
      <c r="AW894" s="181"/>
      <c r="AX894" s="181"/>
      <c r="AY894" s="182"/>
      <c r="AZ894" s="181"/>
      <c r="BA894" s="181"/>
      <c r="BB894" s="177"/>
      <c r="BC894" s="177"/>
      <c r="BD894" s="182"/>
    </row>
    <row r="895" spans="1:56" ht="15" customHeight="1" x14ac:dyDescent="0.25">
      <c r="A895" s="133"/>
      <c r="B895" s="133"/>
      <c r="C895" s="179"/>
      <c r="D895" s="179"/>
      <c r="E895" s="133"/>
      <c r="F895" s="133"/>
      <c r="G895" s="133"/>
      <c r="H895" s="133"/>
      <c r="I895" s="133"/>
      <c r="J895" s="133"/>
      <c r="K895" s="133"/>
      <c r="L895" s="133"/>
      <c r="M895" s="133"/>
      <c r="N895" s="133"/>
      <c r="O895" s="133"/>
      <c r="P895" s="133"/>
      <c r="Q895" s="133"/>
      <c r="R895" s="133"/>
      <c r="S895" s="133"/>
      <c r="T895" s="133"/>
      <c r="U895" s="133"/>
      <c r="V895" s="133"/>
      <c r="W895" s="133"/>
      <c r="X895" s="133"/>
      <c r="Y895" s="133"/>
      <c r="Z895" s="177"/>
      <c r="AA895" s="133"/>
      <c r="AB895" s="178"/>
      <c r="AC895" s="178"/>
      <c r="AD895" s="178"/>
      <c r="AE895" s="178"/>
      <c r="AF895" s="179"/>
      <c r="AG895" s="179"/>
      <c r="AH895" s="179"/>
      <c r="AI895" s="179"/>
      <c r="AJ895" s="133"/>
      <c r="AK895" s="133"/>
      <c r="AL895" s="133"/>
      <c r="AM895" s="133"/>
      <c r="AN895" s="133"/>
      <c r="AO895" s="133"/>
      <c r="AP895" s="133"/>
      <c r="AQ895" s="180"/>
      <c r="AR895" s="180"/>
      <c r="AS895" s="180"/>
      <c r="AT895" s="180"/>
      <c r="AU895" s="180"/>
      <c r="AV895" s="180"/>
      <c r="AW895" s="181"/>
      <c r="AX895" s="181"/>
      <c r="AY895" s="182"/>
      <c r="AZ895" s="181"/>
      <c r="BA895" s="181"/>
      <c r="BB895" s="177"/>
      <c r="BC895" s="177"/>
      <c r="BD895" s="182"/>
    </row>
    <row r="896" spans="1:56" ht="15" customHeight="1" x14ac:dyDescent="0.25">
      <c r="A896" s="133"/>
      <c r="B896" s="133"/>
      <c r="C896" s="179"/>
      <c r="D896" s="179"/>
      <c r="E896" s="133"/>
      <c r="F896" s="133"/>
      <c r="G896" s="133"/>
      <c r="H896" s="133"/>
      <c r="I896" s="133"/>
      <c r="J896" s="133"/>
      <c r="K896" s="133"/>
      <c r="L896" s="133"/>
      <c r="M896" s="133"/>
      <c r="N896" s="133"/>
      <c r="O896" s="133"/>
      <c r="P896" s="133"/>
      <c r="Q896" s="133"/>
      <c r="R896" s="133"/>
      <c r="S896" s="133"/>
      <c r="T896" s="133"/>
      <c r="U896" s="133"/>
      <c r="V896" s="133"/>
      <c r="W896" s="133"/>
      <c r="X896" s="133"/>
      <c r="Y896" s="133"/>
      <c r="Z896" s="177"/>
      <c r="AA896" s="133"/>
      <c r="AB896" s="178"/>
      <c r="AC896" s="178"/>
      <c r="AD896" s="178"/>
      <c r="AE896" s="178"/>
      <c r="AF896" s="179"/>
      <c r="AG896" s="179"/>
      <c r="AH896" s="179"/>
      <c r="AI896" s="179"/>
      <c r="AJ896" s="133"/>
      <c r="AK896" s="133"/>
      <c r="AL896" s="133"/>
      <c r="AM896" s="133"/>
      <c r="AN896" s="133"/>
      <c r="AO896" s="133"/>
      <c r="AP896" s="133"/>
      <c r="AQ896" s="180"/>
      <c r="AR896" s="180"/>
      <c r="AS896" s="180"/>
      <c r="AT896" s="180"/>
      <c r="AU896" s="180"/>
      <c r="AV896" s="180"/>
      <c r="AW896" s="181"/>
      <c r="AX896" s="181"/>
      <c r="AY896" s="182"/>
      <c r="AZ896" s="181"/>
      <c r="BA896" s="181"/>
      <c r="BB896" s="177"/>
      <c r="BC896" s="177"/>
      <c r="BD896" s="182"/>
    </row>
    <row r="897" spans="1:56" ht="15" customHeight="1" x14ac:dyDescent="0.25">
      <c r="A897" s="133"/>
      <c r="B897" s="133"/>
      <c r="C897" s="179"/>
      <c r="D897" s="179"/>
      <c r="E897" s="133"/>
      <c r="F897" s="133"/>
      <c r="G897" s="133"/>
      <c r="H897" s="133"/>
      <c r="I897" s="133"/>
      <c r="J897" s="133"/>
      <c r="K897" s="133"/>
      <c r="L897" s="133"/>
      <c r="M897" s="133"/>
      <c r="N897" s="133"/>
      <c r="O897" s="133"/>
      <c r="P897" s="133"/>
      <c r="Q897" s="133"/>
      <c r="R897" s="133"/>
      <c r="S897" s="133"/>
      <c r="T897" s="133"/>
      <c r="U897" s="133"/>
      <c r="V897" s="133"/>
      <c r="W897" s="133"/>
      <c r="X897" s="133"/>
      <c r="Y897" s="133"/>
      <c r="Z897" s="177"/>
      <c r="AA897" s="133"/>
      <c r="AB897" s="178"/>
      <c r="AC897" s="178"/>
      <c r="AD897" s="178"/>
      <c r="AE897" s="178"/>
      <c r="AF897" s="179"/>
      <c r="AG897" s="179"/>
      <c r="AH897" s="179"/>
      <c r="AI897" s="179"/>
      <c r="AJ897" s="133"/>
      <c r="AK897" s="133"/>
      <c r="AL897" s="133"/>
      <c r="AM897" s="133"/>
      <c r="AN897" s="133"/>
      <c r="AO897" s="133"/>
      <c r="AP897" s="133"/>
      <c r="AQ897" s="180"/>
      <c r="AR897" s="180"/>
      <c r="AS897" s="180"/>
      <c r="AT897" s="180"/>
      <c r="AU897" s="180"/>
      <c r="AV897" s="180"/>
      <c r="AW897" s="181"/>
      <c r="AX897" s="181"/>
      <c r="AY897" s="182"/>
      <c r="AZ897" s="181"/>
      <c r="BA897" s="181"/>
      <c r="BB897" s="177"/>
      <c r="BC897" s="177"/>
      <c r="BD897" s="182"/>
    </row>
    <row r="898" spans="1:56" ht="15" customHeight="1" x14ac:dyDescent="0.25">
      <c r="A898" s="133"/>
      <c r="B898" s="133"/>
      <c r="C898" s="179"/>
      <c r="D898" s="179"/>
      <c r="E898" s="133"/>
      <c r="F898" s="133"/>
      <c r="G898" s="133"/>
      <c r="H898" s="133"/>
      <c r="I898" s="133"/>
      <c r="J898" s="133"/>
      <c r="K898" s="133"/>
      <c r="L898" s="133"/>
      <c r="M898" s="133"/>
      <c r="N898" s="133"/>
      <c r="O898" s="133"/>
      <c r="P898" s="133"/>
      <c r="Q898" s="133"/>
      <c r="R898" s="133"/>
      <c r="S898" s="133"/>
      <c r="T898" s="133"/>
      <c r="U898" s="133"/>
      <c r="V898" s="133"/>
      <c r="W898" s="133"/>
      <c r="X898" s="133"/>
      <c r="Y898" s="133"/>
      <c r="Z898" s="177"/>
      <c r="AA898" s="133"/>
      <c r="AB898" s="178"/>
      <c r="AC898" s="178"/>
      <c r="AD898" s="178"/>
      <c r="AE898" s="178"/>
      <c r="AF898" s="179"/>
      <c r="AG898" s="179"/>
      <c r="AH898" s="179"/>
      <c r="AI898" s="179"/>
      <c r="AJ898" s="133"/>
      <c r="AK898" s="133"/>
      <c r="AL898" s="133"/>
      <c r="AM898" s="133"/>
      <c r="AN898" s="133"/>
      <c r="AO898" s="133"/>
      <c r="AP898" s="133"/>
      <c r="AQ898" s="180"/>
      <c r="AR898" s="180"/>
      <c r="AS898" s="180"/>
      <c r="AT898" s="180"/>
      <c r="AU898" s="180"/>
      <c r="AV898" s="180"/>
      <c r="AW898" s="181"/>
      <c r="AX898" s="181"/>
      <c r="AY898" s="182"/>
      <c r="AZ898" s="181"/>
      <c r="BA898" s="181"/>
      <c r="BB898" s="177"/>
      <c r="BC898" s="177"/>
      <c r="BD898" s="182"/>
    </row>
    <row r="899" spans="1:56" ht="15" customHeight="1" x14ac:dyDescent="0.25">
      <c r="A899" s="133"/>
      <c r="B899" s="133"/>
      <c r="C899" s="179"/>
      <c r="D899" s="179"/>
      <c r="E899" s="133"/>
      <c r="F899" s="133"/>
      <c r="G899" s="133"/>
      <c r="H899" s="133"/>
      <c r="I899" s="133"/>
      <c r="J899" s="133"/>
      <c r="K899" s="133"/>
      <c r="L899" s="133"/>
      <c r="M899" s="133"/>
      <c r="N899" s="133"/>
      <c r="O899" s="133"/>
      <c r="P899" s="133"/>
      <c r="Q899" s="133"/>
      <c r="R899" s="133"/>
      <c r="S899" s="133"/>
      <c r="T899" s="133"/>
      <c r="U899" s="133"/>
      <c r="V899" s="133"/>
      <c r="W899" s="133"/>
      <c r="X899" s="133"/>
      <c r="Y899" s="133"/>
      <c r="Z899" s="177"/>
      <c r="AA899" s="133"/>
      <c r="AB899" s="178"/>
      <c r="AC899" s="178"/>
      <c r="AD899" s="178"/>
      <c r="AE899" s="178"/>
      <c r="AF899" s="179"/>
      <c r="AG899" s="179"/>
      <c r="AH899" s="179"/>
      <c r="AI899" s="179"/>
      <c r="AJ899" s="133"/>
      <c r="AK899" s="133"/>
      <c r="AL899" s="133"/>
      <c r="AM899" s="133"/>
      <c r="AN899" s="133"/>
      <c r="AO899" s="133"/>
      <c r="AP899" s="133"/>
      <c r="AQ899" s="180"/>
      <c r="AR899" s="180"/>
      <c r="AS899" s="180"/>
      <c r="AT899" s="180"/>
      <c r="AU899" s="180"/>
      <c r="AV899" s="180"/>
      <c r="AW899" s="181"/>
      <c r="AX899" s="181"/>
      <c r="AY899" s="182"/>
      <c r="AZ899" s="181"/>
      <c r="BA899" s="181"/>
      <c r="BB899" s="177"/>
      <c r="BC899" s="177"/>
      <c r="BD899" s="182"/>
    </row>
    <row r="900" spans="1:56" ht="15" customHeight="1" x14ac:dyDescent="0.25">
      <c r="A900" s="133"/>
      <c r="B900" s="133"/>
      <c r="C900" s="179"/>
      <c r="D900" s="179"/>
      <c r="E900" s="133"/>
      <c r="F900" s="133"/>
      <c r="G900" s="133"/>
      <c r="H900" s="133"/>
      <c r="I900" s="133"/>
      <c r="J900" s="133"/>
      <c r="K900" s="133"/>
      <c r="L900" s="133"/>
      <c r="M900" s="133"/>
      <c r="N900" s="133"/>
      <c r="O900" s="133"/>
      <c r="P900" s="133"/>
      <c r="Q900" s="133"/>
      <c r="R900" s="133"/>
      <c r="S900" s="133"/>
      <c r="T900" s="133"/>
      <c r="U900" s="133"/>
      <c r="V900" s="133"/>
      <c r="W900" s="133"/>
      <c r="X900" s="133"/>
      <c r="Y900" s="133"/>
      <c r="Z900" s="177"/>
      <c r="AA900" s="133"/>
      <c r="AB900" s="178"/>
      <c r="AC900" s="178"/>
      <c r="AD900" s="178"/>
      <c r="AE900" s="178"/>
      <c r="AF900" s="179"/>
      <c r="AG900" s="179"/>
      <c r="AH900" s="179"/>
      <c r="AI900" s="179"/>
      <c r="AJ900" s="133"/>
      <c r="AK900" s="133"/>
      <c r="AL900" s="133"/>
      <c r="AM900" s="133"/>
      <c r="AN900" s="133"/>
      <c r="AO900" s="133"/>
      <c r="AP900" s="133"/>
      <c r="AQ900" s="180"/>
      <c r="AR900" s="180"/>
      <c r="AS900" s="180"/>
      <c r="AT900" s="180"/>
      <c r="AU900" s="180"/>
      <c r="AV900" s="180"/>
      <c r="AW900" s="181"/>
      <c r="AX900" s="181"/>
      <c r="AY900" s="182"/>
      <c r="AZ900" s="181"/>
      <c r="BA900" s="181"/>
      <c r="BB900" s="177"/>
      <c r="BC900" s="177"/>
      <c r="BD900" s="182"/>
    </row>
    <row r="901" spans="1:56" ht="15" customHeight="1" x14ac:dyDescent="0.25">
      <c r="A901" s="133"/>
      <c r="B901" s="133"/>
      <c r="C901" s="179"/>
      <c r="D901" s="179"/>
      <c r="E901" s="133"/>
      <c r="F901" s="133"/>
      <c r="G901" s="133"/>
      <c r="H901" s="133"/>
      <c r="I901" s="133"/>
      <c r="J901" s="133"/>
      <c r="K901" s="133"/>
      <c r="L901" s="133"/>
      <c r="M901" s="133"/>
      <c r="N901" s="133"/>
      <c r="O901" s="133"/>
      <c r="P901" s="133"/>
      <c r="Q901" s="133"/>
      <c r="R901" s="133"/>
      <c r="S901" s="133"/>
      <c r="T901" s="133"/>
      <c r="U901" s="133"/>
      <c r="V901" s="133"/>
      <c r="W901" s="133"/>
      <c r="X901" s="133"/>
      <c r="Y901" s="133"/>
      <c r="Z901" s="177"/>
      <c r="AA901" s="133"/>
      <c r="AB901" s="178"/>
      <c r="AC901" s="178"/>
      <c r="AD901" s="178"/>
      <c r="AE901" s="178"/>
      <c r="AF901" s="179"/>
      <c r="AG901" s="179"/>
      <c r="AH901" s="179"/>
      <c r="AI901" s="179"/>
      <c r="AJ901" s="133"/>
      <c r="AK901" s="133"/>
      <c r="AL901" s="133"/>
      <c r="AM901" s="133"/>
      <c r="AN901" s="133"/>
      <c r="AO901" s="133"/>
      <c r="AP901" s="133"/>
      <c r="AQ901" s="180"/>
      <c r="AR901" s="180"/>
      <c r="AS901" s="180"/>
      <c r="AT901" s="180"/>
      <c r="AU901" s="180"/>
      <c r="AV901" s="180"/>
      <c r="AW901" s="181"/>
      <c r="AX901" s="181"/>
      <c r="AY901" s="182"/>
      <c r="AZ901" s="181"/>
      <c r="BA901" s="181"/>
      <c r="BB901" s="177"/>
      <c r="BC901" s="177"/>
      <c r="BD901" s="182"/>
    </row>
    <row r="902" spans="1:56" ht="15" customHeight="1" x14ac:dyDescent="0.25">
      <c r="A902" s="133"/>
      <c r="B902" s="133"/>
      <c r="C902" s="179"/>
      <c r="D902" s="179"/>
      <c r="E902" s="133"/>
      <c r="F902" s="133"/>
      <c r="G902" s="133"/>
      <c r="H902" s="133"/>
      <c r="I902" s="133"/>
      <c r="J902" s="133"/>
      <c r="K902" s="133"/>
      <c r="L902" s="133"/>
      <c r="M902" s="133"/>
      <c r="N902" s="133"/>
      <c r="O902" s="133"/>
      <c r="P902" s="133"/>
      <c r="Q902" s="133"/>
      <c r="R902" s="133"/>
      <c r="S902" s="133"/>
      <c r="T902" s="133"/>
      <c r="U902" s="133"/>
      <c r="V902" s="133"/>
      <c r="W902" s="133"/>
      <c r="X902" s="133"/>
      <c r="Y902" s="133"/>
      <c r="Z902" s="177"/>
      <c r="AA902" s="133"/>
      <c r="AB902" s="178"/>
      <c r="AC902" s="178"/>
      <c r="AD902" s="178"/>
      <c r="AE902" s="178"/>
      <c r="AF902" s="179"/>
      <c r="AG902" s="179"/>
      <c r="AH902" s="179"/>
      <c r="AI902" s="179"/>
      <c r="AJ902" s="133"/>
      <c r="AK902" s="133"/>
      <c r="AL902" s="133"/>
      <c r="AM902" s="133"/>
      <c r="AN902" s="133"/>
      <c r="AO902" s="133"/>
      <c r="AP902" s="133"/>
      <c r="AQ902" s="180"/>
      <c r="AR902" s="180"/>
      <c r="AS902" s="180"/>
      <c r="AT902" s="180"/>
      <c r="AU902" s="180"/>
      <c r="AV902" s="180"/>
      <c r="AW902" s="181"/>
      <c r="AX902" s="181"/>
      <c r="AY902" s="182"/>
      <c r="AZ902" s="181"/>
      <c r="BA902" s="181"/>
      <c r="BB902" s="177"/>
      <c r="BC902" s="177"/>
      <c r="BD902" s="182"/>
    </row>
    <row r="903" spans="1:56" ht="15" customHeight="1" x14ac:dyDescent="0.25">
      <c r="A903" s="133"/>
      <c r="B903" s="133"/>
      <c r="C903" s="179"/>
      <c r="D903" s="179"/>
      <c r="E903" s="133"/>
      <c r="F903" s="133"/>
      <c r="G903" s="133"/>
      <c r="H903" s="133"/>
      <c r="I903" s="133"/>
      <c r="J903" s="133"/>
      <c r="K903" s="133"/>
      <c r="L903" s="133"/>
      <c r="M903" s="133"/>
      <c r="N903" s="133"/>
      <c r="O903" s="133"/>
      <c r="P903" s="133"/>
      <c r="Q903" s="133"/>
      <c r="R903" s="133"/>
      <c r="S903" s="133"/>
      <c r="T903" s="133"/>
      <c r="U903" s="133"/>
      <c r="V903" s="133"/>
      <c r="W903" s="133"/>
      <c r="X903" s="133"/>
      <c r="Y903" s="133"/>
      <c r="Z903" s="177"/>
      <c r="AA903" s="133"/>
      <c r="AB903" s="178"/>
      <c r="AC903" s="178"/>
      <c r="AD903" s="178"/>
      <c r="AE903" s="178"/>
      <c r="AF903" s="179"/>
      <c r="AG903" s="179"/>
      <c r="AH903" s="179"/>
      <c r="AI903" s="179"/>
      <c r="AJ903" s="133"/>
      <c r="AK903" s="133"/>
      <c r="AL903" s="133"/>
      <c r="AM903" s="133"/>
      <c r="AN903" s="133"/>
      <c r="AO903" s="133"/>
      <c r="AP903" s="133"/>
      <c r="AQ903" s="180"/>
      <c r="AR903" s="180"/>
      <c r="AS903" s="180"/>
      <c r="AT903" s="180"/>
      <c r="AU903" s="180"/>
      <c r="AV903" s="180"/>
      <c r="AW903" s="181"/>
      <c r="AX903" s="181"/>
      <c r="AY903" s="182"/>
      <c r="AZ903" s="181"/>
      <c r="BA903" s="181"/>
      <c r="BB903" s="177"/>
      <c r="BC903" s="177"/>
      <c r="BD903" s="182"/>
    </row>
    <row r="904" spans="1:56" ht="15" customHeight="1" x14ac:dyDescent="0.25">
      <c r="A904" s="133"/>
      <c r="B904" s="133"/>
      <c r="C904" s="179"/>
      <c r="D904" s="179"/>
      <c r="E904" s="133"/>
      <c r="F904" s="133"/>
      <c r="G904" s="133"/>
      <c r="H904" s="133"/>
      <c r="I904" s="133"/>
      <c r="J904" s="133"/>
      <c r="K904" s="133"/>
      <c r="L904" s="133"/>
      <c r="M904" s="133"/>
      <c r="N904" s="133"/>
      <c r="O904" s="133"/>
      <c r="P904" s="133"/>
      <c r="Q904" s="133"/>
      <c r="R904" s="133"/>
      <c r="S904" s="133"/>
      <c r="T904" s="133"/>
      <c r="U904" s="133"/>
      <c r="V904" s="133"/>
      <c r="W904" s="133"/>
      <c r="X904" s="133"/>
      <c r="Y904" s="133"/>
      <c r="Z904" s="177"/>
      <c r="AA904" s="133"/>
      <c r="AB904" s="178"/>
      <c r="AC904" s="178"/>
      <c r="AD904" s="178"/>
      <c r="AE904" s="178"/>
      <c r="AF904" s="179"/>
      <c r="AG904" s="179"/>
      <c r="AH904" s="179"/>
      <c r="AI904" s="179"/>
      <c r="AJ904" s="133"/>
      <c r="AK904" s="133"/>
      <c r="AL904" s="133"/>
      <c r="AM904" s="133"/>
      <c r="AN904" s="133"/>
      <c r="AO904" s="133"/>
      <c r="AP904" s="133"/>
      <c r="AQ904" s="180"/>
      <c r="AR904" s="180"/>
      <c r="AS904" s="180"/>
      <c r="AT904" s="180"/>
      <c r="AU904" s="180"/>
      <c r="AV904" s="180"/>
      <c r="AW904" s="181"/>
      <c r="AX904" s="181"/>
      <c r="AY904" s="182"/>
      <c r="AZ904" s="181"/>
      <c r="BA904" s="181"/>
      <c r="BB904" s="177"/>
      <c r="BC904" s="177"/>
      <c r="BD904" s="182"/>
    </row>
    <row r="905" spans="1:56" ht="15" customHeight="1" x14ac:dyDescent="0.25">
      <c r="A905" s="133"/>
      <c r="B905" s="133"/>
      <c r="C905" s="179"/>
      <c r="D905" s="179"/>
      <c r="E905" s="133"/>
      <c r="F905" s="133"/>
      <c r="G905" s="133"/>
      <c r="H905" s="133"/>
      <c r="I905" s="133"/>
      <c r="J905" s="133"/>
      <c r="K905" s="133"/>
      <c r="L905" s="133"/>
      <c r="M905" s="133"/>
      <c r="N905" s="133"/>
      <c r="O905" s="133"/>
      <c r="P905" s="133"/>
      <c r="Q905" s="133"/>
      <c r="R905" s="133"/>
      <c r="S905" s="133"/>
      <c r="T905" s="133"/>
      <c r="U905" s="133"/>
      <c r="V905" s="133"/>
      <c r="W905" s="133"/>
      <c r="X905" s="133"/>
      <c r="Y905" s="133"/>
      <c r="Z905" s="177"/>
      <c r="AA905" s="133"/>
      <c r="AB905" s="178"/>
      <c r="AC905" s="178"/>
      <c r="AD905" s="178"/>
      <c r="AE905" s="178"/>
      <c r="AF905" s="179"/>
      <c r="AG905" s="179"/>
      <c r="AH905" s="179"/>
      <c r="AI905" s="179"/>
      <c r="AJ905" s="133"/>
      <c r="AK905" s="133"/>
      <c r="AL905" s="133"/>
      <c r="AM905" s="133"/>
      <c r="AN905" s="133"/>
      <c r="AO905" s="133"/>
      <c r="AP905" s="133"/>
      <c r="AQ905" s="180"/>
      <c r="AR905" s="180"/>
      <c r="AS905" s="180"/>
      <c r="AT905" s="180"/>
      <c r="AU905" s="180"/>
      <c r="AV905" s="180"/>
      <c r="AW905" s="181"/>
      <c r="AX905" s="181"/>
      <c r="AY905" s="182"/>
      <c r="AZ905" s="181"/>
      <c r="BA905" s="181"/>
      <c r="BB905" s="177"/>
      <c r="BC905" s="177"/>
      <c r="BD905" s="182"/>
    </row>
    <row r="906" spans="1:56" ht="15" customHeight="1" x14ac:dyDescent="0.25">
      <c r="A906" s="133"/>
      <c r="B906" s="133"/>
      <c r="C906" s="179"/>
      <c r="D906" s="179"/>
      <c r="E906" s="133"/>
      <c r="F906" s="133"/>
      <c r="G906" s="133"/>
      <c r="H906" s="133"/>
      <c r="I906" s="133"/>
      <c r="J906" s="133"/>
      <c r="K906" s="133"/>
      <c r="L906" s="133"/>
      <c r="M906" s="133"/>
      <c r="N906" s="133"/>
      <c r="O906" s="133"/>
      <c r="P906" s="133"/>
      <c r="Q906" s="133"/>
      <c r="R906" s="133"/>
      <c r="S906" s="133"/>
      <c r="T906" s="133"/>
      <c r="U906" s="133"/>
      <c r="V906" s="133"/>
      <c r="W906" s="133"/>
      <c r="X906" s="133"/>
      <c r="Y906" s="133"/>
      <c r="Z906" s="177"/>
      <c r="AA906" s="133"/>
      <c r="AB906" s="178"/>
      <c r="AC906" s="178"/>
      <c r="AD906" s="178"/>
      <c r="AE906" s="178"/>
      <c r="AF906" s="179"/>
      <c r="AG906" s="179"/>
      <c r="AH906" s="179"/>
      <c r="AI906" s="179"/>
      <c r="AJ906" s="133"/>
      <c r="AK906" s="133"/>
      <c r="AL906" s="133"/>
      <c r="AM906" s="133"/>
      <c r="AN906" s="133"/>
      <c r="AO906" s="133"/>
      <c r="AP906" s="133"/>
      <c r="AQ906" s="180"/>
      <c r="AR906" s="180"/>
      <c r="AS906" s="180"/>
      <c r="AT906" s="180"/>
      <c r="AU906" s="180"/>
      <c r="AV906" s="180"/>
      <c r="AW906" s="181"/>
      <c r="AX906" s="181"/>
      <c r="AY906" s="182"/>
      <c r="AZ906" s="181"/>
      <c r="BA906" s="181"/>
      <c r="BB906" s="177"/>
      <c r="BC906" s="177"/>
      <c r="BD906" s="182"/>
    </row>
    <row r="907" spans="1:56" ht="15" customHeight="1" x14ac:dyDescent="0.25">
      <c r="A907" s="133"/>
      <c r="B907" s="133"/>
      <c r="C907" s="179"/>
      <c r="D907" s="179"/>
      <c r="E907" s="133"/>
      <c r="F907" s="133"/>
      <c r="G907" s="133"/>
      <c r="H907" s="133"/>
      <c r="I907" s="133"/>
      <c r="J907" s="133"/>
      <c r="K907" s="133"/>
      <c r="L907" s="133"/>
      <c r="M907" s="133"/>
      <c r="N907" s="133"/>
      <c r="O907" s="133"/>
      <c r="P907" s="133"/>
      <c r="Q907" s="133"/>
      <c r="R907" s="133"/>
      <c r="S907" s="133"/>
      <c r="T907" s="133"/>
      <c r="U907" s="133"/>
      <c r="V907" s="133"/>
      <c r="W907" s="133"/>
      <c r="X907" s="133"/>
      <c r="Y907" s="133"/>
      <c r="Z907" s="177"/>
      <c r="AA907" s="133"/>
      <c r="AB907" s="178"/>
      <c r="AC907" s="178"/>
      <c r="AD907" s="178"/>
      <c r="AE907" s="178"/>
      <c r="AF907" s="179"/>
      <c r="AG907" s="179"/>
      <c r="AH907" s="179"/>
      <c r="AI907" s="179"/>
      <c r="AJ907" s="133"/>
      <c r="AK907" s="133"/>
      <c r="AL907" s="133"/>
      <c r="AM907" s="133"/>
      <c r="AN907" s="133"/>
      <c r="AO907" s="133"/>
      <c r="AP907" s="133"/>
      <c r="AQ907" s="180"/>
      <c r="AR907" s="180"/>
      <c r="AS907" s="180"/>
      <c r="AT907" s="180"/>
      <c r="AU907" s="180"/>
      <c r="AV907" s="180"/>
      <c r="AW907" s="181"/>
      <c r="AX907" s="181"/>
      <c r="AY907" s="182"/>
      <c r="AZ907" s="181"/>
      <c r="BA907" s="181"/>
      <c r="BB907" s="177"/>
      <c r="BC907" s="177"/>
      <c r="BD907" s="182"/>
    </row>
    <row r="908" spans="1:56" ht="15" customHeight="1" x14ac:dyDescent="0.25">
      <c r="A908" s="133"/>
      <c r="B908" s="133"/>
      <c r="C908" s="179"/>
      <c r="D908" s="179"/>
      <c r="E908" s="133"/>
      <c r="F908" s="133"/>
      <c r="G908" s="133"/>
      <c r="H908" s="133"/>
      <c r="I908" s="133"/>
      <c r="J908" s="133"/>
      <c r="K908" s="133"/>
      <c r="L908" s="133"/>
      <c r="M908" s="133"/>
      <c r="N908" s="133"/>
      <c r="O908" s="133"/>
      <c r="P908" s="133"/>
      <c r="Q908" s="133"/>
      <c r="R908" s="133"/>
      <c r="S908" s="133"/>
      <c r="T908" s="133"/>
      <c r="U908" s="133"/>
      <c r="V908" s="133"/>
      <c r="W908" s="133"/>
      <c r="X908" s="133"/>
      <c r="Y908" s="133"/>
      <c r="Z908" s="177"/>
      <c r="AA908" s="133"/>
      <c r="AB908" s="178"/>
      <c r="AC908" s="178"/>
      <c r="AD908" s="178"/>
      <c r="AE908" s="178"/>
      <c r="AF908" s="179"/>
      <c r="AG908" s="179"/>
      <c r="AH908" s="179"/>
      <c r="AI908" s="179"/>
      <c r="AJ908" s="133"/>
      <c r="AK908" s="133"/>
      <c r="AL908" s="133"/>
      <c r="AM908" s="133"/>
      <c r="AN908" s="133"/>
      <c r="AO908" s="133"/>
      <c r="AP908" s="133"/>
      <c r="AQ908" s="180"/>
      <c r="AR908" s="180"/>
      <c r="AS908" s="180"/>
      <c r="AT908" s="180"/>
      <c r="AU908" s="180"/>
      <c r="AV908" s="180"/>
      <c r="AW908" s="181"/>
      <c r="AX908" s="181"/>
      <c r="AY908" s="182"/>
      <c r="AZ908" s="181"/>
      <c r="BA908" s="181"/>
      <c r="BB908" s="177"/>
      <c r="BC908" s="177"/>
      <c r="BD908" s="182"/>
    </row>
    <row r="909" spans="1:56" ht="15" customHeight="1" x14ac:dyDescent="0.25">
      <c r="A909" s="133"/>
      <c r="B909" s="133"/>
      <c r="C909" s="179"/>
      <c r="D909" s="179"/>
      <c r="E909" s="133"/>
      <c r="F909" s="133"/>
      <c r="G909" s="133"/>
      <c r="H909" s="133"/>
      <c r="I909" s="133"/>
      <c r="J909" s="133"/>
      <c r="K909" s="133"/>
      <c r="L909" s="133"/>
      <c r="M909" s="133"/>
      <c r="N909" s="133"/>
      <c r="O909" s="133"/>
      <c r="P909" s="133"/>
      <c r="Q909" s="133"/>
      <c r="R909" s="133"/>
      <c r="S909" s="133"/>
      <c r="T909" s="133"/>
      <c r="U909" s="133"/>
      <c r="V909" s="133"/>
      <c r="W909" s="133"/>
      <c r="X909" s="133"/>
      <c r="Y909" s="133"/>
      <c r="Z909" s="177"/>
      <c r="AA909" s="133"/>
      <c r="AB909" s="178"/>
      <c r="AC909" s="178"/>
      <c r="AD909" s="178"/>
      <c r="AE909" s="178"/>
      <c r="AF909" s="179"/>
      <c r="AG909" s="179"/>
      <c r="AH909" s="179"/>
      <c r="AI909" s="179"/>
      <c r="AJ909" s="133"/>
      <c r="AK909" s="133"/>
      <c r="AL909" s="133"/>
      <c r="AM909" s="133"/>
      <c r="AN909" s="133"/>
      <c r="AO909" s="133"/>
      <c r="AP909" s="133"/>
      <c r="AQ909" s="180"/>
      <c r="AR909" s="180"/>
      <c r="AS909" s="180"/>
      <c r="AT909" s="180"/>
      <c r="AU909" s="180"/>
      <c r="AV909" s="180"/>
      <c r="AW909" s="181"/>
      <c r="AX909" s="181"/>
      <c r="AY909" s="182"/>
      <c r="AZ909" s="181"/>
      <c r="BA909" s="181"/>
      <c r="BB909" s="177"/>
      <c r="BC909" s="177"/>
      <c r="BD909" s="182"/>
    </row>
    <row r="910" spans="1:56" ht="15" customHeight="1" x14ac:dyDescent="0.25">
      <c r="A910" s="133"/>
      <c r="B910" s="133"/>
      <c r="C910" s="179"/>
      <c r="D910" s="179"/>
      <c r="E910" s="133"/>
      <c r="F910" s="133"/>
      <c r="G910" s="133"/>
      <c r="H910" s="133"/>
      <c r="I910" s="133"/>
      <c r="J910" s="133"/>
      <c r="K910" s="133"/>
      <c r="L910" s="133"/>
      <c r="M910" s="133"/>
      <c r="N910" s="133"/>
      <c r="O910" s="133"/>
      <c r="P910" s="133"/>
      <c r="Q910" s="133"/>
      <c r="R910" s="133"/>
      <c r="S910" s="133"/>
      <c r="T910" s="133"/>
      <c r="U910" s="133"/>
      <c r="V910" s="133"/>
      <c r="W910" s="133"/>
      <c r="X910" s="133"/>
      <c r="Y910" s="133"/>
      <c r="Z910" s="177"/>
      <c r="AA910" s="133"/>
      <c r="AB910" s="178"/>
      <c r="AC910" s="178"/>
      <c r="AD910" s="178"/>
      <c r="AE910" s="178"/>
      <c r="AF910" s="179"/>
      <c r="AG910" s="179"/>
      <c r="AH910" s="179"/>
      <c r="AI910" s="179"/>
      <c r="AJ910" s="133"/>
      <c r="AK910" s="133"/>
      <c r="AL910" s="133"/>
      <c r="AM910" s="133"/>
      <c r="AN910" s="133"/>
      <c r="AO910" s="133"/>
      <c r="AP910" s="133"/>
      <c r="AQ910" s="180"/>
      <c r="AR910" s="180"/>
      <c r="AS910" s="180"/>
      <c r="AT910" s="180"/>
      <c r="AU910" s="180"/>
      <c r="AV910" s="180"/>
      <c r="AW910" s="181"/>
      <c r="AX910" s="181"/>
      <c r="AY910" s="182"/>
      <c r="AZ910" s="181"/>
      <c r="BA910" s="181"/>
      <c r="BB910" s="177"/>
      <c r="BC910" s="177"/>
      <c r="BD910" s="182"/>
    </row>
    <row r="911" spans="1:56" ht="15" customHeight="1" x14ac:dyDescent="0.25">
      <c r="A911" s="133"/>
      <c r="B911" s="133"/>
      <c r="C911" s="179"/>
      <c r="D911" s="179"/>
      <c r="E911" s="133"/>
      <c r="F911" s="133"/>
      <c r="G911" s="133"/>
      <c r="H911" s="133"/>
      <c r="I911" s="133"/>
      <c r="J911" s="133"/>
      <c r="K911" s="133"/>
      <c r="L911" s="133"/>
      <c r="M911" s="133"/>
      <c r="N911" s="133"/>
      <c r="O911" s="133"/>
      <c r="P911" s="133"/>
      <c r="Q911" s="133"/>
      <c r="R911" s="133"/>
      <c r="S911" s="133"/>
      <c r="T911" s="133"/>
      <c r="U911" s="133"/>
      <c r="V911" s="133"/>
      <c r="W911" s="133"/>
      <c r="X911" s="133"/>
      <c r="Y911" s="133"/>
      <c r="Z911" s="177"/>
      <c r="AA911" s="133"/>
      <c r="AB911" s="178"/>
      <c r="AC911" s="178"/>
      <c r="AD911" s="178"/>
      <c r="AE911" s="178"/>
      <c r="AF911" s="179"/>
      <c r="AG911" s="179"/>
      <c r="AH911" s="179"/>
      <c r="AI911" s="179"/>
      <c r="AJ911" s="133"/>
      <c r="AK911" s="133"/>
      <c r="AL911" s="133"/>
      <c r="AM911" s="133"/>
      <c r="AN911" s="133"/>
      <c r="AO911" s="133"/>
      <c r="AP911" s="133"/>
      <c r="AQ911" s="180"/>
      <c r="AR911" s="180"/>
      <c r="AS911" s="180"/>
      <c r="AT911" s="180"/>
      <c r="AU911" s="180"/>
      <c r="AV911" s="180"/>
      <c r="AW911" s="181"/>
      <c r="AX911" s="181"/>
      <c r="AY911" s="182"/>
      <c r="AZ911" s="181"/>
      <c r="BA911" s="181"/>
      <c r="BB911" s="177"/>
      <c r="BC911" s="177"/>
      <c r="BD911" s="182"/>
    </row>
    <row r="912" spans="1:56" ht="15" customHeight="1" x14ac:dyDescent="0.25">
      <c r="A912" s="133"/>
      <c r="B912" s="133"/>
      <c r="C912" s="179"/>
      <c r="D912" s="179"/>
      <c r="E912" s="133"/>
      <c r="F912" s="133"/>
      <c r="G912" s="133"/>
      <c r="H912" s="133"/>
      <c r="I912" s="133"/>
      <c r="J912" s="133"/>
      <c r="K912" s="133"/>
      <c r="L912" s="133"/>
      <c r="M912" s="133"/>
      <c r="N912" s="133"/>
      <c r="O912" s="133"/>
      <c r="P912" s="133"/>
      <c r="Q912" s="133"/>
      <c r="R912" s="133"/>
      <c r="S912" s="133"/>
      <c r="T912" s="133"/>
      <c r="U912" s="133"/>
      <c r="V912" s="133"/>
      <c r="W912" s="133"/>
      <c r="X912" s="133"/>
      <c r="Y912" s="133"/>
      <c r="Z912" s="177"/>
      <c r="AA912" s="133"/>
      <c r="AB912" s="178"/>
      <c r="AC912" s="178"/>
      <c r="AD912" s="178"/>
      <c r="AE912" s="178"/>
      <c r="AF912" s="179"/>
      <c r="AG912" s="179"/>
      <c r="AH912" s="179"/>
      <c r="AI912" s="179"/>
      <c r="AJ912" s="133"/>
      <c r="AK912" s="133"/>
      <c r="AL912" s="133"/>
      <c r="AM912" s="133"/>
      <c r="AN912" s="133"/>
      <c r="AO912" s="133"/>
      <c r="AP912" s="133"/>
      <c r="AQ912" s="180"/>
      <c r="AR912" s="180"/>
      <c r="AS912" s="180"/>
      <c r="AT912" s="180"/>
      <c r="AU912" s="180"/>
      <c r="AV912" s="180"/>
      <c r="AW912" s="181"/>
      <c r="AX912" s="181"/>
      <c r="AY912" s="182"/>
      <c r="AZ912" s="181"/>
      <c r="BA912" s="181"/>
      <c r="BB912" s="177"/>
      <c r="BC912" s="177"/>
      <c r="BD912" s="182"/>
    </row>
    <row r="913" spans="1:56" ht="15" customHeight="1" x14ac:dyDescent="0.25">
      <c r="A913" s="133"/>
      <c r="B913" s="133"/>
      <c r="C913" s="179"/>
      <c r="D913" s="179"/>
      <c r="E913" s="133"/>
      <c r="F913" s="133"/>
      <c r="G913" s="133"/>
      <c r="H913" s="133"/>
      <c r="I913" s="133"/>
      <c r="J913" s="133"/>
      <c r="K913" s="133"/>
      <c r="L913" s="133"/>
      <c r="M913" s="133"/>
      <c r="N913" s="133"/>
      <c r="O913" s="133"/>
      <c r="P913" s="133"/>
      <c r="Q913" s="133"/>
      <c r="R913" s="133"/>
      <c r="S913" s="133"/>
      <c r="T913" s="133"/>
      <c r="U913" s="133"/>
      <c r="V913" s="133"/>
      <c r="W913" s="133"/>
      <c r="X913" s="133"/>
      <c r="Y913" s="133"/>
      <c r="Z913" s="177"/>
      <c r="AA913" s="133"/>
      <c r="AB913" s="178"/>
      <c r="AC913" s="178"/>
      <c r="AD913" s="178"/>
      <c r="AE913" s="178"/>
      <c r="AF913" s="179"/>
      <c r="AG913" s="179"/>
      <c r="AH913" s="179"/>
      <c r="AI913" s="179"/>
      <c r="AJ913" s="133"/>
      <c r="AK913" s="133"/>
      <c r="AL913" s="133"/>
      <c r="AM913" s="133"/>
      <c r="AN913" s="133"/>
      <c r="AO913" s="133"/>
      <c r="AP913" s="133"/>
      <c r="AQ913" s="180"/>
      <c r="AR913" s="180"/>
      <c r="AS913" s="180"/>
      <c r="AT913" s="180"/>
      <c r="AU913" s="180"/>
      <c r="AV913" s="180"/>
      <c r="AW913" s="181"/>
      <c r="AX913" s="181"/>
      <c r="AY913" s="182"/>
      <c r="AZ913" s="181"/>
      <c r="BA913" s="181"/>
      <c r="BB913" s="177"/>
      <c r="BC913" s="177"/>
      <c r="BD913" s="182"/>
    </row>
    <row r="914" spans="1:56" ht="15" customHeight="1" x14ac:dyDescent="0.25">
      <c r="A914" s="133"/>
      <c r="B914" s="133"/>
      <c r="C914" s="179"/>
      <c r="D914" s="179"/>
      <c r="E914" s="133"/>
      <c r="F914" s="133"/>
      <c r="G914" s="133"/>
      <c r="H914" s="133"/>
      <c r="I914" s="133"/>
      <c r="J914" s="133"/>
      <c r="K914" s="133"/>
      <c r="L914" s="133"/>
      <c r="M914" s="133"/>
      <c r="N914" s="133"/>
      <c r="O914" s="133"/>
      <c r="P914" s="133"/>
      <c r="Q914" s="133"/>
      <c r="R914" s="133"/>
      <c r="S914" s="133"/>
      <c r="T914" s="133"/>
      <c r="U914" s="133"/>
      <c r="V914" s="133"/>
      <c r="W914" s="133"/>
      <c r="X914" s="133"/>
      <c r="Y914" s="133"/>
      <c r="Z914" s="177"/>
      <c r="AA914" s="133"/>
      <c r="AB914" s="178"/>
      <c r="AC914" s="178"/>
      <c r="AD914" s="178"/>
      <c r="AE914" s="178"/>
      <c r="AF914" s="179"/>
      <c r="AG914" s="179"/>
      <c r="AH914" s="179"/>
      <c r="AI914" s="179"/>
      <c r="AJ914" s="133"/>
      <c r="AK914" s="133"/>
      <c r="AL914" s="133"/>
      <c r="AM914" s="133"/>
      <c r="AN914" s="133"/>
      <c r="AO914" s="133"/>
      <c r="AP914" s="133"/>
      <c r="AQ914" s="180"/>
      <c r="AR914" s="180"/>
      <c r="AS914" s="180"/>
      <c r="AT914" s="180"/>
      <c r="AU914" s="180"/>
      <c r="AV914" s="180"/>
      <c r="AW914" s="181"/>
      <c r="AX914" s="181"/>
      <c r="AY914" s="182"/>
      <c r="AZ914" s="181"/>
      <c r="BA914" s="181"/>
      <c r="BB914" s="177"/>
      <c r="BC914" s="177"/>
      <c r="BD914" s="182"/>
    </row>
    <row r="915" spans="1:56" ht="15" customHeight="1" x14ac:dyDescent="0.25">
      <c r="A915" s="133"/>
      <c r="B915" s="133"/>
      <c r="C915" s="179"/>
      <c r="D915" s="179"/>
      <c r="E915" s="133"/>
      <c r="F915" s="133"/>
      <c r="G915" s="133"/>
      <c r="H915" s="133"/>
      <c r="I915" s="133"/>
      <c r="J915" s="133"/>
      <c r="K915" s="133"/>
      <c r="L915" s="133"/>
      <c r="M915" s="133"/>
      <c r="N915" s="133"/>
      <c r="O915" s="133"/>
      <c r="P915" s="133"/>
      <c r="Q915" s="133"/>
      <c r="R915" s="133"/>
      <c r="S915" s="133"/>
      <c r="T915" s="133"/>
      <c r="U915" s="133"/>
      <c r="V915" s="133"/>
      <c r="W915" s="133"/>
      <c r="X915" s="133"/>
      <c r="Y915" s="133"/>
      <c r="Z915" s="177"/>
      <c r="AA915" s="133"/>
      <c r="AB915" s="178"/>
      <c r="AC915" s="178"/>
      <c r="AD915" s="178"/>
      <c r="AE915" s="178"/>
      <c r="AF915" s="179"/>
      <c r="AG915" s="179"/>
      <c r="AH915" s="179"/>
      <c r="AI915" s="179"/>
      <c r="AJ915" s="133"/>
      <c r="AK915" s="133"/>
      <c r="AL915" s="133"/>
      <c r="AM915" s="133"/>
      <c r="AN915" s="133"/>
      <c r="AO915" s="133"/>
      <c r="AP915" s="133"/>
      <c r="AQ915" s="180"/>
      <c r="AR915" s="180"/>
      <c r="AS915" s="180"/>
      <c r="AT915" s="180"/>
      <c r="AU915" s="180"/>
      <c r="AV915" s="180"/>
      <c r="AW915" s="181"/>
      <c r="AX915" s="181"/>
      <c r="AY915" s="182"/>
      <c r="AZ915" s="181"/>
      <c r="BA915" s="181"/>
      <c r="BB915" s="177"/>
      <c r="BC915" s="177"/>
      <c r="BD915" s="182"/>
    </row>
    <row r="916" spans="1:56" ht="15" customHeight="1" x14ac:dyDescent="0.25">
      <c r="A916" s="133"/>
      <c r="B916" s="133"/>
      <c r="C916" s="179"/>
      <c r="D916" s="179"/>
      <c r="E916" s="133"/>
      <c r="F916" s="133"/>
      <c r="G916" s="133"/>
      <c r="H916" s="133"/>
      <c r="I916" s="133"/>
      <c r="J916" s="133"/>
      <c r="K916" s="133"/>
      <c r="L916" s="133"/>
      <c r="M916" s="133"/>
      <c r="N916" s="133"/>
      <c r="O916" s="133"/>
      <c r="P916" s="133"/>
      <c r="Q916" s="133"/>
      <c r="R916" s="133"/>
      <c r="S916" s="133"/>
      <c r="T916" s="133"/>
      <c r="U916" s="133"/>
      <c r="V916" s="133"/>
      <c r="W916" s="133"/>
      <c r="X916" s="133"/>
      <c r="Y916" s="133"/>
      <c r="Z916" s="177"/>
      <c r="AA916" s="133"/>
      <c r="AB916" s="178"/>
      <c r="AC916" s="178"/>
      <c r="AD916" s="178"/>
      <c r="AE916" s="178"/>
      <c r="AF916" s="179"/>
      <c r="AG916" s="179"/>
      <c r="AH916" s="179"/>
      <c r="AI916" s="179"/>
      <c r="AJ916" s="133"/>
      <c r="AK916" s="133"/>
      <c r="AL916" s="133"/>
      <c r="AM916" s="133"/>
      <c r="AN916" s="133"/>
      <c r="AO916" s="133"/>
      <c r="AP916" s="133"/>
      <c r="AQ916" s="180"/>
      <c r="AR916" s="180"/>
      <c r="AS916" s="180"/>
      <c r="AT916" s="180"/>
      <c r="AU916" s="180"/>
      <c r="AV916" s="180"/>
      <c r="AW916" s="181"/>
      <c r="AX916" s="181"/>
      <c r="AY916" s="182"/>
      <c r="AZ916" s="181"/>
      <c r="BA916" s="181"/>
      <c r="BB916" s="177"/>
      <c r="BC916" s="177"/>
      <c r="BD916" s="182"/>
    </row>
    <row r="917" spans="1:56" ht="15" customHeight="1" x14ac:dyDescent="0.25">
      <c r="A917" s="133"/>
      <c r="B917" s="133"/>
      <c r="C917" s="179"/>
      <c r="D917" s="179"/>
      <c r="E917" s="133"/>
      <c r="F917" s="133"/>
      <c r="G917" s="133"/>
      <c r="H917" s="133"/>
      <c r="I917" s="133"/>
      <c r="J917" s="133"/>
      <c r="K917" s="133"/>
      <c r="L917" s="133"/>
      <c r="M917" s="133"/>
      <c r="N917" s="133"/>
      <c r="O917" s="133"/>
      <c r="P917" s="133"/>
      <c r="Q917" s="133"/>
      <c r="R917" s="133"/>
      <c r="S917" s="133"/>
      <c r="T917" s="133"/>
      <c r="U917" s="133"/>
      <c r="V917" s="133"/>
      <c r="W917" s="133"/>
      <c r="X917" s="133"/>
      <c r="Y917" s="133"/>
      <c r="Z917" s="177"/>
      <c r="AA917" s="133"/>
      <c r="AB917" s="178"/>
      <c r="AC917" s="178"/>
      <c r="AD917" s="178"/>
      <c r="AE917" s="178"/>
      <c r="AF917" s="179"/>
      <c r="AG917" s="179"/>
      <c r="AH917" s="179"/>
      <c r="AI917" s="179"/>
      <c r="AJ917" s="133"/>
      <c r="AK917" s="133"/>
      <c r="AL917" s="133"/>
      <c r="AM917" s="133"/>
      <c r="AN917" s="133"/>
      <c r="AO917" s="133"/>
      <c r="AP917" s="133"/>
      <c r="AQ917" s="180"/>
      <c r="AR917" s="180"/>
      <c r="AS917" s="180"/>
      <c r="AT917" s="180"/>
      <c r="AU917" s="180"/>
      <c r="AV917" s="180"/>
      <c r="AW917" s="181"/>
      <c r="AX917" s="181"/>
      <c r="AY917" s="182"/>
      <c r="AZ917" s="181"/>
      <c r="BA917" s="181"/>
      <c r="BB917" s="177"/>
      <c r="BC917" s="177"/>
      <c r="BD917" s="182"/>
    </row>
    <row r="918" spans="1:56" ht="15" customHeight="1" x14ac:dyDescent="0.25">
      <c r="A918" s="133"/>
      <c r="B918" s="133"/>
      <c r="C918" s="179"/>
      <c r="D918" s="179"/>
      <c r="E918" s="133"/>
      <c r="F918" s="133"/>
      <c r="G918" s="133"/>
      <c r="H918" s="133"/>
      <c r="I918" s="133"/>
      <c r="J918" s="133"/>
      <c r="K918" s="133"/>
      <c r="L918" s="133"/>
      <c r="M918" s="133"/>
      <c r="N918" s="133"/>
      <c r="O918" s="133"/>
      <c r="P918" s="133"/>
      <c r="Q918" s="133"/>
      <c r="R918" s="133"/>
      <c r="S918" s="133"/>
      <c r="T918" s="133"/>
      <c r="U918" s="133"/>
      <c r="V918" s="133"/>
      <c r="W918" s="133"/>
      <c r="X918" s="133"/>
      <c r="Y918" s="133"/>
      <c r="Z918" s="177"/>
      <c r="AA918" s="133"/>
      <c r="AB918" s="178"/>
      <c r="AC918" s="178"/>
      <c r="AD918" s="178"/>
      <c r="AE918" s="178"/>
      <c r="AF918" s="179"/>
      <c r="AG918" s="179"/>
      <c r="AH918" s="179"/>
      <c r="AI918" s="179"/>
      <c r="AJ918" s="133"/>
      <c r="AK918" s="133"/>
      <c r="AL918" s="133"/>
      <c r="AM918" s="133"/>
      <c r="AN918" s="133"/>
      <c r="AO918" s="133"/>
      <c r="AP918" s="133"/>
      <c r="AQ918" s="180"/>
      <c r="AR918" s="180"/>
      <c r="AS918" s="180"/>
      <c r="AT918" s="180"/>
      <c r="AU918" s="180"/>
      <c r="AV918" s="180"/>
      <c r="AW918" s="181"/>
      <c r="AX918" s="181"/>
      <c r="AY918" s="182"/>
      <c r="AZ918" s="181"/>
      <c r="BA918" s="181"/>
      <c r="BB918" s="177"/>
      <c r="BC918" s="177"/>
      <c r="BD918" s="182"/>
    </row>
    <row r="919" spans="1:56" ht="15" customHeight="1" x14ac:dyDescent="0.25">
      <c r="A919" s="133"/>
      <c r="B919" s="133"/>
      <c r="C919" s="179"/>
      <c r="D919" s="179"/>
      <c r="E919" s="133"/>
      <c r="F919" s="133"/>
      <c r="G919" s="133"/>
      <c r="H919" s="133"/>
      <c r="I919" s="133"/>
      <c r="J919" s="133"/>
      <c r="K919" s="133"/>
      <c r="L919" s="133"/>
      <c r="M919" s="133"/>
      <c r="N919" s="133"/>
      <c r="O919" s="133"/>
      <c r="P919" s="133"/>
      <c r="Q919" s="133"/>
      <c r="R919" s="133"/>
      <c r="S919" s="133"/>
      <c r="T919" s="133"/>
      <c r="U919" s="133"/>
      <c r="V919" s="133"/>
      <c r="W919" s="133"/>
      <c r="X919" s="133"/>
      <c r="Y919" s="133"/>
      <c r="Z919" s="177"/>
      <c r="AA919" s="133"/>
      <c r="AB919" s="178"/>
      <c r="AC919" s="178"/>
      <c r="AD919" s="178"/>
      <c r="AE919" s="178"/>
      <c r="AF919" s="179"/>
      <c r="AG919" s="179"/>
      <c r="AH919" s="179"/>
      <c r="AI919" s="179"/>
      <c r="AJ919" s="133"/>
      <c r="AK919" s="133"/>
      <c r="AL919" s="133"/>
      <c r="AM919" s="133"/>
      <c r="AN919" s="133"/>
      <c r="AO919" s="133"/>
      <c r="AP919" s="133"/>
      <c r="AQ919" s="180"/>
      <c r="AR919" s="180"/>
      <c r="AS919" s="180"/>
      <c r="AT919" s="180"/>
      <c r="AU919" s="180"/>
      <c r="AV919" s="180"/>
      <c r="AW919" s="181"/>
      <c r="AX919" s="181"/>
      <c r="AY919" s="182"/>
      <c r="AZ919" s="181"/>
      <c r="BA919" s="181"/>
      <c r="BB919" s="177"/>
      <c r="BC919" s="177"/>
      <c r="BD919" s="182"/>
    </row>
    <row r="920" spans="1:56" ht="15" customHeight="1" x14ac:dyDescent="0.25">
      <c r="A920" s="133"/>
      <c r="B920" s="133"/>
      <c r="C920" s="179"/>
      <c r="D920" s="179"/>
      <c r="E920" s="133"/>
      <c r="F920" s="133"/>
      <c r="G920" s="133"/>
      <c r="H920" s="133"/>
      <c r="I920" s="133"/>
      <c r="J920" s="133"/>
      <c r="K920" s="133"/>
      <c r="L920" s="133"/>
      <c r="M920" s="133"/>
      <c r="N920" s="133"/>
      <c r="O920" s="133"/>
      <c r="P920" s="133"/>
      <c r="Q920" s="133"/>
      <c r="R920" s="133"/>
      <c r="S920" s="133"/>
      <c r="T920" s="133"/>
      <c r="U920" s="133"/>
      <c r="V920" s="133"/>
      <c r="W920" s="133"/>
      <c r="X920" s="133"/>
      <c r="Y920" s="133"/>
      <c r="Z920" s="177"/>
      <c r="AA920" s="133"/>
      <c r="AB920" s="178"/>
      <c r="AC920" s="178"/>
      <c r="AD920" s="178"/>
      <c r="AE920" s="178"/>
      <c r="AF920" s="179"/>
      <c r="AG920" s="179"/>
      <c r="AH920" s="179"/>
      <c r="AI920" s="179"/>
      <c r="AJ920" s="133"/>
      <c r="AK920" s="133"/>
      <c r="AL920" s="133"/>
      <c r="AM920" s="133"/>
      <c r="AN920" s="133"/>
      <c r="AO920" s="133"/>
      <c r="AP920" s="133"/>
      <c r="AQ920" s="180"/>
      <c r="AR920" s="180"/>
      <c r="AS920" s="180"/>
      <c r="AT920" s="180"/>
      <c r="AU920" s="180"/>
      <c r="AV920" s="180"/>
      <c r="AW920" s="181"/>
      <c r="AX920" s="181"/>
      <c r="AY920" s="182"/>
      <c r="AZ920" s="181"/>
      <c r="BA920" s="181"/>
      <c r="BB920" s="177"/>
      <c r="BC920" s="177"/>
      <c r="BD920" s="182"/>
    </row>
    <row r="921" spans="1:56" ht="15" customHeight="1" x14ac:dyDescent="0.25">
      <c r="A921" s="133"/>
      <c r="B921" s="133"/>
      <c r="C921" s="179"/>
      <c r="D921" s="179"/>
      <c r="E921" s="133"/>
      <c r="F921" s="133"/>
      <c r="G921" s="133"/>
      <c r="H921" s="133"/>
      <c r="I921" s="133"/>
      <c r="J921" s="133"/>
      <c r="K921" s="133"/>
      <c r="L921" s="133"/>
      <c r="M921" s="133"/>
      <c r="N921" s="133"/>
      <c r="O921" s="133"/>
      <c r="P921" s="133"/>
      <c r="Q921" s="133"/>
      <c r="R921" s="133"/>
      <c r="S921" s="133"/>
      <c r="T921" s="133"/>
      <c r="U921" s="133"/>
      <c r="V921" s="133"/>
      <c r="W921" s="133"/>
      <c r="X921" s="133"/>
      <c r="Y921" s="133"/>
      <c r="Z921" s="177"/>
      <c r="AA921" s="133"/>
      <c r="AB921" s="178"/>
      <c r="AC921" s="178"/>
      <c r="AD921" s="178"/>
      <c r="AE921" s="178"/>
      <c r="AF921" s="179"/>
      <c r="AG921" s="179"/>
      <c r="AH921" s="179"/>
      <c r="AI921" s="179"/>
      <c r="AJ921" s="133"/>
      <c r="AK921" s="133"/>
      <c r="AL921" s="133"/>
      <c r="AM921" s="133"/>
      <c r="AN921" s="133"/>
      <c r="AO921" s="133"/>
      <c r="AP921" s="133"/>
      <c r="AQ921" s="180"/>
      <c r="AR921" s="180"/>
      <c r="AS921" s="180"/>
      <c r="AT921" s="180"/>
      <c r="AU921" s="180"/>
      <c r="AV921" s="180"/>
      <c r="AW921" s="181"/>
      <c r="AX921" s="181"/>
      <c r="AY921" s="182"/>
      <c r="AZ921" s="181"/>
      <c r="BA921" s="181"/>
      <c r="BB921" s="177"/>
      <c r="BC921" s="177"/>
      <c r="BD921" s="182"/>
    </row>
    <row r="922" spans="1:56" ht="15" customHeight="1" x14ac:dyDescent="0.25">
      <c r="A922" s="133"/>
      <c r="B922" s="133"/>
      <c r="C922" s="179"/>
      <c r="D922" s="179"/>
      <c r="E922" s="133"/>
      <c r="F922" s="133"/>
      <c r="G922" s="133"/>
      <c r="H922" s="133"/>
      <c r="I922" s="133"/>
      <c r="J922" s="133"/>
      <c r="K922" s="133"/>
      <c r="L922" s="133"/>
      <c r="M922" s="133"/>
      <c r="N922" s="133"/>
      <c r="O922" s="133"/>
      <c r="P922" s="133"/>
      <c r="Q922" s="133"/>
      <c r="R922" s="133"/>
      <c r="S922" s="133"/>
      <c r="T922" s="133"/>
      <c r="U922" s="133"/>
      <c r="V922" s="133"/>
      <c r="W922" s="133"/>
      <c r="X922" s="133"/>
      <c r="Y922" s="133"/>
      <c r="Z922" s="177"/>
      <c r="AA922" s="133"/>
      <c r="AB922" s="178"/>
      <c r="AC922" s="178"/>
      <c r="AD922" s="178"/>
      <c r="AE922" s="178"/>
      <c r="AF922" s="179"/>
      <c r="AG922" s="179"/>
      <c r="AH922" s="179"/>
      <c r="AI922" s="179"/>
      <c r="AJ922" s="133"/>
      <c r="AK922" s="133"/>
      <c r="AL922" s="133"/>
      <c r="AM922" s="133"/>
      <c r="AN922" s="133"/>
      <c r="AO922" s="133"/>
      <c r="AP922" s="133"/>
      <c r="AQ922" s="180"/>
      <c r="AR922" s="180"/>
      <c r="AS922" s="180"/>
      <c r="AT922" s="180"/>
      <c r="AU922" s="180"/>
      <c r="AV922" s="180"/>
      <c r="AW922" s="181"/>
      <c r="AX922" s="181"/>
      <c r="AY922" s="182"/>
      <c r="AZ922" s="181"/>
      <c r="BA922" s="181"/>
      <c r="BB922" s="177"/>
      <c r="BC922" s="177"/>
      <c r="BD922" s="182"/>
    </row>
    <row r="923" spans="1:56" ht="15" customHeight="1" x14ac:dyDescent="0.25">
      <c r="A923" s="133"/>
      <c r="B923" s="133"/>
      <c r="C923" s="179"/>
      <c r="D923" s="179"/>
      <c r="E923" s="133"/>
      <c r="F923" s="133"/>
      <c r="G923" s="133"/>
      <c r="H923" s="133"/>
      <c r="I923" s="133"/>
      <c r="J923" s="133"/>
      <c r="K923" s="133"/>
      <c r="L923" s="133"/>
      <c r="M923" s="133"/>
      <c r="N923" s="133"/>
      <c r="O923" s="133"/>
      <c r="P923" s="133"/>
      <c r="Q923" s="133"/>
      <c r="R923" s="133"/>
      <c r="S923" s="133"/>
      <c r="T923" s="133"/>
      <c r="U923" s="133"/>
      <c r="V923" s="133"/>
      <c r="W923" s="133"/>
      <c r="X923" s="133"/>
      <c r="Y923" s="133"/>
      <c r="Z923" s="177"/>
      <c r="AA923" s="133"/>
      <c r="AB923" s="178"/>
      <c r="AC923" s="178"/>
      <c r="AD923" s="178"/>
      <c r="AE923" s="178"/>
      <c r="AF923" s="179"/>
      <c r="AG923" s="179"/>
      <c r="AH923" s="179"/>
      <c r="AI923" s="179"/>
      <c r="AJ923" s="133"/>
      <c r="AK923" s="133"/>
      <c r="AL923" s="133"/>
      <c r="AM923" s="133"/>
      <c r="AN923" s="133"/>
      <c r="AO923" s="133"/>
      <c r="AP923" s="133"/>
      <c r="AQ923" s="180"/>
      <c r="AR923" s="180"/>
      <c r="AS923" s="180"/>
      <c r="AT923" s="180"/>
      <c r="AU923" s="180"/>
      <c r="AV923" s="180"/>
      <c r="AW923" s="181"/>
      <c r="AX923" s="181"/>
      <c r="AY923" s="182"/>
      <c r="AZ923" s="181"/>
      <c r="BA923" s="181"/>
      <c r="BB923" s="177"/>
      <c r="BC923" s="177"/>
      <c r="BD923" s="182"/>
    </row>
    <row r="924" spans="1:56" ht="15" customHeight="1" x14ac:dyDescent="0.25">
      <c r="A924" s="133"/>
      <c r="B924" s="133"/>
      <c r="C924" s="179"/>
      <c r="D924" s="179"/>
      <c r="E924" s="133"/>
      <c r="F924" s="133"/>
      <c r="G924" s="133"/>
      <c r="H924" s="133"/>
      <c r="I924" s="133"/>
      <c r="J924" s="133"/>
      <c r="K924" s="133"/>
      <c r="L924" s="133"/>
      <c r="M924" s="133"/>
      <c r="N924" s="133"/>
      <c r="O924" s="133"/>
      <c r="P924" s="133"/>
      <c r="Q924" s="133"/>
      <c r="R924" s="133"/>
      <c r="S924" s="133"/>
      <c r="T924" s="133"/>
      <c r="U924" s="133"/>
      <c r="V924" s="133"/>
      <c r="W924" s="133"/>
      <c r="X924" s="133"/>
      <c r="Y924" s="133"/>
      <c r="Z924" s="177"/>
      <c r="AA924" s="133"/>
      <c r="AB924" s="178"/>
      <c r="AC924" s="178"/>
      <c r="AD924" s="178"/>
      <c r="AE924" s="178"/>
      <c r="AF924" s="179"/>
      <c r="AG924" s="179"/>
      <c r="AH924" s="179"/>
      <c r="AI924" s="179"/>
      <c r="AJ924" s="133"/>
      <c r="AK924" s="133"/>
      <c r="AL924" s="133"/>
      <c r="AM924" s="133"/>
      <c r="AN924" s="133"/>
      <c r="AO924" s="133"/>
      <c r="AP924" s="133"/>
      <c r="AQ924" s="180"/>
      <c r="AR924" s="180"/>
      <c r="AS924" s="180"/>
      <c r="AT924" s="180"/>
      <c r="AU924" s="180"/>
      <c r="AV924" s="180"/>
      <c r="AW924" s="181"/>
      <c r="AX924" s="181"/>
      <c r="AY924" s="182"/>
      <c r="AZ924" s="181"/>
      <c r="BA924" s="181"/>
      <c r="BB924" s="177"/>
      <c r="BC924" s="177"/>
      <c r="BD924" s="182"/>
    </row>
    <row r="925" spans="1:56" ht="15" customHeight="1" x14ac:dyDescent="0.25">
      <c r="A925" s="133"/>
      <c r="B925" s="133"/>
      <c r="C925" s="179"/>
      <c r="D925" s="179"/>
      <c r="E925" s="133"/>
      <c r="F925" s="133"/>
      <c r="G925" s="133"/>
      <c r="H925" s="133"/>
      <c r="I925" s="133"/>
      <c r="J925" s="133"/>
      <c r="K925" s="133"/>
      <c r="L925" s="133"/>
      <c r="M925" s="133"/>
      <c r="N925" s="133"/>
      <c r="O925" s="133"/>
      <c r="P925" s="133"/>
      <c r="Q925" s="133"/>
      <c r="R925" s="133"/>
      <c r="S925" s="133"/>
      <c r="T925" s="133"/>
      <c r="U925" s="133"/>
      <c r="V925" s="133"/>
      <c r="W925" s="133"/>
      <c r="X925" s="133"/>
      <c r="Y925" s="133"/>
      <c r="Z925" s="177"/>
      <c r="AA925" s="133"/>
      <c r="AB925" s="178"/>
      <c r="AC925" s="178"/>
      <c r="AD925" s="178"/>
      <c r="AE925" s="178"/>
      <c r="AF925" s="179"/>
      <c r="AG925" s="179"/>
      <c r="AH925" s="179"/>
      <c r="AI925" s="179"/>
      <c r="AJ925" s="133"/>
      <c r="AK925" s="133"/>
      <c r="AL925" s="133"/>
      <c r="AM925" s="133"/>
      <c r="AN925" s="133"/>
      <c r="AO925" s="133"/>
      <c r="AP925" s="133"/>
      <c r="AQ925" s="180"/>
      <c r="AR925" s="180"/>
      <c r="AS925" s="180"/>
      <c r="AT925" s="180"/>
      <c r="AU925" s="180"/>
      <c r="AV925" s="180"/>
      <c r="AW925" s="181"/>
      <c r="AX925" s="181"/>
      <c r="AY925" s="182"/>
      <c r="AZ925" s="181"/>
      <c r="BA925" s="181"/>
      <c r="BB925" s="177"/>
      <c r="BC925" s="177"/>
      <c r="BD925" s="182"/>
    </row>
    <row r="926" spans="1:56" ht="15" customHeight="1" x14ac:dyDescent="0.25">
      <c r="A926" s="133"/>
      <c r="B926" s="133"/>
      <c r="C926" s="179"/>
      <c r="D926" s="179"/>
      <c r="E926" s="133"/>
      <c r="F926" s="133"/>
      <c r="G926" s="133"/>
      <c r="H926" s="133"/>
      <c r="I926" s="133"/>
      <c r="J926" s="133"/>
      <c r="K926" s="133"/>
      <c r="L926" s="133"/>
      <c r="M926" s="133"/>
      <c r="N926" s="133"/>
      <c r="O926" s="133"/>
      <c r="P926" s="133"/>
      <c r="Q926" s="133"/>
      <c r="R926" s="133"/>
      <c r="S926" s="133"/>
      <c r="T926" s="133"/>
      <c r="U926" s="133"/>
      <c r="V926" s="133"/>
      <c r="W926" s="133"/>
      <c r="X926" s="133"/>
      <c r="Y926" s="133"/>
      <c r="Z926" s="177"/>
      <c r="AA926" s="133"/>
      <c r="AB926" s="178"/>
      <c r="AC926" s="178"/>
      <c r="AD926" s="178"/>
      <c r="AE926" s="178"/>
      <c r="AF926" s="179"/>
      <c r="AG926" s="179"/>
      <c r="AH926" s="179"/>
      <c r="AI926" s="179"/>
      <c r="AJ926" s="133"/>
      <c r="AK926" s="133"/>
      <c r="AL926" s="133"/>
      <c r="AM926" s="133"/>
      <c r="AN926" s="133"/>
      <c r="AO926" s="133"/>
      <c r="AP926" s="133"/>
      <c r="AQ926" s="180"/>
      <c r="AR926" s="180"/>
      <c r="AS926" s="180"/>
      <c r="AT926" s="180"/>
      <c r="AU926" s="180"/>
      <c r="AV926" s="180"/>
      <c r="AW926" s="181"/>
      <c r="AX926" s="181"/>
      <c r="AY926" s="182"/>
      <c r="AZ926" s="181"/>
      <c r="BA926" s="181"/>
      <c r="BB926" s="177"/>
      <c r="BC926" s="177"/>
      <c r="BD926" s="182"/>
    </row>
    <row r="927" spans="1:56" ht="15" customHeight="1" x14ac:dyDescent="0.25">
      <c r="A927" s="133"/>
      <c r="B927" s="133"/>
      <c r="C927" s="179"/>
      <c r="D927" s="179"/>
      <c r="E927" s="133"/>
      <c r="F927" s="133"/>
      <c r="G927" s="133"/>
      <c r="H927" s="133"/>
      <c r="I927" s="133"/>
      <c r="J927" s="133"/>
      <c r="K927" s="133"/>
      <c r="L927" s="133"/>
      <c r="M927" s="133"/>
      <c r="N927" s="133"/>
      <c r="O927" s="133"/>
      <c r="P927" s="133"/>
      <c r="Q927" s="133"/>
      <c r="R927" s="133"/>
      <c r="S927" s="133"/>
      <c r="T927" s="133"/>
      <c r="U927" s="133"/>
      <c r="V927" s="133"/>
      <c r="W927" s="133"/>
      <c r="X927" s="133"/>
      <c r="Y927" s="133"/>
      <c r="Z927" s="177"/>
      <c r="AA927" s="133"/>
      <c r="AB927" s="178"/>
      <c r="AC927" s="178"/>
      <c r="AD927" s="178"/>
      <c r="AE927" s="178"/>
      <c r="AF927" s="179"/>
      <c r="AG927" s="179"/>
      <c r="AH927" s="179"/>
      <c r="AI927" s="179"/>
      <c r="AJ927" s="133"/>
      <c r="AK927" s="133"/>
      <c r="AL927" s="133"/>
      <c r="AM927" s="133"/>
      <c r="AN927" s="133"/>
      <c r="AO927" s="133"/>
      <c r="AP927" s="133"/>
      <c r="AQ927" s="180"/>
      <c r="AR927" s="180"/>
      <c r="AS927" s="180"/>
      <c r="AT927" s="180"/>
      <c r="AU927" s="180"/>
      <c r="AV927" s="180"/>
      <c r="AW927" s="181"/>
      <c r="AX927" s="181"/>
      <c r="AY927" s="182"/>
      <c r="AZ927" s="181"/>
      <c r="BA927" s="181"/>
      <c r="BB927" s="177"/>
      <c r="BC927" s="177"/>
      <c r="BD927" s="182"/>
    </row>
    <row r="928" spans="1:56" ht="15" customHeight="1" x14ac:dyDescent="0.25">
      <c r="A928" s="133"/>
      <c r="B928" s="133"/>
      <c r="C928" s="179"/>
      <c r="D928" s="179"/>
      <c r="E928" s="133"/>
      <c r="F928" s="133"/>
      <c r="G928" s="133"/>
      <c r="H928" s="133"/>
      <c r="I928" s="133"/>
      <c r="J928" s="133"/>
      <c r="K928" s="133"/>
      <c r="L928" s="133"/>
      <c r="M928" s="133"/>
      <c r="N928" s="133"/>
      <c r="O928" s="133"/>
      <c r="P928" s="133"/>
      <c r="Q928" s="133"/>
      <c r="R928" s="133"/>
      <c r="S928" s="133"/>
      <c r="T928" s="133"/>
      <c r="U928" s="133"/>
      <c r="V928" s="133"/>
      <c r="W928" s="133"/>
      <c r="X928" s="133"/>
      <c r="Y928" s="133"/>
      <c r="Z928" s="177"/>
      <c r="AA928" s="133"/>
      <c r="AB928" s="178"/>
      <c r="AC928" s="178"/>
      <c r="AD928" s="178"/>
      <c r="AE928" s="178"/>
      <c r="AF928" s="179"/>
      <c r="AG928" s="179"/>
      <c r="AH928" s="179"/>
      <c r="AI928" s="179"/>
      <c r="AJ928" s="133"/>
      <c r="AK928" s="133"/>
      <c r="AL928" s="133"/>
      <c r="AM928" s="133"/>
      <c r="AN928" s="133"/>
      <c r="AO928" s="133"/>
      <c r="AP928" s="133"/>
      <c r="AQ928" s="180"/>
      <c r="AR928" s="180"/>
      <c r="AS928" s="180"/>
      <c r="AT928" s="180"/>
      <c r="AU928" s="180"/>
      <c r="AV928" s="180"/>
      <c r="AW928" s="181"/>
      <c r="AX928" s="181"/>
      <c r="AY928" s="182"/>
      <c r="AZ928" s="181"/>
      <c r="BA928" s="181"/>
      <c r="BB928" s="177"/>
      <c r="BC928" s="177"/>
      <c r="BD928" s="182"/>
    </row>
    <row r="929" spans="1:56" ht="15" customHeight="1" x14ac:dyDescent="0.25">
      <c r="A929" s="133"/>
      <c r="B929" s="133"/>
      <c r="C929" s="179"/>
      <c r="D929" s="179"/>
      <c r="E929" s="133"/>
      <c r="F929" s="133"/>
      <c r="G929" s="133"/>
      <c r="H929" s="133"/>
      <c r="I929" s="133"/>
      <c r="J929" s="133"/>
      <c r="K929" s="133"/>
      <c r="L929" s="133"/>
      <c r="M929" s="133"/>
      <c r="N929" s="133"/>
      <c r="O929" s="133"/>
      <c r="P929" s="133"/>
      <c r="Q929" s="133"/>
      <c r="R929" s="133"/>
      <c r="S929" s="133"/>
      <c r="T929" s="133"/>
      <c r="U929" s="133"/>
      <c r="V929" s="133"/>
      <c r="W929" s="133"/>
      <c r="X929" s="133"/>
      <c r="Y929" s="133"/>
      <c r="Z929" s="177"/>
      <c r="AA929" s="133"/>
      <c r="AB929" s="178"/>
      <c r="AC929" s="178"/>
      <c r="AD929" s="178"/>
      <c r="AE929" s="178"/>
      <c r="AF929" s="179"/>
      <c r="AG929" s="179"/>
      <c r="AH929" s="179"/>
      <c r="AI929" s="179"/>
      <c r="AJ929" s="133"/>
      <c r="AK929" s="133"/>
      <c r="AL929" s="133"/>
      <c r="AM929" s="133"/>
      <c r="AN929" s="133"/>
      <c r="AO929" s="133"/>
      <c r="AP929" s="133"/>
      <c r="AQ929" s="180"/>
      <c r="AR929" s="180"/>
      <c r="AS929" s="180"/>
      <c r="AT929" s="180"/>
      <c r="AU929" s="180"/>
      <c r="AV929" s="180"/>
      <c r="AW929" s="181"/>
      <c r="AX929" s="181"/>
      <c r="AY929" s="182"/>
      <c r="AZ929" s="181"/>
      <c r="BA929" s="181"/>
      <c r="BB929" s="177"/>
      <c r="BC929" s="177"/>
      <c r="BD929" s="182"/>
    </row>
    <row r="930" spans="1:56" ht="15" customHeight="1" x14ac:dyDescent="0.25">
      <c r="A930" s="133"/>
      <c r="B930" s="133"/>
      <c r="C930" s="179"/>
      <c r="D930" s="179"/>
      <c r="E930" s="133"/>
      <c r="F930" s="133"/>
      <c r="G930" s="133"/>
      <c r="H930" s="133"/>
      <c r="I930" s="133"/>
      <c r="J930" s="133"/>
      <c r="K930" s="133"/>
      <c r="L930" s="133"/>
      <c r="M930" s="133"/>
      <c r="N930" s="133"/>
      <c r="O930" s="133"/>
      <c r="P930" s="133"/>
      <c r="Q930" s="133"/>
      <c r="R930" s="133"/>
      <c r="S930" s="133"/>
      <c r="T930" s="133"/>
      <c r="U930" s="133"/>
      <c r="V930" s="133"/>
      <c r="W930" s="133"/>
      <c r="X930" s="133"/>
      <c r="Y930" s="133"/>
      <c r="Z930" s="177"/>
      <c r="AA930" s="133"/>
      <c r="AB930" s="178"/>
      <c r="AC930" s="178"/>
      <c r="AD930" s="178"/>
      <c r="AE930" s="178"/>
      <c r="AF930" s="179"/>
      <c r="AG930" s="179"/>
      <c r="AH930" s="179"/>
      <c r="AI930" s="179"/>
      <c r="AJ930" s="133"/>
      <c r="AK930" s="133"/>
      <c r="AL930" s="133"/>
      <c r="AM930" s="133"/>
      <c r="AN930" s="133"/>
      <c r="AO930" s="133"/>
      <c r="AP930" s="133"/>
      <c r="AQ930" s="180"/>
      <c r="AR930" s="180"/>
      <c r="AS930" s="180"/>
      <c r="AT930" s="180"/>
      <c r="AU930" s="180"/>
      <c r="AV930" s="180"/>
      <c r="AW930" s="181"/>
      <c r="AX930" s="181"/>
      <c r="AY930" s="182"/>
      <c r="AZ930" s="181"/>
      <c r="BA930" s="181"/>
      <c r="BB930" s="177"/>
      <c r="BC930" s="177"/>
      <c r="BD930" s="182"/>
    </row>
    <row r="931" spans="1:56" ht="15" customHeight="1" x14ac:dyDescent="0.25">
      <c r="A931" s="133"/>
      <c r="B931" s="133"/>
      <c r="C931" s="179"/>
      <c r="D931" s="179"/>
      <c r="E931" s="133"/>
      <c r="F931" s="133"/>
      <c r="G931" s="133"/>
      <c r="H931" s="133"/>
      <c r="I931" s="133"/>
      <c r="J931" s="133"/>
      <c r="K931" s="133"/>
      <c r="L931" s="133"/>
      <c r="M931" s="133"/>
      <c r="N931" s="133"/>
      <c r="O931" s="133"/>
      <c r="P931" s="133"/>
      <c r="Q931" s="133"/>
      <c r="R931" s="133"/>
      <c r="S931" s="133"/>
      <c r="T931" s="133"/>
      <c r="U931" s="133"/>
      <c r="V931" s="133"/>
      <c r="W931" s="133"/>
      <c r="X931" s="133"/>
      <c r="Y931" s="133"/>
      <c r="Z931" s="177"/>
      <c r="AA931" s="133"/>
      <c r="AB931" s="178"/>
      <c r="AC931" s="178"/>
      <c r="AD931" s="178"/>
      <c r="AE931" s="178"/>
      <c r="AF931" s="179"/>
      <c r="AG931" s="179"/>
      <c r="AH931" s="179"/>
      <c r="AI931" s="179"/>
      <c r="AJ931" s="133"/>
      <c r="AK931" s="133"/>
      <c r="AL931" s="133"/>
      <c r="AM931" s="133"/>
      <c r="AN931" s="133"/>
      <c r="AO931" s="133"/>
      <c r="AP931" s="133"/>
      <c r="AQ931" s="180"/>
      <c r="AR931" s="180"/>
      <c r="AS931" s="180"/>
      <c r="AT931" s="180"/>
      <c r="AU931" s="180"/>
      <c r="AV931" s="180"/>
      <c r="AW931" s="181"/>
      <c r="AX931" s="181"/>
      <c r="AY931" s="182"/>
      <c r="AZ931" s="181"/>
      <c r="BA931" s="181"/>
      <c r="BB931" s="177"/>
      <c r="BC931" s="177"/>
      <c r="BD931" s="182"/>
    </row>
    <row r="932" spans="1:56" ht="15" customHeight="1" x14ac:dyDescent="0.25">
      <c r="A932" s="133"/>
      <c r="B932" s="133"/>
      <c r="C932" s="179"/>
      <c r="D932" s="179"/>
      <c r="E932" s="133"/>
      <c r="F932" s="133"/>
      <c r="G932" s="133"/>
      <c r="H932" s="133"/>
      <c r="I932" s="133"/>
      <c r="J932" s="133"/>
      <c r="K932" s="133"/>
      <c r="L932" s="133"/>
      <c r="M932" s="133"/>
      <c r="N932" s="133"/>
      <c r="O932" s="133"/>
      <c r="P932" s="133"/>
      <c r="Q932" s="133"/>
      <c r="R932" s="133"/>
      <c r="S932" s="133"/>
      <c r="T932" s="133"/>
      <c r="U932" s="133"/>
      <c r="V932" s="133"/>
      <c r="W932" s="133"/>
      <c r="X932" s="133"/>
      <c r="Y932" s="133"/>
      <c r="Z932" s="177"/>
      <c r="AA932" s="133"/>
      <c r="AB932" s="178"/>
      <c r="AC932" s="178"/>
      <c r="AD932" s="178"/>
      <c r="AE932" s="178"/>
      <c r="AF932" s="179"/>
      <c r="AG932" s="179"/>
      <c r="AH932" s="179"/>
      <c r="AI932" s="179"/>
      <c r="AJ932" s="133"/>
      <c r="AK932" s="133"/>
      <c r="AL932" s="133"/>
      <c r="AM932" s="133"/>
      <c r="AN932" s="133"/>
      <c r="AO932" s="133"/>
      <c r="AP932" s="133"/>
      <c r="AQ932" s="180"/>
      <c r="AR932" s="180"/>
      <c r="AS932" s="180"/>
      <c r="AT932" s="180"/>
      <c r="AU932" s="180"/>
      <c r="AV932" s="180"/>
      <c r="AW932" s="181"/>
      <c r="AX932" s="181"/>
      <c r="AY932" s="182"/>
      <c r="AZ932" s="181"/>
      <c r="BA932" s="181"/>
      <c r="BB932" s="177"/>
      <c r="BC932" s="177"/>
      <c r="BD932" s="182"/>
    </row>
    <row r="933" spans="1:56" ht="15" customHeight="1" x14ac:dyDescent="0.25">
      <c r="A933" s="133"/>
      <c r="B933" s="133"/>
      <c r="C933" s="179"/>
      <c r="D933" s="179"/>
      <c r="E933" s="133"/>
      <c r="F933" s="133"/>
      <c r="G933" s="133"/>
      <c r="H933" s="133"/>
      <c r="I933" s="133"/>
      <c r="J933" s="133"/>
      <c r="K933" s="133"/>
      <c r="L933" s="133"/>
      <c r="M933" s="133"/>
      <c r="N933" s="133"/>
      <c r="O933" s="133"/>
      <c r="P933" s="133"/>
      <c r="Q933" s="133"/>
      <c r="R933" s="133"/>
      <c r="S933" s="133"/>
      <c r="T933" s="133"/>
      <c r="U933" s="133"/>
      <c r="V933" s="133"/>
      <c r="W933" s="133"/>
      <c r="X933" s="133"/>
      <c r="Y933" s="133"/>
      <c r="Z933" s="177"/>
      <c r="AA933" s="133"/>
      <c r="AB933" s="178"/>
      <c r="AC933" s="178"/>
      <c r="AD933" s="178"/>
      <c r="AE933" s="178"/>
      <c r="AF933" s="179"/>
      <c r="AG933" s="179"/>
      <c r="AH933" s="179"/>
      <c r="AI933" s="179"/>
      <c r="AJ933" s="133"/>
      <c r="AK933" s="133"/>
      <c r="AL933" s="133"/>
      <c r="AM933" s="133"/>
      <c r="AN933" s="133"/>
      <c r="AO933" s="133"/>
      <c r="AP933" s="133"/>
      <c r="AQ933" s="180"/>
      <c r="AR933" s="180"/>
      <c r="AS933" s="180"/>
      <c r="AT933" s="180"/>
      <c r="AU933" s="180"/>
      <c r="AV933" s="180"/>
      <c r="AW933" s="181"/>
      <c r="AX933" s="181"/>
      <c r="AY933" s="182"/>
      <c r="AZ933" s="181"/>
      <c r="BA933" s="181"/>
      <c r="BB933" s="177"/>
      <c r="BC933" s="177"/>
      <c r="BD933" s="182"/>
    </row>
    <row r="934" spans="1:56" ht="15" customHeight="1" x14ac:dyDescent="0.25">
      <c r="A934" s="133"/>
      <c r="B934" s="133"/>
      <c r="C934" s="179"/>
      <c r="D934" s="179"/>
      <c r="E934" s="133"/>
      <c r="F934" s="133"/>
      <c r="G934" s="133"/>
      <c r="H934" s="133"/>
      <c r="I934" s="133"/>
      <c r="J934" s="133"/>
      <c r="K934" s="133"/>
      <c r="L934" s="133"/>
      <c r="M934" s="133"/>
      <c r="N934" s="133"/>
      <c r="O934" s="133"/>
      <c r="P934" s="133"/>
      <c r="Q934" s="133"/>
      <c r="R934" s="133"/>
      <c r="S934" s="133"/>
      <c r="T934" s="133"/>
      <c r="U934" s="133"/>
      <c r="V934" s="133"/>
      <c r="W934" s="133"/>
      <c r="X934" s="133"/>
      <c r="Y934" s="133"/>
      <c r="Z934" s="177"/>
      <c r="AA934" s="133"/>
      <c r="AB934" s="178"/>
      <c r="AC934" s="178"/>
      <c r="AD934" s="178"/>
      <c r="AE934" s="178"/>
      <c r="AF934" s="179"/>
      <c r="AG934" s="179"/>
      <c r="AH934" s="179"/>
      <c r="AI934" s="179"/>
      <c r="AJ934" s="133"/>
      <c r="AK934" s="133"/>
      <c r="AL934" s="133"/>
      <c r="AM934" s="133"/>
      <c r="AN934" s="133"/>
      <c r="AO934" s="133"/>
      <c r="AP934" s="133"/>
      <c r="AQ934" s="180"/>
      <c r="AR934" s="180"/>
      <c r="AS934" s="180"/>
      <c r="AT934" s="180"/>
      <c r="AU934" s="180"/>
      <c r="AV934" s="180"/>
      <c r="AW934" s="181"/>
      <c r="AX934" s="181"/>
      <c r="AY934" s="182"/>
      <c r="AZ934" s="181"/>
      <c r="BA934" s="181"/>
      <c r="BB934" s="177"/>
      <c r="BC934" s="177"/>
      <c r="BD934" s="182"/>
    </row>
    <row r="935" spans="1:56" ht="15" customHeight="1" x14ac:dyDescent="0.25">
      <c r="A935" s="133"/>
      <c r="B935" s="133"/>
      <c r="C935" s="179"/>
      <c r="D935" s="179"/>
      <c r="E935" s="133"/>
      <c r="F935" s="133"/>
      <c r="G935" s="133"/>
      <c r="H935" s="133"/>
      <c r="I935" s="133"/>
      <c r="J935" s="133"/>
      <c r="K935" s="133"/>
      <c r="L935" s="133"/>
      <c r="M935" s="133"/>
      <c r="N935" s="133"/>
      <c r="O935" s="133"/>
      <c r="P935" s="133"/>
      <c r="Q935" s="133"/>
      <c r="R935" s="133"/>
      <c r="S935" s="133"/>
      <c r="T935" s="133"/>
      <c r="U935" s="133"/>
      <c r="V935" s="133"/>
      <c r="W935" s="133"/>
      <c r="X935" s="133"/>
      <c r="Y935" s="133"/>
      <c r="Z935" s="177"/>
      <c r="AA935" s="133"/>
      <c r="AB935" s="178"/>
      <c r="AC935" s="178"/>
      <c r="AD935" s="178"/>
      <c r="AE935" s="178"/>
      <c r="AF935" s="179"/>
      <c r="AG935" s="179"/>
      <c r="AH935" s="179"/>
      <c r="AI935" s="179"/>
      <c r="AJ935" s="133"/>
      <c r="AK935" s="133"/>
      <c r="AL935" s="133"/>
      <c r="AM935" s="133"/>
      <c r="AN935" s="133"/>
      <c r="AO935" s="133"/>
      <c r="AP935" s="133"/>
      <c r="AQ935" s="180"/>
      <c r="AR935" s="180"/>
      <c r="AS935" s="180"/>
      <c r="AT935" s="180"/>
      <c r="AU935" s="180"/>
      <c r="AV935" s="180"/>
      <c r="AW935" s="181"/>
      <c r="AX935" s="181"/>
      <c r="AY935" s="182"/>
      <c r="AZ935" s="181"/>
      <c r="BA935" s="181"/>
      <c r="BB935" s="177"/>
      <c r="BC935" s="177"/>
      <c r="BD935" s="182"/>
    </row>
    <row r="936" spans="1:56" ht="15" customHeight="1" x14ac:dyDescent="0.25">
      <c r="A936" s="133"/>
      <c r="B936" s="133"/>
      <c r="C936" s="179"/>
      <c r="D936" s="179"/>
      <c r="E936" s="133"/>
      <c r="F936" s="133"/>
      <c r="G936" s="133"/>
      <c r="H936" s="133"/>
      <c r="I936" s="133"/>
      <c r="J936" s="133"/>
      <c r="K936" s="133"/>
      <c r="L936" s="133"/>
      <c r="M936" s="133"/>
      <c r="N936" s="133"/>
      <c r="O936" s="133"/>
      <c r="P936" s="133"/>
      <c r="Q936" s="133"/>
      <c r="R936" s="133"/>
      <c r="S936" s="133"/>
      <c r="T936" s="133"/>
      <c r="U936" s="133"/>
      <c r="V936" s="133"/>
      <c r="W936" s="133"/>
      <c r="X936" s="133"/>
      <c r="Y936" s="133"/>
      <c r="Z936" s="177"/>
      <c r="AA936" s="133"/>
      <c r="AB936" s="178"/>
      <c r="AC936" s="178"/>
      <c r="AD936" s="178"/>
      <c r="AE936" s="178"/>
      <c r="AF936" s="179"/>
      <c r="AG936" s="179"/>
      <c r="AH936" s="179"/>
      <c r="AI936" s="179"/>
      <c r="AJ936" s="133"/>
      <c r="AK936" s="133"/>
      <c r="AL936" s="133"/>
      <c r="AM936" s="133"/>
      <c r="AN936" s="133"/>
      <c r="AO936" s="133"/>
      <c r="AP936" s="133"/>
      <c r="AQ936" s="180"/>
      <c r="AR936" s="180"/>
      <c r="AS936" s="180"/>
      <c r="AT936" s="180"/>
      <c r="AU936" s="180"/>
      <c r="AV936" s="180"/>
      <c r="AW936" s="181"/>
      <c r="AX936" s="181"/>
      <c r="AY936" s="182"/>
      <c r="AZ936" s="181"/>
      <c r="BA936" s="181"/>
      <c r="BB936" s="177"/>
      <c r="BC936" s="177"/>
      <c r="BD936" s="182"/>
    </row>
    <row r="937" spans="1:56" ht="15" customHeight="1" x14ac:dyDescent="0.25">
      <c r="A937" s="133"/>
      <c r="B937" s="133"/>
      <c r="C937" s="179"/>
      <c r="D937" s="179"/>
      <c r="E937" s="133"/>
      <c r="F937" s="133"/>
      <c r="G937" s="133"/>
      <c r="H937" s="133"/>
      <c r="I937" s="133"/>
      <c r="J937" s="133"/>
      <c r="K937" s="133"/>
      <c r="L937" s="133"/>
      <c r="M937" s="133"/>
      <c r="N937" s="133"/>
      <c r="O937" s="133"/>
      <c r="P937" s="133"/>
      <c r="Q937" s="133"/>
      <c r="R937" s="133"/>
      <c r="S937" s="133"/>
      <c r="T937" s="133"/>
      <c r="U937" s="133"/>
      <c r="V937" s="133"/>
      <c r="W937" s="133"/>
      <c r="X937" s="133"/>
      <c r="Y937" s="133"/>
      <c r="Z937" s="177"/>
      <c r="AA937" s="133"/>
      <c r="AB937" s="178"/>
      <c r="AC937" s="178"/>
      <c r="AD937" s="178"/>
      <c r="AE937" s="178"/>
      <c r="AF937" s="179"/>
      <c r="AG937" s="179"/>
      <c r="AH937" s="179"/>
      <c r="AI937" s="179"/>
      <c r="AJ937" s="133"/>
      <c r="AK937" s="133"/>
      <c r="AL937" s="133"/>
      <c r="AM937" s="133"/>
      <c r="AN937" s="133"/>
      <c r="AO937" s="133"/>
      <c r="AP937" s="133"/>
      <c r="AQ937" s="180"/>
      <c r="AR937" s="180"/>
      <c r="AS937" s="180"/>
      <c r="AT937" s="180"/>
      <c r="AU937" s="180"/>
      <c r="AV937" s="180"/>
      <c r="AW937" s="181"/>
      <c r="AX937" s="181"/>
      <c r="AY937" s="182"/>
      <c r="AZ937" s="181"/>
      <c r="BA937" s="181"/>
      <c r="BB937" s="177"/>
      <c r="BC937" s="177"/>
      <c r="BD937" s="182"/>
    </row>
    <row r="938" spans="1:56" ht="15" customHeight="1" x14ac:dyDescent="0.25">
      <c r="A938" s="133"/>
      <c r="B938" s="133"/>
      <c r="C938" s="179"/>
      <c r="D938" s="179"/>
      <c r="E938" s="133"/>
      <c r="F938" s="133"/>
      <c r="G938" s="133"/>
      <c r="H938" s="133"/>
      <c r="I938" s="133"/>
      <c r="J938" s="133"/>
      <c r="K938" s="133"/>
      <c r="L938" s="133"/>
      <c r="M938" s="133"/>
      <c r="N938" s="133"/>
      <c r="O938" s="133"/>
      <c r="P938" s="133"/>
      <c r="Q938" s="133"/>
      <c r="R938" s="133"/>
      <c r="S938" s="133"/>
      <c r="T938" s="133"/>
      <c r="U938" s="133"/>
      <c r="V938" s="133"/>
      <c r="W938" s="133"/>
      <c r="X938" s="133"/>
      <c r="Y938" s="133"/>
      <c r="Z938" s="177"/>
      <c r="AA938" s="133"/>
      <c r="AB938" s="178"/>
      <c r="AC938" s="178"/>
      <c r="AD938" s="178"/>
      <c r="AE938" s="178"/>
      <c r="AF938" s="179"/>
      <c r="AG938" s="179"/>
      <c r="AH938" s="179"/>
      <c r="AI938" s="179"/>
      <c r="AJ938" s="133"/>
      <c r="AK938" s="133"/>
      <c r="AL938" s="133"/>
      <c r="AM938" s="133"/>
      <c r="AN938" s="133"/>
      <c r="AO938" s="133"/>
      <c r="AP938" s="133"/>
      <c r="AQ938" s="180"/>
      <c r="AR938" s="180"/>
      <c r="AS938" s="180"/>
      <c r="AT938" s="180"/>
      <c r="AU938" s="180"/>
      <c r="AV938" s="180"/>
      <c r="AW938" s="181"/>
      <c r="AX938" s="181"/>
      <c r="AY938" s="182"/>
      <c r="AZ938" s="181"/>
      <c r="BA938" s="181"/>
      <c r="BB938" s="177"/>
      <c r="BC938" s="177"/>
      <c r="BD938" s="182"/>
    </row>
    <row r="939" spans="1:56" ht="15" customHeight="1" x14ac:dyDescent="0.25">
      <c r="A939" s="133"/>
      <c r="B939" s="133"/>
      <c r="C939" s="179"/>
      <c r="D939" s="179"/>
      <c r="E939" s="133"/>
      <c r="F939" s="133"/>
      <c r="G939" s="133"/>
      <c r="H939" s="133"/>
      <c r="I939" s="133"/>
      <c r="J939" s="133"/>
      <c r="K939" s="133"/>
      <c r="L939" s="133"/>
      <c r="M939" s="133"/>
      <c r="N939" s="133"/>
      <c r="O939" s="133"/>
      <c r="P939" s="133"/>
      <c r="Q939" s="133"/>
      <c r="R939" s="133"/>
      <c r="S939" s="133"/>
      <c r="T939" s="133"/>
      <c r="U939" s="133"/>
      <c r="V939" s="133"/>
      <c r="W939" s="133"/>
      <c r="X939" s="133"/>
      <c r="Y939" s="133"/>
      <c r="Z939" s="177"/>
      <c r="AA939" s="133"/>
      <c r="AB939" s="178"/>
      <c r="AC939" s="178"/>
      <c r="AD939" s="178"/>
      <c r="AE939" s="178"/>
      <c r="AF939" s="179"/>
      <c r="AG939" s="179"/>
      <c r="AH939" s="179"/>
      <c r="AI939" s="179"/>
      <c r="AJ939" s="133"/>
      <c r="AK939" s="133"/>
      <c r="AL939" s="133"/>
      <c r="AM939" s="133"/>
      <c r="AN939" s="133"/>
      <c r="AO939" s="133"/>
      <c r="AP939" s="133"/>
      <c r="AQ939" s="180"/>
      <c r="AR939" s="180"/>
      <c r="AS939" s="180"/>
      <c r="AT939" s="180"/>
      <c r="AU939" s="180"/>
      <c r="AV939" s="180"/>
      <c r="AW939" s="181"/>
      <c r="AX939" s="181"/>
      <c r="AY939" s="182"/>
      <c r="AZ939" s="181"/>
      <c r="BA939" s="181"/>
      <c r="BB939" s="177"/>
      <c r="BC939" s="177"/>
      <c r="BD939" s="182"/>
    </row>
    <row r="940" spans="1:56" ht="15" customHeight="1" x14ac:dyDescent="0.25">
      <c r="A940" s="133"/>
      <c r="B940" s="133"/>
      <c r="C940" s="179"/>
      <c r="D940" s="179"/>
      <c r="E940" s="133"/>
      <c r="F940" s="133"/>
      <c r="G940" s="133"/>
      <c r="H940" s="133"/>
      <c r="I940" s="133"/>
      <c r="J940" s="133"/>
      <c r="K940" s="133"/>
      <c r="L940" s="133"/>
      <c r="M940" s="133"/>
      <c r="N940" s="133"/>
      <c r="O940" s="133"/>
      <c r="P940" s="133"/>
      <c r="Q940" s="133"/>
      <c r="R940" s="133"/>
      <c r="S940" s="133"/>
      <c r="T940" s="133"/>
      <c r="U940" s="133"/>
      <c r="V940" s="133"/>
      <c r="W940" s="133"/>
      <c r="X940" s="133"/>
      <c r="Y940" s="133"/>
      <c r="Z940" s="177"/>
      <c r="AA940" s="133"/>
      <c r="AB940" s="178"/>
      <c r="AC940" s="178"/>
      <c r="AD940" s="178"/>
      <c r="AE940" s="178"/>
      <c r="AF940" s="179"/>
      <c r="AG940" s="179"/>
      <c r="AH940" s="179"/>
      <c r="AI940" s="179"/>
      <c r="AJ940" s="133"/>
      <c r="AK940" s="133"/>
      <c r="AL940" s="133"/>
      <c r="AM940" s="133"/>
      <c r="AN940" s="133"/>
      <c r="AO940" s="133"/>
      <c r="AP940" s="133"/>
      <c r="AQ940" s="180"/>
      <c r="AR940" s="180"/>
      <c r="AS940" s="180"/>
      <c r="AT940" s="180"/>
      <c r="AU940" s="180"/>
      <c r="AV940" s="180"/>
      <c r="AW940" s="181"/>
      <c r="AX940" s="181"/>
      <c r="AY940" s="182"/>
      <c r="AZ940" s="181"/>
      <c r="BA940" s="181"/>
      <c r="BB940" s="177"/>
      <c r="BC940" s="177"/>
      <c r="BD940" s="182"/>
    </row>
    <row r="941" spans="1:56" ht="15" customHeight="1" x14ac:dyDescent="0.25">
      <c r="A941" s="133"/>
      <c r="B941" s="133"/>
      <c r="C941" s="179"/>
      <c r="D941" s="179"/>
      <c r="E941" s="133"/>
      <c r="F941" s="133"/>
      <c r="G941" s="133"/>
      <c r="H941" s="133"/>
      <c r="I941" s="133"/>
      <c r="J941" s="133"/>
      <c r="K941" s="133"/>
      <c r="L941" s="133"/>
      <c r="M941" s="133"/>
      <c r="N941" s="133"/>
      <c r="O941" s="133"/>
      <c r="P941" s="133"/>
      <c r="Q941" s="133"/>
      <c r="R941" s="133"/>
      <c r="S941" s="133"/>
      <c r="T941" s="133"/>
      <c r="U941" s="133"/>
      <c r="V941" s="133"/>
      <c r="W941" s="133"/>
      <c r="X941" s="133"/>
      <c r="Y941" s="133"/>
      <c r="Z941" s="177"/>
      <c r="AA941" s="133"/>
      <c r="AB941" s="178"/>
      <c r="AC941" s="178"/>
      <c r="AD941" s="178"/>
      <c r="AE941" s="178"/>
      <c r="AF941" s="179"/>
      <c r="AG941" s="179"/>
      <c r="AH941" s="179"/>
      <c r="AI941" s="179"/>
      <c r="AJ941" s="133"/>
      <c r="AK941" s="133"/>
      <c r="AL941" s="133"/>
      <c r="AM941" s="133"/>
      <c r="AN941" s="133"/>
      <c r="AO941" s="133"/>
      <c r="AP941" s="133"/>
      <c r="AQ941" s="180"/>
      <c r="AR941" s="180"/>
      <c r="AS941" s="180"/>
      <c r="AT941" s="180"/>
      <c r="AU941" s="180"/>
      <c r="AV941" s="180"/>
      <c r="AW941" s="181"/>
      <c r="AX941" s="181"/>
      <c r="AY941" s="182"/>
      <c r="AZ941" s="181"/>
      <c r="BA941" s="181"/>
      <c r="BB941" s="177"/>
      <c r="BC941" s="177"/>
      <c r="BD941" s="182"/>
    </row>
    <row r="942" spans="1:56" ht="15" customHeight="1" x14ac:dyDescent="0.25">
      <c r="A942" s="133"/>
      <c r="B942" s="133"/>
      <c r="C942" s="179"/>
      <c r="D942" s="179"/>
      <c r="E942" s="133"/>
      <c r="F942" s="133"/>
      <c r="G942" s="133"/>
      <c r="H942" s="133"/>
      <c r="I942" s="133"/>
      <c r="J942" s="133"/>
      <c r="K942" s="133"/>
      <c r="L942" s="133"/>
      <c r="M942" s="133"/>
      <c r="N942" s="133"/>
      <c r="O942" s="133"/>
      <c r="P942" s="133"/>
      <c r="Q942" s="133"/>
      <c r="R942" s="133"/>
      <c r="S942" s="133"/>
      <c r="T942" s="133"/>
      <c r="U942" s="133"/>
      <c r="V942" s="133"/>
      <c r="W942" s="133"/>
      <c r="X942" s="133"/>
      <c r="Y942" s="133"/>
      <c r="Z942" s="177"/>
      <c r="AA942" s="133"/>
      <c r="AB942" s="178"/>
      <c r="AC942" s="178"/>
      <c r="AD942" s="178"/>
      <c r="AE942" s="178"/>
      <c r="AF942" s="179"/>
      <c r="AG942" s="179"/>
      <c r="AH942" s="179"/>
      <c r="AI942" s="179"/>
      <c r="AJ942" s="133"/>
      <c r="AK942" s="133"/>
      <c r="AL942" s="133"/>
      <c r="AM942" s="133"/>
      <c r="AN942" s="133"/>
      <c r="AO942" s="133"/>
      <c r="AP942" s="133"/>
      <c r="AQ942" s="180"/>
      <c r="AR942" s="180"/>
      <c r="AS942" s="180"/>
      <c r="AT942" s="180"/>
      <c r="AU942" s="180"/>
      <c r="AV942" s="180"/>
      <c r="AW942" s="181"/>
      <c r="AX942" s="181"/>
      <c r="AY942" s="182"/>
      <c r="AZ942" s="181"/>
      <c r="BA942" s="181"/>
      <c r="BB942" s="177"/>
      <c r="BC942" s="177"/>
      <c r="BD942" s="182"/>
    </row>
    <row r="943" spans="1:56" ht="15" customHeight="1" x14ac:dyDescent="0.25">
      <c r="A943" s="133"/>
      <c r="B943" s="133"/>
      <c r="C943" s="179"/>
      <c r="D943" s="179"/>
      <c r="E943" s="133"/>
      <c r="F943" s="133"/>
      <c r="G943" s="133"/>
      <c r="H943" s="133"/>
      <c r="I943" s="133"/>
      <c r="J943" s="133"/>
      <c r="K943" s="133"/>
      <c r="L943" s="133"/>
      <c r="M943" s="133"/>
      <c r="N943" s="133"/>
      <c r="O943" s="133"/>
      <c r="P943" s="133"/>
      <c r="Q943" s="133"/>
      <c r="R943" s="133"/>
      <c r="S943" s="133"/>
      <c r="T943" s="133"/>
      <c r="U943" s="133"/>
      <c r="V943" s="133"/>
      <c r="W943" s="133"/>
      <c r="X943" s="133"/>
      <c r="Y943" s="133"/>
      <c r="Z943" s="177"/>
      <c r="AA943" s="133"/>
      <c r="AB943" s="178"/>
      <c r="AC943" s="178"/>
      <c r="AD943" s="178"/>
      <c r="AE943" s="178"/>
      <c r="AF943" s="179"/>
      <c r="AG943" s="179"/>
      <c r="AH943" s="179"/>
      <c r="AI943" s="179"/>
      <c r="AJ943" s="133"/>
      <c r="AK943" s="133"/>
      <c r="AL943" s="133"/>
      <c r="AM943" s="133"/>
      <c r="AN943" s="133"/>
      <c r="AO943" s="133"/>
      <c r="AP943" s="133"/>
      <c r="AQ943" s="180"/>
      <c r="AR943" s="180"/>
      <c r="AS943" s="180"/>
      <c r="AT943" s="180"/>
      <c r="AU943" s="180"/>
      <c r="AV943" s="180"/>
      <c r="AW943" s="181"/>
      <c r="AX943" s="181"/>
      <c r="AY943" s="182"/>
      <c r="AZ943" s="181"/>
      <c r="BA943" s="181"/>
      <c r="BB943" s="177"/>
      <c r="BC943" s="177"/>
      <c r="BD943" s="182"/>
    </row>
    <row r="944" spans="1:56" ht="15" customHeight="1" x14ac:dyDescent="0.25">
      <c r="A944" s="133"/>
      <c r="B944" s="133"/>
      <c r="C944" s="179"/>
      <c r="D944" s="179"/>
      <c r="E944" s="133"/>
      <c r="F944" s="133"/>
      <c r="G944" s="133"/>
      <c r="H944" s="133"/>
      <c r="I944" s="133"/>
      <c r="J944" s="133"/>
      <c r="K944" s="133"/>
      <c r="L944" s="133"/>
      <c r="M944" s="133"/>
      <c r="N944" s="133"/>
      <c r="O944" s="133"/>
      <c r="P944" s="133"/>
      <c r="Q944" s="133"/>
      <c r="R944" s="133"/>
      <c r="S944" s="133"/>
      <c r="T944" s="133"/>
      <c r="U944" s="133"/>
      <c r="V944" s="133"/>
      <c r="W944" s="133"/>
      <c r="X944" s="133"/>
      <c r="Y944" s="133"/>
      <c r="Z944" s="177"/>
      <c r="AA944" s="133"/>
      <c r="AB944" s="178"/>
      <c r="AC944" s="178"/>
      <c r="AD944" s="178"/>
      <c r="AE944" s="178"/>
      <c r="AF944" s="179"/>
      <c r="AG944" s="179"/>
      <c r="AH944" s="179"/>
      <c r="AI944" s="179"/>
      <c r="AJ944" s="133"/>
      <c r="AK944" s="133"/>
      <c r="AL944" s="133"/>
      <c r="AM944" s="133"/>
      <c r="AN944" s="133"/>
      <c r="AO944" s="133"/>
      <c r="AP944" s="133"/>
      <c r="AQ944" s="180"/>
      <c r="AR944" s="180"/>
      <c r="AS944" s="180"/>
      <c r="AT944" s="180"/>
      <c r="AU944" s="180"/>
      <c r="AV944" s="180"/>
      <c r="AW944" s="181"/>
      <c r="AX944" s="181"/>
      <c r="AY944" s="182"/>
      <c r="AZ944" s="181"/>
      <c r="BA944" s="181"/>
      <c r="BB944" s="177"/>
      <c r="BC944" s="177"/>
      <c r="BD944" s="182"/>
    </row>
    <row r="945" spans="1:56" ht="15" customHeight="1" x14ac:dyDescent="0.25">
      <c r="A945" s="133"/>
      <c r="B945" s="133"/>
      <c r="C945" s="179"/>
      <c r="D945" s="179"/>
      <c r="E945" s="133"/>
      <c r="F945" s="133"/>
      <c r="G945" s="133"/>
      <c r="H945" s="133"/>
      <c r="I945" s="133"/>
      <c r="J945" s="133"/>
      <c r="K945" s="133"/>
      <c r="L945" s="133"/>
      <c r="M945" s="133"/>
      <c r="N945" s="133"/>
      <c r="O945" s="133"/>
      <c r="P945" s="133"/>
      <c r="Q945" s="133"/>
      <c r="R945" s="133"/>
      <c r="S945" s="133"/>
      <c r="T945" s="133"/>
      <c r="U945" s="133"/>
      <c r="V945" s="133"/>
      <c r="W945" s="133"/>
      <c r="X945" s="133"/>
      <c r="Y945" s="133"/>
      <c r="Z945" s="177"/>
      <c r="AA945" s="133"/>
      <c r="AB945" s="178"/>
      <c r="AC945" s="178"/>
      <c r="AD945" s="178"/>
      <c r="AE945" s="178"/>
      <c r="AF945" s="179"/>
      <c r="AG945" s="179"/>
      <c r="AH945" s="179"/>
      <c r="AI945" s="179"/>
      <c r="AJ945" s="133"/>
      <c r="AK945" s="133"/>
      <c r="AL945" s="133"/>
      <c r="AM945" s="133"/>
      <c r="AN945" s="133"/>
      <c r="AO945" s="133"/>
      <c r="AP945" s="133"/>
      <c r="AQ945" s="180"/>
      <c r="AR945" s="180"/>
      <c r="AS945" s="180"/>
      <c r="AT945" s="180"/>
      <c r="AU945" s="180"/>
      <c r="AV945" s="180"/>
      <c r="AW945" s="181"/>
      <c r="AX945" s="181"/>
      <c r="AY945" s="182"/>
      <c r="AZ945" s="181"/>
      <c r="BA945" s="181"/>
      <c r="BB945" s="177"/>
      <c r="BC945" s="177"/>
      <c r="BD945" s="182"/>
    </row>
    <row r="946" spans="1:56" ht="15" customHeight="1" x14ac:dyDescent="0.25">
      <c r="A946" s="133"/>
      <c r="B946" s="133"/>
      <c r="C946" s="179"/>
      <c r="D946" s="179"/>
      <c r="E946" s="133"/>
      <c r="F946" s="133"/>
      <c r="G946" s="133"/>
      <c r="H946" s="133"/>
      <c r="I946" s="133"/>
      <c r="J946" s="133"/>
      <c r="K946" s="133"/>
      <c r="L946" s="133"/>
      <c r="M946" s="133"/>
      <c r="N946" s="133"/>
      <c r="O946" s="133"/>
      <c r="P946" s="133"/>
      <c r="Q946" s="133"/>
      <c r="R946" s="133"/>
      <c r="S946" s="133"/>
      <c r="T946" s="133"/>
      <c r="U946" s="133"/>
      <c r="V946" s="133"/>
      <c r="W946" s="133"/>
      <c r="X946" s="133"/>
      <c r="Y946" s="133"/>
      <c r="Z946" s="177"/>
      <c r="AA946" s="133"/>
      <c r="AB946" s="178"/>
      <c r="AC946" s="178"/>
      <c r="AD946" s="178"/>
      <c r="AE946" s="178"/>
      <c r="AF946" s="179"/>
      <c r="AG946" s="179"/>
      <c r="AH946" s="179"/>
      <c r="AI946" s="179"/>
      <c r="AJ946" s="133"/>
      <c r="AK946" s="133"/>
      <c r="AL946" s="133"/>
      <c r="AM946" s="133"/>
      <c r="AN946" s="133"/>
      <c r="AO946" s="133"/>
      <c r="AP946" s="133"/>
      <c r="AQ946" s="180"/>
      <c r="AR946" s="180"/>
      <c r="AS946" s="180"/>
      <c r="AT946" s="180"/>
      <c r="AU946" s="180"/>
      <c r="AV946" s="180"/>
      <c r="AW946" s="181"/>
      <c r="AX946" s="181"/>
      <c r="AY946" s="182"/>
      <c r="AZ946" s="181"/>
      <c r="BA946" s="181"/>
      <c r="BB946" s="177"/>
      <c r="BC946" s="177"/>
      <c r="BD946" s="182"/>
    </row>
    <row r="947" spans="1:56" ht="15" customHeight="1" x14ac:dyDescent="0.25">
      <c r="A947" s="133"/>
      <c r="B947" s="133"/>
      <c r="C947" s="179"/>
      <c r="D947" s="179"/>
      <c r="E947" s="133"/>
      <c r="F947" s="133"/>
      <c r="G947" s="133"/>
      <c r="H947" s="133"/>
      <c r="I947" s="133"/>
      <c r="J947" s="133"/>
      <c r="K947" s="133"/>
      <c r="L947" s="133"/>
      <c r="M947" s="133"/>
      <c r="N947" s="133"/>
      <c r="O947" s="133"/>
      <c r="P947" s="133"/>
      <c r="Q947" s="133"/>
      <c r="R947" s="133"/>
      <c r="S947" s="133"/>
      <c r="T947" s="133"/>
      <c r="U947" s="133"/>
      <c r="V947" s="133"/>
      <c r="W947" s="133"/>
      <c r="X947" s="133"/>
      <c r="Y947" s="133"/>
      <c r="Z947" s="177"/>
      <c r="AA947" s="133"/>
      <c r="AB947" s="178"/>
      <c r="AC947" s="178"/>
      <c r="AD947" s="178"/>
      <c r="AE947" s="178"/>
      <c r="AF947" s="179"/>
      <c r="AG947" s="179"/>
      <c r="AH947" s="179"/>
      <c r="AI947" s="179"/>
      <c r="AJ947" s="133"/>
      <c r="AK947" s="133"/>
      <c r="AL947" s="133"/>
      <c r="AM947" s="133"/>
      <c r="AN947" s="133"/>
      <c r="AO947" s="133"/>
      <c r="AP947" s="133"/>
      <c r="AQ947" s="180"/>
      <c r="AR947" s="180"/>
      <c r="AS947" s="180"/>
      <c r="AT947" s="180"/>
      <c r="AU947" s="180"/>
      <c r="AV947" s="180"/>
      <c r="AW947" s="181"/>
      <c r="AX947" s="181"/>
      <c r="AY947" s="182"/>
      <c r="AZ947" s="181"/>
      <c r="BA947" s="181"/>
      <c r="BB947" s="177"/>
      <c r="BC947" s="177"/>
      <c r="BD947" s="182"/>
    </row>
    <row r="948" spans="1:56" ht="15" customHeight="1" x14ac:dyDescent="0.25">
      <c r="A948" s="133"/>
      <c r="B948" s="133"/>
      <c r="C948" s="179"/>
      <c r="D948" s="179"/>
      <c r="E948" s="133"/>
      <c r="F948" s="133"/>
      <c r="G948" s="133"/>
      <c r="H948" s="133"/>
      <c r="I948" s="133"/>
      <c r="J948" s="133"/>
      <c r="K948" s="133"/>
      <c r="L948" s="133"/>
      <c r="M948" s="133"/>
      <c r="N948" s="133"/>
      <c r="O948" s="133"/>
      <c r="P948" s="133"/>
      <c r="Q948" s="133"/>
      <c r="R948" s="133"/>
      <c r="S948" s="133"/>
      <c r="T948" s="133"/>
      <c r="U948" s="133"/>
      <c r="V948" s="133"/>
      <c r="W948" s="133"/>
      <c r="X948" s="133"/>
      <c r="Y948" s="133"/>
      <c r="Z948" s="177"/>
      <c r="AA948" s="133"/>
      <c r="AB948" s="178"/>
      <c r="AC948" s="178"/>
      <c r="AD948" s="178"/>
      <c r="AE948" s="178"/>
      <c r="AF948" s="179"/>
      <c r="AG948" s="179"/>
      <c r="AH948" s="179"/>
      <c r="AI948" s="179"/>
      <c r="AJ948" s="133"/>
      <c r="AK948" s="133"/>
      <c r="AL948" s="133"/>
      <c r="AM948" s="133"/>
      <c r="AN948" s="133"/>
      <c r="AO948" s="133"/>
      <c r="AP948" s="133"/>
      <c r="AQ948" s="180"/>
      <c r="AR948" s="180"/>
      <c r="AS948" s="180"/>
      <c r="AT948" s="180"/>
      <c r="AU948" s="180"/>
      <c r="AV948" s="180"/>
      <c r="AW948" s="181"/>
      <c r="AX948" s="181"/>
      <c r="AY948" s="182"/>
      <c r="AZ948" s="181"/>
      <c r="BA948" s="181"/>
      <c r="BB948" s="177"/>
      <c r="BC948" s="177"/>
      <c r="BD948" s="182"/>
    </row>
    <row r="949" spans="1:56" ht="15" customHeight="1" x14ac:dyDescent="0.25">
      <c r="A949" s="133"/>
      <c r="B949" s="133"/>
      <c r="C949" s="179"/>
      <c r="D949" s="179"/>
      <c r="E949" s="133"/>
      <c r="F949" s="133"/>
      <c r="G949" s="133"/>
      <c r="H949" s="133"/>
      <c r="I949" s="133"/>
      <c r="J949" s="133"/>
      <c r="K949" s="133"/>
      <c r="L949" s="133"/>
      <c r="M949" s="133"/>
      <c r="N949" s="133"/>
      <c r="O949" s="133"/>
      <c r="P949" s="133"/>
      <c r="Q949" s="133"/>
      <c r="R949" s="133"/>
      <c r="S949" s="133"/>
      <c r="T949" s="133"/>
      <c r="U949" s="133"/>
      <c r="V949" s="133"/>
      <c r="W949" s="133"/>
      <c r="X949" s="133"/>
      <c r="Y949" s="133"/>
      <c r="Z949" s="177"/>
      <c r="AA949" s="133"/>
      <c r="AB949" s="178"/>
      <c r="AC949" s="178"/>
      <c r="AD949" s="178"/>
      <c r="AE949" s="178"/>
      <c r="AF949" s="179"/>
      <c r="AG949" s="179"/>
      <c r="AH949" s="179"/>
      <c r="AI949" s="179"/>
      <c r="AJ949" s="133"/>
      <c r="AK949" s="133"/>
      <c r="AL949" s="133"/>
      <c r="AM949" s="133"/>
      <c r="AN949" s="133"/>
      <c r="AO949" s="133"/>
      <c r="AP949" s="133"/>
      <c r="AQ949" s="180"/>
      <c r="AR949" s="180"/>
      <c r="AS949" s="180"/>
      <c r="AT949" s="180"/>
      <c r="AU949" s="180"/>
      <c r="AV949" s="180"/>
      <c r="AW949" s="181"/>
      <c r="AX949" s="181"/>
      <c r="AY949" s="182"/>
      <c r="AZ949" s="181"/>
      <c r="BA949" s="181"/>
      <c r="BB949" s="177"/>
      <c r="BC949" s="177"/>
      <c r="BD949" s="182"/>
    </row>
    <row r="950" spans="1:56" ht="15" customHeight="1" x14ac:dyDescent="0.25">
      <c r="A950" s="133"/>
      <c r="B950" s="133"/>
      <c r="C950" s="179"/>
      <c r="D950" s="179"/>
      <c r="E950" s="133"/>
      <c r="F950" s="133"/>
      <c r="G950" s="133"/>
      <c r="H950" s="133"/>
      <c r="I950" s="133"/>
      <c r="J950" s="133"/>
      <c r="K950" s="133"/>
      <c r="L950" s="133"/>
      <c r="M950" s="133"/>
      <c r="N950" s="133"/>
      <c r="O950" s="133"/>
      <c r="P950" s="133"/>
      <c r="Q950" s="133"/>
      <c r="R950" s="133"/>
      <c r="S950" s="133"/>
      <c r="T950" s="133"/>
      <c r="U950" s="133"/>
      <c r="V950" s="133"/>
      <c r="W950" s="133"/>
      <c r="X950" s="133"/>
      <c r="Y950" s="133"/>
      <c r="Z950" s="177"/>
      <c r="AA950" s="133"/>
      <c r="AB950" s="178"/>
      <c r="AC950" s="178"/>
      <c r="AD950" s="178"/>
      <c r="AE950" s="178"/>
      <c r="AF950" s="179"/>
      <c r="AG950" s="179"/>
      <c r="AH950" s="179"/>
      <c r="AI950" s="179"/>
      <c r="AJ950" s="133"/>
      <c r="AK950" s="133"/>
      <c r="AL950" s="133"/>
      <c r="AM950" s="133"/>
      <c r="AN950" s="133"/>
      <c r="AO950" s="133"/>
      <c r="AP950" s="133"/>
      <c r="AQ950" s="180"/>
      <c r="AR950" s="180"/>
      <c r="AS950" s="180"/>
      <c r="AT950" s="180"/>
      <c r="AU950" s="180"/>
      <c r="AV950" s="180"/>
      <c r="AW950" s="181"/>
      <c r="AX950" s="181"/>
      <c r="AY950" s="182"/>
      <c r="AZ950" s="181"/>
      <c r="BA950" s="181"/>
      <c r="BB950" s="177"/>
      <c r="BC950" s="177"/>
      <c r="BD950" s="182"/>
    </row>
    <row r="951" spans="1:56" ht="15" customHeight="1" x14ac:dyDescent="0.25">
      <c r="A951" s="133"/>
      <c r="B951" s="133"/>
      <c r="C951" s="179"/>
      <c r="D951" s="179"/>
      <c r="E951" s="133"/>
      <c r="F951" s="133"/>
      <c r="G951" s="133"/>
      <c r="H951" s="133"/>
      <c r="I951" s="133"/>
      <c r="J951" s="133"/>
      <c r="K951" s="133"/>
      <c r="L951" s="133"/>
      <c r="M951" s="133"/>
      <c r="N951" s="133"/>
      <c r="O951" s="133"/>
      <c r="P951" s="133"/>
      <c r="Q951" s="133"/>
      <c r="R951" s="133"/>
      <c r="S951" s="133"/>
      <c r="T951" s="133"/>
      <c r="U951" s="133"/>
      <c r="V951" s="133"/>
      <c r="W951" s="133"/>
      <c r="X951" s="133"/>
      <c r="Y951" s="133"/>
      <c r="Z951" s="177"/>
      <c r="AA951" s="133"/>
      <c r="AB951" s="178"/>
      <c r="AC951" s="178"/>
      <c r="AD951" s="178"/>
      <c r="AE951" s="178"/>
      <c r="AF951" s="179"/>
      <c r="AG951" s="179"/>
      <c r="AH951" s="179"/>
      <c r="AI951" s="179"/>
      <c r="AJ951" s="133"/>
      <c r="AK951" s="133"/>
      <c r="AL951" s="133"/>
      <c r="AM951" s="133"/>
      <c r="AN951" s="133"/>
      <c r="AO951" s="133"/>
      <c r="AP951" s="133"/>
      <c r="AQ951" s="180"/>
      <c r="AR951" s="180"/>
      <c r="AS951" s="180"/>
      <c r="AT951" s="180"/>
      <c r="AU951" s="180"/>
      <c r="AV951" s="180"/>
      <c r="AW951" s="181"/>
      <c r="AX951" s="181"/>
      <c r="AY951" s="182"/>
      <c r="AZ951" s="181"/>
      <c r="BA951" s="181"/>
      <c r="BB951" s="177"/>
      <c r="BC951" s="177"/>
      <c r="BD951" s="182"/>
    </row>
    <row r="952" spans="1:56" ht="15" customHeight="1" x14ac:dyDescent="0.25">
      <c r="A952" s="133"/>
      <c r="B952" s="133"/>
      <c r="C952" s="179"/>
      <c r="D952" s="179"/>
      <c r="E952" s="133"/>
      <c r="F952" s="133"/>
      <c r="G952" s="133"/>
      <c r="H952" s="133"/>
      <c r="I952" s="133"/>
      <c r="J952" s="133"/>
      <c r="K952" s="133"/>
      <c r="L952" s="133"/>
      <c r="M952" s="133"/>
      <c r="N952" s="133"/>
      <c r="O952" s="133"/>
      <c r="P952" s="133"/>
      <c r="Q952" s="133"/>
      <c r="R952" s="133"/>
      <c r="S952" s="133"/>
      <c r="T952" s="133"/>
      <c r="U952" s="133"/>
      <c r="V952" s="133"/>
      <c r="W952" s="133"/>
      <c r="X952" s="133"/>
      <c r="Y952" s="133"/>
      <c r="Z952" s="177"/>
      <c r="AA952" s="133"/>
      <c r="AB952" s="178"/>
      <c r="AC952" s="178"/>
      <c r="AD952" s="178"/>
      <c r="AE952" s="178"/>
      <c r="AF952" s="179"/>
      <c r="AG952" s="179"/>
      <c r="AH952" s="179"/>
      <c r="AI952" s="179"/>
      <c r="AJ952" s="133"/>
      <c r="AK952" s="133"/>
      <c r="AL952" s="133"/>
      <c r="AM952" s="133"/>
      <c r="AN952" s="133"/>
      <c r="AO952" s="133"/>
      <c r="AP952" s="133"/>
      <c r="AQ952" s="180"/>
      <c r="AR952" s="180"/>
      <c r="AS952" s="180"/>
      <c r="AT952" s="180"/>
      <c r="AU952" s="180"/>
      <c r="AV952" s="180"/>
      <c r="AW952" s="181"/>
      <c r="AX952" s="181"/>
      <c r="AY952" s="182"/>
      <c r="AZ952" s="181"/>
      <c r="BA952" s="181"/>
      <c r="BB952" s="177"/>
      <c r="BC952" s="177"/>
      <c r="BD952" s="182"/>
    </row>
    <row r="953" spans="1:56" ht="15" customHeight="1" x14ac:dyDescent="0.25">
      <c r="A953" s="133"/>
      <c r="B953" s="133"/>
      <c r="C953" s="179"/>
      <c r="D953" s="179"/>
      <c r="E953" s="133"/>
      <c r="F953" s="133"/>
      <c r="G953" s="133"/>
      <c r="H953" s="133"/>
      <c r="I953" s="133"/>
      <c r="J953" s="133"/>
      <c r="K953" s="133"/>
      <c r="L953" s="133"/>
      <c r="M953" s="133"/>
      <c r="N953" s="133"/>
      <c r="O953" s="133"/>
      <c r="P953" s="133"/>
      <c r="Q953" s="133"/>
      <c r="R953" s="133"/>
      <c r="S953" s="133"/>
      <c r="T953" s="133"/>
      <c r="U953" s="133"/>
      <c r="V953" s="133"/>
      <c r="W953" s="133"/>
      <c r="X953" s="133"/>
      <c r="Y953" s="133"/>
      <c r="Z953" s="177"/>
      <c r="AA953" s="133"/>
      <c r="AB953" s="178"/>
      <c r="AC953" s="178"/>
      <c r="AD953" s="178"/>
      <c r="AE953" s="178"/>
      <c r="AF953" s="179"/>
      <c r="AG953" s="179"/>
      <c r="AH953" s="179"/>
      <c r="AI953" s="179"/>
      <c r="AJ953" s="133"/>
      <c r="AK953" s="133"/>
      <c r="AL953" s="133"/>
      <c r="AM953" s="133"/>
      <c r="AN953" s="133"/>
      <c r="AO953" s="133"/>
      <c r="AP953" s="133"/>
      <c r="AQ953" s="180"/>
      <c r="AR953" s="180"/>
      <c r="AS953" s="180"/>
      <c r="AT953" s="180"/>
      <c r="AU953" s="180"/>
      <c r="AV953" s="180"/>
      <c r="AW953" s="181"/>
      <c r="AX953" s="181"/>
      <c r="AY953" s="182"/>
      <c r="AZ953" s="181"/>
      <c r="BA953" s="181"/>
      <c r="BB953" s="177"/>
      <c r="BC953" s="177"/>
      <c r="BD953" s="182"/>
    </row>
    <row r="954" spans="1:56" ht="15" customHeight="1" x14ac:dyDescent="0.25">
      <c r="A954" s="133"/>
      <c r="B954" s="133"/>
      <c r="C954" s="179"/>
      <c r="D954" s="179"/>
      <c r="E954" s="133"/>
      <c r="F954" s="133"/>
      <c r="G954" s="133"/>
      <c r="H954" s="133"/>
      <c r="I954" s="133"/>
      <c r="J954" s="133"/>
      <c r="K954" s="133"/>
      <c r="L954" s="133"/>
      <c r="M954" s="133"/>
      <c r="N954" s="133"/>
      <c r="O954" s="133"/>
      <c r="P954" s="133"/>
      <c r="Q954" s="133"/>
      <c r="R954" s="133"/>
      <c r="S954" s="133"/>
      <c r="T954" s="133"/>
      <c r="U954" s="133"/>
      <c r="V954" s="133"/>
      <c r="W954" s="133"/>
      <c r="X954" s="133"/>
      <c r="Y954" s="133"/>
      <c r="Z954" s="177"/>
      <c r="AA954" s="133"/>
      <c r="AB954" s="178"/>
      <c r="AC954" s="178"/>
      <c r="AD954" s="178"/>
      <c r="AE954" s="178"/>
      <c r="AF954" s="179"/>
      <c r="AG954" s="179"/>
      <c r="AH954" s="179"/>
      <c r="AI954" s="179"/>
      <c r="AJ954" s="133"/>
      <c r="AK954" s="133"/>
      <c r="AL954" s="133"/>
      <c r="AM954" s="133"/>
      <c r="AN954" s="133"/>
      <c r="AO954" s="133"/>
      <c r="AP954" s="133"/>
      <c r="AQ954" s="180"/>
      <c r="AR954" s="180"/>
      <c r="AS954" s="180"/>
      <c r="AT954" s="180"/>
      <c r="AU954" s="180"/>
      <c r="AV954" s="180"/>
      <c r="AW954" s="181"/>
      <c r="AX954" s="181"/>
      <c r="AY954" s="182"/>
      <c r="AZ954" s="181"/>
      <c r="BA954" s="181"/>
      <c r="BB954" s="177"/>
      <c r="BC954" s="177"/>
      <c r="BD954" s="182"/>
    </row>
    <row r="955" spans="1:56" ht="15" customHeight="1" x14ac:dyDescent="0.25">
      <c r="A955" s="133"/>
      <c r="B955" s="133"/>
      <c r="C955" s="179"/>
      <c r="D955" s="179"/>
      <c r="E955" s="133"/>
      <c r="F955" s="133"/>
      <c r="G955" s="133"/>
      <c r="H955" s="133"/>
      <c r="I955" s="133"/>
      <c r="J955" s="133"/>
      <c r="K955" s="133"/>
      <c r="L955" s="133"/>
      <c r="M955" s="133"/>
      <c r="N955" s="133"/>
      <c r="O955" s="133"/>
      <c r="P955" s="133"/>
      <c r="Q955" s="133"/>
      <c r="R955" s="133"/>
      <c r="S955" s="133"/>
      <c r="T955" s="133"/>
      <c r="U955" s="133"/>
      <c r="V955" s="133"/>
      <c r="W955" s="133"/>
      <c r="X955" s="133"/>
      <c r="Y955" s="133"/>
      <c r="Z955" s="177"/>
      <c r="AA955" s="133"/>
      <c r="AB955" s="178"/>
      <c r="AC955" s="178"/>
      <c r="AD955" s="178"/>
      <c r="AE955" s="178"/>
      <c r="AF955" s="179"/>
      <c r="AG955" s="179"/>
      <c r="AH955" s="179"/>
      <c r="AI955" s="179"/>
      <c r="AJ955" s="133"/>
      <c r="AK955" s="133"/>
      <c r="AL955" s="133"/>
      <c r="AM955" s="133"/>
      <c r="AN955" s="133"/>
      <c r="AO955" s="133"/>
      <c r="AP955" s="133"/>
      <c r="AQ955" s="180"/>
      <c r="AR955" s="180"/>
      <c r="AS955" s="180"/>
      <c r="AT955" s="180"/>
      <c r="AU955" s="180"/>
      <c r="AV955" s="180"/>
      <c r="AW955" s="181"/>
      <c r="AX955" s="181"/>
      <c r="AY955" s="182"/>
      <c r="AZ955" s="181"/>
      <c r="BA955" s="181"/>
      <c r="BB955" s="177"/>
      <c r="BC955" s="177"/>
      <c r="BD955" s="182"/>
    </row>
    <row r="956" spans="1:56" ht="15" customHeight="1" x14ac:dyDescent="0.25">
      <c r="A956" s="133"/>
      <c r="B956" s="133"/>
      <c r="C956" s="179"/>
      <c r="D956" s="179"/>
      <c r="E956" s="133"/>
      <c r="F956" s="133"/>
      <c r="G956" s="133"/>
      <c r="H956" s="133"/>
      <c r="I956" s="133"/>
      <c r="J956" s="133"/>
      <c r="K956" s="133"/>
      <c r="L956" s="133"/>
      <c r="M956" s="133"/>
      <c r="N956" s="133"/>
      <c r="O956" s="133"/>
      <c r="P956" s="133"/>
      <c r="Q956" s="133"/>
      <c r="R956" s="133"/>
      <c r="S956" s="133"/>
      <c r="T956" s="133"/>
      <c r="U956" s="133"/>
      <c r="V956" s="133"/>
      <c r="W956" s="133"/>
      <c r="X956" s="133"/>
      <c r="Y956" s="133"/>
      <c r="Z956" s="177"/>
      <c r="AA956" s="133"/>
      <c r="AB956" s="178"/>
      <c r="AC956" s="178"/>
      <c r="AD956" s="178"/>
      <c r="AE956" s="178"/>
      <c r="AF956" s="179"/>
      <c r="AG956" s="179"/>
      <c r="AH956" s="179"/>
      <c r="AI956" s="179"/>
      <c r="AJ956" s="133"/>
      <c r="AK956" s="133"/>
      <c r="AL956" s="133"/>
      <c r="AM956" s="133"/>
      <c r="AN956" s="133"/>
      <c r="AO956" s="133"/>
      <c r="AP956" s="133"/>
      <c r="AQ956" s="180"/>
      <c r="AR956" s="180"/>
      <c r="AS956" s="180"/>
      <c r="AT956" s="180"/>
      <c r="AU956" s="180"/>
      <c r="AV956" s="180"/>
      <c r="AW956" s="181"/>
      <c r="AX956" s="181"/>
      <c r="AY956" s="182"/>
      <c r="AZ956" s="181"/>
      <c r="BA956" s="181"/>
      <c r="BB956" s="177"/>
      <c r="BC956" s="177"/>
      <c r="BD956" s="182"/>
    </row>
    <row r="957" spans="1:56" ht="15" customHeight="1" x14ac:dyDescent="0.25">
      <c r="A957" s="133"/>
      <c r="B957" s="133"/>
      <c r="C957" s="179"/>
      <c r="D957" s="179"/>
      <c r="E957" s="133"/>
      <c r="F957" s="133"/>
      <c r="G957" s="133"/>
      <c r="H957" s="133"/>
      <c r="I957" s="133"/>
      <c r="J957" s="133"/>
      <c r="K957" s="133"/>
      <c r="L957" s="133"/>
      <c r="M957" s="133"/>
      <c r="N957" s="133"/>
      <c r="O957" s="133"/>
      <c r="P957" s="133"/>
      <c r="Q957" s="133"/>
      <c r="R957" s="133"/>
      <c r="S957" s="133"/>
      <c r="T957" s="133"/>
      <c r="U957" s="133"/>
      <c r="V957" s="133"/>
      <c r="W957" s="133"/>
      <c r="X957" s="133"/>
      <c r="Y957" s="133"/>
      <c r="Z957" s="177"/>
      <c r="AA957" s="133"/>
      <c r="AB957" s="178"/>
      <c r="AC957" s="178"/>
      <c r="AD957" s="178"/>
      <c r="AE957" s="178"/>
      <c r="AF957" s="179"/>
      <c r="AG957" s="179"/>
      <c r="AH957" s="179"/>
      <c r="AI957" s="179"/>
      <c r="AJ957" s="133"/>
      <c r="AK957" s="133"/>
      <c r="AL957" s="133"/>
      <c r="AM957" s="133"/>
      <c r="AN957" s="133"/>
      <c r="AO957" s="133"/>
      <c r="AP957" s="133"/>
      <c r="AQ957" s="180"/>
      <c r="AR957" s="180"/>
      <c r="AS957" s="180"/>
      <c r="AT957" s="180"/>
      <c r="AU957" s="180"/>
      <c r="AV957" s="180"/>
      <c r="AW957" s="181"/>
      <c r="AX957" s="181"/>
      <c r="AY957" s="182"/>
      <c r="AZ957" s="181"/>
      <c r="BA957" s="181"/>
      <c r="BB957" s="177"/>
      <c r="BC957" s="177"/>
      <c r="BD957" s="182"/>
    </row>
    <row r="958" spans="1:56" ht="15" customHeight="1" x14ac:dyDescent="0.25">
      <c r="A958" s="133"/>
      <c r="B958" s="133"/>
      <c r="C958" s="179"/>
      <c r="D958" s="179"/>
      <c r="E958" s="133"/>
      <c r="F958" s="133"/>
      <c r="G958" s="133"/>
      <c r="H958" s="133"/>
      <c r="I958" s="133"/>
      <c r="J958" s="133"/>
      <c r="K958" s="133"/>
      <c r="L958" s="133"/>
      <c r="M958" s="133"/>
      <c r="N958" s="133"/>
      <c r="O958" s="133"/>
      <c r="P958" s="133"/>
      <c r="Q958" s="133"/>
      <c r="R958" s="133"/>
      <c r="S958" s="133"/>
      <c r="T958" s="133"/>
      <c r="U958" s="133"/>
      <c r="V958" s="133"/>
      <c r="W958" s="133"/>
      <c r="X958" s="133"/>
      <c r="Y958" s="133"/>
      <c r="Z958" s="177"/>
      <c r="AA958" s="133"/>
      <c r="AB958" s="178"/>
      <c r="AC958" s="178"/>
      <c r="AD958" s="178"/>
      <c r="AE958" s="178"/>
      <c r="AF958" s="179"/>
      <c r="AG958" s="179"/>
      <c r="AH958" s="179"/>
      <c r="AI958" s="179"/>
      <c r="AJ958" s="133"/>
      <c r="AK958" s="133"/>
      <c r="AL958" s="133"/>
      <c r="AM958" s="133"/>
      <c r="AN958" s="133"/>
      <c r="AO958" s="133"/>
      <c r="AP958" s="133"/>
      <c r="AQ958" s="180"/>
      <c r="AR958" s="180"/>
      <c r="AS958" s="180"/>
      <c r="AT958" s="180"/>
      <c r="AU958" s="180"/>
      <c r="AV958" s="180"/>
      <c r="AW958" s="181"/>
      <c r="AX958" s="181"/>
      <c r="AY958" s="182"/>
      <c r="AZ958" s="181"/>
      <c r="BA958" s="181"/>
      <c r="BB958" s="177"/>
      <c r="BC958" s="177"/>
      <c r="BD958" s="182"/>
    </row>
    <row r="959" spans="1:56" ht="15" customHeight="1" x14ac:dyDescent="0.25">
      <c r="A959" s="133"/>
      <c r="B959" s="133"/>
      <c r="C959" s="179"/>
      <c r="D959" s="179"/>
      <c r="E959" s="133"/>
      <c r="F959" s="133"/>
      <c r="G959" s="133"/>
      <c r="H959" s="133"/>
      <c r="I959" s="133"/>
      <c r="J959" s="133"/>
      <c r="K959" s="133"/>
      <c r="L959" s="133"/>
      <c r="M959" s="133"/>
      <c r="N959" s="133"/>
      <c r="O959" s="133"/>
      <c r="P959" s="133"/>
      <c r="Q959" s="133"/>
      <c r="R959" s="133"/>
      <c r="S959" s="133"/>
      <c r="T959" s="133"/>
      <c r="U959" s="133"/>
      <c r="V959" s="133"/>
      <c r="W959" s="133"/>
      <c r="X959" s="133"/>
      <c r="Y959" s="133"/>
      <c r="Z959" s="177"/>
      <c r="AA959" s="133"/>
      <c r="AB959" s="178"/>
      <c r="AC959" s="178"/>
      <c r="AD959" s="178"/>
      <c r="AE959" s="178"/>
      <c r="AF959" s="179"/>
      <c r="AG959" s="179"/>
      <c r="AH959" s="179"/>
      <c r="AI959" s="179"/>
      <c r="AJ959" s="133"/>
      <c r="AK959" s="133"/>
      <c r="AL959" s="133"/>
      <c r="AM959" s="133"/>
      <c r="AN959" s="133"/>
      <c r="AO959" s="133"/>
      <c r="AP959" s="133"/>
      <c r="AQ959" s="180"/>
      <c r="AR959" s="180"/>
      <c r="AS959" s="180"/>
      <c r="AT959" s="180"/>
      <c r="AU959" s="180"/>
      <c r="AV959" s="180"/>
      <c r="AW959" s="181"/>
      <c r="AX959" s="181"/>
      <c r="AY959" s="182"/>
      <c r="AZ959" s="181"/>
      <c r="BA959" s="181"/>
      <c r="BB959" s="177"/>
      <c r="BC959" s="177"/>
      <c r="BD959" s="182"/>
    </row>
    <row r="960" spans="1:56" ht="15" customHeight="1" x14ac:dyDescent="0.25">
      <c r="A960" s="133"/>
      <c r="B960" s="133"/>
      <c r="C960" s="179"/>
      <c r="D960" s="179"/>
      <c r="E960" s="133"/>
      <c r="F960" s="133"/>
      <c r="G960" s="133"/>
      <c r="H960" s="133"/>
      <c r="I960" s="133"/>
      <c r="J960" s="133"/>
      <c r="K960" s="133"/>
      <c r="L960" s="133"/>
      <c r="M960" s="133"/>
      <c r="N960" s="133"/>
      <c r="O960" s="133"/>
      <c r="P960" s="133"/>
      <c r="Q960" s="133"/>
      <c r="R960" s="133"/>
      <c r="S960" s="133"/>
      <c r="T960" s="133"/>
      <c r="U960" s="133"/>
      <c r="V960" s="133"/>
      <c r="W960" s="133"/>
      <c r="X960" s="133"/>
      <c r="Y960" s="133"/>
      <c r="Z960" s="177"/>
      <c r="AA960" s="133"/>
      <c r="AB960" s="178"/>
      <c r="AC960" s="178"/>
      <c r="AD960" s="178"/>
      <c r="AE960" s="178"/>
      <c r="AF960" s="179"/>
      <c r="AG960" s="179"/>
      <c r="AH960" s="179"/>
      <c r="AI960" s="179"/>
      <c r="AJ960" s="133"/>
      <c r="AK960" s="133"/>
      <c r="AL960" s="133"/>
      <c r="AM960" s="133"/>
      <c r="AN960" s="133"/>
      <c r="AO960" s="133"/>
      <c r="AP960" s="133"/>
      <c r="AQ960" s="180"/>
      <c r="AR960" s="180"/>
      <c r="AS960" s="180"/>
      <c r="AT960" s="180"/>
      <c r="AU960" s="180"/>
      <c r="AV960" s="180"/>
      <c r="AW960" s="181"/>
      <c r="AX960" s="181"/>
      <c r="AY960" s="182"/>
      <c r="AZ960" s="181"/>
      <c r="BA960" s="181"/>
      <c r="BB960" s="177"/>
      <c r="BC960" s="177"/>
      <c r="BD960" s="182"/>
    </row>
    <row r="961" spans="1:56" ht="15" customHeight="1" x14ac:dyDescent="0.25">
      <c r="A961" s="133"/>
      <c r="B961" s="133"/>
      <c r="C961" s="179"/>
      <c r="D961" s="179"/>
      <c r="E961" s="133"/>
      <c r="F961" s="133"/>
      <c r="G961" s="133"/>
      <c r="H961" s="133"/>
      <c r="I961" s="133"/>
      <c r="J961" s="133"/>
      <c r="K961" s="133"/>
      <c r="L961" s="133"/>
      <c r="M961" s="133"/>
      <c r="N961" s="133"/>
      <c r="O961" s="133"/>
      <c r="P961" s="133"/>
      <c r="Q961" s="133"/>
      <c r="R961" s="133"/>
      <c r="S961" s="133"/>
      <c r="T961" s="133"/>
      <c r="U961" s="133"/>
      <c r="V961" s="133"/>
      <c r="W961" s="133"/>
      <c r="X961" s="133"/>
      <c r="Y961" s="133"/>
      <c r="Z961" s="177"/>
      <c r="AA961" s="133"/>
      <c r="AB961" s="178"/>
      <c r="AC961" s="178"/>
      <c r="AD961" s="178"/>
      <c r="AE961" s="178"/>
      <c r="AF961" s="179"/>
      <c r="AG961" s="179"/>
      <c r="AH961" s="179"/>
      <c r="AI961" s="179"/>
      <c r="AJ961" s="133"/>
      <c r="AK961" s="133"/>
      <c r="AL961" s="133"/>
      <c r="AM961" s="133"/>
      <c r="AN961" s="133"/>
      <c r="AO961" s="133"/>
      <c r="AP961" s="133"/>
      <c r="AQ961" s="180"/>
      <c r="AR961" s="180"/>
      <c r="AS961" s="180"/>
      <c r="AT961" s="180"/>
      <c r="AU961" s="180"/>
      <c r="AV961" s="180"/>
      <c r="AW961" s="181"/>
      <c r="AX961" s="181"/>
      <c r="AY961" s="182"/>
      <c r="AZ961" s="181"/>
      <c r="BA961" s="181"/>
      <c r="BB961" s="177"/>
      <c r="BC961" s="177"/>
      <c r="BD961" s="182"/>
    </row>
    <row r="962" spans="1:56" ht="15" customHeight="1" x14ac:dyDescent="0.25">
      <c r="A962" s="133"/>
      <c r="B962" s="133"/>
      <c r="C962" s="179"/>
      <c r="D962" s="179"/>
      <c r="E962" s="133"/>
      <c r="F962" s="133"/>
      <c r="G962" s="133"/>
      <c r="H962" s="133"/>
      <c r="I962" s="133"/>
      <c r="J962" s="133"/>
      <c r="K962" s="133"/>
      <c r="L962" s="133"/>
      <c r="M962" s="133"/>
      <c r="N962" s="133"/>
      <c r="O962" s="133"/>
      <c r="P962" s="133"/>
      <c r="Q962" s="133"/>
      <c r="R962" s="133"/>
      <c r="S962" s="133"/>
      <c r="T962" s="133"/>
      <c r="U962" s="133"/>
      <c r="V962" s="133"/>
      <c r="W962" s="133"/>
      <c r="X962" s="133"/>
      <c r="Y962" s="133"/>
      <c r="Z962" s="177"/>
      <c r="AA962" s="133"/>
      <c r="AB962" s="178"/>
      <c r="AC962" s="178"/>
      <c r="AD962" s="178"/>
      <c r="AE962" s="178"/>
      <c r="AF962" s="179"/>
      <c r="AG962" s="179"/>
      <c r="AH962" s="179"/>
      <c r="AI962" s="179"/>
      <c r="AJ962" s="133"/>
      <c r="AK962" s="133"/>
      <c r="AL962" s="133"/>
      <c r="AM962" s="133"/>
      <c r="AN962" s="133"/>
      <c r="AO962" s="133"/>
      <c r="AP962" s="133"/>
      <c r="AQ962" s="180"/>
      <c r="AR962" s="180"/>
      <c r="AS962" s="180"/>
      <c r="AT962" s="180"/>
      <c r="AU962" s="180"/>
      <c r="AV962" s="180"/>
      <c r="AW962" s="181"/>
      <c r="AX962" s="181"/>
      <c r="AY962" s="182"/>
      <c r="AZ962" s="181"/>
      <c r="BA962" s="181"/>
      <c r="BB962" s="177"/>
      <c r="BC962" s="177"/>
      <c r="BD962" s="182"/>
    </row>
    <row r="963" spans="1:56" ht="15" customHeight="1" x14ac:dyDescent="0.25">
      <c r="A963" s="133"/>
      <c r="B963" s="133"/>
      <c r="C963" s="179"/>
      <c r="D963" s="179"/>
      <c r="E963" s="133"/>
      <c r="F963" s="133"/>
      <c r="G963" s="133"/>
      <c r="H963" s="133"/>
      <c r="I963" s="133"/>
      <c r="J963" s="133"/>
      <c r="K963" s="133"/>
      <c r="L963" s="133"/>
      <c r="M963" s="133"/>
      <c r="N963" s="133"/>
      <c r="O963" s="133"/>
      <c r="P963" s="133"/>
      <c r="Q963" s="133"/>
      <c r="R963" s="133"/>
      <c r="S963" s="133"/>
      <c r="T963" s="133"/>
      <c r="U963" s="133"/>
      <c r="V963" s="133"/>
      <c r="W963" s="133"/>
      <c r="X963" s="133"/>
      <c r="Y963" s="133"/>
      <c r="Z963" s="177"/>
      <c r="AA963" s="133"/>
      <c r="AB963" s="178"/>
      <c r="AC963" s="178"/>
      <c r="AD963" s="178"/>
      <c r="AE963" s="178"/>
      <c r="AF963" s="179"/>
      <c r="AG963" s="179"/>
      <c r="AH963" s="179"/>
      <c r="AI963" s="179"/>
      <c r="AJ963" s="133"/>
      <c r="AK963" s="133"/>
      <c r="AL963" s="133"/>
      <c r="AM963" s="133"/>
      <c r="AN963" s="133"/>
      <c r="AO963" s="133"/>
      <c r="AP963" s="133"/>
      <c r="AQ963" s="180"/>
      <c r="AR963" s="180"/>
      <c r="AS963" s="180"/>
      <c r="AT963" s="180"/>
      <c r="AU963" s="180"/>
      <c r="AV963" s="180"/>
      <c r="AW963" s="181"/>
      <c r="AX963" s="181"/>
      <c r="AY963" s="182"/>
      <c r="AZ963" s="181"/>
      <c r="BA963" s="181"/>
      <c r="BB963" s="177"/>
      <c r="BC963" s="177"/>
      <c r="BD963" s="182"/>
    </row>
    <row r="964" spans="1:56" ht="15" customHeight="1" x14ac:dyDescent="0.25">
      <c r="A964" s="133"/>
      <c r="B964" s="133"/>
      <c r="C964" s="179"/>
      <c r="D964" s="179"/>
      <c r="E964" s="133"/>
      <c r="F964" s="133"/>
      <c r="G964" s="133"/>
      <c r="H964" s="133"/>
      <c r="I964" s="133"/>
      <c r="J964" s="133"/>
      <c r="K964" s="133"/>
      <c r="L964" s="133"/>
      <c r="M964" s="133"/>
      <c r="N964" s="133"/>
      <c r="O964" s="133"/>
      <c r="P964" s="133"/>
      <c r="Q964" s="133"/>
      <c r="R964" s="133"/>
      <c r="S964" s="133"/>
      <c r="T964" s="133"/>
      <c r="U964" s="133"/>
      <c r="V964" s="133"/>
      <c r="W964" s="133"/>
      <c r="X964" s="133"/>
      <c r="Y964" s="133"/>
      <c r="Z964" s="177"/>
      <c r="AA964" s="133"/>
      <c r="AB964" s="178"/>
      <c r="AC964" s="178"/>
      <c r="AD964" s="178"/>
      <c r="AE964" s="178"/>
      <c r="AF964" s="179"/>
      <c r="AG964" s="179"/>
      <c r="AH964" s="179"/>
      <c r="AI964" s="179"/>
      <c r="AJ964" s="133"/>
      <c r="AK964" s="133"/>
      <c r="AL964" s="133"/>
      <c r="AM964" s="133"/>
      <c r="AN964" s="133"/>
      <c r="AO964" s="133"/>
      <c r="AP964" s="133"/>
      <c r="AQ964" s="180"/>
      <c r="AR964" s="180"/>
      <c r="AS964" s="180"/>
      <c r="AT964" s="180"/>
      <c r="AU964" s="180"/>
      <c r="AV964" s="180"/>
      <c r="AW964" s="181"/>
      <c r="AX964" s="181"/>
      <c r="AY964" s="182"/>
      <c r="AZ964" s="181"/>
      <c r="BA964" s="181"/>
      <c r="BB964" s="177"/>
      <c r="BC964" s="177"/>
      <c r="BD964" s="182"/>
    </row>
    <row r="965" spans="1:56" ht="15" customHeight="1" x14ac:dyDescent="0.25">
      <c r="A965" s="133"/>
      <c r="B965" s="133"/>
      <c r="C965" s="179"/>
      <c r="D965" s="179"/>
      <c r="E965" s="133"/>
      <c r="F965" s="133"/>
      <c r="G965" s="133"/>
      <c r="H965" s="133"/>
      <c r="I965" s="133"/>
      <c r="J965" s="133"/>
      <c r="K965" s="133"/>
      <c r="L965" s="133"/>
      <c r="M965" s="133"/>
      <c r="N965" s="133"/>
      <c r="O965" s="133"/>
      <c r="P965" s="133"/>
      <c r="Q965" s="133"/>
      <c r="R965" s="133"/>
      <c r="S965" s="133"/>
      <c r="T965" s="133"/>
      <c r="U965" s="133"/>
      <c r="V965" s="133"/>
      <c r="W965" s="133"/>
      <c r="X965" s="133"/>
      <c r="Y965" s="133"/>
      <c r="Z965" s="177"/>
      <c r="AA965" s="133"/>
      <c r="AB965" s="178"/>
      <c r="AC965" s="178"/>
      <c r="AD965" s="178"/>
      <c r="AE965" s="178"/>
      <c r="AF965" s="179"/>
      <c r="AG965" s="179"/>
      <c r="AH965" s="179"/>
      <c r="AI965" s="179"/>
      <c r="AJ965" s="133"/>
      <c r="AK965" s="133"/>
      <c r="AL965" s="133"/>
      <c r="AM965" s="133"/>
      <c r="AN965" s="133"/>
      <c r="AO965" s="133"/>
      <c r="AP965" s="133"/>
      <c r="AQ965" s="180"/>
      <c r="AR965" s="180"/>
      <c r="AS965" s="180"/>
      <c r="AT965" s="180"/>
      <c r="AU965" s="180"/>
      <c r="AV965" s="180"/>
      <c r="AW965" s="181"/>
      <c r="AX965" s="181"/>
      <c r="AY965" s="182"/>
      <c r="AZ965" s="181"/>
      <c r="BA965" s="181"/>
      <c r="BB965" s="177"/>
      <c r="BC965" s="177"/>
      <c r="BD965" s="182"/>
    </row>
    <row r="966" spans="1:56" ht="15" customHeight="1" x14ac:dyDescent="0.25">
      <c r="A966" s="133"/>
      <c r="B966" s="133"/>
      <c r="C966" s="179"/>
      <c r="D966" s="179"/>
      <c r="E966" s="133"/>
      <c r="F966" s="133"/>
      <c r="G966" s="133"/>
      <c r="H966" s="133"/>
      <c r="I966" s="133"/>
      <c r="J966" s="133"/>
      <c r="K966" s="133"/>
      <c r="L966" s="133"/>
      <c r="M966" s="133"/>
      <c r="N966" s="133"/>
      <c r="O966" s="133"/>
      <c r="P966" s="133"/>
      <c r="Q966" s="133"/>
      <c r="R966" s="133"/>
      <c r="S966" s="133"/>
      <c r="T966" s="133"/>
      <c r="U966" s="133"/>
      <c r="V966" s="133"/>
      <c r="W966" s="133"/>
      <c r="X966" s="133"/>
      <c r="Y966" s="133"/>
      <c r="Z966" s="177"/>
      <c r="AA966" s="133"/>
      <c r="AB966" s="178"/>
      <c r="AC966" s="178"/>
      <c r="AD966" s="178"/>
      <c r="AE966" s="178"/>
      <c r="AF966" s="179"/>
      <c r="AG966" s="179"/>
      <c r="AH966" s="179"/>
      <c r="AI966" s="179"/>
      <c r="AJ966" s="133"/>
      <c r="AK966" s="133"/>
      <c r="AL966" s="133"/>
      <c r="AM966" s="133"/>
      <c r="AN966" s="133"/>
      <c r="AO966" s="133"/>
      <c r="AP966" s="133"/>
      <c r="AQ966" s="180"/>
      <c r="AR966" s="180"/>
      <c r="AS966" s="180"/>
      <c r="AT966" s="180"/>
      <c r="AU966" s="180"/>
      <c r="AV966" s="180"/>
      <c r="AW966" s="181"/>
      <c r="AX966" s="181"/>
      <c r="AY966" s="182"/>
      <c r="AZ966" s="181"/>
      <c r="BA966" s="181"/>
      <c r="BB966" s="177"/>
      <c r="BC966" s="177"/>
      <c r="BD966" s="182"/>
    </row>
    <row r="967" spans="1:56" ht="15" customHeight="1" x14ac:dyDescent="0.25">
      <c r="A967" s="133"/>
      <c r="B967" s="133"/>
      <c r="C967" s="179"/>
      <c r="D967" s="179"/>
      <c r="E967" s="133"/>
      <c r="F967" s="133"/>
      <c r="G967" s="133"/>
      <c r="H967" s="133"/>
      <c r="I967" s="133"/>
      <c r="J967" s="133"/>
      <c r="K967" s="133"/>
      <c r="L967" s="133"/>
      <c r="M967" s="133"/>
      <c r="N967" s="133"/>
      <c r="O967" s="133"/>
      <c r="P967" s="133"/>
      <c r="Q967" s="133"/>
      <c r="R967" s="133"/>
      <c r="S967" s="133"/>
      <c r="T967" s="133"/>
      <c r="U967" s="133"/>
      <c r="V967" s="133"/>
      <c r="W967" s="133"/>
      <c r="X967" s="133"/>
      <c r="Y967" s="133"/>
      <c r="Z967" s="177"/>
      <c r="AA967" s="133"/>
      <c r="AB967" s="178"/>
      <c r="AC967" s="178"/>
      <c r="AD967" s="178"/>
      <c r="AE967" s="178"/>
      <c r="AF967" s="179"/>
      <c r="AG967" s="179"/>
      <c r="AH967" s="179"/>
      <c r="AI967" s="179"/>
      <c r="AJ967" s="133"/>
      <c r="AK967" s="133"/>
      <c r="AL967" s="133"/>
      <c r="AM967" s="133"/>
      <c r="AN967" s="133"/>
      <c r="AO967" s="133"/>
      <c r="AP967" s="133"/>
      <c r="AQ967" s="180"/>
      <c r="AR967" s="180"/>
      <c r="AS967" s="180"/>
      <c r="AT967" s="180"/>
      <c r="AU967" s="180"/>
      <c r="AV967" s="180"/>
      <c r="AW967" s="181"/>
      <c r="AX967" s="181"/>
      <c r="AY967" s="182"/>
      <c r="AZ967" s="181"/>
      <c r="BA967" s="181"/>
      <c r="BB967" s="177"/>
      <c r="BC967" s="177"/>
      <c r="BD967" s="182"/>
    </row>
    <row r="968" spans="1:56" ht="15" customHeight="1" x14ac:dyDescent="0.25">
      <c r="A968" s="133"/>
      <c r="B968" s="133"/>
      <c r="C968" s="179"/>
      <c r="D968" s="179"/>
      <c r="E968" s="133"/>
      <c r="F968" s="133"/>
      <c r="G968" s="133"/>
      <c r="H968" s="133"/>
      <c r="I968" s="133"/>
      <c r="J968" s="133"/>
      <c r="K968" s="133"/>
      <c r="L968" s="133"/>
      <c r="M968" s="133"/>
      <c r="N968" s="133"/>
      <c r="O968" s="133"/>
      <c r="P968" s="133"/>
      <c r="Q968" s="133"/>
      <c r="R968" s="133"/>
      <c r="S968" s="133"/>
      <c r="T968" s="133"/>
      <c r="U968" s="133"/>
      <c r="V968" s="133"/>
      <c r="W968" s="133"/>
      <c r="X968" s="133"/>
      <c r="Y968" s="133"/>
      <c r="Z968" s="177"/>
      <c r="AA968" s="133"/>
      <c r="AB968" s="178"/>
      <c r="AC968" s="178"/>
      <c r="AD968" s="178"/>
      <c r="AE968" s="178"/>
      <c r="AF968" s="179"/>
      <c r="AG968" s="179"/>
      <c r="AH968" s="179"/>
      <c r="AI968" s="179"/>
      <c r="AJ968" s="133"/>
      <c r="AK968" s="133"/>
      <c r="AL968" s="133"/>
      <c r="AM968" s="133"/>
      <c r="AN968" s="133"/>
      <c r="AO968" s="133"/>
      <c r="AP968" s="133"/>
      <c r="AQ968" s="180"/>
      <c r="AR968" s="180"/>
      <c r="AS968" s="180"/>
      <c r="AT968" s="180"/>
      <c r="AU968" s="180"/>
      <c r="AV968" s="180"/>
      <c r="AW968" s="181"/>
      <c r="AX968" s="181"/>
      <c r="AY968" s="182"/>
      <c r="AZ968" s="181"/>
      <c r="BA968" s="181"/>
      <c r="BB968" s="177"/>
      <c r="BC968" s="177"/>
      <c r="BD968" s="182"/>
    </row>
    <row r="969" spans="1:56" ht="15" customHeight="1" x14ac:dyDescent="0.25">
      <c r="A969" s="133"/>
      <c r="B969" s="133"/>
      <c r="C969" s="179"/>
      <c r="D969" s="179"/>
      <c r="E969" s="133"/>
      <c r="F969" s="133"/>
      <c r="G969" s="133"/>
      <c r="H969" s="133"/>
      <c r="I969" s="133"/>
      <c r="J969" s="133"/>
      <c r="K969" s="133"/>
      <c r="L969" s="133"/>
      <c r="M969" s="133"/>
      <c r="N969" s="133"/>
      <c r="O969" s="133"/>
      <c r="P969" s="133"/>
      <c r="Q969" s="133"/>
      <c r="R969" s="133"/>
      <c r="S969" s="133"/>
      <c r="T969" s="133"/>
      <c r="U969" s="133"/>
      <c r="V969" s="133"/>
      <c r="W969" s="133"/>
      <c r="X969" s="133"/>
      <c r="Y969" s="133"/>
      <c r="Z969" s="177"/>
      <c r="AA969" s="133"/>
      <c r="AB969" s="178"/>
      <c r="AC969" s="178"/>
      <c r="AD969" s="178"/>
      <c r="AE969" s="178"/>
      <c r="AF969" s="179"/>
      <c r="AG969" s="179"/>
      <c r="AH969" s="179"/>
      <c r="AI969" s="179"/>
      <c r="AJ969" s="133"/>
      <c r="AK969" s="133"/>
      <c r="AL969" s="133"/>
      <c r="AM969" s="133"/>
      <c r="AN969" s="133"/>
      <c r="AO969" s="133"/>
      <c r="AP969" s="133"/>
      <c r="AQ969" s="180"/>
      <c r="AR969" s="180"/>
      <c r="AS969" s="180"/>
      <c r="AT969" s="180"/>
      <c r="AU969" s="180"/>
      <c r="AV969" s="180"/>
      <c r="AW969" s="181"/>
      <c r="AX969" s="181"/>
      <c r="AY969" s="182"/>
      <c r="AZ969" s="181"/>
      <c r="BA969" s="181"/>
      <c r="BB969" s="177"/>
      <c r="BC969" s="177"/>
      <c r="BD969" s="182"/>
    </row>
    <row r="970" spans="1:56" ht="15" customHeight="1" x14ac:dyDescent="0.25">
      <c r="A970" s="133"/>
      <c r="B970" s="133"/>
      <c r="C970" s="179"/>
      <c r="D970" s="179"/>
      <c r="E970" s="133"/>
      <c r="F970" s="133"/>
      <c r="G970" s="133"/>
      <c r="H970" s="133"/>
      <c r="I970" s="133"/>
      <c r="J970" s="133"/>
      <c r="K970" s="133"/>
      <c r="L970" s="133"/>
      <c r="M970" s="133"/>
      <c r="N970" s="133"/>
      <c r="O970" s="133"/>
      <c r="P970" s="133"/>
      <c r="Q970" s="133"/>
      <c r="R970" s="133"/>
      <c r="S970" s="133"/>
      <c r="T970" s="133"/>
      <c r="U970" s="133"/>
      <c r="V970" s="133"/>
      <c r="W970" s="133"/>
      <c r="X970" s="133"/>
      <c r="Y970" s="133"/>
      <c r="Z970" s="177"/>
      <c r="AA970" s="133"/>
      <c r="AB970" s="178"/>
      <c r="AC970" s="178"/>
      <c r="AD970" s="178"/>
      <c r="AE970" s="178"/>
      <c r="AF970" s="179"/>
      <c r="AG970" s="179"/>
      <c r="AH970" s="179"/>
      <c r="AI970" s="179"/>
      <c r="AJ970" s="133"/>
      <c r="AK970" s="133"/>
      <c r="AL970" s="133"/>
      <c r="AM970" s="133"/>
      <c r="AN970" s="133"/>
      <c r="AO970" s="133"/>
      <c r="AP970" s="133"/>
      <c r="AQ970" s="180"/>
      <c r="AR970" s="180"/>
      <c r="AS970" s="180"/>
      <c r="AT970" s="180"/>
      <c r="AU970" s="180"/>
      <c r="AV970" s="180"/>
      <c r="AW970" s="181"/>
      <c r="AX970" s="181"/>
      <c r="AY970" s="182"/>
      <c r="AZ970" s="181"/>
      <c r="BA970" s="181"/>
      <c r="BB970" s="177"/>
      <c r="BC970" s="177"/>
      <c r="BD970" s="182"/>
    </row>
    <row r="971" spans="1:56" ht="15" customHeight="1" x14ac:dyDescent="0.25">
      <c r="A971" s="133"/>
      <c r="B971" s="133"/>
      <c r="C971" s="179"/>
      <c r="D971" s="179"/>
      <c r="E971" s="133"/>
      <c r="F971" s="133"/>
      <c r="G971" s="133"/>
      <c r="H971" s="133"/>
      <c r="I971" s="133"/>
      <c r="J971" s="133"/>
      <c r="K971" s="133"/>
      <c r="L971" s="133"/>
      <c r="M971" s="133"/>
      <c r="N971" s="133"/>
      <c r="O971" s="133"/>
      <c r="P971" s="133"/>
      <c r="Q971" s="133"/>
      <c r="R971" s="133"/>
      <c r="S971" s="133"/>
      <c r="T971" s="133"/>
      <c r="U971" s="133"/>
      <c r="V971" s="133"/>
      <c r="W971" s="133"/>
      <c r="X971" s="133"/>
      <c r="Y971" s="133"/>
      <c r="Z971" s="177"/>
      <c r="AA971" s="133"/>
      <c r="AB971" s="178"/>
      <c r="AC971" s="178"/>
      <c r="AD971" s="178"/>
      <c r="AE971" s="178"/>
      <c r="AF971" s="179"/>
      <c r="AG971" s="179"/>
      <c r="AH971" s="179"/>
      <c r="AI971" s="179"/>
      <c r="AJ971" s="133"/>
      <c r="AK971" s="133"/>
      <c r="AL971" s="133"/>
      <c r="AM971" s="133"/>
      <c r="AN971" s="133"/>
      <c r="AO971" s="133"/>
      <c r="AP971" s="133"/>
      <c r="AQ971" s="180"/>
      <c r="AR971" s="180"/>
      <c r="AS971" s="180"/>
      <c r="AT971" s="180"/>
      <c r="AU971" s="180"/>
      <c r="AV971" s="180"/>
      <c r="AW971" s="181"/>
      <c r="AX971" s="181"/>
      <c r="AY971" s="182"/>
      <c r="AZ971" s="181"/>
      <c r="BA971" s="181"/>
      <c r="BB971" s="177"/>
      <c r="BC971" s="177"/>
      <c r="BD971" s="182"/>
    </row>
    <row r="972" spans="1:56" ht="15" customHeight="1" x14ac:dyDescent="0.25">
      <c r="A972" s="133"/>
      <c r="B972" s="133"/>
      <c r="C972" s="179"/>
      <c r="D972" s="179"/>
      <c r="E972" s="133"/>
      <c r="F972" s="133"/>
      <c r="G972" s="133"/>
      <c r="H972" s="133"/>
      <c r="I972" s="133"/>
      <c r="J972" s="133"/>
      <c r="K972" s="133"/>
      <c r="L972" s="133"/>
      <c r="M972" s="133"/>
      <c r="N972" s="133"/>
      <c r="O972" s="133"/>
      <c r="P972" s="133"/>
      <c r="Q972" s="133"/>
      <c r="R972" s="133"/>
      <c r="S972" s="133"/>
      <c r="T972" s="133"/>
      <c r="U972" s="133"/>
      <c r="V972" s="133"/>
      <c r="W972" s="133"/>
      <c r="X972" s="133"/>
      <c r="Y972" s="133"/>
      <c r="Z972" s="177"/>
      <c r="AA972" s="133"/>
      <c r="AB972" s="178"/>
      <c r="AC972" s="178"/>
      <c r="AD972" s="178"/>
      <c r="AE972" s="178"/>
      <c r="AF972" s="179"/>
      <c r="AG972" s="179"/>
      <c r="AH972" s="179"/>
      <c r="AI972" s="179"/>
      <c r="AJ972" s="133"/>
      <c r="AK972" s="133"/>
      <c r="AL972" s="133"/>
      <c r="AM972" s="133"/>
      <c r="AN972" s="133"/>
      <c r="AO972" s="133"/>
      <c r="AP972" s="133"/>
      <c r="AQ972" s="180"/>
      <c r="AR972" s="180"/>
      <c r="AS972" s="180"/>
      <c r="AT972" s="180"/>
      <c r="AU972" s="180"/>
      <c r="AV972" s="180"/>
      <c r="AW972" s="181"/>
      <c r="AX972" s="181"/>
      <c r="AY972" s="182"/>
      <c r="AZ972" s="181"/>
      <c r="BA972" s="181"/>
      <c r="BB972" s="177"/>
      <c r="BC972" s="177"/>
      <c r="BD972" s="182"/>
    </row>
    <row r="973" spans="1:56" ht="15" customHeight="1" x14ac:dyDescent="0.25">
      <c r="A973" s="133"/>
      <c r="B973" s="133"/>
      <c r="C973" s="179"/>
      <c r="D973" s="179"/>
      <c r="E973" s="133"/>
      <c r="F973" s="133"/>
      <c r="G973" s="133"/>
      <c r="H973" s="133"/>
      <c r="I973" s="133"/>
      <c r="J973" s="133"/>
      <c r="K973" s="133"/>
      <c r="L973" s="133"/>
      <c r="M973" s="133"/>
      <c r="N973" s="133"/>
      <c r="O973" s="133"/>
      <c r="P973" s="133"/>
      <c r="Q973" s="133"/>
      <c r="R973" s="133"/>
      <c r="S973" s="133"/>
      <c r="T973" s="133"/>
      <c r="U973" s="133"/>
      <c r="V973" s="133"/>
      <c r="W973" s="133"/>
      <c r="X973" s="133"/>
      <c r="Y973" s="133"/>
      <c r="Z973" s="177"/>
      <c r="AA973" s="133"/>
      <c r="AB973" s="178"/>
      <c r="AC973" s="178"/>
      <c r="AD973" s="178"/>
      <c r="AE973" s="178"/>
      <c r="AF973" s="179"/>
      <c r="AG973" s="179"/>
      <c r="AH973" s="179"/>
      <c r="AI973" s="179"/>
      <c r="AJ973" s="133"/>
      <c r="AK973" s="133"/>
      <c r="AL973" s="133"/>
      <c r="AM973" s="133"/>
      <c r="AN973" s="133"/>
      <c r="AO973" s="133"/>
      <c r="AP973" s="133"/>
      <c r="AQ973" s="180"/>
      <c r="AR973" s="180"/>
      <c r="AS973" s="180"/>
      <c r="AT973" s="180"/>
      <c r="AU973" s="180"/>
      <c r="AV973" s="180"/>
      <c r="AW973" s="181"/>
      <c r="AX973" s="181"/>
      <c r="AY973" s="182"/>
      <c r="AZ973" s="181"/>
      <c r="BA973" s="181"/>
      <c r="BB973" s="177"/>
      <c r="BC973" s="177"/>
      <c r="BD973" s="182"/>
    </row>
    <row r="974" spans="1:56" ht="15" customHeight="1" x14ac:dyDescent="0.25">
      <c r="A974" s="133"/>
      <c r="B974" s="133"/>
      <c r="C974" s="179"/>
      <c r="D974" s="179"/>
      <c r="E974" s="133"/>
      <c r="F974" s="133"/>
      <c r="G974" s="133"/>
      <c r="H974" s="133"/>
      <c r="I974" s="133"/>
      <c r="J974" s="133"/>
      <c r="K974" s="133"/>
      <c r="L974" s="133"/>
      <c r="M974" s="133"/>
      <c r="N974" s="133"/>
      <c r="O974" s="133"/>
      <c r="P974" s="133"/>
      <c r="Q974" s="133"/>
      <c r="R974" s="133"/>
      <c r="S974" s="133"/>
      <c r="T974" s="133"/>
      <c r="U974" s="133"/>
      <c r="V974" s="133"/>
      <c r="W974" s="133"/>
      <c r="X974" s="133"/>
      <c r="Y974" s="133"/>
      <c r="Z974" s="177"/>
      <c r="AA974" s="133"/>
      <c r="AB974" s="178"/>
      <c r="AC974" s="178"/>
      <c r="AD974" s="178"/>
      <c r="AE974" s="178"/>
      <c r="AF974" s="179"/>
      <c r="AG974" s="179"/>
      <c r="AH974" s="179"/>
      <c r="AI974" s="179"/>
      <c r="AJ974" s="133"/>
      <c r="AK974" s="133"/>
      <c r="AL974" s="133"/>
      <c r="AM974" s="133"/>
      <c r="AN974" s="133"/>
      <c r="AO974" s="133"/>
      <c r="AP974" s="133"/>
      <c r="AQ974" s="180"/>
      <c r="AR974" s="180"/>
      <c r="AS974" s="180"/>
      <c r="AT974" s="180"/>
      <c r="AU974" s="180"/>
      <c r="AV974" s="180"/>
      <c r="AW974" s="181"/>
      <c r="AX974" s="181"/>
      <c r="AY974" s="182"/>
      <c r="AZ974" s="181"/>
      <c r="BA974" s="181"/>
      <c r="BB974" s="177"/>
      <c r="BC974" s="177"/>
      <c r="BD974" s="182"/>
    </row>
    <row r="975" spans="1:56" ht="15" customHeight="1" x14ac:dyDescent="0.25">
      <c r="A975" s="133"/>
      <c r="B975" s="133"/>
      <c r="C975" s="179"/>
      <c r="D975" s="179"/>
      <c r="E975" s="133"/>
      <c r="F975" s="133"/>
      <c r="G975" s="133"/>
      <c r="H975" s="133"/>
      <c r="I975" s="133"/>
      <c r="J975" s="133"/>
      <c r="K975" s="133"/>
      <c r="L975" s="133"/>
      <c r="M975" s="133"/>
      <c r="N975" s="133"/>
      <c r="O975" s="133"/>
      <c r="P975" s="133"/>
      <c r="Q975" s="133"/>
      <c r="R975" s="133"/>
      <c r="S975" s="133"/>
      <c r="T975" s="133"/>
      <c r="U975" s="133"/>
      <c r="V975" s="133"/>
      <c r="W975" s="133"/>
      <c r="X975" s="133"/>
      <c r="Y975" s="133"/>
      <c r="Z975" s="177"/>
      <c r="AA975" s="133"/>
      <c r="AB975" s="178"/>
      <c r="AC975" s="178"/>
      <c r="AD975" s="178"/>
      <c r="AE975" s="178"/>
      <c r="AF975" s="179"/>
      <c r="AG975" s="179"/>
      <c r="AH975" s="179"/>
      <c r="AI975" s="179"/>
      <c r="AJ975" s="133"/>
      <c r="AK975" s="133"/>
      <c r="AL975" s="133"/>
      <c r="AM975" s="133"/>
      <c r="AN975" s="133"/>
      <c r="AO975" s="133"/>
      <c r="AP975" s="133"/>
      <c r="AQ975" s="180"/>
      <c r="AR975" s="180"/>
      <c r="AS975" s="180"/>
      <c r="AT975" s="180"/>
      <c r="AU975" s="180"/>
      <c r="AV975" s="180"/>
      <c r="AW975" s="181"/>
      <c r="AX975" s="181"/>
      <c r="AY975" s="182"/>
      <c r="AZ975" s="181"/>
      <c r="BA975" s="181"/>
      <c r="BB975" s="177"/>
      <c r="BC975" s="177"/>
      <c r="BD975" s="182"/>
    </row>
    <row r="976" spans="1:56" ht="15" customHeight="1" x14ac:dyDescent="0.25">
      <c r="A976" s="133"/>
      <c r="B976" s="133"/>
      <c r="C976" s="179"/>
      <c r="D976" s="179"/>
      <c r="E976" s="133"/>
      <c r="F976" s="133"/>
      <c r="G976" s="133"/>
      <c r="H976" s="133"/>
      <c r="I976" s="133"/>
      <c r="J976" s="133"/>
      <c r="K976" s="133"/>
      <c r="L976" s="133"/>
      <c r="M976" s="133"/>
      <c r="N976" s="133"/>
      <c r="O976" s="133"/>
      <c r="P976" s="133"/>
      <c r="Q976" s="133"/>
      <c r="R976" s="133"/>
      <c r="S976" s="133"/>
      <c r="T976" s="133"/>
      <c r="U976" s="133"/>
      <c r="V976" s="133"/>
      <c r="W976" s="133"/>
      <c r="X976" s="133"/>
      <c r="Y976" s="133"/>
      <c r="Z976" s="177"/>
      <c r="AA976" s="133"/>
      <c r="AB976" s="178"/>
      <c r="AC976" s="178"/>
      <c r="AD976" s="178"/>
      <c r="AE976" s="178"/>
      <c r="AF976" s="179"/>
      <c r="AG976" s="179"/>
      <c r="AH976" s="179"/>
      <c r="AI976" s="179"/>
      <c r="AJ976" s="133"/>
      <c r="AK976" s="133"/>
      <c r="AL976" s="133"/>
      <c r="AM976" s="133"/>
      <c r="AN976" s="133"/>
      <c r="AO976" s="133"/>
      <c r="AP976" s="133"/>
      <c r="AQ976" s="180"/>
      <c r="AR976" s="180"/>
      <c r="AS976" s="180"/>
      <c r="AT976" s="180"/>
      <c r="AU976" s="180"/>
      <c r="AV976" s="180"/>
      <c r="AW976" s="181"/>
      <c r="AX976" s="181"/>
      <c r="AY976" s="182"/>
      <c r="AZ976" s="181"/>
      <c r="BA976" s="181"/>
      <c r="BB976" s="177"/>
      <c r="BC976" s="177"/>
      <c r="BD976" s="182"/>
    </row>
    <row r="977" spans="1:56" ht="15" customHeight="1" x14ac:dyDescent="0.25">
      <c r="A977" s="133"/>
      <c r="B977" s="133"/>
      <c r="C977" s="179"/>
      <c r="D977" s="179"/>
      <c r="E977" s="133"/>
      <c r="F977" s="133"/>
      <c r="G977" s="133"/>
      <c r="H977" s="133"/>
      <c r="I977" s="133"/>
      <c r="J977" s="133"/>
      <c r="K977" s="133"/>
      <c r="L977" s="133"/>
      <c r="M977" s="133"/>
      <c r="N977" s="133"/>
      <c r="O977" s="133"/>
      <c r="P977" s="133"/>
      <c r="Q977" s="133"/>
      <c r="R977" s="133"/>
      <c r="S977" s="133"/>
      <c r="T977" s="133"/>
      <c r="U977" s="133"/>
      <c r="V977" s="133"/>
      <c r="W977" s="133"/>
      <c r="X977" s="133"/>
      <c r="Y977" s="133"/>
      <c r="Z977" s="177"/>
      <c r="AA977" s="133"/>
      <c r="AB977" s="178"/>
      <c r="AC977" s="178"/>
      <c r="AD977" s="178"/>
      <c r="AE977" s="178"/>
      <c r="AF977" s="179"/>
      <c r="AG977" s="179"/>
      <c r="AH977" s="179"/>
      <c r="AI977" s="179"/>
      <c r="AJ977" s="133"/>
      <c r="AK977" s="133"/>
      <c r="AL977" s="133"/>
      <c r="AM977" s="133"/>
      <c r="AN977" s="133"/>
      <c r="AO977" s="133"/>
      <c r="AP977" s="133"/>
      <c r="AQ977" s="180"/>
      <c r="AR977" s="180"/>
      <c r="AS977" s="180"/>
      <c r="AT977" s="180"/>
      <c r="AU977" s="180"/>
      <c r="AV977" s="180"/>
      <c r="AW977" s="181"/>
      <c r="AX977" s="181"/>
      <c r="AY977" s="182"/>
      <c r="AZ977" s="181"/>
      <c r="BA977" s="181"/>
      <c r="BB977" s="177"/>
      <c r="BC977" s="177"/>
      <c r="BD977" s="182"/>
    </row>
    <row r="978" spans="1:56" ht="15" customHeight="1" x14ac:dyDescent="0.25">
      <c r="A978" s="133"/>
      <c r="B978" s="133"/>
      <c r="C978" s="179"/>
      <c r="D978" s="179"/>
      <c r="E978" s="133"/>
      <c r="F978" s="133"/>
      <c r="G978" s="133"/>
      <c r="H978" s="133"/>
      <c r="I978" s="133"/>
      <c r="J978" s="133"/>
      <c r="K978" s="133"/>
      <c r="L978" s="133"/>
      <c r="M978" s="133"/>
      <c r="N978" s="133"/>
      <c r="O978" s="133"/>
      <c r="P978" s="133"/>
      <c r="Q978" s="133"/>
      <c r="R978" s="133"/>
      <c r="S978" s="133"/>
      <c r="T978" s="133"/>
      <c r="U978" s="133"/>
      <c r="V978" s="133"/>
      <c r="W978" s="133"/>
      <c r="X978" s="133"/>
      <c r="Y978" s="133"/>
      <c r="Z978" s="177"/>
      <c r="AA978" s="133"/>
      <c r="AB978" s="178"/>
      <c r="AC978" s="178"/>
      <c r="AD978" s="178"/>
      <c r="AE978" s="178"/>
      <c r="AF978" s="179"/>
      <c r="AG978" s="179"/>
      <c r="AH978" s="179"/>
      <c r="AI978" s="179"/>
      <c r="AJ978" s="133"/>
      <c r="AK978" s="133"/>
      <c r="AL978" s="133"/>
      <c r="AM978" s="133"/>
      <c r="AN978" s="133"/>
      <c r="AO978" s="133"/>
      <c r="AP978" s="133"/>
      <c r="AQ978" s="180"/>
      <c r="AR978" s="180"/>
      <c r="AS978" s="180"/>
      <c r="AT978" s="180"/>
      <c r="AU978" s="180"/>
      <c r="AV978" s="180"/>
      <c r="AW978" s="181"/>
      <c r="AX978" s="181"/>
      <c r="AY978" s="182"/>
      <c r="AZ978" s="181"/>
      <c r="BA978" s="181"/>
      <c r="BB978" s="177"/>
      <c r="BC978" s="177"/>
      <c r="BD978" s="182"/>
    </row>
    <row r="979" spans="1:56" ht="15" customHeight="1" x14ac:dyDescent="0.25">
      <c r="A979" s="133"/>
      <c r="B979" s="133"/>
      <c r="C979" s="179"/>
      <c r="D979" s="179"/>
      <c r="E979" s="133"/>
      <c r="F979" s="133"/>
      <c r="G979" s="133"/>
      <c r="H979" s="133"/>
      <c r="I979" s="133"/>
      <c r="J979" s="133"/>
      <c r="K979" s="133"/>
      <c r="L979" s="133"/>
      <c r="M979" s="133"/>
      <c r="N979" s="133"/>
      <c r="O979" s="133"/>
      <c r="P979" s="133"/>
      <c r="Q979" s="133"/>
      <c r="R979" s="133"/>
      <c r="S979" s="133"/>
      <c r="T979" s="133"/>
      <c r="U979" s="133"/>
      <c r="V979" s="133"/>
      <c r="W979" s="133"/>
      <c r="X979" s="133"/>
      <c r="Y979" s="133"/>
      <c r="Z979" s="177"/>
      <c r="AA979" s="133"/>
      <c r="AB979" s="178"/>
      <c r="AC979" s="178"/>
      <c r="AD979" s="178"/>
      <c r="AE979" s="178"/>
      <c r="AF979" s="179"/>
      <c r="AG979" s="179"/>
      <c r="AH979" s="179"/>
      <c r="AI979" s="179"/>
      <c r="AJ979" s="133"/>
      <c r="AK979" s="133"/>
      <c r="AL979" s="133"/>
      <c r="AM979" s="133"/>
      <c r="AN979" s="133"/>
      <c r="AO979" s="133"/>
      <c r="AP979" s="133"/>
      <c r="AQ979" s="180"/>
      <c r="AR979" s="180"/>
      <c r="AS979" s="180"/>
      <c r="AT979" s="180"/>
      <c r="AU979" s="180"/>
      <c r="AV979" s="180"/>
      <c r="AW979" s="181"/>
      <c r="AX979" s="181"/>
      <c r="AY979" s="182"/>
      <c r="AZ979" s="181"/>
      <c r="BA979" s="181"/>
      <c r="BB979" s="177"/>
      <c r="BC979" s="177"/>
      <c r="BD979" s="182"/>
    </row>
    <row r="980" spans="1:56" ht="15" customHeight="1" x14ac:dyDescent="0.25">
      <c r="A980" s="133"/>
      <c r="B980" s="133"/>
      <c r="C980" s="179"/>
      <c r="D980" s="179"/>
      <c r="E980" s="133"/>
      <c r="F980" s="133"/>
      <c r="G980" s="133"/>
      <c r="H980" s="133"/>
      <c r="I980" s="133"/>
      <c r="J980" s="133"/>
      <c r="K980" s="133"/>
      <c r="L980" s="133"/>
      <c r="M980" s="133"/>
      <c r="N980" s="133"/>
      <c r="O980" s="133"/>
      <c r="P980" s="133"/>
      <c r="Q980" s="133"/>
      <c r="R980" s="133"/>
      <c r="S980" s="133"/>
      <c r="T980" s="133"/>
      <c r="U980" s="133"/>
      <c r="V980" s="133"/>
      <c r="W980" s="133"/>
      <c r="X980" s="133"/>
      <c r="Y980" s="133"/>
      <c r="Z980" s="177"/>
      <c r="AA980" s="133"/>
      <c r="AB980" s="178"/>
      <c r="AC980" s="178"/>
      <c r="AD980" s="178"/>
      <c r="AE980" s="178"/>
      <c r="AF980" s="179"/>
      <c r="AG980" s="179"/>
      <c r="AH980" s="179"/>
      <c r="AI980" s="179"/>
      <c r="AJ980" s="133"/>
      <c r="AK980" s="133"/>
      <c r="AL980" s="133"/>
      <c r="AM980" s="133"/>
      <c r="AN980" s="133"/>
      <c r="AO980" s="133"/>
      <c r="AP980" s="133"/>
      <c r="AQ980" s="180"/>
      <c r="AR980" s="180"/>
      <c r="AS980" s="180"/>
      <c r="AT980" s="180"/>
      <c r="AU980" s="180"/>
      <c r="AV980" s="180"/>
      <c r="AW980" s="181"/>
      <c r="AX980" s="181"/>
      <c r="AY980" s="182"/>
      <c r="AZ980" s="181"/>
      <c r="BA980" s="181"/>
      <c r="BB980" s="177"/>
      <c r="BC980" s="177"/>
      <c r="BD980" s="182"/>
    </row>
    <row r="981" spans="1:56" ht="15" customHeight="1" x14ac:dyDescent="0.25">
      <c r="A981" s="133"/>
      <c r="B981" s="133"/>
      <c r="C981" s="179"/>
      <c r="D981" s="179"/>
      <c r="E981" s="133"/>
      <c r="F981" s="133"/>
      <c r="G981" s="133"/>
      <c r="H981" s="133"/>
      <c r="I981" s="133"/>
      <c r="J981" s="133"/>
      <c r="K981" s="133"/>
      <c r="L981" s="133"/>
      <c r="M981" s="133"/>
      <c r="N981" s="133"/>
      <c r="O981" s="133"/>
      <c r="P981" s="133"/>
      <c r="Q981" s="133"/>
      <c r="R981" s="133"/>
      <c r="S981" s="133"/>
      <c r="T981" s="133"/>
      <c r="U981" s="133"/>
      <c r="V981" s="133"/>
      <c r="W981" s="133"/>
      <c r="X981" s="133"/>
      <c r="Y981" s="133"/>
      <c r="Z981" s="177"/>
      <c r="AA981" s="133"/>
      <c r="AB981" s="178"/>
      <c r="AC981" s="178"/>
      <c r="AD981" s="178"/>
      <c r="AE981" s="178"/>
      <c r="AF981" s="179"/>
      <c r="AG981" s="179"/>
      <c r="AH981" s="179"/>
      <c r="AI981" s="179"/>
      <c r="AJ981" s="133"/>
      <c r="AK981" s="133"/>
      <c r="AL981" s="133"/>
      <c r="AM981" s="133"/>
      <c r="AN981" s="133"/>
      <c r="AO981" s="133"/>
      <c r="AP981" s="133"/>
      <c r="AQ981" s="180"/>
      <c r="AR981" s="180"/>
      <c r="AS981" s="180"/>
      <c r="AT981" s="180"/>
      <c r="AU981" s="180"/>
      <c r="AV981" s="180"/>
      <c r="AW981" s="181"/>
      <c r="AX981" s="181"/>
      <c r="AY981" s="182"/>
      <c r="AZ981" s="181"/>
      <c r="BA981" s="181"/>
      <c r="BB981" s="177"/>
      <c r="BC981" s="177"/>
      <c r="BD981" s="182"/>
    </row>
    <row r="982" spans="1:56" ht="15" customHeight="1" x14ac:dyDescent="0.25">
      <c r="A982" s="133"/>
      <c r="B982" s="133"/>
      <c r="C982" s="179"/>
      <c r="D982" s="179"/>
      <c r="E982" s="133"/>
      <c r="F982" s="133"/>
      <c r="G982" s="133"/>
      <c r="H982" s="133"/>
      <c r="I982" s="133"/>
      <c r="J982" s="133"/>
      <c r="K982" s="133"/>
      <c r="L982" s="133"/>
      <c r="M982" s="133"/>
      <c r="N982" s="133"/>
      <c r="O982" s="133"/>
      <c r="P982" s="133"/>
      <c r="Q982" s="133"/>
      <c r="R982" s="133"/>
      <c r="S982" s="133"/>
      <c r="T982" s="133"/>
      <c r="U982" s="133"/>
      <c r="V982" s="133"/>
      <c r="W982" s="133"/>
      <c r="X982" s="133"/>
      <c r="Y982" s="133"/>
      <c r="Z982" s="177"/>
      <c r="AA982" s="133"/>
      <c r="AB982" s="178"/>
      <c r="AC982" s="178"/>
      <c r="AD982" s="178"/>
      <c r="AE982" s="178"/>
      <c r="AF982" s="179"/>
      <c r="AG982" s="179"/>
      <c r="AH982" s="179"/>
      <c r="AI982" s="179"/>
      <c r="AJ982" s="133"/>
      <c r="AK982" s="133"/>
      <c r="AL982" s="133"/>
      <c r="AM982" s="133"/>
      <c r="AN982" s="133"/>
      <c r="AO982" s="133"/>
      <c r="AP982" s="133"/>
      <c r="AQ982" s="180"/>
      <c r="AR982" s="180"/>
      <c r="AS982" s="180"/>
      <c r="AT982" s="180"/>
      <c r="AU982" s="180"/>
      <c r="AV982" s="180"/>
      <c r="AW982" s="181"/>
      <c r="AX982" s="181"/>
      <c r="AY982" s="182"/>
      <c r="AZ982" s="181"/>
      <c r="BA982" s="181"/>
      <c r="BB982" s="177"/>
      <c r="BC982" s="177"/>
      <c r="BD982" s="182"/>
    </row>
    <row r="983" spans="1:56" ht="15" customHeight="1" x14ac:dyDescent="0.25">
      <c r="A983" s="133"/>
      <c r="B983" s="133"/>
      <c r="C983" s="179"/>
      <c r="D983" s="179"/>
      <c r="E983" s="133"/>
      <c r="F983" s="133"/>
      <c r="G983" s="133"/>
      <c r="H983" s="133"/>
      <c r="I983" s="133"/>
      <c r="J983" s="133"/>
      <c r="K983" s="133"/>
      <c r="L983" s="133"/>
      <c r="M983" s="133"/>
      <c r="N983" s="133"/>
      <c r="O983" s="133"/>
      <c r="P983" s="133"/>
      <c r="Q983" s="133"/>
      <c r="R983" s="133"/>
      <c r="S983" s="133"/>
      <c r="T983" s="133"/>
      <c r="U983" s="133"/>
      <c r="V983" s="133"/>
      <c r="W983" s="133"/>
      <c r="X983" s="133"/>
      <c r="Y983" s="133"/>
      <c r="Z983" s="177"/>
      <c r="AA983" s="133"/>
      <c r="AB983" s="178"/>
      <c r="AC983" s="178"/>
      <c r="AD983" s="178"/>
      <c r="AE983" s="178"/>
      <c r="AF983" s="179"/>
      <c r="AG983" s="179"/>
      <c r="AH983" s="179"/>
      <c r="AI983" s="179"/>
      <c r="AJ983" s="133"/>
      <c r="AK983" s="133"/>
      <c r="AL983" s="133"/>
      <c r="AM983" s="133"/>
      <c r="AN983" s="133"/>
      <c r="AO983" s="133"/>
      <c r="AP983" s="133"/>
      <c r="AQ983" s="180"/>
      <c r="AR983" s="180"/>
      <c r="AS983" s="180"/>
      <c r="AT983" s="180"/>
      <c r="AU983" s="180"/>
      <c r="AV983" s="180"/>
      <c r="AW983" s="181"/>
      <c r="AX983" s="181"/>
      <c r="AY983" s="182"/>
      <c r="AZ983" s="181"/>
      <c r="BA983" s="181"/>
      <c r="BB983" s="177"/>
      <c r="BC983" s="177"/>
      <c r="BD983" s="182"/>
    </row>
    <row r="984" spans="1:56" ht="15" customHeight="1" x14ac:dyDescent="0.25">
      <c r="A984" s="133"/>
      <c r="B984" s="133"/>
      <c r="C984" s="179"/>
      <c r="D984" s="179"/>
      <c r="E984" s="133"/>
      <c r="F984" s="133"/>
      <c r="G984" s="133"/>
      <c r="H984" s="133"/>
      <c r="I984" s="133"/>
      <c r="J984" s="133"/>
      <c r="K984" s="133"/>
      <c r="L984" s="133"/>
      <c r="M984" s="133"/>
      <c r="N984" s="133"/>
      <c r="O984" s="133"/>
      <c r="P984" s="133"/>
      <c r="Q984" s="133"/>
      <c r="R984" s="133"/>
      <c r="S984" s="133"/>
      <c r="T984" s="133"/>
      <c r="U984" s="133"/>
      <c r="V984" s="133"/>
      <c r="W984" s="133"/>
      <c r="X984" s="133"/>
      <c r="Y984" s="133"/>
      <c r="Z984" s="177"/>
      <c r="AA984" s="133"/>
      <c r="AB984" s="178"/>
      <c r="AC984" s="178"/>
      <c r="AD984" s="178"/>
      <c r="AE984" s="178"/>
      <c r="AF984" s="179"/>
      <c r="AG984" s="179"/>
      <c r="AH984" s="179"/>
      <c r="AI984" s="179"/>
      <c r="AJ984" s="133"/>
      <c r="AK984" s="133"/>
      <c r="AL984" s="133"/>
      <c r="AM984" s="133"/>
      <c r="AN984" s="133"/>
      <c r="AO984" s="133"/>
      <c r="AP984" s="133"/>
      <c r="AQ984" s="180"/>
      <c r="AR984" s="180"/>
      <c r="AS984" s="180"/>
      <c r="AT984" s="180"/>
      <c r="AU984" s="180"/>
      <c r="AV984" s="180"/>
      <c r="AW984" s="181"/>
      <c r="AX984" s="181"/>
      <c r="AY984" s="182"/>
      <c r="AZ984" s="181"/>
      <c r="BA984" s="181"/>
      <c r="BB984" s="177"/>
      <c r="BC984" s="177"/>
      <c r="BD984" s="182"/>
    </row>
    <row r="985" spans="1:56" ht="15" customHeight="1" x14ac:dyDescent="0.25">
      <c r="A985" s="133"/>
      <c r="B985" s="133"/>
      <c r="C985" s="179"/>
      <c r="D985" s="179"/>
      <c r="E985" s="133"/>
      <c r="F985" s="133"/>
      <c r="G985" s="133"/>
      <c r="H985" s="133"/>
      <c r="I985" s="133"/>
      <c r="J985" s="133"/>
      <c r="K985" s="133"/>
      <c r="L985" s="133"/>
      <c r="M985" s="133"/>
      <c r="N985" s="133"/>
      <c r="O985" s="133"/>
      <c r="P985" s="133"/>
      <c r="Q985" s="133"/>
      <c r="R985" s="133"/>
      <c r="S985" s="133"/>
      <c r="T985" s="133"/>
      <c r="U985" s="133"/>
      <c r="V985" s="133"/>
      <c r="W985" s="133"/>
      <c r="X985" s="133"/>
      <c r="Y985" s="133"/>
      <c r="Z985" s="177"/>
      <c r="AA985" s="133"/>
      <c r="AB985" s="178"/>
      <c r="AC985" s="178"/>
      <c r="AD985" s="178"/>
      <c r="AE985" s="178"/>
      <c r="AF985" s="179"/>
      <c r="AG985" s="179"/>
      <c r="AH985" s="179"/>
      <c r="AI985" s="179"/>
      <c r="AJ985" s="133"/>
      <c r="AK985" s="133"/>
      <c r="AL985" s="133"/>
      <c r="AM985" s="133"/>
      <c r="AN985" s="133"/>
      <c r="AO985" s="133"/>
      <c r="AP985" s="133"/>
      <c r="AQ985" s="180"/>
      <c r="AR985" s="180"/>
      <c r="AS985" s="180"/>
      <c r="AT985" s="180"/>
      <c r="AU985" s="180"/>
      <c r="AV985" s="180"/>
      <c r="AW985" s="181"/>
      <c r="AX985" s="181"/>
      <c r="AY985" s="182"/>
      <c r="AZ985" s="181"/>
      <c r="BA985" s="181"/>
      <c r="BB985" s="177"/>
      <c r="BC985" s="177"/>
      <c r="BD985" s="182"/>
    </row>
    <row r="986" spans="1:56" ht="15" customHeight="1" x14ac:dyDescent="0.25">
      <c r="A986" s="133"/>
      <c r="B986" s="133"/>
      <c r="C986" s="179"/>
      <c r="D986" s="179"/>
      <c r="E986" s="133"/>
      <c r="F986" s="133"/>
      <c r="G986" s="133"/>
      <c r="H986" s="133"/>
      <c r="I986" s="133"/>
      <c r="J986" s="133"/>
      <c r="K986" s="133"/>
      <c r="L986" s="133"/>
      <c r="M986" s="133"/>
      <c r="N986" s="133"/>
      <c r="O986" s="133"/>
      <c r="P986" s="133"/>
      <c r="Q986" s="133"/>
      <c r="R986" s="133"/>
      <c r="S986" s="133"/>
      <c r="T986" s="133"/>
      <c r="U986" s="133"/>
      <c r="V986" s="133"/>
      <c r="W986" s="133"/>
      <c r="X986" s="133"/>
      <c r="Y986" s="133"/>
      <c r="Z986" s="177"/>
      <c r="AA986" s="133"/>
      <c r="AB986" s="178"/>
      <c r="AC986" s="178"/>
      <c r="AD986" s="178"/>
      <c r="AE986" s="178"/>
      <c r="AF986" s="179"/>
      <c r="AG986" s="179"/>
      <c r="AH986" s="179"/>
      <c r="AI986" s="179"/>
      <c r="AJ986" s="133"/>
      <c r="AK986" s="133"/>
      <c r="AL986" s="133"/>
      <c r="AM986" s="133"/>
      <c r="AN986" s="133"/>
      <c r="AO986" s="133"/>
      <c r="AP986" s="133"/>
      <c r="AQ986" s="180"/>
      <c r="AR986" s="180"/>
      <c r="AS986" s="180"/>
      <c r="AT986" s="180"/>
      <c r="AU986" s="180"/>
      <c r="AV986" s="180"/>
      <c r="AW986" s="181"/>
      <c r="AX986" s="181"/>
      <c r="AY986" s="182"/>
      <c r="AZ986" s="181"/>
      <c r="BA986" s="181"/>
      <c r="BB986" s="177"/>
      <c r="BC986" s="177"/>
      <c r="BD986" s="182"/>
    </row>
    <row r="987" spans="1:56" ht="15" customHeight="1" x14ac:dyDescent="0.25">
      <c r="A987" s="133"/>
      <c r="B987" s="133"/>
      <c r="C987" s="179"/>
      <c r="D987" s="179"/>
      <c r="E987" s="133"/>
      <c r="F987" s="133"/>
      <c r="G987" s="133"/>
      <c r="H987" s="133"/>
      <c r="I987" s="133"/>
      <c r="J987" s="133"/>
      <c r="K987" s="133"/>
      <c r="L987" s="133"/>
      <c r="M987" s="133"/>
      <c r="N987" s="133"/>
      <c r="O987" s="133"/>
      <c r="P987" s="133"/>
      <c r="Q987" s="133"/>
      <c r="R987" s="133"/>
      <c r="S987" s="133"/>
      <c r="T987" s="133"/>
      <c r="U987" s="133"/>
      <c r="V987" s="133"/>
      <c r="W987" s="133"/>
      <c r="X987" s="133"/>
      <c r="Y987" s="133"/>
      <c r="Z987" s="177"/>
      <c r="AA987" s="133"/>
      <c r="AB987" s="178"/>
      <c r="AC987" s="178"/>
      <c r="AD987" s="178"/>
      <c r="AE987" s="178"/>
      <c r="AF987" s="179"/>
      <c r="AG987" s="179"/>
      <c r="AH987" s="179"/>
      <c r="AI987" s="179"/>
      <c r="AJ987" s="133"/>
      <c r="AK987" s="133"/>
      <c r="AL987" s="133"/>
      <c r="AM987" s="133"/>
      <c r="AN987" s="133"/>
      <c r="AO987" s="133"/>
      <c r="AP987" s="133"/>
      <c r="AQ987" s="180"/>
      <c r="AR987" s="180"/>
      <c r="AS987" s="180"/>
      <c r="AT987" s="180"/>
      <c r="AU987" s="180"/>
      <c r="AV987" s="180"/>
      <c r="AW987" s="181"/>
      <c r="AX987" s="181"/>
      <c r="AY987" s="182"/>
      <c r="AZ987" s="181"/>
      <c r="BA987" s="181"/>
      <c r="BB987" s="177"/>
      <c r="BC987" s="177"/>
      <c r="BD987" s="182"/>
    </row>
    <row r="988" spans="1:56" ht="15" customHeight="1" x14ac:dyDescent="0.25">
      <c r="A988" s="133"/>
      <c r="B988" s="133"/>
      <c r="C988" s="179"/>
      <c r="D988" s="179"/>
      <c r="E988" s="133"/>
      <c r="F988" s="133"/>
      <c r="G988" s="133"/>
      <c r="H988" s="133"/>
      <c r="I988" s="133"/>
      <c r="J988" s="133"/>
      <c r="K988" s="133"/>
      <c r="L988" s="133"/>
      <c r="M988" s="133"/>
      <c r="N988" s="133"/>
      <c r="O988" s="133"/>
      <c r="P988" s="133"/>
      <c r="Q988" s="133"/>
      <c r="R988" s="133"/>
      <c r="S988" s="133"/>
      <c r="T988" s="133"/>
      <c r="U988" s="133"/>
      <c r="V988" s="133"/>
      <c r="W988" s="133"/>
      <c r="X988" s="133"/>
      <c r="Y988" s="133"/>
      <c r="Z988" s="177"/>
      <c r="AA988" s="133"/>
      <c r="AB988" s="178"/>
      <c r="AC988" s="178"/>
      <c r="AD988" s="178"/>
      <c r="AE988" s="178"/>
      <c r="AF988" s="179"/>
      <c r="AG988" s="179"/>
      <c r="AH988" s="179"/>
      <c r="AI988" s="179"/>
      <c r="AJ988" s="133"/>
      <c r="AK988" s="133"/>
      <c r="AL988" s="133"/>
      <c r="AM988" s="133"/>
      <c r="AN988" s="133"/>
      <c r="AO988" s="133"/>
      <c r="AP988" s="133"/>
      <c r="AQ988" s="180"/>
      <c r="AR988" s="180"/>
      <c r="AS988" s="180"/>
      <c r="AT988" s="180"/>
      <c r="AU988" s="180"/>
      <c r="AV988" s="180"/>
      <c r="AW988" s="181"/>
      <c r="AX988" s="181"/>
      <c r="AY988" s="182"/>
      <c r="AZ988" s="181"/>
      <c r="BA988" s="181"/>
      <c r="BB988" s="177"/>
      <c r="BC988" s="177"/>
      <c r="BD988" s="182"/>
    </row>
    <row r="989" spans="1:56" ht="15" customHeight="1" x14ac:dyDescent="0.25">
      <c r="A989" s="133"/>
      <c r="B989" s="133"/>
      <c r="C989" s="179"/>
      <c r="D989" s="179"/>
      <c r="E989" s="133"/>
      <c r="F989" s="133"/>
      <c r="G989" s="133"/>
      <c r="H989" s="133"/>
      <c r="I989" s="133"/>
      <c r="J989" s="133"/>
      <c r="K989" s="133"/>
      <c r="L989" s="133"/>
      <c r="M989" s="133"/>
      <c r="N989" s="133"/>
      <c r="O989" s="133"/>
      <c r="P989" s="133"/>
      <c r="Q989" s="133"/>
      <c r="R989" s="133"/>
      <c r="S989" s="133"/>
      <c r="T989" s="133"/>
      <c r="U989" s="133"/>
      <c r="V989" s="133"/>
      <c r="W989" s="133"/>
      <c r="X989" s="133"/>
      <c r="Y989" s="133"/>
      <c r="Z989" s="177"/>
      <c r="AA989" s="133"/>
      <c r="AB989" s="178"/>
      <c r="AC989" s="178"/>
      <c r="AD989" s="178"/>
      <c r="AE989" s="178"/>
      <c r="AF989" s="179"/>
      <c r="AG989" s="179"/>
      <c r="AH989" s="179"/>
      <c r="AI989" s="179"/>
      <c r="AJ989" s="133"/>
      <c r="AK989" s="133"/>
      <c r="AL989" s="133"/>
      <c r="AM989" s="133"/>
      <c r="AN989" s="133"/>
      <c r="AO989" s="133"/>
      <c r="AP989" s="133"/>
      <c r="AQ989" s="180"/>
      <c r="AR989" s="180"/>
      <c r="AS989" s="180"/>
      <c r="AT989" s="180"/>
      <c r="AU989" s="180"/>
      <c r="AV989" s="180"/>
      <c r="AW989" s="181"/>
      <c r="AX989" s="181"/>
      <c r="AY989" s="182"/>
      <c r="AZ989" s="181"/>
      <c r="BA989" s="181"/>
      <c r="BB989" s="177"/>
      <c r="BC989" s="177"/>
      <c r="BD989" s="182"/>
    </row>
    <row r="990" spans="1:56" ht="15" customHeight="1" x14ac:dyDescent="0.25">
      <c r="A990" s="133"/>
      <c r="B990" s="133"/>
      <c r="C990" s="179"/>
      <c r="D990" s="179"/>
      <c r="E990" s="133"/>
      <c r="F990" s="133"/>
      <c r="G990" s="133"/>
      <c r="H990" s="133"/>
      <c r="I990" s="133"/>
      <c r="J990" s="133"/>
      <c r="K990" s="133"/>
      <c r="L990" s="133"/>
      <c r="M990" s="133"/>
      <c r="N990" s="133"/>
      <c r="O990" s="133"/>
      <c r="P990" s="133"/>
      <c r="Q990" s="133"/>
      <c r="R990" s="133"/>
      <c r="S990" s="133"/>
      <c r="T990" s="133"/>
      <c r="U990" s="133"/>
      <c r="V990" s="133"/>
      <c r="W990" s="133"/>
      <c r="X990" s="133"/>
      <c r="Y990" s="133"/>
      <c r="Z990" s="177"/>
      <c r="AA990" s="133"/>
      <c r="AB990" s="178"/>
      <c r="AC990" s="178"/>
      <c r="AD990" s="178"/>
      <c r="AE990" s="178"/>
      <c r="AF990" s="179"/>
      <c r="AG990" s="179"/>
      <c r="AH990" s="179"/>
      <c r="AI990" s="179"/>
      <c r="AJ990" s="133"/>
      <c r="AK990" s="133"/>
      <c r="AL990" s="133"/>
      <c r="AM990" s="133"/>
      <c r="AN990" s="133"/>
      <c r="AO990" s="133"/>
      <c r="AP990" s="133"/>
      <c r="AQ990" s="180"/>
      <c r="AR990" s="180"/>
      <c r="AS990" s="180"/>
      <c r="AT990" s="180"/>
      <c r="AU990" s="180"/>
      <c r="AV990" s="180"/>
      <c r="AW990" s="181"/>
      <c r="AX990" s="181"/>
      <c r="AY990" s="182"/>
      <c r="AZ990" s="181"/>
      <c r="BA990" s="181"/>
      <c r="BB990" s="177"/>
      <c r="BC990" s="177"/>
      <c r="BD990" s="182"/>
    </row>
    <row r="991" spans="1:56" ht="15" customHeight="1" x14ac:dyDescent="0.25">
      <c r="A991" s="133"/>
      <c r="B991" s="133"/>
      <c r="C991" s="179"/>
      <c r="D991" s="179"/>
      <c r="E991" s="133"/>
      <c r="F991" s="133"/>
      <c r="G991" s="133"/>
      <c r="H991" s="133"/>
      <c r="I991" s="133"/>
      <c r="J991" s="133"/>
      <c r="K991" s="133"/>
      <c r="L991" s="133"/>
      <c r="M991" s="133"/>
      <c r="N991" s="133"/>
      <c r="O991" s="133"/>
      <c r="P991" s="133"/>
      <c r="Q991" s="133"/>
      <c r="R991" s="133"/>
      <c r="S991" s="133"/>
      <c r="T991" s="133"/>
      <c r="U991" s="133"/>
      <c r="V991" s="133"/>
      <c r="W991" s="133"/>
      <c r="X991" s="133"/>
      <c r="Y991" s="133"/>
      <c r="Z991" s="177"/>
      <c r="AA991" s="133"/>
      <c r="AB991" s="178"/>
      <c r="AC991" s="178"/>
      <c r="AD991" s="178"/>
      <c r="AE991" s="178"/>
      <c r="AF991" s="179"/>
      <c r="AG991" s="179"/>
      <c r="AH991" s="179"/>
      <c r="AI991" s="179"/>
      <c r="AJ991" s="133"/>
      <c r="AK991" s="133"/>
      <c r="AL991" s="133"/>
      <c r="AM991" s="133"/>
      <c r="AN991" s="133"/>
      <c r="AO991" s="133"/>
      <c r="AP991" s="133"/>
      <c r="AQ991" s="180"/>
      <c r="AR991" s="180"/>
      <c r="AS991" s="180"/>
      <c r="AT991" s="180"/>
      <c r="AU991" s="180"/>
      <c r="AV991" s="180"/>
      <c r="AW991" s="181"/>
      <c r="AX991" s="181"/>
      <c r="AY991" s="182"/>
      <c r="AZ991" s="181"/>
      <c r="BA991" s="181"/>
      <c r="BB991" s="177"/>
      <c r="BC991" s="177"/>
      <c r="BD991" s="182"/>
    </row>
    <row r="992" spans="1:56" ht="15" customHeight="1" x14ac:dyDescent="0.25">
      <c r="A992" s="133"/>
      <c r="B992" s="133"/>
      <c r="C992" s="179"/>
      <c r="D992" s="179"/>
      <c r="E992" s="133"/>
      <c r="F992" s="133"/>
      <c r="G992" s="133"/>
      <c r="H992" s="133"/>
      <c r="I992" s="133"/>
      <c r="J992" s="133"/>
      <c r="K992" s="133"/>
      <c r="L992" s="133"/>
      <c r="M992" s="133"/>
      <c r="N992" s="133"/>
      <c r="O992" s="133"/>
      <c r="P992" s="133"/>
      <c r="Q992" s="133"/>
      <c r="R992" s="133"/>
      <c r="S992" s="133"/>
      <c r="T992" s="133"/>
      <c r="U992" s="133"/>
      <c r="V992" s="133"/>
      <c r="W992" s="133"/>
      <c r="X992" s="133"/>
      <c r="Y992" s="133"/>
      <c r="Z992" s="177"/>
      <c r="AA992" s="133"/>
      <c r="AB992" s="178"/>
      <c r="AC992" s="178"/>
      <c r="AD992" s="178"/>
      <c r="AE992" s="178"/>
      <c r="AF992" s="179"/>
      <c r="AG992" s="179"/>
      <c r="AH992" s="179"/>
      <c r="AI992" s="179"/>
      <c r="AJ992" s="133"/>
      <c r="AK992" s="133"/>
      <c r="AL992" s="133"/>
      <c r="AM992" s="133"/>
      <c r="AN992" s="133"/>
      <c r="AO992" s="133"/>
      <c r="AP992" s="133"/>
      <c r="AQ992" s="180"/>
      <c r="AR992" s="180"/>
      <c r="AS992" s="180"/>
      <c r="AT992" s="180"/>
      <c r="AU992" s="180"/>
      <c r="AV992" s="180"/>
      <c r="AW992" s="181"/>
      <c r="AX992" s="181"/>
      <c r="AY992" s="182"/>
      <c r="AZ992" s="181"/>
      <c r="BA992" s="181"/>
      <c r="BB992" s="177"/>
      <c r="BC992" s="177"/>
      <c r="BD992" s="182"/>
    </row>
    <row r="993" spans="1:56" ht="15" customHeight="1" x14ac:dyDescent="0.25">
      <c r="A993" s="133"/>
      <c r="B993" s="133"/>
      <c r="C993" s="179"/>
      <c r="D993" s="179"/>
      <c r="E993" s="133"/>
      <c r="F993" s="133"/>
      <c r="G993" s="133"/>
      <c r="H993" s="133"/>
      <c r="I993" s="133"/>
      <c r="J993" s="133"/>
      <c r="K993" s="133"/>
      <c r="L993" s="133"/>
      <c r="M993" s="133"/>
      <c r="N993" s="133"/>
      <c r="O993" s="133"/>
      <c r="P993" s="133"/>
      <c r="Q993" s="133"/>
      <c r="R993" s="133"/>
      <c r="S993" s="133"/>
      <c r="T993" s="133"/>
      <c r="U993" s="133"/>
      <c r="V993" s="133"/>
      <c r="W993" s="133"/>
      <c r="X993" s="133"/>
      <c r="Y993" s="133"/>
      <c r="Z993" s="177"/>
      <c r="AA993" s="133"/>
      <c r="AB993" s="178"/>
      <c r="AC993" s="178"/>
      <c r="AD993" s="178"/>
      <c r="AE993" s="178"/>
      <c r="AF993" s="179"/>
      <c r="AG993" s="179"/>
      <c r="AH993" s="179"/>
      <c r="AI993" s="179"/>
      <c r="AJ993" s="133"/>
      <c r="AK993" s="133"/>
      <c r="AL993" s="133"/>
      <c r="AM993" s="133"/>
      <c r="AN993" s="133"/>
      <c r="AO993" s="133"/>
      <c r="AP993" s="133"/>
      <c r="AQ993" s="180"/>
      <c r="AR993" s="180"/>
      <c r="AS993" s="180"/>
      <c r="AT993" s="180"/>
      <c r="AU993" s="180"/>
      <c r="AV993" s="180"/>
      <c r="AW993" s="181"/>
      <c r="AX993" s="181"/>
      <c r="AY993" s="182"/>
      <c r="AZ993" s="181"/>
      <c r="BA993" s="181"/>
      <c r="BB993" s="177"/>
      <c r="BC993" s="177"/>
      <c r="BD993" s="182"/>
    </row>
    <row r="994" spans="1:56" ht="15" customHeight="1" x14ac:dyDescent="0.25">
      <c r="A994" s="133"/>
      <c r="B994" s="133"/>
      <c r="C994" s="179"/>
      <c r="D994" s="179"/>
      <c r="E994" s="133"/>
      <c r="F994" s="133"/>
      <c r="G994" s="133"/>
      <c r="H994" s="133"/>
      <c r="I994" s="133"/>
      <c r="J994" s="133"/>
      <c r="K994" s="133"/>
      <c r="L994" s="133"/>
      <c r="M994" s="133"/>
      <c r="N994" s="133"/>
      <c r="O994" s="133"/>
      <c r="P994" s="133"/>
      <c r="Q994" s="133"/>
      <c r="R994" s="133"/>
      <c r="S994" s="133"/>
      <c r="T994" s="133"/>
      <c r="U994" s="133"/>
      <c r="V994" s="133"/>
      <c r="W994" s="133"/>
      <c r="X994" s="133"/>
      <c r="Y994" s="133"/>
      <c r="Z994" s="177"/>
      <c r="AA994" s="133"/>
      <c r="AB994" s="178"/>
      <c r="AC994" s="178"/>
      <c r="AD994" s="178"/>
      <c r="AE994" s="178"/>
      <c r="AF994" s="179"/>
      <c r="AG994" s="179"/>
      <c r="AH994" s="179"/>
      <c r="AI994" s="179"/>
      <c r="AJ994" s="133"/>
      <c r="AK994" s="133"/>
      <c r="AL994" s="133"/>
      <c r="AM994" s="133"/>
      <c r="AN994" s="133"/>
      <c r="AO994" s="133"/>
      <c r="AP994" s="133"/>
      <c r="AQ994" s="180"/>
      <c r="AR994" s="180"/>
      <c r="AS994" s="180"/>
      <c r="AT994" s="180"/>
      <c r="AU994" s="180"/>
      <c r="AV994" s="180"/>
      <c r="AW994" s="181"/>
      <c r="AX994" s="181"/>
      <c r="AY994" s="182"/>
      <c r="AZ994" s="181"/>
      <c r="BA994" s="181"/>
      <c r="BB994" s="177"/>
      <c r="BC994" s="177"/>
      <c r="BD994" s="182"/>
    </row>
    <row r="995" spans="1:56" ht="15" customHeight="1" x14ac:dyDescent="0.25">
      <c r="A995" s="133"/>
      <c r="B995" s="133"/>
      <c r="C995" s="179"/>
      <c r="D995" s="179"/>
      <c r="E995" s="133"/>
      <c r="F995" s="133"/>
      <c r="G995" s="133"/>
      <c r="H995" s="133"/>
      <c r="I995" s="133"/>
      <c r="J995" s="133"/>
      <c r="K995" s="133"/>
      <c r="L995" s="133"/>
      <c r="M995" s="133"/>
      <c r="N995" s="133"/>
      <c r="O995" s="133"/>
      <c r="P995" s="133"/>
      <c r="Q995" s="133"/>
      <c r="R995" s="133"/>
      <c r="S995" s="133"/>
      <c r="T995" s="133"/>
      <c r="U995" s="133"/>
      <c r="V995" s="133"/>
      <c r="W995" s="133"/>
      <c r="X995" s="133"/>
      <c r="Y995" s="133"/>
      <c r="Z995" s="177"/>
      <c r="AA995" s="133"/>
      <c r="AB995" s="178"/>
      <c r="AC995" s="178"/>
      <c r="AD995" s="178"/>
      <c r="AE995" s="178"/>
      <c r="AF995" s="179"/>
      <c r="AG995" s="179"/>
      <c r="AH995" s="179"/>
      <c r="AI995" s="179"/>
      <c r="AJ995" s="133"/>
      <c r="AK995" s="133"/>
      <c r="AL995" s="133"/>
      <c r="AM995" s="133"/>
      <c r="AN995" s="133"/>
      <c r="AO995" s="133"/>
      <c r="AP995" s="133"/>
      <c r="AQ995" s="180"/>
      <c r="AR995" s="180"/>
      <c r="AS995" s="180"/>
      <c r="AT995" s="180"/>
      <c r="AU995" s="180"/>
      <c r="AV995" s="180"/>
      <c r="AW995" s="181"/>
      <c r="AX995" s="181"/>
      <c r="AY995" s="182"/>
      <c r="AZ995" s="181"/>
      <c r="BA995" s="181"/>
      <c r="BB995" s="177"/>
      <c r="BC995" s="177"/>
      <c r="BD995" s="182"/>
    </row>
    <row r="996" spans="1:56" ht="15" customHeight="1" x14ac:dyDescent="0.25">
      <c r="A996" s="133"/>
      <c r="B996" s="133"/>
      <c r="C996" s="179"/>
      <c r="D996" s="179"/>
      <c r="E996" s="133"/>
      <c r="F996" s="133"/>
      <c r="G996" s="133"/>
      <c r="H996" s="133"/>
      <c r="I996" s="133"/>
      <c r="J996" s="133"/>
      <c r="K996" s="133"/>
      <c r="L996" s="133"/>
      <c r="M996" s="133"/>
      <c r="N996" s="133"/>
      <c r="O996" s="133"/>
      <c r="P996" s="133"/>
      <c r="Q996" s="133"/>
      <c r="R996" s="133"/>
      <c r="S996" s="133"/>
      <c r="T996" s="133"/>
      <c r="U996" s="133"/>
      <c r="V996" s="133"/>
      <c r="W996" s="133"/>
      <c r="X996" s="133"/>
      <c r="Y996" s="133"/>
      <c r="Z996" s="177"/>
      <c r="AA996" s="133"/>
      <c r="AB996" s="178"/>
      <c r="AC996" s="178"/>
      <c r="AD996" s="178"/>
      <c r="AE996" s="178"/>
      <c r="AF996" s="179"/>
      <c r="AG996" s="179"/>
      <c r="AH996" s="179"/>
      <c r="AI996" s="179"/>
      <c r="AJ996" s="133"/>
      <c r="AK996" s="133"/>
      <c r="AL996" s="133"/>
      <c r="AM996" s="133"/>
      <c r="AN996" s="133"/>
      <c r="AO996" s="133"/>
      <c r="AP996" s="133"/>
      <c r="AQ996" s="180"/>
      <c r="AR996" s="180"/>
      <c r="AS996" s="180"/>
      <c r="AT996" s="180"/>
      <c r="AU996" s="180"/>
      <c r="AV996" s="180"/>
      <c r="AW996" s="181"/>
      <c r="AX996" s="181"/>
      <c r="AY996" s="182"/>
      <c r="AZ996" s="181"/>
      <c r="BA996" s="181"/>
      <c r="BB996" s="177"/>
      <c r="BC996" s="177"/>
      <c r="BD996" s="182"/>
    </row>
    <row r="997" spans="1:56" ht="15" customHeight="1" x14ac:dyDescent="0.25">
      <c r="A997" s="133"/>
      <c r="B997" s="133"/>
      <c r="C997" s="179"/>
      <c r="D997" s="179"/>
      <c r="E997" s="133"/>
      <c r="F997" s="133"/>
      <c r="G997" s="133"/>
      <c r="H997" s="133"/>
      <c r="I997" s="133"/>
      <c r="J997" s="133"/>
      <c r="K997" s="133"/>
      <c r="L997" s="133"/>
      <c r="M997" s="133"/>
      <c r="N997" s="133"/>
      <c r="O997" s="133"/>
      <c r="P997" s="133"/>
      <c r="Q997" s="133"/>
      <c r="R997" s="133"/>
      <c r="S997" s="133"/>
      <c r="T997" s="133"/>
      <c r="U997" s="133"/>
      <c r="V997" s="133"/>
      <c r="W997" s="133"/>
      <c r="X997" s="133"/>
      <c r="Y997" s="133"/>
      <c r="Z997" s="177"/>
      <c r="AA997" s="133"/>
      <c r="AB997" s="178"/>
      <c r="AC997" s="178"/>
      <c r="AD997" s="178"/>
      <c r="AE997" s="178"/>
      <c r="AF997" s="179"/>
      <c r="AG997" s="179"/>
      <c r="AH997" s="179"/>
      <c r="AI997" s="179"/>
      <c r="AJ997" s="133"/>
      <c r="AK997" s="133"/>
      <c r="AL997" s="133"/>
      <c r="AM997" s="133"/>
      <c r="AN997" s="133"/>
      <c r="AO997" s="133"/>
      <c r="AP997" s="133"/>
      <c r="AQ997" s="180"/>
      <c r="AR997" s="180"/>
      <c r="AS997" s="180"/>
      <c r="AT997" s="180"/>
      <c r="AU997" s="180"/>
      <c r="AV997" s="180"/>
      <c r="AW997" s="181"/>
      <c r="AX997" s="181"/>
      <c r="AY997" s="182"/>
      <c r="AZ997" s="181"/>
      <c r="BA997" s="181"/>
      <c r="BB997" s="177"/>
      <c r="BC997" s="177"/>
      <c r="BD997" s="182"/>
    </row>
    <row r="998" spans="1:56" ht="15" customHeight="1" x14ac:dyDescent="0.25">
      <c r="A998" s="133"/>
      <c r="B998" s="133"/>
      <c r="C998" s="179"/>
      <c r="D998" s="179"/>
      <c r="E998" s="133"/>
      <c r="F998" s="133"/>
      <c r="G998" s="133"/>
      <c r="H998" s="133"/>
      <c r="I998" s="133"/>
      <c r="J998" s="133"/>
      <c r="K998" s="133"/>
      <c r="L998" s="133"/>
      <c r="M998" s="133"/>
      <c r="N998" s="133"/>
      <c r="O998" s="133"/>
      <c r="P998" s="133"/>
      <c r="Q998" s="133"/>
      <c r="R998" s="133"/>
      <c r="S998" s="133"/>
      <c r="T998" s="133"/>
      <c r="U998" s="133"/>
      <c r="V998" s="133"/>
      <c r="W998" s="133"/>
      <c r="X998" s="133"/>
      <c r="Y998" s="133"/>
      <c r="Z998" s="177"/>
      <c r="AA998" s="133"/>
      <c r="AB998" s="178"/>
      <c r="AC998" s="178"/>
      <c r="AD998" s="178"/>
      <c r="AE998" s="178"/>
      <c r="AF998" s="179"/>
      <c r="AG998" s="179"/>
      <c r="AH998" s="179"/>
      <c r="AI998" s="179"/>
      <c r="AJ998" s="133"/>
      <c r="AK998" s="133"/>
      <c r="AL998" s="133"/>
      <c r="AM998" s="133"/>
      <c r="AN998" s="133"/>
      <c r="AO998" s="133"/>
      <c r="AP998" s="133"/>
      <c r="AQ998" s="180"/>
      <c r="AR998" s="180"/>
      <c r="AS998" s="180"/>
      <c r="AT998" s="180"/>
      <c r="AU998" s="180"/>
      <c r="AV998" s="180"/>
      <c r="AW998" s="181"/>
      <c r="AX998" s="181"/>
      <c r="AY998" s="182"/>
      <c r="AZ998" s="181"/>
      <c r="BA998" s="181"/>
      <c r="BB998" s="177"/>
      <c r="BC998" s="177"/>
      <c r="BD998" s="182"/>
    </row>
    <row r="999" spans="1:56" ht="15" customHeight="1" x14ac:dyDescent="0.25">
      <c r="A999" s="133"/>
      <c r="B999" s="133"/>
      <c r="C999" s="179"/>
      <c r="D999" s="179"/>
      <c r="E999" s="133"/>
      <c r="F999" s="133"/>
      <c r="G999" s="133"/>
      <c r="H999" s="133"/>
      <c r="I999" s="133"/>
      <c r="J999" s="133"/>
      <c r="K999" s="133"/>
      <c r="L999" s="133"/>
      <c r="M999" s="133"/>
      <c r="N999" s="133"/>
      <c r="O999" s="133"/>
      <c r="P999" s="133"/>
      <c r="Q999" s="133"/>
      <c r="R999" s="133"/>
      <c r="S999" s="133"/>
      <c r="T999" s="133"/>
      <c r="U999" s="133"/>
      <c r="V999" s="133"/>
      <c r="W999" s="133"/>
      <c r="X999" s="133"/>
      <c r="Y999" s="133"/>
      <c r="Z999" s="177"/>
      <c r="AA999" s="133"/>
      <c r="AB999" s="178"/>
      <c r="AC999" s="178"/>
      <c r="AD999" s="178"/>
      <c r="AE999" s="178"/>
      <c r="AF999" s="179"/>
      <c r="AG999" s="179"/>
      <c r="AH999" s="179"/>
      <c r="AI999" s="179"/>
      <c r="AJ999" s="133"/>
      <c r="AK999" s="133"/>
      <c r="AL999" s="133"/>
      <c r="AM999" s="133"/>
      <c r="AN999" s="133"/>
      <c r="AO999" s="133"/>
      <c r="AP999" s="133"/>
      <c r="AQ999" s="180"/>
      <c r="AR999" s="180"/>
      <c r="AS999" s="180"/>
      <c r="AT999" s="180"/>
      <c r="AU999" s="180"/>
      <c r="AV999" s="180"/>
      <c r="AW999" s="181"/>
      <c r="AX999" s="181"/>
      <c r="AY999" s="182"/>
      <c r="AZ999" s="181"/>
      <c r="BA999" s="181"/>
      <c r="BB999" s="177"/>
      <c r="BC999" s="177"/>
      <c r="BD999" s="182"/>
    </row>
    <row r="1000" spans="1:56" x14ac:dyDescent="0.25">
      <c r="BB1000"/>
      <c r="BC1000"/>
    </row>
    <row r="1001" spans="1:56" x14ac:dyDescent="0.25">
      <c r="BB1001"/>
      <c r="BC1001"/>
    </row>
    <row r="1002" spans="1:56" x14ac:dyDescent="0.25">
      <c r="BB1002"/>
      <c r="BC1002"/>
    </row>
    <row r="1003" spans="1:56" x14ac:dyDescent="0.25">
      <c r="BB1003"/>
      <c r="BC1003"/>
    </row>
    <row r="1004" spans="1:56" x14ac:dyDescent="0.25">
      <c r="BB1004"/>
      <c r="BC1004"/>
    </row>
    <row r="1005" spans="1:56" x14ac:dyDescent="0.25">
      <c r="BB1005"/>
      <c r="BC1005"/>
    </row>
    <row r="1006" spans="1:56" x14ac:dyDescent="0.25">
      <c r="BB1006"/>
      <c r="BC1006"/>
    </row>
    <row r="1007" spans="1:56" x14ac:dyDescent="0.25">
      <c r="BB1007"/>
      <c r="BC1007"/>
    </row>
    <row r="1008" spans="1:56" x14ac:dyDescent="0.25">
      <c r="BB1008"/>
      <c r="BC1008"/>
    </row>
    <row r="1009" spans="54:55" x14ac:dyDescent="0.25">
      <c r="BB1009"/>
      <c r="BC1009"/>
    </row>
    <row r="1010" spans="54:55" x14ac:dyDescent="0.25">
      <c r="BB1010"/>
      <c r="BC1010"/>
    </row>
    <row r="1011" spans="54:55" x14ac:dyDescent="0.25">
      <c r="BB1011"/>
      <c r="BC1011"/>
    </row>
    <row r="1012" spans="54:55" x14ac:dyDescent="0.25">
      <c r="BB1012"/>
      <c r="BC1012"/>
    </row>
    <row r="1013" spans="54:55" x14ac:dyDescent="0.25">
      <c r="BB1013"/>
      <c r="BC1013"/>
    </row>
    <row r="1014" spans="54:55" x14ac:dyDescent="0.25">
      <c r="BB1014"/>
      <c r="BC1014"/>
    </row>
    <row r="1015" spans="54:55" x14ac:dyDescent="0.25">
      <c r="BB1015"/>
      <c r="BC1015"/>
    </row>
    <row r="1016" spans="54:55" x14ac:dyDescent="0.25">
      <c r="BB1016"/>
      <c r="BC1016"/>
    </row>
    <row r="1017" spans="54:55" x14ac:dyDescent="0.25">
      <c r="BB1017"/>
      <c r="BC1017"/>
    </row>
    <row r="1018" spans="54:55" x14ac:dyDescent="0.25">
      <c r="BB1018"/>
      <c r="BC1018"/>
    </row>
    <row r="1019" spans="54:55" x14ac:dyDescent="0.25">
      <c r="BB1019"/>
      <c r="BC1019"/>
    </row>
    <row r="1020" spans="54:55" x14ac:dyDescent="0.25">
      <c r="BB1020"/>
      <c r="BC1020"/>
    </row>
    <row r="1021" spans="54:55" x14ac:dyDescent="0.25">
      <c r="BB1021"/>
      <c r="BC1021"/>
    </row>
    <row r="1022" spans="54:55" x14ac:dyDescent="0.25">
      <c r="BB1022"/>
      <c r="BC1022"/>
    </row>
    <row r="1023" spans="54:55" x14ac:dyDescent="0.25">
      <c r="BB1023"/>
      <c r="BC1023"/>
    </row>
    <row r="1024" spans="54:55" x14ac:dyDescent="0.25">
      <c r="BB1024"/>
      <c r="BC1024"/>
    </row>
    <row r="1025" spans="54:55" x14ac:dyDescent="0.25">
      <c r="BB1025"/>
      <c r="BC1025"/>
    </row>
    <row r="1026" spans="54:55" x14ac:dyDescent="0.25">
      <c r="BB1026"/>
      <c r="BC1026"/>
    </row>
    <row r="1027" spans="54:55" x14ac:dyDescent="0.25">
      <c r="BB1027"/>
      <c r="BC1027"/>
    </row>
    <row r="1028" spans="54:55" x14ac:dyDescent="0.25">
      <c r="BB1028"/>
      <c r="BC1028"/>
    </row>
    <row r="1029" spans="54:55" x14ac:dyDescent="0.25">
      <c r="BB1029"/>
      <c r="BC1029"/>
    </row>
    <row r="1030" spans="54:55" x14ac:dyDescent="0.25">
      <c r="BB1030"/>
      <c r="BC1030"/>
    </row>
    <row r="1031" spans="54:55" x14ac:dyDescent="0.25">
      <c r="BB1031"/>
      <c r="BC1031"/>
    </row>
    <row r="1032" spans="54:55" x14ac:dyDescent="0.25">
      <c r="BB1032"/>
      <c r="BC1032"/>
    </row>
    <row r="1033" spans="54:55" x14ac:dyDescent="0.25">
      <c r="BB1033"/>
      <c r="BC1033"/>
    </row>
    <row r="1034" spans="54:55" x14ac:dyDescent="0.25">
      <c r="BB1034"/>
      <c r="BC1034"/>
    </row>
    <row r="1035" spans="54:55" x14ac:dyDescent="0.25">
      <c r="BB1035"/>
      <c r="BC1035"/>
    </row>
    <row r="1036" spans="54:55" x14ac:dyDescent="0.25">
      <c r="BB1036"/>
      <c r="BC1036"/>
    </row>
    <row r="1037" spans="54:55" x14ac:dyDescent="0.25">
      <c r="BB1037"/>
      <c r="BC1037"/>
    </row>
    <row r="1038" spans="54:55" x14ac:dyDescent="0.25">
      <c r="BB1038"/>
      <c r="BC1038"/>
    </row>
    <row r="1039" spans="54:55" x14ac:dyDescent="0.25">
      <c r="BB1039"/>
      <c r="BC1039"/>
    </row>
    <row r="1040" spans="54:55" x14ac:dyDescent="0.25">
      <c r="BB1040"/>
      <c r="BC1040"/>
    </row>
    <row r="1041" spans="54:55" x14ac:dyDescent="0.25">
      <c r="BB1041"/>
      <c r="BC1041"/>
    </row>
    <row r="1042" spans="54:55" x14ac:dyDescent="0.25">
      <c r="BB1042"/>
      <c r="BC1042"/>
    </row>
    <row r="1043" spans="54:55" x14ac:dyDescent="0.25">
      <c r="BB1043"/>
      <c r="BC1043"/>
    </row>
    <row r="1044" spans="54:55" x14ac:dyDescent="0.25">
      <c r="BB1044"/>
      <c r="BC1044"/>
    </row>
    <row r="1045" spans="54:55" x14ac:dyDescent="0.25">
      <c r="BB1045"/>
      <c r="BC1045"/>
    </row>
    <row r="1046" spans="54:55" x14ac:dyDescent="0.25">
      <c r="BB1046"/>
      <c r="BC1046"/>
    </row>
    <row r="1047" spans="54:55" x14ac:dyDescent="0.25">
      <c r="BB1047"/>
      <c r="BC1047"/>
    </row>
    <row r="1048" spans="54:55" x14ac:dyDescent="0.25">
      <c r="BB1048"/>
      <c r="BC1048"/>
    </row>
    <row r="1049" spans="54:55" x14ac:dyDescent="0.25">
      <c r="BB1049"/>
      <c r="BC1049"/>
    </row>
    <row r="1050" spans="54:55" x14ac:dyDescent="0.25">
      <c r="BB1050"/>
      <c r="BC1050"/>
    </row>
    <row r="1051" spans="54:55" x14ac:dyDescent="0.25">
      <c r="BB1051"/>
      <c r="BC1051"/>
    </row>
    <row r="1052" spans="54:55" x14ac:dyDescent="0.25">
      <c r="BB1052"/>
      <c r="BC1052"/>
    </row>
    <row r="1053" spans="54:55" x14ac:dyDescent="0.25">
      <c r="BB1053"/>
      <c r="BC1053"/>
    </row>
    <row r="1054" spans="54:55" x14ac:dyDescent="0.25">
      <c r="BB1054"/>
      <c r="BC1054"/>
    </row>
    <row r="1055" spans="54:55" x14ac:dyDescent="0.25">
      <c r="BB1055"/>
      <c r="BC1055"/>
    </row>
    <row r="1056" spans="54:55" x14ac:dyDescent="0.25">
      <c r="BB1056"/>
      <c r="BC1056"/>
    </row>
    <row r="1057" spans="54:55" x14ac:dyDescent="0.25">
      <c r="BB1057"/>
      <c r="BC1057"/>
    </row>
    <row r="1058" spans="54:55" x14ac:dyDescent="0.25">
      <c r="BB1058"/>
      <c r="BC1058"/>
    </row>
    <row r="1059" spans="54:55" x14ac:dyDescent="0.25">
      <c r="BB1059"/>
      <c r="BC1059"/>
    </row>
    <row r="1060" spans="54:55" x14ac:dyDescent="0.25">
      <c r="BB1060"/>
      <c r="BC1060"/>
    </row>
    <row r="1061" spans="54:55" x14ac:dyDescent="0.25">
      <c r="BB1061"/>
      <c r="BC1061"/>
    </row>
    <row r="1062" spans="54:55" x14ac:dyDescent="0.25">
      <c r="BB1062"/>
      <c r="BC1062"/>
    </row>
    <row r="1063" spans="54:55" x14ac:dyDescent="0.25">
      <c r="BB1063"/>
      <c r="BC1063"/>
    </row>
    <row r="1064" spans="54:55" x14ac:dyDescent="0.25">
      <c r="BB1064"/>
      <c r="BC1064"/>
    </row>
    <row r="1065" spans="54:55" x14ac:dyDescent="0.25">
      <c r="BB1065"/>
      <c r="BC1065"/>
    </row>
    <row r="1066" spans="54:55" x14ac:dyDescent="0.25">
      <c r="BB1066"/>
      <c r="BC1066"/>
    </row>
    <row r="1067" spans="54:55" x14ac:dyDescent="0.25">
      <c r="BB1067"/>
      <c r="BC1067"/>
    </row>
    <row r="1068" spans="54:55" x14ac:dyDescent="0.25">
      <c r="BB1068"/>
      <c r="BC1068"/>
    </row>
    <row r="1069" spans="54:55" x14ac:dyDescent="0.25">
      <c r="BB1069"/>
      <c r="BC1069"/>
    </row>
    <row r="1070" spans="54:55" x14ac:dyDescent="0.25">
      <c r="BB1070"/>
      <c r="BC1070"/>
    </row>
    <row r="1071" spans="54:55" x14ac:dyDescent="0.25">
      <c r="BB1071"/>
      <c r="BC1071"/>
    </row>
    <row r="1072" spans="54:55" x14ac:dyDescent="0.25">
      <c r="BB1072"/>
      <c r="BC1072"/>
    </row>
    <row r="1073" spans="54:55" x14ac:dyDescent="0.25">
      <c r="BB1073"/>
      <c r="BC1073"/>
    </row>
    <row r="1074" spans="54:55" x14ac:dyDescent="0.25">
      <c r="BB1074"/>
      <c r="BC1074"/>
    </row>
    <row r="1075" spans="54:55" x14ac:dyDescent="0.25">
      <c r="BB1075"/>
      <c r="BC1075"/>
    </row>
    <row r="1076" spans="54:55" x14ac:dyDescent="0.25">
      <c r="BB1076"/>
      <c r="BC1076"/>
    </row>
    <row r="1077" spans="54:55" x14ac:dyDescent="0.25">
      <c r="BB1077"/>
      <c r="BC1077"/>
    </row>
    <row r="1078" spans="54:55" x14ac:dyDescent="0.25">
      <c r="BB1078"/>
      <c r="BC1078"/>
    </row>
    <row r="1079" spans="54:55" x14ac:dyDescent="0.25">
      <c r="BB1079"/>
      <c r="BC1079"/>
    </row>
    <row r="1080" spans="54:55" x14ac:dyDescent="0.25">
      <c r="BB1080"/>
      <c r="BC1080"/>
    </row>
    <row r="1081" spans="54:55" x14ac:dyDescent="0.25">
      <c r="BB1081"/>
      <c r="BC1081"/>
    </row>
    <row r="1082" spans="54:55" x14ac:dyDescent="0.25">
      <c r="BB1082"/>
      <c r="BC1082"/>
    </row>
    <row r="1083" spans="54:55" x14ac:dyDescent="0.25">
      <c r="BB1083"/>
      <c r="BC1083"/>
    </row>
    <row r="1084" spans="54:55" x14ac:dyDescent="0.25">
      <c r="BB1084"/>
      <c r="BC1084"/>
    </row>
    <row r="1085" spans="54:55" x14ac:dyDescent="0.25">
      <c r="BB1085"/>
      <c r="BC1085"/>
    </row>
    <row r="1086" spans="54:55" x14ac:dyDescent="0.25">
      <c r="BB1086"/>
      <c r="BC1086"/>
    </row>
    <row r="1087" spans="54:55" x14ac:dyDescent="0.25">
      <c r="BB1087"/>
      <c r="BC1087"/>
    </row>
    <row r="1088" spans="54:55" x14ac:dyDescent="0.25">
      <c r="BB1088"/>
      <c r="BC1088"/>
    </row>
    <row r="1089" spans="54:55" x14ac:dyDescent="0.25">
      <c r="BB1089"/>
      <c r="BC1089"/>
    </row>
    <row r="1090" spans="54:55" x14ac:dyDescent="0.25">
      <c r="BB1090"/>
      <c r="BC1090"/>
    </row>
    <row r="1091" spans="54:55" x14ac:dyDescent="0.25">
      <c r="BB1091"/>
      <c r="BC1091"/>
    </row>
    <row r="1092" spans="54:55" x14ac:dyDescent="0.25">
      <c r="BB1092"/>
      <c r="BC1092"/>
    </row>
    <row r="1093" spans="54:55" x14ac:dyDescent="0.25">
      <c r="BB1093"/>
      <c r="BC1093"/>
    </row>
    <row r="1094" spans="54:55" x14ac:dyDescent="0.25">
      <c r="BB1094"/>
      <c r="BC1094"/>
    </row>
  </sheetData>
  <sheetProtection sort="0" autoFilter="0"/>
  <autoFilter ref="A5:BD999"/>
  <sortState ref="A301:BI316">
    <sortCondition ref="A301:A316"/>
  </sortState>
  <mergeCells count="4">
    <mergeCell ref="J1:AV1"/>
    <mergeCell ref="H1:I1"/>
    <mergeCell ref="AW1:BD1"/>
    <mergeCell ref="C1:D1"/>
  </mergeCells>
  <conditionalFormatting sqref="AY6:AY339 BD7:BD339">
    <cfRule type="expression" dxfId="39" priority="5">
      <formula>FALSE=ISNUMBER(AY6)</formula>
    </cfRule>
  </conditionalFormatting>
  <conditionalFormatting sqref="BD6">
    <cfRule type="expression" dxfId="38" priority="4">
      <formula>FALSE=ISNUMBER(BD6)</formula>
    </cfRule>
  </conditionalFormatting>
  <pageMargins left="0.7" right="0.7" top="0.75" bottom="0.75" header="0.3" footer="0.3"/>
  <pageSetup paperSize="9" orientation="portrait" r:id="rId1"/>
  <ignoredErrors>
    <ignoredError sqref="O6:O339" 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AA252"/>
  <sheetViews>
    <sheetView showGridLines="0" showRowColHeaders="0" zoomScaleNormal="100" workbookViewId="0">
      <selection activeCell="B12" sqref="B12"/>
    </sheetView>
  </sheetViews>
  <sheetFormatPr defaultRowHeight="16.5" customHeight="1" x14ac:dyDescent="0.25"/>
  <cols>
    <col min="1" max="1" width="32.140625" style="133" customWidth="1"/>
    <col min="2" max="2" width="11.5703125" style="134" customWidth="1"/>
    <col min="3" max="3" width="3.85546875" style="135" customWidth="1"/>
    <col min="4" max="4" width="19" style="133" customWidth="1"/>
    <col min="5" max="5" width="9.85546875" style="133" hidden="1" customWidth="1"/>
    <col min="6" max="6" width="10.42578125" style="133" hidden="1" customWidth="1"/>
    <col min="7" max="7" width="10.28515625" style="133" bestFit="1" customWidth="1"/>
    <col min="8" max="10" width="10.7109375" style="133" customWidth="1"/>
    <col min="11" max="17" width="10.7109375" style="135" customWidth="1"/>
    <col min="18" max="18" width="10.7109375" style="141" customWidth="1"/>
    <col min="19" max="19" width="9.140625" style="20" customWidth="1"/>
    <col min="20" max="27" width="9.140625" style="20"/>
    <col min="28" max="16384" width="9.140625" style="133"/>
  </cols>
  <sheetData>
    <row r="1" spans="1:27" s="22" customFormat="1" ht="16.5" customHeight="1" x14ac:dyDescent="0.25">
      <c r="A1" s="205" t="s">
        <v>1435</v>
      </c>
      <c r="B1" s="205"/>
      <c r="C1" s="13"/>
      <c r="D1" s="14" t="s">
        <v>1401</v>
      </c>
      <c r="E1" s="15" t="s">
        <v>1397</v>
      </c>
      <c r="F1" s="15" t="s">
        <v>1398</v>
      </c>
      <c r="G1" s="16" t="s">
        <v>1371</v>
      </c>
      <c r="H1" s="17" t="s">
        <v>1399</v>
      </c>
      <c r="I1" s="13"/>
      <c r="J1" s="18"/>
      <c r="K1" s="13"/>
      <c r="L1" s="13"/>
      <c r="M1" s="13"/>
      <c r="N1" s="13"/>
      <c r="O1" s="13"/>
      <c r="P1" s="13"/>
      <c r="Q1" s="13"/>
      <c r="R1" s="73"/>
      <c r="S1" s="18"/>
      <c r="T1" s="19"/>
      <c r="U1" s="20"/>
      <c r="V1" s="20"/>
      <c r="W1" s="20"/>
      <c r="X1" s="20"/>
      <c r="Y1" s="20"/>
      <c r="Z1" s="20"/>
      <c r="AA1" s="21"/>
    </row>
    <row r="2" spans="1:27" s="22" customFormat="1" ht="16.5" customHeight="1" x14ac:dyDescent="0.25">
      <c r="A2" s="205"/>
      <c r="B2" s="205"/>
      <c r="C2" s="13"/>
      <c r="D2" s="23" t="str">
        <f>"x &lt; "&amp;TEXT(F2,IF(C$6=2,"0.00",IF(C$6=1,"0.0",0)))</f>
        <v>x &lt; 50</v>
      </c>
      <c r="E2" s="24"/>
      <c r="F2" s="25">
        <f>ROUNDDOWN(E3,8)</f>
        <v>50</v>
      </c>
      <c r="G2" s="26">
        <f ca="1">SUMPRODUCT(1*(Data!Z$6:Z$999&lt;F2),SUBTOTAL(103,OFFSET(Data!Z$6:Z$999,ROW(Data!Z$6:Z$999)-MIN(ROW(Data!Z$6:Z$999)),0,1,1)))</f>
        <v>0</v>
      </c>
      <c r="H2" s="26">
        <f ca="1">SUM(G$2:G2)</f>
        <v>0</v>
      </c>
      <c r="I2" s="13" t="b">
        <f ca="1">H2&lt;&gt;0</f>
        <v>0</v>
      </c>
      <c r="J2" s="13">
        <f ca="1">IF(G2&gt;0,G2,0)</f>
        <v>0</v>
      </c>
      <c r="K2" s="13">
        <f>COUNTIFS(Data!Z$6:Z$999,"&lt;"&amp;F2)*R23</f>
        <v>0</v>
      </c>
      <c r="L2" s="13"/>
      <c r="M2" s="13"/>
      <c r="N2" s="13"/>
      <c r="O2" s="13"/>
      <c r="P2" s="13"/>
      <c r="Q2" s="13"/>
      <c r="R2" s="73"/>
      <c r="S2" s="18"/>
      <c r="T2" s="19"/>
      <c r="U2" s="20"/>
      <c r="V2" s="20"/>
      <c r="W2" s="20"/>
      <c r="X2" s="20"/>
      <c r="Y2" s="20"/>
      <c r="Z2" s="20"/>
      <c r="AA2" s="21"/>
    </row>
    <row r="3" spans="1:27" s="22" customFormat="1" ht="16.5" customHeight="1" x14ac:dyDescent="0.25">
      <c r="A3" s="204" t="str">
        <f ca="1">IF(AND(SUM(Mol_Wt_Freq)=B5,SUM(G3:G22)=B5),"","DATA  OUT  OF  RANGE!")</f>
        <v/>
      </c>
      <c r="B3" s="204"/>
      <c r="C3" s="13"/>
      <c r="D3" s="27" t="str">
        <f t="shared" ref="D3:D22" si="0">TEXT(E3,IF(C$6=2,"0.00",IF(C$6=1,"0.0",0)))&amp;" ≤ x &lt; "&amp;TEXT(F3,IF(C$6=2,"0.00",IF(C$6=1,"0.0",0)))</f>
        <v>50 ≤ x &lt; 125</v>
      </c>
      <c r="E3" s="28">
        <f>ROUNDDOWN(IF(ISBLANK(B12),IF(OR(ISBLANK(B22),ISBLANK(B20)),ROUND((C13-(C13+C20*B19-B15)/2)/B9,0)*B9,C13),B12),8)</f>
        <v>50</v>
      </c>
      <c r="F3" s="28">
        <f t="shared" ref="F3:F22" si="1">ROUNDDOWN(E3+$B$19,8)</f>
        <v>125</v>
      </c>
      <c r="G3" s="29">
        <f ca="1">SUMPRODUCT((Data!Z$6:Z$999&gt;=E3)*(Data!Z$6:Z$999&lt;F3),SUBTOTAL(103,OFFSET(Data!Z$6:Z$999,ROW(Data!Z$6:Z$999)-MIN(ROW(Data!Z$6:Z$999)),0,1,1)))</f>
        <v>3</v>
      </c>
      <c r="H3" s="29">
        <f ca="1">SUM(G$2:G3)</f>
        <v>3</v>
      </c>
      <c r="I3" s="13" t="b">
        <f ca="1">IF(ISNUMBER($B$22),(ROW(H3)-ROW($H$1)-1)&lt;=$B$22,OR(AND((ROW(H3)-ROW($H$1))&gt;=MATCH(TRUE,INDEX($H$2:$H$23&lt;&gt;0,),0),(ROW(H3)-ROW($H$1))&lt;=MATCH(TRUE,INDEX($H$2:$H$23=$B$5,),0)),AND(ISNUMBER($B$12),(ROW(H3)-ROW($H$1))&lt;=MATCH(TRUE,INDEX($H$2:$H$23=$B$5,),0))))</f>
        <v>1</v>
      </c>
      <c r="J3" s="13">
        <v>0</v>
      </c>
      <c r="K3" s="13">
        <f>COUNTIFS(Data!Z$6:Z$999,"&gt;="&amp;E3,Data!Z$6:Z$999,"&lt;"&amp;F3)*R23</f>
        <v>3</v>
      </c>
      <c r="L3" s="13"/>
      <c r="M3" s="13"/>
      <c r="N3" s="13"/>
      <c r="O3" s="13"/>
      <c r="P3" s="13"/>
      <c r="Q3" s="13"/>
      <c r="R3" s="73"/>
      <c r="S3" s="18"/>
      <c r="T3" s="19"/>
      <c r="U3" s="20"/>
      <c r="V3" s="20"/>
      <c r="W3" s="20"/>
      <c r="X3" s="20"/>
      <c r="Y3" s="20"/>
      <c r="Z3" s="20"/>
      <c r="AA3" s="21"/>
    </row>
    <row r="4" spans="1:27" s="22" customFormat="1" ht="16.5" customHeight="1" x14ac:dyDescent="0.25">
      <c r="A4" s="204"/>
      <c r="B4" s="204"/>
      <c r="C4" s="13"/>
      <c r="D4" s="27" t="str">
        <f t="shared" si="0"/>
        <v>125 ≤ x &lt; 200</v>
      </c>
      <c r="E4" s="28">
        <f t="shared" ref="E4:E23" si="2">ROUNDDOWN(E3+$B$19,8)</f>
        <v>125</v>
      </c>
      <c r="F4" s="28">
        <f t="shared" si="1"/>
        <v>200</v>
      </c>
      <c r="G4" s="29">
        <f ca="1">SUMPRODUCT((Data!Z$6:Z$999&gt;=E4)*(Data!Z$6:Z$999&lt;F4),SUBTOTAL(103,OFFSET(Data!Z$6:Z$999,ROW(Data!Z$6:Z$999)-MIN(ROW(Data!Z$6:Z$999)),0,1,1)))</f>
        <v>25</v>
      </c>
      <c r="H4" s="29">
        <f ca="1">SUM(G$2:G4)</f>
        <v>28</v>
      </c>
      <c r="I4" s="13" t="b">
        <f t="shared" ref="I4:I22" ca="1" si="3">IF(ISNUMBER($B$22),(ROW(H4)-ROW($H$1)-1)&lt;=$B$22,OR(AND((ROW(H4)-ROW($H$1))&gt;=MATCH(TRUE,INDEX($H$2:$H$23&lt;&gt;0,),0),(ROW(H4)-ROW($H$1))&lt;=MATCH(TRUE,INDEX($H$2:$H$23=$B$5,),0)),AND(ISNUMBER($B$12),(ROW(H4)-ROW($H$1))&lt;=MATCH(TRUE,INDEX($H$2:$H$23=$B$5,),0))))</f>
        <v>1</v>
      </c>
      <c r="J4" s="13">
        <v>0</v>
      </c>
      <c r="K4" s="13">
        <f>COUNTIFS(Data!Z$6:Z$999,"&gt;="&amp;E4,Data!Z$6:Z$999,"&lt;"&amp;F4)*R23</f>
        <v>25</v>
      </c>
      <c r="L4" s="13"/>
      <c r="M4" s="13"/>
      <c r="N4" s="13"/>
      <c r="O4" s="13"/>
      <c r="P4" s="13"/>
      <c r="Q4" s="13"/>
      <c r="R4" s="73"/>
      <c r="S4" s="18"/>
      <c r="T4" s="19"/>
      <c r="U4" s="20"/>
      <c r="V4" s="20"/>
      <c r="W4" s="20"/>
      <c r="X4" s="20"/>
      <c r="Y4" s="20"/>
      <c r="Z4" s="20"/>
      <c r="AA4" s="21"/>
    </row>
    <row r="5" spans="1:27" s="22" customFormat="1" ht="16.5" customHeight="1" x14ac:dyDescent="0.25">
      <c r="A5" s="30" t="s">
        <v>1885</v>
      </c>
      <c r="B5" s="31">
        <f>SUBTOTAL(102,Data!$Z$6:$Z$999)</f>
        <v>334</v>
      </c>
      <c r="C5" s="13"/>
      <c r="D5" s="27" t="str">
        <f t="shared" si="0"/>
        <v>200 ≤ x &lt; 275</v>
      </c>
      <c r="E5" s="28">
        <f t="shared" si="2"/>
        <v>200</v>
      </c>
      <c r="F5" s="28">
        <f t="shared" si="1"/>
        <v>275</v>
      </c>
      <c r="G5" s="29">
        <f ca="1">SUMPRODUCT((Data!Z$6:Z$999&gt;=E5)*(Data!Z$6:Z$999&lt;F5),SUBTOTAL(103,OFFSET(Data!Z$6:Z$999,ROW(Data!Z$6:Z$999)-MIN(ROW(Data!Z$6:Z$999)),0,1,1)))</f>
        <v>101</v>
      </c>
      <c r="H5" s="29">
        <f ca="1">SUM(G$2:G5)</f>
        <v>129</v>
      </c>
      <c r="I5" s="13" t="b">
        <f t="shared" ca="1" si="3"/>
        <v>1</v>
      </c>
      <c r="J5" s="13">
        <v>0</v>
      </c>
      <c r="K5" s="13">
        <f>COUNTIFS(Data!Z$6:Z$999,"&gt;="&amp;E5,Data!Z$6:Z$999,"&lt;"&amp;F5)*R23</f>
        <v>101</v>
      </c>
      <c r="L5" s="13"/>
      <c r="M5" s="13"/>
      <c r="N5" s="13"/>
      <c r="O5" s="13"/>
      <c r="P5" s="13"/>
      <c r="Q5" s="13"/>
      <c r="R5" s="73"/>
      <c r="S5" s="18"/>
      <c r="T5" s="19"/>
      <c r="U5" s="20"/>
      <c r="V5" s="20"/>
      <c r="W5" s="21"/>
    </row>
    <row r="6" spans="1:27" s="22" customFormat="1" ht="16.5" customHeight="1" x14ac:dyDescent="0.25">
      <c r="A6" s="30" t="s">
        <v>1400</v>
      </c>
      <c r="B6" s="32"/>
      <c r="C6" s="33">
        <f>IF(ISBLANK(B6),IF(C9=C18,C9,IF(C9&gt;C18,C9,C18)),B6)</f>
        <v>0</v>
      </c>
      <c r="D6" s="27" t="str">
        <f t="shared" si="0"/>
        <v>275 ≤ x &lt; 350</v>
      </c>
      <c r="E6" s="28">
        <f t="shared" si="2"/>
        <v>275</v>
      </c>
      <c r="F6" s="28">
        <f t="shared" si="1"/>
        <v>350</v>
      </c>
      <c r="G6" s="29">
        <f ca="1">SUMPRODUCT((Data!Z$6:Z$999&gt;=E6)*(Data!Z$6:Z$999&lt;F6),SUBTOTAL(103,OFFSET(Data!Z$6:Z$999,ROW(Data!Z$6:Z$999)-MIN(ROW(Data!Z$6:Z$999)),0,1,1)))</f>
        <v>88</v>
      </c>
      <c r="H6" s="29">
        <f ca="1">SUM(G$2:G6)</f>
        <v>217</v>
      </c>
      <c r="I6" s="13" t="b">
        <f t="shared" ca="1" si="3"/>
        <v>1</v>
      </c>
      <c r="J6" s="13">
        <v>0</v>
      </c>
      <c r="K6" s="13">
        <f>COUNTIFS(Data!Z$6:Z$999,"&gt;="&amp;E6,Data!Z$6:Z$999,"&lt;"&amp;F6)*R23</f>
        <v>88</v>
      </c>
      <c r="L6" s="13"/>
      <c r="M6" s="13"/>
      <c r="N6" s="13"/>
      <c r="O6" s="13"/>
      <c r="P6" s="13"/>
      <c r="Q6" s="13"/>
      <c r="R6" s="73"/>
      <c r="S6" s="18"/>
      <c r="T6" s="19"/>
      <c r="U6" s="20"/>
      <c r="V6" s="20"/>
      <c r="W6" s="21"/>
    </row>
    <row r="7" spans="1:27" s="22" customFormat="1" ht="16.5" customHeight="1" x14ac:dyDescent="0.25">
      <c r="A7" s="208" t="s">
        <v>1434</v>
      </c>
      <c r="B7" s="31"/>
      <c r="C7" s="13"/>
      <c r="D7" s="27" t="str">
        <f t="shared" si="0"/>
        <v>350 ≤ x &lt; 425</v>
      </c>
      <c r="E7" s="28">
        <f t="shared" si="2"/>
        <v>350</v>
      </c>
      <c r="F7" s="28">
        <f t="shared" si="1"/>
        <v>425</v>
      </c>
      <c r="G7" s="29">
        <f ca="1">SUMPRODUCT((Data!Z$6:Z$999&gt;=E7)*(Data!Z$6:Z$999&lt;F7),SUBTOTAL(103,OFFSET(Data!Z$6:Z$999,ROW(Data!Z$6:Z$999)-MIN(ROW(Data!Z$6:Z$999)),0,1,1)))</f>
        <v>77</v>
      </c>
      <c r="H7" s="29">
        <f ca="1">SUM(G$2:G7)</f>
        <v>294</v>
      </c>
      <c r="I7" s="13" t="b">
        <f t="shared" ca="1" si="3"/>
        <v>1</v>
      </c>
      <c r="J7" s="13">
        <v>0</v>
      </c>
      <c r="K7" s="13">
        <f>COUNTIFS(Data!Z$6:Z$999,"&gt;="&amp;E7,Data!Z$6:Z$999,"&lt;"&amp;F7)*R23</f>
        <v>77</v>
      </c>
      <c r="L7" s="13"/>
      <c r="M7" s="13"/>
      <c r="N7" s="13"/>
      <c r="O7" s="13"/>
      <c r="P7" s="13"/>
      <c r="Q7" s="13"/>
      <c r="R7" s="73"/>
      <c r="S7" s="18"/>
      <c r="T7" s="19"/>
      <c r="U7" s="20"/>
      <c r="V7" s="20"/>
      <c r="W7" s="21"/>
    </row>
    <row r="8" spans="1:27" s="22" customFormat="1" ht="16.5" customHeight="1" x14ac:dyDescent="0.25">
      <c r="A8" s="209"/>
      <c r="B8" s="34"/>
      <c r="C8" s="35"/>
      <c r="D8" s="27" t="str">
        <f t="shared" si="0"/>
        <v>425 ≤ x &lt; 500</v>
      </c>
      <c r="E8" s="28">
        <f t="shared" si="2"/>
        <v>425</v>
      </c>
      <c r="F8" s="28">
        <f t="shared" si="1"/>
        <v>500</v>
      </c>
      <c r="G8" s="29">
        <f ca="1">SUMPRODUCT((Data!Z$6:Z$999&gt;=E8)*(Data!Z$6:Z$999&lt;F8),SUBTOTAL(103,OFFSET(Data!Z$6:Z$999,ROW(Data!Z$6:Z$999)-MIN(ROW(Data!Z$6:Z$999)),0,1,1)))</f>
        <v>36</v>
      </c>
      <c r="H8" s="29">
        <f ca="1">SUM(G$2:G8)</f>
        <v>330</v>
      </c>
      <c r="I8" s="13" t="b">
        <f t="shared" ca="1" si="3"/>
        <v>1</v>
      </c>
      <c r="J8" s="13">
        <v>0</v>
      </c>
      <c r="K8" s="13">
        <f>COUNTIFS(Data!Z$6:Z$999,"&gt;="&amp;E8,Data!Z$6:Z$999,"&lt;"&amp;F8)*R23</f>
        <v>36</v>
      </c>
      <c r="L8" s="13"/>
      <c r="M8" s="13"/>
      <c r="N8" s="13"/>
      <c r="O8" s="13"/>
      <c r="P8" s="13"/>
      <c r="Q8" s="13"/>
      <c r="R8" s="73"/>
      <c r="S8" s="18"/>
      <c r="T8" s="19"/>
      <c r="U8" s="20"/>
      <c r="V8" s="20"/>
      <c r="W8" s="21"/>
    </row>
    <row r="9" spans="1:27" s="22" customFormat="1" ht="16.5" customHeight="1" x14ac:dyDescent="0.25">
      <c r="A9" s="36" t="s">
        <v>1884</v>
      </c>
      <c r="B9" s="37">
        <v>1</v>
      </c>
      <c r="C9" s="13">
        <f>IF(IF(B9=INT(B9),0,LEN(MID(B9-INT(B9),FIND(".",B9,1),LEN(B9)-FIND(".",B9,1))))&gt;2,2,IF(B9=INT(B9),0,LEN(MID(B9-INT(B9),FIND(".",B9,1),LEN(B9)-FIND(".",B9,1)))))</f>
        <v>0</v>
      </c>
      <c r="D9" s="27" t="str">
        <f t="shared" si="0"/>
        <v>500 ≤ x &lt; 575</v>
      </c>
      <c r="E9" s="28">
        <f t="shared" si="2"/>
        <v>500</v>
      </c>
      <c r="F9" s="28">
        <f t="shared" si="1"/>
        <v>575</v>
      </c>
      <c r="G9" s="29">
        <f ca="1">SUMPRODUCT((Data!Z$6:Z$999&gt;=E9)*(Data!Z$6:Z$999&lt;F9),SUBTOTAL(103,OFFSET(Data!Z$6:Z$999,ROW(Data!Z$6:Z$999)-MIN(ROW(Data!Z$6:Z$999)),0,1,1)))</f>
        <v>3</v>
      </c>
      <c r="H9" s="29">
        <f ca="1">SUM(G$2:G9)</f>
        <v>333</v>
      </c>
      <c r="I9" s="13" t="b">
        <f t="shared" ca="1" si="3"/>
        <v>1</v>
      </c>
      <c r="J9" s="13">
        <v>0</v>
      </c>
      <c r="K9" s="13">
        <f>COUNTIFS(Data!Z$6:Z$999,"&gt;="&amp;E9,Data!Z$6:Z$999,"&lt;"&amp;F9)*R23</f>
        <v>3</v>
      </c>
      <c r="L9" s="13"/>
      <c r="M9" s="13"/>
      <c r="N9" s="13"/>
      <c r="O9" s="13"/>
      <c r="P9" s="13"/>
      <c r="Q9" s="13"/>
      <c r="R9" s="73"/>
      <c r="S9" s="18"/>
      <c r="T9" s="19"/>
      <c r="U9" s="20"/>
      <c r="V9" s="20"/>
      <c r="W9" s="21"/>
    </row>
    <row r="10" spans="1:27" s="22" customFormat="1" ht="16.5" customHeight="1" x14ac:dyDescent="0.25">
      <c r="A10" s="38" t="s">
        <v>1883</v>
      </c>
      <c r="B10" s="39">
        <f>SUBTOTAL(105,Data!$Z$6:$Z$999)</f>
        <v>56.063299999999998</v>
      </c>
      <c r="C10" s="13"/>
      <c r="D10" s="27" t="str">
        <f t="shared" si="0"/>
        <v>575 ≤ x &lt; 650</v>
      </c>
      <c r="E10" s="28">
        <f t="shared" si="2"/>
        <v>575</v>
      </c>
      <c r="F10" s="28">
        <f t="shared" si="1"/>
        <v>650</v>
      </c>
      <c r="G10" s="29">
        <f ca="1">SUMPRODUCT((Data!Z$6:Z$999&gt;=E10)*(Data!Z$6:Z$999&lt;F10),SUBTOTAL(103,OFFSET(Data!Z$6:Z$999,ROW(Data!Z$6:Z$999)-MIN(ROW(Data!Z$6:Z$999)),0,1,1)))</f>
        <v>1</v>
      </c>
      <c r="H10" s="29">
        <f ca="1">SUM(G$2:G10)</f>
        <v>334</v>
      </c>
      <c r="I10" s="13" t="b">
        <f t="shared" ca="1" si="3"/>
        <v>1</v>
      </c>
      <c r="J10" s="13">
        <v>0</v>
      </c>
      <c r="K10" s="13">
        <f>COUNTIFS(Data!Z$6:Z$999,"&gt;="&amp;E10,Data!Z$6:Z$999,"&lt;"&amp;F10)*R23</f>
        <v>1</v>
      </c>
      <c r="L10" s="13"/>
      <c r="M10" s="13"/>
      <c r="N10" s="13"/>
      <c r="O10" s="13"/>
      <c r="P10" s="13"/>
      <c r="Q10" s="13"/>
      <c r="R10" s="73"/>
      <c r="S10" s="18"/>
      <c r="T10" s="19"/>
      <c r="U10" s="20"/>
      <c r="V10" s="20"/>
      <c r="W10" s="21"/>
    </row>
    <row r="11" spans="1:27" s="22" customFormat="1" ht="16.5" customHeight="1" x14ac:dyDescent="0.25">
      <c r="A11" s="40" t="s">
        <v>1882</v>
      </c>
      <c r="B11" s="41" t="str">
        <f>TEXT(IF(B10&gt;0,ROUNDDOWN(B10/B9,0)*B9,ROUNDUP(B10/B9,0)*B9),IF(C9=2,"0.00",IF(C9=1,"0.0",0)))</f>
        <v>56</v>
      </c>
      <c r="C11" s="13"/>
      <c r="D11" s="27" t="str">
        <f t="shared" si="0"/>
        <v>650 ≤ x &lt; 725</v>
      </c>
      <c r="E11" s="28">
        <f t="shared" si="2"/>
        <v>650</v>
      </c>
      <c r="F11" s="28">
        <f t="shared" si="1"/>
        <v>725</v>
      </c>
      <c r="G11" s="29">
        <f ca="1">SUMPRODUCT((Data!Z$6:Z$999&gt;=E11)*(Data!Z$6:Z$999&lt;F11),SUBTOTAL(103,OFFSET(Data!Z$6:Z$999,ROW(Data!Z$6:Z$999)-MIN(ROW(Data!Z$6:Z$999)),0,1,1)))</f>
        <v>0</v>
      </c>
      <c r="H11" s="29">
        <f ca="1">SUM(G$2:G11)</f>
        <v>334</v>
      </c>
      <c r="I11" s="13" t="b">
        <f t="shared" ca="1" si="3"/>
        <v>0</v>
      </c>
      <c r="J11" s="13">
        <v>0</v>
      </c>
      <c r="K11" s="13">
        <f>COUNTIFS(Data!Z$6:Z$999,"&gt;="&amp;E11,Data!Z$6:Z$999,"&lt;"&amp;F11)*R23</f>
        <v>0</v>
      </c>
      <c r="L11" s="13"/>
      <c r="M11" s="13"/>
      <c r="N11" s="13"/>
      <c r="O11" s="13"/>
      <c r="P11" s="13"/>
      <c r="Q11" s="13"/>
      <c r="R11" s="73"/>
      <c r="S11" s="18"/>
      <c r="T11" s="19"/>
      <c r="U11" s="20"/>
      <c r="V11" s="20"/>
      <c r="W11" s="20"/>
      <c r="X11" s="20"/>
      <c r="Y11" s="20"/>
      <c r="Z11" s="20"/>
      <c r="AA11" s="21"/>
    </row>
    <row r="12" spans="1:27" s="22" customFormat="1" ht="16.5" customHeight="1" x14ac:dyDescent="0.25">
      <c r="A12" s="38" t="s">
        <v>1879</v>
      </c>
      <c r="B12" s="37">
        <v>50</v>
      </c>
      <c r="C12" s="13"/>
      <c r="D12" s="27" t="str">
        <f t="shared" si="0"/>
        <v>725 ≤ x &lt; 800</v>
      </c>
      <c r="E12" s="28">
        <f t="shared" si="2"/>
        <v>725</v>
      </c>
      <c r="F12" s="28">
        <f t="shared" si="1"/>
        <v>800</v>
      </c>
      <c r="G12" s="29">
        <f ca="1">SUMPRODUCT((Data!Z$6:Z$999&gt;=E12)*(Data!Z$6:Z$999&lt;F12),SUBTOTAL(103,OFFSET(Data!Z$6:Z$999,ROW(Data!Z$6:Z$999)-MIN(ROW(Data!Z$6:Z$999)),0,1,1)))</f>
        <v>0</v>
      </c>
      <c r="H12" s="29">
        <f ca="1">SUM(G$2:G12)</f>
        <v>334</v>
      </c>
      <c r="I12" s="13" t="b">
        <f t="shared" ca="1" si="3"/>
        <v>0</v>
      </c>
      <c r="J12" s="13">
        <v>0</v>
      </c>
      <c r="K12" s="13">
        <f>COUNTIFS(Data!Z$6:Z$999,"&gt;="&amp;E12,Data!Z$6:Z$999,"&lt;"&amp;F12)*R23</f>
        <v>0</v>
      </c>
      <c r="L12" s="13"/>
      <c r="M12" s="13"/>
      <c r="N12" s="13"/>
      <c r="O12" s="13"/>
      <c r="P12" s="13"/>
      <c r="Q12" s="13"/>
      <c r="R12" s="73"/>
      <c r="S12" s="42"/>
      <c r="T12" s="19"/>
      <c r="U12" s="20"/>
      <c r="V12" s="20"/>
      <c r="W12" s="20"/>
      <c r="X12" s="20"/>
      <c r="Y12" s="20"/>
      <c r="Z12" s="20"/>
      <c r="AA12" s="21"/>
    </row>
    <row r="13" spans="1:27" s="22" customFormat="1" ht="16.5" customHeight="1" x14ac:dyDescent="0.25">
      <c r="A13" s="40" t="s">
        <v>1886</v>
      </c>
      <c r="B13" s="43">
        <f>E3</f>
        <v>50</v>
      </c>
      <c r="C13" s="44">
        <f>IF(ISBLANK(B12),B11,IF(B12&gt;0,ROUNDDOWN(B12/B9,0)*B9,ROUNDUP(B12/B9,0)*B9))</f>
        <v>50</v>
      </c>
      <c r="D13" s="27" t="str">
        <f t="shared" si="0"/>
        <v>800 ≤ x &lt; 875</v>
      </c>
      <c r="E13" s="28">
        <f t="shared" si="2"/>
        <v>800</v>
      </c>
      <c r="F13" s="28">
        <f t="shared" si="1"/>
        <v>875</v>
      </c>
      <c r="G13" s="29">
        <f ca="1">SUMPRODUCT((Data!Z$6:Z$999&gt;=E13)*(Data!Z$6:Z$999&lt;F13),SUBTOTAL(103,OFFSET(Data!Z$6:Z$999,ROW(Data!Z$6:Z$999)-MIN(ROW(Data!Z$6:Z$999)),0,1,1)))</f>
        <v>0</v>
      </c>
      <c r="H13" s="29">
        <f ca="1">SUM(G$2:G13)</f>
        <v>334</v>
      </c>
      <c r="I13" s="13" t="b">
        <f t="shared" ca="1" si="3"/>
        <v>0</v>
      </c>
      <c r="J13" s="13">
        <v>0</v>
      </c>
      <c r="K13" s="13">
        <f>COUNTIFS(Data!Z$6:Z$999,"&gt;="&amp;E13,Data!Z$6:Z$999,"&lt;"&amp;F13)*R23</f>
        <v>0</v>
      </c>
      <c r="L13" s="13"/>
      <c r="M13" s="13"/>
      <c r="N13" s="13"/>
      <c r="O13" s="13"/>
      <c r="P13" s="13"/>
      <c r="Q13" s="13"/>
      <c r="R13" s="73"/>
      <c r="S13" s="30"/>
      <c r="T13" s="19"/>
      <c r="U13" s="20"/>
      <c r="V13" s="20"/>
      <c r="W13" s="20"/>
      <c r="X13" s="20"/>
      <c r="Y13" s="20"/>
      <c r="Z13" s="20"/>
      <c r="AA13" s="21"/>
    </row>
    <row r="14" spans="1:27" s="22" customFormat="1" ht="16.5" customHeight="1" x14ac:dyDescent="0.25">
      <c r="A14" s="38" t="s">
        <v>1881</v>
      </c>
      <c r="B14" s="183">
        <f>SUBTOTAL(104,Data!$Z$6:$Z$999)</f>
        <v>609.58550000000002</v>
      </c>
      <c r="C14" s="13"/>
      <c r="D14" s="27" t="str">
        <f t="shared" si="0"/>
        <v>875 ≤ x &lt; 950</v>
      </c>
      <c r="E14" s="28">
        <f t="shared" si="2"/>
        <v>875</v>
      </c>
      <c r="F14" s="28">
        <f t="shared" si="1"/>
        <v>950</v>
      </c>
      <c r="G14" s="29">
        <f ca="1">SUMPRODUCT((Data!Z$6:Z$999&gt;=E14)*(Data!Z$6:Z$999&lt;F14),SUBTOTAL(103,OFFSET(Data!Z$6:Z$999,ROW(Data!Z$6:Z$999)-MIN(ROW(Data!Z$6:Z$999)),0,1,1)))</f>
        <v>0</v>
      </c>
      <c r="H14" s="29">
        <f ca="1">SUM(G$2:G14)</f>
        <v>334</v>
      </c>
      <c r="I14" s="13" t="b">
        <f t="shared" ca="1" si="3"/>
        <v>0</v>
      </c>
      <c r="J14" s="13">
        <v>0</v>
      </c>
      <c r="K14" s="13">
        <f>COUNTIFS(Data!Z$6:Z$999,"&gt;="&amp;E14,Data!Z$6:Z$999,"&lt;"&amp;F14)*R23</f>
        <v>0</v>
      </c>
      <c r="L14" s="13"/>
      <c r="M14" s="13"/>
      <c r="N14" s="13"/>
      <c r="O14" s="13"/>
      <c r="P14" s="13"/>
      <c r="Q14" s="13"/>
      <c r="R14" s="73"/>
      <c r="S14" s="18"/>
      <c r="T14" s="19"/>
      <c r="U14" s="20"/>
      <c r="V14" s="20"/>
      <c r="W14" s="20"/>
      <c r="X14" s="20"/>
      <c r="Y14" s="20"/>
      <c r="Z14" s="20"/>
      <c r="AA14" s="21"/>
    </row>
    <row r="15" spans="1:27" s="22" customFormat="1" ht="16.5" customHeight="1" x14ac:dyDescent="0.25">
      <c r="A15" s="38" t="s">
        <v>1880</v>
      </c>
      <c r="B15" s="46" t="str">
        <f>TEXT(ROUNDUP(B14/B9,0)*B9,IF(C9=2,"0.00",IF(C9=1,"0.0",0)))</f>
        <v>610</v>
      </c>
      <c r="C15" s="35"/>
      <c r="D15" s="27" t="str">
        <f t="shared" si="0"/>
        <v>950 ≤ x &lt; 1025</v>
      </c>
      <c r="E15" s="28">
        <f t="shared" si="2"/>
        <v>950</v>
      </c>
      <c r="F15" s="28">
        <f t="shared" si="1"/>
        <v>1025</v>
      </c>
      <c r="G15" s="29">
        <f ca="1">SUMPRODUCT((Data!Z$6:Z$999&gt;=E15)*(Data!Z$6:Z$999&lt;F15),SUBTOTAL(103,OFFSET(Data!Z$6:Z$999,ROW(Data!Z$6:Z$999)-MIN(ROW(Data!Z$6:Z$999)),0,1,1)))</f>
        <v>0</v>
      </c>
      <c r="H15" s="29">
        <f ca="1">SUM(G$2:G15)</f>
        <v>334</v>
      </c>
      <c r="I15" s="13" t="b">
        <f t="shared" ca="1" si="3"/>
        <v>0</v>
      </c>
      <c r="J15" s="13">
        <v>0</v>
      </c>
      <c r="K15" s="13">
        <f>COUNTIFS(Data!Z$6:Z$999,"&gt;="&amp;E15,Data!Z$6:Z$999,"&lt;"&amp;F15)*R23</f>
        <v>0</v>
      </c>
      <c r="L15" s="13"/>
      <c r="M15" s="13"/>
      <c r="N15" s="13"/>
      <c r="O15" s="13"/>
      <c r="P15" s="13"/>
      <c r="Q15" s="13"/>
      <c r="R15" s="73"/>
      <c r="S15" s="18"/>
      <c r="T15" s="19"/>
      <c r="U15" s="20"/>
      <c r="V15" s="20"/>
      <c r="W15" s="20"/>
      <c r="X15" s="20"/>
      <c r="Y15" s="20"/>
      <c r="Z15" s="20"/>
      <c r="AA15" s="21"/>
    </row>
    <row r="16" spans="1:27" s="22" customFormat="1" ht="16.5" customHeight="1" x14ac:dyDescent="0.25">
      <c r="A16" s="206" t="s">
        <v>1433</v>
      </c>
      <c r="B16" s="47"/>
      <c r="C16" s="13"/>
      <c r="D16" s="27" t="str">
        <f t="shared" si="0"/>
        <v>1025 ≤ x &lt; 1100</v>
      </c>
      <c r="E16" s="28">
        <f t="shared" si="2"/>
        <v>1025</v>
      </c>
      <c r="F16" s="28">
        <f t="shared" si="1"/>
        <v>1100</v>
      </c>
      <c r="G16" s="29">
        <f ca="1">SUMPRODUCT((Data!Z$6:Z$999&gt;=E16)*(Data!Z$6:Z$999&lt;F16),SUBTOTAL(103,OFFSET(Data!Z$6:Z$999,ROW(Data!Z$6:Z$999)-MIN(ROW(Data!Z$6:Z$999)),0,1,1)))</f>
        <v>0</v>
      </c>
      <c r="H16" s="29">
        <f ca="1">SUM(G$2:G16)</f>
        <v>334</v>
      </c>
      <c r="I16" s="13" t="b">
        <f t="shared" ca="1" si="3"/>
        <v>0</v>
      </c>
      <c r="J16" s="13">
        <v>0</v>
      </c>
      <c r="K16" s="13">
        <f>COUNTIFS(Data!Z$6:Z$999,"&gt;="&amp;E16,Data!Z$6:Z$999,"&lt;"&amp;F16)*R23</f>
        <v>0</v>
      </c>
      <c r="L16" s="13"/>
      <c r="M16" s="13"/>
      <c r="N16" s="13"/>
      <c r="O16" s="13"/>
      <c r="P16" s="13"/>
      <c r="Q16" s="13"/>
      <c r="R16" s="73"/>
      <c r="S16" s="18"/>
      <c r="T16" s="19"/>
      <c r="U16" s="20"/>
      <c r="V16" s="20"/>
      <c r="W16" s="20"/>
      <c r="X16" s="20"/>
      <c r="Y16" s="20"/>
      <c r="Z16" s="20"/>
      <c r="AA16" s="21"/>
    </row>
    <row r="17" spans="1:27" s="22" customFormat="1" ht="16.5" customHeight="1" x14ac:dyDescent="0.25">
      <c r="A17" s="207"/>
      <c r="B17" s="48"/>
      <c r="C17" s="13"/>
      <c r="D17" s="27" t="str">
        <f t="shared" si="0"/>
        <v>1100 ≤ x &lt; 1175</v>
      </c>
      <c r="E17" s="28">
        <f t="shared" si="2"/>
        <v>1100</v>
      </c>
      <c r="F17" s="28">
        <f t="shared" si="1"/>
        <v>1175</v>
      </c>
      <c r="G17" s="29">
        <f ca="1">SUMPRODUCT((Data!Z$6:Z$999&gt;=E17)*(Data!Z$6:Z$999&lt;F17),SUBTOTAL(103,OFFSET(Data!Z$6:Z$999,ROW(Data!Z$6:Z$999)-MIN(ROW(Data!Z$6:Z$999)),0,1,1)))</f>
        <v>0</v>
      </c>
      <c r="H17" s="29">
        <f ca="1">SUM(G$2:G17)</f>
        <v>334</v>
      </c>
      <c r="I17" s="13" t="b">
        <f t="shared" ca="1" si="3"/>
        <v>0</v>
      </c>
      <c r="J17" s="13">
        <v>0</v>
      </c>
      <c r="K17" s="13">
        <f>COUNTIFS(Data!Z$6:Z$999,"&gt;="&amp;E17,Data!Z$6:Z$999,"&lt;"&amp;F17)*R23</f>
        <v>0</v>
      </c>
      <c r="L17" s="13"/>
      <c r="M17" s="13"/>
      <c r="N17" s="13"/>
      <c r="O17" s="13"/>
      <c r="P17" s="13"/>
      <c r="Q17" s="13"/>
      <c r="R17" s="73"/>
      <c r="S17" s="18"/>
      <c r="T17" s="19"/>
      <c r="U17" s="20"/>
      <c r="V17" s="20"/>
      <c r="W17" s="20"/>
      <c r="X17" s="20"/>
      <c r="Y17" s="20"/>
      <c r="Z17" s="20"/>
      <c r="AA17" s="21"/>
    </row>
    <row r="18" spans="1:27" s="22" customFormat="1" ht="16.5" customHeight="1" x14ac:dyDescent="0.25">
      <c r="A18" s="49" t="s">
        <v>1437</v>
      </c>
      <c r="B18" s="50">
        <v>1</v>
      </c>
      <c r="C18" s="13">
        <f>IF(IF(B18=INT(B18),0,LEN(MID(B18-INT(B18),FIND(".",B18,1),LEN(B18)-FIND(".",B18,1))))&gt;2,2,IF(B18=INT(B18),0,LEN(MID(B18-INT(B18),FIND(".",B18,1),LEN(B18)-FIND(".",B18,1)))))</f>
        <v>0</v>
      </c>
      <c r="D18" s="27" t="str">
        <f t="shared" si="0"/>
        <v>1175 ≤ x &lt; 1250</v>
      </c>
      <c r="E18" s="28">
        <f t="shared" si="2"/>
        <v>1175</v>
      </c>
      <c r="F18" s="28">
        <f t="shared" si="1"/>
        <v>1250</v>
      </c>
      <c r="G18" s="29">
        <f ca="1">SUMPRODUCT((Data!Z$6:Z$999&gt;=E18)*(Data!Z$6:Z$999&lt;F18),SUBTOTAL(103,OFFSET(Data!Z$6:Z$999,ROW(Data!Z$6:Z$999)-MIN(ROW(Data!Z$6:Z$999)),0,1,1)))</f>
        <v>0</v>
      </c>
      <c r="H18" s="29">
        <f ca="1">SUM(G$2:G18)</f>
        <v>334</v>
      </c>
      <c r="I18" s="13" t="b">
        <f t="shared" ca="1" si="3"/>
        <v>0</v>
      </c>
      <c r="J18" s="13">
        <v>0</v>
      </c>
      <c r="K18" s="13">
        <f>COUNTIFS(Data!Z$6:Z$999,"&gt;="&amp;E18,Data!Z$6:Z$999,"&lt;"&amp;F18)*R23</f>
        <v>0</v>
      </c>
      <c r="L18" s="13"/>
      <c r="M18" s="13"/>
      <c r="N18" s="13"/>
      <c r="O18" s="13"/>
      <c r="P18" s="13"/>
      <c r="Q18" s="13"/>
      <c r="R18" s="73"/>
      <c r="S18" s="18"/>
      <c r="T18" s="19"/>
      <c r="U18" s="20"/>
      <c r="V18" s="20"/>
      <c r="W18" s="20"/>
      <c r="X18" s="20"/>
      <c r="Y18" s="20"/>
      <c r="Z18" s="20"/>
      <c r="AA18" s="21"/>
    </row>
    <row r="19" spans="1:27" s="22" customFormat="1" ht="16.5" customHeight="1" x14ac:dyDescent="0.25">
      <c r="A19" s="51" t="s">
        <v>1440</v>
      </c>
      <c r="B19" s="12">
        <f>IF(ISBLANK(B12),IF(AND(ISBLANK(B22),ISBLANK(B20)),ROUNDUP(C19/B18,0)*B18,IF(ISBLANK(B22),ROUNDUP(B20/B18,0)*B18,IF(ISBLANK(B20),ROUNDUP((B15-C13)/(ROUND(B22,0)*B18),0)*B18,ROUNDUP(B20/B18,0)*B18))),IF(AND(ISBLANK(B22),ISBLANK(B20)),ROUNDUP(C19/B18,0)*B18,IF(ISBLANK(B22),ROUNDUP(B20/B18,0)*B18,IF(ISBLANK(B20),ROUNDUP((B15-C13)/(ROUND(B22,0)*B18),0)*B18,ROUNDUP(B20/B18,0)*B18))))</f>
        <v>75</v>
      </c>
      <c r="C19" s="29">
        <f>IF((B15-C13)=0,1,(B15-C13)/C20)</f>
        <v>70</v>
      </c>
      <c r="D19" s="27" t="str">
        <f t="shared" si="0"/>
        <v>1250 ≤ x &lt; 1325</v>
      </c>
      <c r="E19" s="28">
        <f t="shared" si="2"/>
        <v>1250</v>
      </c>
      <c r="F19" s="28">
        <f t="shared" si="1"/>
        <v>1325</v>
      </c>
      <c r="G19" s="29">
        <f ca="1">SUMPRODUCT((Data!Z$6:Z$999&gt;=E19)*(Data!Z$6:Z$999&lt;F19),SUBTOTAL(103,OFFSET(Data!Z$6:Z$999,ROW(Data!Z$6:Z$999)-MIN(ROW(Data!Z$6:Z$999)),0,1,1)))</f>
        <v>0</v>
      </c>
      <c r="H19" s="29">
        <f ca="1">SUM(G$2:G19)</f>
        <v>334</v>
      </c>
      <c r="I19" s="13" t="b">
        <f t="shared" ca="1" si="3"/>
        <v>0</v>
      </c>
      <c r="J19" s="13">
        <v>0</v>
      </c>
      <c r="K19" s="13">
        <f>COUNTIFS(Data!Z$6:Z$999,"&gt;="&amp;E19,Data!Z$6:Z$999,"&lt;"&amp;F19)*R23</f>
        <v>0</v>
      </c>
      <c r="L19" s="13"/>
      <c r="M19" s="13"/>
      <c r="N19" s="13"/>
      <c r="O19" s="13"/>
      <c r="P19" s="13"/>
      <c r="Q19" s="13"/>
      <c r="R19" s="73"/>
      <c r="S19" s="18"/>
      <c r="T19" s="19"/>
      <c r="U19" s="20"/>
      <c r="V19" s="20"/>
      <c r="W19" s="20"/>
      <c r="X19" s="20"/>
      <c r="Y19" s="20"/>
      <c r="Z19" s="20"/>
      <c r="AA19" s="21"/>
    </row>
    <row r="20" spans="1:27" s="22" customFormat="1" ht="16.5" customHeight="1" x14ac:dyDescent="0.25">
      <c r="A20" s="52" t="s">
        <v>1436</v>
      </c>
      <c r="B20" s="50">
        <v>75</v>
      </c>
      <c r="C20" s="53">
        <f>IF(AND(ISBLANK(B22),ISBLANK(B20)),B23,IF(ISBLANK(B20),ROUND(B22,0),IF(ISBLANK(B22),ROUNDUP((B15-C13)/B20,0),ROUND(B22,0))))</f>
        <v>8</v>
      </c>
      <c r="D20" s="27" t="str">
        <f t="shared" si="0"/>
        <v>1325 ≤ x &lt; 1400</v>
      </c>
      <c r="E20" s="28">
        <f t="shared" si="2"/>
        <v>1325</v>
      </c>
      <c r="F20" s="28">
        <f t="shared" si="1"/>
        <v>1400</v>
      </c>
      <c r="G20" s="29">
        <f ca="1">SUMPRODUCT((Data!Z$6:Z$999&gt;=E20)*(Data!Z$6:Z$999&lt;F20),SUBTOTAL(103,OFFSET(Data!Z$6:Z$999,ROW(Data!Z$6:Z$999)-MIN(ROW(Data!Z$6:Z$999)),0,1,1)))</f>
        <v>0</v>
      </c>
      <c r="H20" s="29">
        <f ca="1">SUM(G$2:G20)</f>
        <v>334</v>
      </c>
      <c r="I20" s="13" t="b">
        <f t="shared" ca="1" si="3"/>
        <v>0</v>
      </c>
      <c r="J20" s="13">
        <v>0</v>
      </c>
      <c r="K20" s="13">
        <f>COUNTIFS(Data!Z$6:Z$999,"&gt;="&amp;E20,Data!Z$6:Z$999,"&lt;"&amp;F20)*R23</f>
        <v>0</v>
      </c>
      <c r="L20" s="13"/>
      <c r="M20" s="13"/>
      <c r="N20" s="13"/>
      <c r="O20" s="13"/>
      <c r="P20" s="13"/>
      <c r="Q20" s="13"/>
      <c r="R20" s="73"/>
      <c r="S20" s="18"/>
      <c r="T20" s="19"/>
      <c r="U20" s="20"/>
      <c r="V20" s="20"/>
      <c r="W20" s="20"/>
      <c r="X20" s="20"/>
      <c r="Y20" s="20"/>
      <c r="Z20" s="20"/>
      <c r="AA20" s="21"/>
    </row>
    <row r="21" spans="1:27" s="22" customFormat="1" ht="16.5" customHeight="1" x14ac:dyDescent="0.25">
      <c r="A21" s="51" t="s">
        <v>1439</v>
      </c>
      <c r="B21" s="54">
        <f ca="1">COUNTIF(I2:I23,TRUE)</f>
        <v>8</v>
      </c>
      <c r="C21" s="13"/>
      <c r="D21" s="27" t="str">
        <f t="shared" si="0"/>
        <v>1400 ≤ x &lt; 1475</v>
      </c>
      <c r="E21" s="28">
        <f t="shared" si="2"/>
        <v>1400</v>
      </c>
      <c r="F21" s="28">
        <f t="shared" si="1"/>
        <v>1475</v>
      </c>
      <c r="G21" s="29">
        <f ca="1">SUMPRODUCT((Data!Z$6:Z$999&gt;=E21)*(Data!Z$6:Z$999&lt;F21),SUBTOTAL(103,OFFSET(Data!Z$6:Z$999,ROW(Data!Z$6:Z$999)-MIN(ROW(Data!Z$6:Z$999)),0,1,1)))</f>
        <v>0</v>
      </c>
      <c r="H21" s="29">
        <f ca="1">SUM(G$2:G21)</f>
        <v>334</v>
      </c>
      <c r="I21" s="13" t="b">
        <f t="shared" ca="1" si="3"/>
        <v>0</v>
      </c>
      <c r="J21" s="13">
        <v>0</v>
      </c>
      <c r="K21" s="13">
        <f>COUNTIFS(Data!Z$6:Z$999,"&gt;="&amp;E21,Data!Z$6:Z$999,"&lt;"&amp;F21)*R23</f>
        <v>0</v>
      </c>
      <c r="L21" s="13"/>
      <c r="M21" s="13"/>
      <c r="N21" s="13"/>
      <c r="O21" s="13"/>
      <c r="P21" s="13"/>
      <c r="Q21" s="13"/>
      <c r="R21" s="73"/>
      <c r="S21" s="18"/>
      <c r="T21" s="19"/>
      <c r="U21" s="20"/>
      <c r="V21" s="20"/>
      <c r="W21" s="20"/>
      <c r="X21" s="20"/>
      <c r="Y21" s="20"/>
      <c r="Z21" s="20"/>
      <c r="AA21" s="21"/>
    </row>
    <row r="22" spans="1:27" s="22" customFormat="1" ht="16.5" customHeight="1" x14ac:dyDescent="0.25">
      <c r="A22" s="52" t="s">
        <v>1438</v>
      </c>
      <c r="B22" s="50"/>
      <c r="C22" s="13"/>
      <c r="D22" s="27" t="str">
        <f t="shared" si="0"/>
        <v>1475 ≤ x &lt; 1550</v>
      </c>
      <c r="E22" s="28">
        <f t="shared" si="2"/>
        <v>1475</v>
      </c>
      <c r="F22" s="28">
        <f t="shared" si="1"/>
        <v>1550</v>
      </c>
      <c r="G22" s="29">
        <f ca="1">SUMPRODUCT((Data!Z$6:Z$999&gt;=E22)*(Data!Z$6:Z$999&lt;F22),SUBTOTAL(103,OFFSET(Data!Z$6:Z$999,ROW(Data!Z$6:Z$999)-MIN(ROW(Data!Z$6:Z$999)),0,1,1)))</f>
        <v>0</v>
      </c>
      <c r="H22" s="29">
        <f ca="1">SUM(G$2:G22)</f>
        <v>334</v>
      </c>
      <c r="I22" s="13" t="b">
        <f t="shared" ca="1" si="3"/>
        <v>0</v>
      </c>
      <c r="J22" s="13">
        <v>0</v>
      </c>
      <c r="K22" s="13">
        <f>COUNTIFS(Data!Z$6:Z$999,"&gt;="&amp;E22,Data!Z$6:Z$999,"&lt;"&amp;F22)*R23</f>
        <v>0</v>
      </c>
      <c r="L22" s="13"/>
      <c r="M22" s="13"/>
      <c r="N22" s="13"/>
      <c r="O22" s="13"/>
      <c r="P22" s="13"/>
      <c r="Q22" s="13"/>
      <c r="R22" s="73"/>
      <c r="S22" s="18"/>
      <c r="T22" s="19"/>
      <c r="U22" s="20"/>
      <c r="V22" s="20"/>
      <c r="W22" s="20"/>
      <c r="X22" s="20"/>
      <c r="Y22" s="20"/>
      <c r="Z22" s="20"/>
      <c r="AA22" s="21"/>
    </row>
    <row r="23" spans="1:27" s="22" customFormat="1" ht="16.5" customHeight="1" x14ac:dyDescent="0.25">
      <c r="A23" s="55" t="s">
        <v>1441</v>
      </c>
      <c r="B23" s="56">
        <f>IF(ROUND(LOG(B5,2),0)&lt;&gt;0,ROUND(LOG(B5,2),0),1)</f>
        <v>8</v>
      </c>
      <c r="C23" s="13"/>
      <c r="D23" s="23" t="str">
        <f>TEXT(E23,IF(C$6=2,"0.00",IF(C$6=1,"0.0",0)))&amp;" ≤ x"</f>
        <v>1550 ≤ x</v>
      </c>
      <c r="E23" s="25">
        <f t="shared" si="2"/>
        <v>1550</v>
      </c>
      <c r="F23" s="57"/>
      <c r="G23" s="26">
        <f ca="1">SUMPRODUCT((Data!Z$6:Z$999&gt;=E23)*1,SUBTOTAL(103,OFFSET(Data!Z$6:Z$999,ROW(Data!Z$6:Z$999)-MIN(ROW(Data!Z$6:Z$999)),0,1,1)))</f>
        <v>0</v>
      </c>
      <c r="H23" s="26">
        <f ca="1">SUM(G$2:G23)</f>
        <v>334</v>
      </c>
      <c r="I23" s="13" t="b">
        <f ca="1">AND(B5=H23,H23&lt;&gt;SUM(G2:G22))</f>
        <v>0</v>
      </c>
      <c r="J23" s="13">
        <f ca="1">IF(G23&gt;0,G23,0)</f>
        <v>0</v>
      </c>
      <c r="K23" s="13">
        <f>COUNTIFS(Data!Z$6:Z$999,"&gt;="&amp;E23)*R23</f>
        <v>0</v>
      </c>
      <c r="L23" s="13"/>
      <c r="M23" s="13"/>
      <c r="N23" s="13"/>
      <c r="O23" s="13"/>
      <c r="P23" s="13"/>
      <c r="Q23" s="13"/>
      <c r="R23" s="88" t="b">
        <v>1</v>
      </c>
      <c r="S23" s="18"/>
      <c r="T23" s="19"/>
      <c r="U23" s="20"/>
      <c r="V23" s="20"/>
      <c r="W23" s="20"/>
      <c r="X23" s="20"/>
      <c r="Y23" s="20"/>
      <c r="Z23" s="20"/>
      <c r="AA23" s="21"/>
    </row>
    <row r="24" spans="1:27" s="21" customFormat="1" ht="74.25" customHeight="1" x14ac:dyDescent="0.25">
      <c r="A24" s="22"/>
      <c r="B24" s="58"/>
      <c r="C24" s="59"/>
      <c r="D24" s="60"/>
      <c r="E24" s="61"/>
      <c r="F24" s="61"/>
      <c r="G24" s="62"/>
      <c r="H24" s="62"/>
      <c r="I24" s="59"/>
      <c r="K24" s="59"/>
      <c r="L24" s="59"/>
      <c r="M24" s="59"/>
      <c r="N24" s="59"/>
      <c r="O24" s="59"/>
      <c r="P24" s="59"/>
      <c r="Q24" s="59"/>
      <c r="R24" s="71"/>
      <c r="T24" s="20"/>
      <c r="U24" s="20"/>
      <c r="V24" s="20"/>
      <c r="W24" s="20"/>
      <c r="X24" s="20"/>
      <c r="Y24" s="20"/>
      <c r="Z24" s="20"/>
    </row>
    <row r="25" spans="1:27" s="22" customFormat="1" ht="16.5" customHeight="1" x14ac:dyDescent="0.25">
      <c r="A25" s="205" t="s">
        <v>1435</v>
      </c>
      <c r="B25" s="205"/>
      <c r="C25" s="13"/>
      <c r="D25" s="14" t="s">
        <v>1401</v>
      </c>
      <c r="E25" s="15" t="s">
        <v>1397</v>
      </c>
      <c r="F25" s="15" t="s">
        <v>1398</v>
      </c>
      <c r="G25" s="16" t="s">
        <v>1371</v>
      </c>
      <c r="H25" s="17" t="s">
        <v>1399</v>
      </c>
      <c r="I25" s="13"/>
      <c r="J25" s="18"/>
      <c r="K25" s="13"/>
      <c r="L25" s="13"/>
      <c r="M25" s="13"/>
      <c r="N25" s="13"/>
      <c r="O25" s="13"/>
      <c r="P25" s="13"/>
      <c r="Q25" s="13"/>
      <c r="R25" s="73"/>
      <c r="S25" s="18"/>
      <c r="T25" s="19"/>
      <c r="U25" s="20"/>
      <c r="V25" s="20"/>
      <c r="W25" s="20"/>
      <c r="X25" s="20"/>
      <c r="Y25" s="20"/>
      <c r="Z25" s="20"/>
      <c r="AA25" s="21"/>
    </row>
    <row r="26" spans="1:27" s="22" customFormat="1" ht="16.5" customHeight="1" x14ac:dyDescent="0.25">
      <c r="A26" s="205"/>
      <c r="B26" s="205"/>
      <c r="C26" s="13"/>
      <c r="D26" s="218" t="str">
        <f>"x &lt; "&amp;TEXT(F26,IF(C$30=4,"0.0000",IF(C$30=3,"0.000","0.00")))</f>
        <v>x &lt; 0.15</v>
      </c>
      <c r="E26" s="63"/>
      <c r="F26" s="25">
        <f>ROUNDDOWN(E27,8)</f>
        <v>0.15</v>
      </c>
      <c r="G26" s="26">
        <f ca="1">SUMPRODUCT(1*(Data!AD$6:AD$999&lt;F26),SUBTOTAL(103,OFFSET(Data!AD$6:AD$999,ROW(Data!AD$6:AD$999)-MIN(ROW(Data!AD$6:AD$999)),0,1,1)))</f>
        <v>33</v>
      </c>
      <c r="H26" s="26">
        <f ca="1">SUM(G$26:G26)</f>
        <v>33</v>
      </c>
      <c r="I26" s="13" t="b">
        <f ca="1">H26&lt;&gt;0</f>
        <v>1</v>
      </c>
      <c r="J26" s="13">
        <f ca="1">IF(G26&gt;0,G26,0)</f>
        <v>33</v>
      </c>
      <c r="K26" s="13">
        <f>COUNTIFS(Data!AD$6:AD$999,"&lt;"&amp;F26)*R47</f>
        <v>33</v>
      </c>
      <c r="L26" s="13"/>
      <c r="M26" s="13"/>
      <c r="N26" s="13"/>
      <c r="O26" s="13"/>
      <c r="P26" s="13"/>
      <c r="Q26" s="13"/>
      <c r="R26" s="73"/>
      <c r="S26" s="18"/>
      <c r="T26" s="19"/>
      <c r="U26" s="20"/>
      <c r="V26" s="20"/>
      <c r="W26" s="20"/>
      <c r="X26" s="20"/>
      <c r="Y26" s="20"/>
      <c r="Z26" s="20"/>
      <c r="AA26" s="21"/>
    </row>
    <row r="27" spans="1:27" s="22" customFormat="1" ht="16.5" customHeight="1" x14ac:dyDescent="0.25">
      <c r="A27" s="204" t="str">
        <f ca="1">IF(AND(SUM(Ali_Arom_Freq)=B29,SUM(G27:G46)=B29),"","DATA  OUT  OF  RANGE!")</f>
        <v>DATA  OUT  OF  RANGE!</v>
      </c>
      <c r="B27" s="204"/>
      <c r="C27" s="13"/>
      <c r="D27" s="217" t="str">
        <f>TEXT(E27,IF(C$30=4,"0.0000",IF(C$30=3,"0.000","0.00")))&amp;" ≤ x &lt; "&amp;TEXT(F27,IF(C$30=4,"0.0000",IF(C$30=3,"0.000","0.00")))</f>
        <v>0.15 ≤ x &lt; 0.25</v>
      </c>
      <c r="E27" s="28">
        <f>ROUNDDOWN(IF(ISBLANK(B36),IF(OR(ISBLANK(B46),ISBLANK(B44)),ROUND((B37-(B37+C44*B43-B39)/2)/B33,0)*B33,B37),B36),8)</f>
        <v>0.15</v>
      </c>
      <c r="F27" s="64">
        <f t="shared" ref="F27:F46" si="4">ROUNDDOWN(E27+$B$43,8)</f>
        <v>0.245</v>
      </c>
      <c r="G27" s="29">
        <f ca="1">SUMPRODUCT((Data!AD$6:AD$999&gt;=E27)*(Data!AD$6:AD$999&lt;F27),SUBTOTAL(103,OFFSET(Data!AD$6:AD$999,ROW(Data!AD$6:AD$999)-MIN(ROW(Data!AD$6:AD$999)),0,1,1)))</f>
        <v>11</v>
      </c>
      <c r="H27" s="29">
        <f ca="1">SUM(G$26:G27)</f>
        <v>44</v>
      </c>
      <c r="I27" s="13" t="b">
        <f ca="1">IF(ISNUMBER($B$46),(ROW(H27)-ROW($H$25)-1)&lt;=$B$46,OR(AND((ROW(H27)-ROW($H$25))&gt;=MATCH(TRUE,INDEX($H$26:$H$47&lt;&gt;0,),0),(ROW(H27)-ROW($H$25))&lt;=MATCH(TRUE,INDEX($H$26:$H$47=$B$29,),0)),AND(ISNUMBER($B$36),(ROW(H27)-ROW($H$25))&lt;=MATCH(TRUE,INDEX($H$26:$H$47=$B$29,),0))))</f>
        <v>1</v>
      </c>
      <c r="J27" s="13">
        <v>0</v>
      </c>
      <c r="K27" s="13">
        <f>COUNTIFS(Data!AD$6:AD$999,"&gt;="&amp;E27,Data!AD$6:AD$999,"&lt;"&amp;F27)*R47</f>
        <v>11</v>
      </c>
      <c r="L27" s="13"/>
      <c r="M27" s="13"/>
      <c r="N27" s="13"/>
      <c r="O27" s="13"/>
      <c r="P27" s="13"/>
      <c r="Q27" s="13"/>
      <c r="R27" s="73"/>
      <c r="S27" s="18"/>
      <c r="T27" s="19"/>
      <c r="U27" s="20"/>
      <c r="V27" s="20"/>
      <c r="W27" s="20"/>
      <c r="X27" s="20"/>
      <c r="Y27" s="20"/>
      <c r="Z27" s="20"/>
      <c r="AA27" s="21"/>
    </row>
    <row r="28" spans="1:27" s="22" customFormat="1" ht="16.5" customHeight="1" x14ac:dyDescent="0.25">
      <c r="A28" s="204"/>
      <c r="B28" s="204"/>
      <c r="C28" s="13"/>
      <c r="D28" s="217" t="str">
        <f>TEXT(E28,IF(C$30=4,"0.0000",IF(C$30=3,"0.000","0.00")))&amp;" ≤ x &lt; "&amp;TEXT(F28,IF(C$30=4,"0.0000",IF(C$30=3,"0.000","0.00")))</f>
        <v>0.25 ≤ x &lt; 0.34</v>
      </c>
      <c r="E28" s="64">
        <f t="shared" ref="E28:E47" si="5">ROUNDDOWN(E27+$B$43,8)</f>
        <v>0.245</v>
      </c>
      <c r="F28" s="64">
        <f t="shared" si="4"/>
        <v>0.34</v>
      </c>
      <c r="G28" s="29">
        <f ca="1">SUMPRODUCT((Data!AD$6:AD$999&gt;=E28)*(Data!AD$6:AD$999&lt;F28),SUBTOTAL(103,OFFSET(Data!AD$6:AD$999,ROW(Data!AD$6:AD$999)-MIN(ROW(Data!AD$6:AD$999)),0,1,1)))</f>
        <v>58</v>
      </c>
      <c r="H28" s="29">
        <f ca="1">SUM(G$26:G28)</f>
        <v>102</v>
      </c>
      <c r="I28" s="13" t="b">
        <f t="shared" ref="I28:I46" ca="1" si="6">IF(ISNUMBER($B$46),(ROW(H28)-ROW($H$25)-1)&lt;=$B$46,OR(AND((ROW(H28)-ROW($H$25))&gt;=MATCH(TRUE,INDEX($H$26:$H$47&lt;&gt;0,),0),(ROW(H28)-ROW($H$25))&lt;=MATCH(TRUE,INDEX($H$26:$H$47=$B$29,),0)),AND(ISNUMBER($B$36),(ROW(H28)-ROW($H$25))&lt;=MATCH(TRUE,INDEX($H$26:$H$47=$B$29,),0))))</f>
        <v>1</v>
      </c>
      <c r="J28" s="13">
        <v>0</v>
      </c>
      <c r="K28" s="13">
        <f>COUNTIFS(Data!AD$6:AD$999,"&gt;="&amp;E28,Data!AD$6:AD$999,"&lt;"&amp;F28)*R47</f>
        <v>58</v>
      </c>
      <c r="L28" s="13"/>
      <c r="M28" s="13"/>
      <c r="N28" s="13"/>
      <c r="O28" s="13"/>
      <c r="P28" s="13"/>
      <c r="Q28" s="13"/>
      <c r="R28" s="73"/>
      <c r="S28" s="18"/>
      <c r="T28" s="19"/>
      <c r="U28" s="20"/>
      <c r="V28" s="20"/>
      <c r="W28" s="20"/>
      <c r="X28" s="20"/>
      <c r="Y28" s="20"/>
      <c r="Z28" s="20"/>
      <c r="AA28" s="21"/>
    </row>
    <row r="29" spans="1:27" s="22" customFormat="1" ht="16.5" customHeight="1" x14ac:dyDescent="0.25">
      <c r="A29" s="65" t="s">
        <v>1885</v>
      </c>
      <c r="B29" s="31">
        <f>SUBTOTAL(102,Data!$AD$6:$AD$999)</f>
        <v>334</v>
      </c>
      <c r="C29" s="13"/>
      <c r="D29" s="217" t="str">
        <f t="shared" ref="D29:D46" si="7">TEXT(E29,IF(C$30=4,"0.0000",IF(C$30=3,"0.000","0.00")))&amp;" ≤ x &lt; "&amp;TEXT(F29,IF(C$30=4,"0.0000",IF(C$30=3,"0.000","0.00")))</f>
        <v>0.34 ≤ x &lt; 0.44</v>
      </c>
      <c r="E29" s="64">
        <f t="shared" si="5"/>
        <v>0.34</v>
      </c>
      <c r="F29" s="64">
        <f t="shared" si="4"/>
        <v>0.435</v>
      </c>
      <c r="G29" s="29">
        <f ca="1">SUMPRODUCT((Data!AD$6:AD$999&gt;=E29)*(Data!AD$6:AD$999&lt;F29),SUBTOTAL(103,OFFSET(Data!AD$6:AD$999,ROW(Data!AD$6:AD$999)-MIN(ROW(Data!AD$6:AD$999)),0,1,1)))</f>
        <v>95</v>
      </c>
      <c r="H29" s="29">
        <f ca="1">SUM(G$26:G29)</f>
        <v>197</v>
      </c>
      <c r="I29" s="13" t="b">
        <f t="shared" ca="1" si="6"/>
        <v>1</v>
      </c>
      <c r="J29" s="13">
        <v>0</v>
      </c>
      <c r="K29" s="13">
        <f>COUNTIFS(Data!AD$6:AD$999,"&gt;="&amp;E29,Data!AD$6:AD$999,"&lt;"&amp;F29)*R47</f>
        <v>95</v>
      </c>
      <c r="L29" s="13"/>
      <c r="M29" s="13"/>
      <c r="N29" s="13"/>
      <c r="O29" s="13"/>
      <c r="P29" s="13"/>
      <c r="Q29" s="13"/>
      <c r="R29" s="73"/>
      <c r="S29" s="18"/>
      <c r="T29" s="19"/>
      <c r="U29" s="20"/>
      <c r="V29" s="20"/>
      <c r="W29" s="20"/>
      <c r="X29" s="20"/>
      <c r="Y29" s="20"/>
      <c r="Z29" s="20"/>
      <c r="AA29" s="21"/>
    </row>
    <row r="30" spans="1:27" s="22" customFormat="1" ht="16.5" customHeight="1" x14ac:dyDescent="0.25">
      <c r="A30" s="30" t="s">
        <v>2094</v>
      </c>
      <c r="B30" s="32">
        <v>2</v>
      </c>
      <c r="C30" s="215">
        <f>IF(ISBLANK(B30),IF(C33=C42,C33,IF(C33&gt;C42,C33,C42)),B30)</f>
        <v>2</v>
      </c>
      <c r="D30" s="217" t="str">
        <f t="shared" si="7"/>
        <v>0.44 ≤ x &lt; 0.53</v>
      </c>
      <c r="E30" s="64">
        <f t="shared" si="5"/>
        <v>0.435</v>
      </c>
      <c r="F30" s="64">
        <f t="shared" si="4"/>
        <v>0.53</v>
      </c>
      <c r="G30" s="29">
        <f ca="1">SUMPRODUCT((Data!AD$6:AD$999&gt;=E30)*(Data!AD$6:AD$999&lt;F30),SUBTOTAL(103,OFFSET(Data!AD$6:AD$999,ROW(Data!AD$6:AD$999)-MIN(ROW(Data!AD$6:AD$999)),0,1,1)))</f>
        <v>71</v>
      </c>
      <c r="H30" s="29">
        <f ca="1">SUM(G$26:G30)</f>
        <v>268</v>
      </c>
      <c r="I30" s="13" t="b">
        <f t="shared" ca="1" si="6"/>
        <v>1</v>
      </c>
      <c r="J30" s="13">
        <v>0</v>
      </c>
      <c r="K30" s="13">
        <f>COUNTIFS(Data!AD$6:AD$999,"&gt;="&amp;E30,Data!AD$6:AD$999,"&lt;"&amp;F30)*R47</f>
        <v>71</v>
      </c>
      <c r="L30" s="13"/>
      <c r="M30" s="13"/>
      <c r="N30" s="13"/>
      <c r="O30" s="13"/>
      <c r="P30" s="13"/>
      <c r="Q30" s="13"/>
      <c r="R30" s="73"/>
      <c r="S30" s="18"/>
      <c r="T30" s="19"/>
      <c r="U30" s="20"/>
      <c r="V30" s="20"/>
      <c r="W30" s="20"/>
      <c r="X30" s="20"/>
      <c r="Y30" s="20"/>
      <c r="Z30" s="20"/>
      <c r="AA30" s="21"/>
    </row>
    <row r="31" spans="1:27" s="22" customFormat="1" ht="16.5" customHeight="1" x14ac:dyDescent="0.25">
      <c r="A31" s="208" t="s">
        <v>1434</v>
      </c>
      <c r="B31" s="31"/>
      <c r="C31" s="13"/>
      <c r="D31" s="217" t="str">
        <f t="shared" si="7"/>
        <v>0.53 ≤ x &lt; 0.63</v>
      </c>
      <c r="E31" s="64">
        <f t="shared" si="5"/>
        <v>0.53</v>
      </c>
      <c r="F31" s="64">
        <f t="shared" si="4"/>
        <v>0.625</v>
      </c>
      <c r="G31" s="29">
        <f ca="1">SUMPRODUCT((Data!AD$6:AD$999&gt;=E31)*(Data!AD$6:AD$999&lt;F31),SUBTOTAL(103,OFFSET(Data!AD$6:AD$999,ROW(Data!AD$6:AD$999)-MIN(ROW(Data!AD$6:AD$999)),0,1,1)))</f>
        <v>38</v>
      </c>
      <c r="H31" s="29">
        <f ca="1">SUM(G$26:G31)</f>
        <v>306</v>
      </c>
      <c r="I31" s="13" t="b">
        <f t="shared" ca="1" si="6"/>
        <v>1</v>
      </c>
      <c r="J31" s="13">
        <v>0</v>
      </c>
      <c r="K31" s="13">
        <f>COUNTIFS(Data!AD$6:AD$999,"&gt;="&amp;E31,Data!AD$6:AD$999,"&lt;"&amp;F31)*R47</f>
        <v>38</v>
      </c>
      <c r="L31" s="13"/>
      <c r="M31" s="13"/>
      <c r="N31" s="13"/>
      <c r="O31" s="13"/>
      <c r="P31" s="13"/>
      <c r="Q31" s="13"/>
      <c r="R31" s="73"/>
      <c r="S31" s="18"/>
      <c r="T31" s="19"/>
      <c r="U31" s="20"/>
      <c r="V31" s="20"/>
      <c r="W31" s="20"/>
      <c r="X31" s="20"/>
      <c r="Y31" s="20"/>
      <c r="Z31" s="20"/>
      <c r="AA31" s="21"/>
    </row>
    <row r="32" spans="1:27" s="22" customFormat="1" ht="16.5" customHeight="1" x14ac:dyDescent="0.25">
      <c r="A32" s="209"/>
      <c r="B32" s="66"/>
      <c r="C32" s="35"/>
      <c r="D32" s="217" t="str">
        <f t="shared" si="7"/>
        <v>0.63 ≤ x &lt; 0.72</v>
      </c>
      <c r="E32" s="64">
        <f t="shared" si="5"/>
        <v>0.625</v>
      </c>
      <c r="F32" s="64">
        <f t="shared" si="4"/>
        <v>0.72</v>
      </c>
      <c r="G32" s="29">
        <f ca="1">SUMPRODUCT((Data!AD$6:AD$999&gt;=E32)*(Data!AD$6:AD$999&lt;F32),SUBTOTAL(103,OFFSET(Data!AD$6:AD$999,ROW(Data!AD$6:AD$999)-MIN(ROW(Data!AD$6:AD$999)),0,1,1)))</f>
        <v>17</v>
      </c>
      <c r="H32" s="29">
        <f ca="1">SUM(G$26:G32)</f>
        <v>323</v>
      </c>
      <c r="I32" s="13" t="b">
        <f t="shared" ca="1" si="6"/>
        <v>1</v>
      </c>
      <c r="J32" s="13">
        <v>0</v>
      </c>
      <c r="K32" s="13">
        <f>COUNTIFS(Data!AD$6:AD$999,"&gt;="&amp;E32,Data!AD$6:AD$999,"&lt;"&amp;F32)*R47</f>
        <v>17</v>
      </c>
      <c r="L32" s="13"/>
      <c r="M32" s="13"/>
      <c r="N32" s="13"/>
      <c r="O32" s="13"/>
      <c r="P32" s="13"/>
      <c r="Q32" s="13"/>
      <c r="R32" s="73"/>
      <c r="S32" s="18"/>
      <c r="T32" s="19"/>
      <c r="U32" s="20"/>
      <c r="V32" s="20"/>
      <c r="W32" s="20"/>
      <c r="X32" s="20"/>
      <c r="Y32" s="20"/>
      <c r="Z32" s="20"/>
      <c r="AA32" s="21"/>
    </row>
    <row r="33" spans="1:27" s="22" customFormat="1" ht="16.5" customHeight="1" x14ac:dyDescent="0.25">
      <c r="A33" s="36" t="s">
        <v>1884</v>
      </c>
      <c r="B33" s="213">
        <v>0.01</v>
      </c>
      <c r="C33" s="216">
        <f>IF(IF(B33=INT(B33),0,LEN(MID(B33-INT(B33),FIND(".",B33,1),LEN(B33)-FIND(".",B33,1))))&gt;4,4,IF(B33=INT(B33),0,LEN(MID(B33-INT(B33),FIND(".",B33,1),LEN(B33)-FIND(".",B33,1)))))</f>
        <v>2</v>
      </c>
      <c r="D33" s="217" t="str">
        <f t="shared" si="7"/>
        <v>0.72 ≤ x &lt; 0.82</v>
      </c>
      <c r="E33" s="64">
        <f t="shared" si="5"/>
        <v>0.72</v>
      </c>
      <c r="F33" s="64">
        <f t="shared" si="4"/>
        <v>0.81499999999999995</v>
      </c>
      <c r="G33" s="29">
        <f ca="1">SUMPRODUCT((Data!AD$6:AD$999&gt;=E33)*(Data!AD$6:AD$999&lt;F33),SUBTOTAL(103,OFFSET(Data!AD$6:AD$999,ROW(Data!AD$6:AD$999)-MIN(ROW(Data!AD$6:AD$999)),0,1,1)))</f>
        <v>6</v>
      </c>
      <c r="H33" s="29">
        <f ca="1">SUM(G$26:G33)</f>
        <v>329</v>
      </c>
      <c r="I33" s="13" t="b">
        <f t="shared" ca="1" si="6"/>
        <v>1</v>
      </c>
      <c r="J33" s="13">
        <v>0</v>
      </c>
      <c r="K33" s="13">
        <f>COUNTIFS(Data!AD$6:AD$999,"&gt;="&amp;E33,Data!AD$6:AD$999,"&lt;"&amp;F33)*R47</f>
        <v>6</v>
      </c>
      <c r="L33" s="13"/>
      <c r="M33" s="13"/>
      <c r="N33" s="13"/>
      <c r="O33" s="13"/>
      <c r="P33" s="13"/>
      <c r="Q33" s="13"/>
      <c r="R33" s="73"/>
      <c r="S33" s="18"/>
      <c r="T33" s="19"/>
      <c r="U33" s="20"/>
      <c r="V33" s="20"/>
      <c r="W33" s="20"/>
      <c r="X33" s="20"/>
      <c r="Y33" s="20"/>
      <c r="Z33" s="20"/>
      <c r="AA33" s="21"/>
    </row>
    <row r="34" spans="1:27" s="22" customFormat="1" ht="16.5" customHeight="1" x14ac:dyDescent="0.25">
      <c r="A34" s="38" t="s">
        <v>1883</v>
      </c>
      <c r="B34" s="39" t="str">
        <f>TEXT(SUBTOTAL(105,Data!$AD$6:$AD$999),IF(C33=4,"0.0000",IF(C33=3,"0.000","0.00")))</f>
        <v>0.00</v>
      </c>
      <c r="C34" s="13"/>
      <c r="D34" s="217" t="str">
        <f t="shared" si="7"/>
        <v>0.82 ≤ x &lt; 0.91</v>
      </c>
      <c r="E34" s="64">
        <f t="shared" si="5"/>
        <v>0.81499999999999995</v>
      </c>
      <c r="F34" s="64">
        <f t="shared" si="4"/>
        <v>0.91</v>
      </c>
      <c r="G34" s="29">
        <f ca="1">SUMPRODUCT((Data!AD$6:AD$999&gt;=E34)*(Data!AD$6:AD$999&lt;F34),SUBTOTAL(103,OFFSET(Data!AD$6:AD$999,ROW(Data!AD$6:AD$999)-MIN(ROW(Data!AD$6:AD$999)),0,1,1)))</f>
        <v>5</v>
      </c>
      <c r="H34" s="29">
        <f ca="1">SUM(G$26:G34)</f>
        <v>334</v>
      </c>
      <c r="I34" s="13" t="b">
        <f t="shared" ca="1" si="6"/>
        <v>1</v>
      </c>
      <c r="J34" s="13">
        <v>0</v>
      </c>
      <c r="K34" s="13">
        <f>COUNTIFS(Data!AD$6:AD$999,"&gt;="&amp;E34,Data!AD$6:AD$999,"&lt;"&amp;F34)*R47</f>
        <v>5</v>
      </c>
      <c r="L34" s="13"/>
      <c r="M34" s="13"/>
      <c r="N34" s="13"/>
      <c r="O34" s="13"/>
      <c r="P34" s="13"/>
      <c r="Q34" s="13"/>
      <c r="R34" s="73"/>
      <c r="S34" s="18"/>
      <c r="T34" s="19"/>
      <c r="U34" s="20"/>
      <c r="V34" s="20"/>
      <c r="W34" s="20"/>
      <c r="X34" s="20"/>
      <c r="Y34" s="20"/>
      <c r="Z34" s="20"/>
      <c r="AA34" s="21"/>
    </row>
    <row r="35" spans="1:27" s="22" customFormat="1" ht="16.5" customHeight="1" x14ac:dyDescent="0.25">
      <c r="A35" s="40" t="s">
        <v>1882</v>
      </c>
      <c r="B35" s="41" t="str">
        <f>TEXT(ROUNDDOWN(B34/B33,0)*B33,IF(C33=4,"0.0000",IF(C33=3,"0.000","0.00")))</f>
        <v>0.00</v>
      </c>
      <c r="C35" s="13"/>
      <c r="D35" s="217" t="str">
        <f t="shared" si="7"/>
        <v>0.91 ≤ x &lt; 1.01</v>
      </c>
      <c r="E35" s="64">
        <f t="shared" si="5"/>
        <v>0.91</v>
      </c>
      <c r="F35" s="64">
        <f t="shared" si="4"/>
        <v>1.0049999999999999</v>
      </c>
      <c r="G35" s="29">
        <f ca="1">SUMPRODUCT((Data!AD$6:AD$999&gt;=E35)*(Data!AD$6:AD$999&lt;F35),SUBTOTAL(103,OFFSET(Data!AD$6:AD$999,ROW(Data!AD$6:AD$999)-MIN(ROW(Data!AD$6:AD$999)),0,1,1)))</f>
        <v>0</v>
      </c>
      <c r="H35" s="29">
        <f ca="1">SUM(G$26:G35)</f>
        <v>334</v>
      </c>
      <c r="I35" s="13" t="b">
        <f t="shared" ca="1" si="6"/>
        <v>0</v>
      </c>
      <c r="J35" s="13">
        <v>0</v>
      </c>
      <c r="K35" s="13">
        <f>COUNTIFS(Data!AD$6:AD$999,"&gt;="&amp;E35,Data!AD$6:AD$999,"&lt;"&amp;F35)*R47</f>
        <v>0</v>
      </c>
      <c r="L35" s="13"/>
      <c r="M35" s="13"/>
      <c r="N35" s="13"/>
      <c r="O35" s="13"/>
      <c r="P35" s="13"/>
      <c r="Q35" s="13"/>
      <c r="R35" s="73"/>
      <c r="S35" s="18"/>
      <c r="T35" s="19"/>
      <c r="U35" s="20"/>
      <c r="V35" s="20"/>
      <c r="W35" s="20"/>
      <c r="X35" s="20"/>
      <c r="Y35" s="20"/>
      <c r="Z35" s="20"/>
      <c r="AA35" s="21"/>
    </row>
    <row r="36" spans="1:27" s="22" customFormat="1" ht="16.5" customHeight="1" x14ac:dyDescent="0.25">
      <c r="A36" s="38" t="s">
        <v>1879</v>
      </c>
      <c r="B36" s="213">
        <v>0.15</v>
      </c>
      <c r="C36" s="13"/>
      <c r="D36" s="217" t="str">
        <f t="shared" si="7"/>
        <v>1.01 ≤ x &lt; 1.10</v>
      </c>
      <c r="E36" s="64">
        <f t="shared" si="5"/>
        <v>1.0049999999999999</v>
      </c>
      <c r="F36" s="64">
        <f t="shared" si="4"/>
        <v>1.1000000000000001</v>
      </c>
      <c r="G36" s="29">
        <f ca="1">SUMPRODUCT((Data!AD$6:AD$999&gt;=E36)*(Data!AD$6:AD$999&lt;F36),SUBTOTAL(103,OFFSET(Data!AD$6:AD$999,ROW(Data!AD$6:AD$999)-MIN(ROW(Data!AD$6:AD$999)),0,1,1)))</f>
        <v>0</v>
      </c>
      <c r="H36" s="29">
        <f ca="1">SUM(G$26:G36)</f>
        <v>334</v>
      </c>
      <c r="I36" s="13" t="b">
        <f t="shared" ca="1" si="6"/>
        <v>0</v>
      </c>
      <c r="J36" s="13">
        <v>0</v>
      </c>
      <c r="K36" s="13">
        <f>COUNTIFS(Data!AD$6:AD$999,"&gt;="&amp;E36,Data!AD$6:AD$999,"&lt;"&amp;F36)*R47</f>
        <v>0</v>
      </c>
      <c r="L36" s="13"/>
      <c r="M36" s="13"/>
      <c r="N36" s="13"/>
      <c r="O36" s="13"/>
      <c r="P36" s="13"/>
      <c r="Q36" s="13"/>
      <c r="R36" s="73"/>
      <c r="S36" s="18"/>
      <c r="T36" s="19"/>
      <c r="U36" s="20"/>
      <c r="V36" s="20"/>
      <c r="W36" s="20"/>
      <c r="X36" s="20"/>
      <c r="Y36" s="20"/>
      <c r="Z36" s="20"/>
      <c r="AA36" s="21"/>
    </row>
    <row r="37" spans="1:27" s="22" customFormat="1" ht="16.5" customHeight="1" x14ac:dyDescent="0.25">
      <c r="A37" s="40" t="s">
        <v>1886</v>
      </c>
      <c r="B37" s="43" t="str">
        <f>TEXT(IF(ISBLANK(B36),B35,ROUNDDOWN(B36/B33,0)*B33),IF(C33=4,"0.0000",IF(C33=3,"0.000","0.00")))</f>
        <v>0.15</v>
      </c>
      <c r="C37" s="35"/>
      <c r="D37" s="217" t="str">
        <f t="shared" si="7"/>
        <v>1.10 ≤ x &lt; 1.20</v>
      </c>
      <c r="E37" s="64">
        <f t="shared" si="5"/>
        <v>1.1000000000000001</v>
      </c>
      <c r="F37" s="64">
        <f t="shared" si="4"/>
        <v>1.1950000000000001</v>
      </c>
      <c r="G37" s="29">
        <f ca="1">SUMPRODUCT((Data!AD$6:AD$999&gt;=E37)*(Data!AD$6:AD$999&lt;F37),SUBTOTAL(103,OFFSET(Data!AD$6:AD$999,ROW(Data!AD$6:AD$999)-MIN(ROW(Data!AD$6:AD$999)),0,1,1)))</f>
        <v>0</v>
      </c>
      <c r="H37" s="29">
        <f ca="1">SUM(G$26:G37)</f>
        <v>334</v>
      </c>
      <c r="I37" s="13" t="b">
        <f t="shared" ca="1" si="6"/>
        <v>0</v>
      </c>
      <c r="J37" s="13">
        <v>0</v>
      </c>
      <c r="K37" s="13">
        <f>COUNTIFS(Data!AD$6:AD$999,"&gt;="&amp;E37,Data!AD$6:AD$999,"&lt;"&amp;F37)*R47</f>
        <v>0</v>
      </c>
      <c r="L37" s="13"/>
      <c r="M37" s="13"/>
      <c r="N37" s="13"/>
      <c r="O37" s="13"/>
      <c r="P37" s="13"/>
      <c r="Q37" s="13"/>
      <c r="R37" s="73"/>
      <c r="S37" s="18"/>
      <c r="T37" s="19"/>
      <c r="U37" s="20"/>
      <c r="V37" s="20"/>
      <c r="W37" s="20"/>
      <c r="X37" s="20"/>
      <c r="Y37" s="20"/>
      <c r="Z37" s="20"/>
      <c r="AA37" s="21"/>
    </row>
    <row r="38" spans="1:27" s="22" customFormat="1" ht="16.5" customHeight="1" x14ac:dyDescent="0.25">
      <c r="A38" s="38" t="s">
        <v>1881</v>
      </c>
      <c r="B38" s="211" t="str">
        <f>TEXT(SUBTOTAL(104,Data!$AD$6:$AD$999),IF(C33=4,"0.0000",IF(C33=3,"0.000","0.00")))</f>
        <v>0.89</v>
      </c>
      <c r="C38" s="13"/>
      <c r="D38" s="217" t="str">
        <f t="shared" si="7"/>
        <v>1.20 ≤ x &lt; 1.29</v>
      </c>
      <c r="E38" s="64">
        <f t="shared" si="5"/>
        <v>1.1950000000000001</v>
      </c>
      <c r="F38" s="64">
        <f t="shared" si="4"/>
        <v>1.29</v>
      </c>
      <c r="G38" s="29">
        <f ca="1">SUMPRODUCT((Data!AD$6:AD$999&gt;=E38)*(Data!AD$6:AD$999&lt;F38),SUBTOTAL(103,OFFSET(Data!AD$6:AD$999,ROW(Data!AD$6:AD$999)-MIN(ROW(Data!AD$6:AD$999)),0,1,1)))</f>
        <v>0</v>
      </c>
      <c r="H38" s="29">
        <f ca="1">SUM(G$26:G38)</f>
        <v>334</v>
      </c>
      <c r="I38" s="13" t="b">
        <f t="shared" ca="1" si="6"/>
        <v>0</v>
      </c>
      <c r="J38" s="13">
        <v>0</v>
      </c>
      <c r="K38" s="13">
        <f>COUNTIFS(Data!AD$6:AD$999,"&gt;="&amp;E38,Data!AD$6:AD$999,"&lt;"&amp;F38)*R47</f>
        <v>0</v>
      </c>
      <c r="L38" s="13"/>
      <c r="M38" s="13"/>
      <c r="N38" s="13"/>
      <c r="O38" s="13"/>
      <c r="P38" s="13"/>
      <c r="Q38" s="13"/>
      <c r="R38" s="73"/>
      <c r="S38" s="18"/>
      <c r="T38" s="19"/>
      <c r="U38" s="20"/>
      <c r="V38" s="20"/>
      <c r="W38" s="20"/>
      <c r="X38" s="20"/>
      <c r="Y38" s="20"/>
      <c r="Z38" s="20"/>
      <c r="AA38" s="21"/>
    </row>
    <row r="39" spans="1:27" s="22" customFormat="1" ht="16.5" customHeight="1" x14ac:dyDescent="0.25">
      <c r="A39" s="38" t="s">
        <v>1880</v>
      </c>
      <c r="B39" s="67" t="str">
        <f>TEXT(ROUNDUP(B38/B33,0)*B33,IF(C33=4,"0.0000",IF(C33=3,"0.000","0.00")))</f>
        <v>0.89</v>
      </c>
      <c r="C39" s="35"/>
      <c r="D39" s="217" t="str">
        <f t="shared" si="7"/>
        <v>1.29 ≤ x &lt; 1.39</v>
      </c>
      <c r="E39" s="64">
        <f t="shared" si="5"/>
        <v>1.29</v>
      </c>
      <c r="F39" s="64">
        <f t="shared" si="4"/>
        <v>1.385</v>
      </c>
      <c r="G39" s="29">
        <f ca="1">SUMPRODUCT((Data!AD$6:AD$999&gt;=E39)*(Data!AD$6:AD$999&lt;F39),SUBTOTAL(103,OFFSET(Data!AD$6:AD$999,ROW(Data!AD$6:AD$999)-MIN(ROW(Data!AD$6:AD$999)),0,1,1)))</f>
        <v>0</v>
      </c>
      <c r="H39" s="29">
        <f ca="1">SUM(G$26:G39)</f>
        <v>334</v>
      </c>
      <c r="I39" s="13" t="b">
        <f t="shared" ca="1" si="6"/>
        <v>0</v>
      </c>
      <c r="J39" s="13">
        <v>0</v>
      </c>
      <c r="K39" s="13">
        <f>COUNTIFS(Data!AD$6:AD$999,"&gt;="&amp;E39,Data!AD$6:AD$999,"&lt;"&amp;F39)*R47</f>
        <v>0</v>
      </c>
      <c r="L39" s="13"/>
      <c r="M39" s="13"/>
      <c r="N39" s="13"/>
      <c r="O39" s="13"/>
      <c r="P39" s="13"/>
      <c r="Q39" s="13"/>
      <c r="R39" s="73"/>
      <c r="S39" s="18"/>
      <c r="T39" s="19"/>
      <c r="U39" s="20"/>
      <c r="V39" s="20"/>
      <c r="W39" s="20"/>
      <c r="X39" s="20"/>
      <c r="Y39" s="20"/>
      <c r="Z39" s="20"/>
      <c r="AA39" s="21"/>
    </row>
    <row r="40" spans="1:27" s="22" customFormat="1" ht="16.5" customHeight="1" x14ac:dyDescent="0.25">
      <c r="A40" s="206" t="s">
        <v>1433</v>
      </c>
      <c r="B40" s="34"/>
      <c r="C40" s="13"/>
      <c r="D40" s="217" t="str">
        <f t="shared" si="7"/>
        <v>1.39 ≤ x &lt; 1.48</v>
      </c>
      <c r="E40" s="64">
        <f t="shared" si="5"/>
        <v>1.385</v>
      </c>
      <c r="F40" s="64">
        <f t="shared" si="4"/>
        <v>1.48</v>
      </c>
      <c r="G40" s="29">
        <f ca="1">SUMPRODUCT((Data!AD$6:AD$999&gt;=E40)*(Data!AD$6:AD$999&lt;F40),SUBTOTAL(103,OFFSET(Data!AD$6:AD$999,ROW(Data!AD$6:AD$999)-MIN(ROW(Data!AD$6:AD$999)),0,1,1)))</f>
        <v>0</v>
      </c>
      <c r="H40" s="29">
        <f ca="1">SUM(G$26:G40)</f>
        <v>334</v>
      </c>
      <c r="I40" s="13" t="b">
        <f t="shared" ca="1" si="6"/>
        <v>0</v>
      </c>
      <c r="J40" s="13">
        <v>0</v>
      </c>
      <c r="K40" s="13">
        <f>COUNTIFS(Data!AD$6:AD$999,"&gt;="&amp;E40,Data!AD$6:AD$999,"&lt;"&amp;F40)*R47</f>
        <v>0</v>
      </c>
      <c r="L40" s="13"/>
      <c r="M40" s="13"/>
      <c r="N40" s="13"/>
      <c r="O40" s="13"/>
      <c r="P40" s="13"/>
      <c r="Q40" s="13"/>
      <c r="R40" s="73"/>
      <c r="S40" s="18"/>
      <c r="T40" s="19"/>
      <c r="U40" s="20"/>
      <c r="V40" s="20"/>
      <c r="W40" s="20"/>
      <c r="X40" s="20"/>
      <c r="Y40" s="20"/>
      <c r="Z40" s="20"/>
      <c r="AA40" s="21"/>
    </row>
    <row r="41" spans="1:27" s="22" customFormat="1" ht="16.5" customHeight="1" x14ac:dyDescent="0.25">
      <c r="A41" s="207"/>
      <c r="B41" s="31"/>
      <c r="C41" s="13"/>
      <c r="D41" s="217" t="str">
        <f t="shared" si="7"/>
        <v>1.48 ≤ x &lt; 1.58</v>
      </c>
      <c r="E41" s="64">
        <f t="shared" si="5"/>
        <v>1.48</v>
      </c>
      <c r="F41" s="64">
        <f t="shared" si="4"/>
        <v>1.575</v>
      </c>
      <c r="G41" s="29">
        <f ca="1">SUMPRODUCT((Data!AD$6:AD$999&gt;=E41)*(Data!AD$6:AD$999&lt;F41),SUBTOTAL(103,OFFSET(Data!AD$6:AD$999,ROW(Data!AD$6:AD$999)-MIN(ROW(Data!AD$6:AD$999)),0,1,1)))</f>
        <v>0</v>
      </c>
      <c r="H41" s="29">
        <f ca="1">SUM(G$26:G41)</f>
        <v>334</v>
      </c>
      <c r="I41" s="13" t="b">
        <f t="shared" ca="1" si="6"/>
        <v>0</v>
      </c>
      <c r="J41" s="13">
        <v>0</v>
      </c>
      <c r="K41" s="13">
        <f>COUNTIFS(Data!AD$6:AD$999,"&gt;="&amp;E41,Data!AD$6:AD$999,"&lt;"&amp;F41)*R47</f>
        <v>0</v>
      </c>
      <c r="L41" s="13"/>
      <c r="M41" s="13"/>
      <c r="N41" s="13"/>
      <c r="O41" s="13"/>
      <c r="P41" s="13"/>
      <c r="Q41" s="13"/>
      <c r="R41" s="73"/>
      <c r="S41" s="18"/>
      <c r="T41" s="19"/>
      <c r="U41" s="20"/>
      <c r="V41" s="20"/>
      <c r="W41" s="20"/>
      <c r="X41" s="20"/>
      <c r="Y41" s="20"/>
      <c r="Z41" s="20"/>
      <c r="AA41" s="21"/>
    </row>
    <row r="42" spans="1:27" s="22" customFormat="1" ht="16.5" customHeight="1" x14ac:dyDescent="0.25">
      <c r="A42" s="49" t="s">
        <v>1437</v>
      </c>
      <c r="B42" s="214">
        <v>5.0000000000000001E-3</v>
      </c>
      <c r="C42" s="216">
        <f>IF(IF(B42=INT(B42),0,LEN(MID(B42-INT(B42),FIND(".",B42,1),LEN(B42)-FIND(".",B42,1))))&gt;4,4,IF(B42=INT(B42),0,LEN(MID(B42-INT(B42),FIND(".",B42,1),LEN(B42)-FIND(".",B42,1)))))</f>
        <v>3</v>
      </c>
      <c r="D42" s="217" t="str">
        <f t="shared" si="7"/>
        <v>1.58 ≤ x &lt; 1.67</v>
      </c>
      <c r="E42" s="64">
        <f t="shared" si="5"/>
        <v>1.575</v>
      </c>
      <c r="F42" s="64">
        <f t="shared" si="4"/>
        <v>1.67</v>
      </c>
      <c r="G42" s="29">
        <f ca="1">SUMPRODUCT((Data!AD$6:AD$999&gt;=E42)*(Data!AD$6:AD$999&lt;F42),SUBTOTAL(103,OFFSET(Data!AD$6:AD$999,ROW(Data!AD$6:AD$999)-MIN(ROW(Data!AD$6:AD$999)),0,1,1)))</f>
        <v>0</v>
      </c>
      <c r="H42" s="29">
        <f ca="1">SUM(G$26:G42)</f>
        <v>334</v>
      </c>
      <c r="I42" s="13" t="b">
        <f t="shared" ca="1" si="6"/>
        <v>0</v>
      </c>
      <c r="J42" s="13">
        <v>0</v>
      </c>
      <c r="K42" s="13">
        <f>COUNTIFS(Data!AD$6:AD$999,"&gt;="&amp;E42,Data!AD$6:AD$999,"&lt;"&amp;F42)*R47</f>
        <v>0</v>
      </c>
      <c r="L42" s="13"/>
      <c r="M42" s="13"/>
      <c r="N42" s="13"/>
      <c r="O42" s="13"/>
      <c r="P42" s="13"/>
      <c r="Q42" s="13"/>
      <c r="R42" s="73"/>
      <c r="S42" s="18"/>
      <c r="T42" s="19"/>
      <c r="U42" s="20"/>
      <c r="V42" s="20"/>
      <c r="W42" s="20"/>
      <c r="X42" s="20"/>
      <c r="Y42" s="20"/>
      <c r="Z42" s="20"/>
      <c r="AA42" s="21"/>
    </row>
    <row r="43" spans="1:27" s="22" customFormat="1" ht="16.5" customHeight="1" x14ac:dyDescent="0.25">
      <c r="A43" s="51" t="s">
        <v>1440</v>
      </c>
      <c r="B43" s="212" t="str">
        <f>TEXT(IF(ISBLANK(B36),IF(AND(ISBLANK(B46),ISBLANK(B44)),ROUNDUP(C43/B42,0)*B42,IF(ISBLANK(B46),ROUNDUP(B44/B42,0)*B42,IF(ISBLANK(B44),ROUNDUP((B39-B37)/(ROUND(B46,0)*B42),0)*B42,ROUNDUP(B44/B42,0)*B42))),IF(AND(ISBLANK(B46),ISBLANK(B44)),ROUNDUP(C43/B42,0)*B42,IF(ISBLANK(B46),ROUNDUP(B44/B42,0)*B42,IF(ISBLANK(B44),ROUNDUP((B39-B37)/(ROUND(B46,0)*B42),0)*B42,ROUNDUP(B44/B42,0)*B42)))),IF(C42=4,"0.0000",IF(C42=3,"0.000","0.00")))</f>
        <v>0.095</v>
      </c>
      <c r="C43" s="29">
        <f>IF((B39-B37)=0,1,(B39-B37)/C44)</f>
        <v>9.2499999999999999E-2</v>
      </c>
      <c r="D43" s="217" t="str">
        <f t="shared" si="7"/>
        <v>1.67 ≤ x &lt; 1.77</v>
      </c>
      <c r="E43" s="64">
        <f t="shared" si="5"/>
        <v>1.67</v>
      </c>
      <c r="F43" s="64">
        <f t="shared" si="4"/>
        <v>1.7649999999999999</v>
      </c>
      <c r="G43" s="29">
        <f ca="1">SUMPRODUCT((Data!AD$6:AD$999&gt;=E43)*(Data!AD$6:AD$999&lt;F43),SUBTOTAL(103,OFFSET(Data!AD$6:AD$999,ROW(Data!AD$6:AD$999)-MIN(ROW(Data!AD$6:AD$999)),0,1,1)))</f>
        <v>0</v>
      </c>
      <c r="H43" s="29">
        <f ca="1">SUM(G$26:G43)</f>
        <v>334</v>
      </c>
      <c r="I43" s="13" t="b">
        <f t="shared" ca="1" si="6"/>
        <v>0</v>
      </c>
      <c r="J43" s="13">
        <v>0</v>
      </c>
      <c r="K43" s="13">
        <f>COUNTIFS(Data!AD$6:AD$999,"&gt;="&amp;E43,Data!AD$6:AD$999,"&lt;"&amp;F43)*R47</f>
        <v>0</v>
      </c>
      <c r="L43" s="13"/>
      <c r="M43" s="13"/>
      <c r="N43" s="13"/>
      <c r="O43" s="13"/>
      <c r="P43" s="13"/>
      <c r="Q43" s="13"/>
      <c r="R43" s="73"/>
      <c r="S43" s="18"/>
      <c r="T43" s="19"/>
      <c r="U43" s="20"/>
      <c r="V43" s="20"/>
      <c r="W43" s="20"/>
      <c r="X43" s="20"/>
      <c r="Y43" s="20"/>
      <c r="Z43" s="20"/>
      <c r="AA43" s="21"/>
    </row>
    <row r="44" spans="1:27" s="22" customFormat="1" ht="16.5" customHeight="1" x14ac:dyDescent="0.25">
      <c r="A44" s="52" t="s">
        <v>1436</v>
      </c>
      <c r="B44" s="214"/>
      <c r="C44" s="53">
        <f>IF(AND(ISBLANK(B46),ISBLANK(B44)),B47,IF(ISBLANK(B44),ROUND(B46,0),IF(ISBLANK(B46),ROUNDUP((B39-B37)/B44,0),ROUND(B46,0))))</f>
        <v>8</v>
      </c>
      <c r="D44" s="217" t="str">
        <f t="shared" si="7"/>
        <v>1.77 ≤ x &lt; 1.86</v>
      </c>
      <c r="E44" s="64">
        <f t="shared" si="5"/>
        <v>1.7649999999999999</v>
      </c>
      <c r="F44" s="64">
        <f t="shared" si="4"/>
        <v>1.86</v>
      </c>
      <c r="G44" s="29">
        <f ca="1">SUMPRODUCT((Data!AD$6:AD$999&gt;=E44)*(Data!AD$6:AD$999&lt;F44),SUBTOTAL(103,OFFSET(Data!AD$6:AD$999,ROW(Data!AD$6:AD$999)-MIN(ROW(Data!AD$6:AD$999)),0,1,1)))</f>
        <v>0</v>
      </c>
      <c r="H44" s="29">
        <f ca="1">SUM(G$26:G44)</f>
        <v>334</v>
      </c>
      <c r="I44" s="13" t="b">
        <f t="shared" ca="1" si="6"/>
        <v>0</v>
      </c>
      <c r="J44" s="13">
        <v>0</v>
      </c>
      <c r="K44" s="13">
        <f>COUNTIFS(Data!AD$6:AD$999,"&gt;="&amp;E44,Data!AD$6:AD$999,"&lt;"&amp;F44)*R47</f>
        <v>0</v>
      </c>
      <c r="L44" s="13"/>
      <c r="M44" s="13"/>
      <c r="N44" s="13"/>
      <c r="O44" s="13"/>
      <c r="P44" s="13"/>
      <c r="Q44" s="13"/>
      <c r="R44" s="73"/>
      <c r="S44" s="18"/>
      <c r="T44" s="19"/>
      <c r="U44" s="20"/>
      <c r="V44" s="20"/>
      <c r="W44" s="20"/>
      <c r="X44" s="20"/>
      <c r="Y44" s="20"/>
      <c r="Z44" s="20"/>
      <c r="AA44" s="21"/>
    </row>
    <row r="45" spans="1:27" s="22" customFormat="1" ht="16.5" customHeight="1" x14ac:dyDescent="0.25">
      <c r="A45" s="51" t="s">
        <v>1439</v>
      </c>
      <c r="B45" s="54">
        <f ca="1">COUNTIF(I26:I47,TRUE)</f>
        <v>9</v>
      </c>
      <c r="C45" s="13"/>
      <c r="D45" s="217" t="str">
        <f t="shared" si="7"/>
        <v>1.86 ≤ x &lt; 1.96</v>
      </c>
      <c r="E45" s="64">
        <f t="shared" si="5"/>
        <v>1.86</v>
      </c>
      <c r="F45" s="64">
        <f t="shared" si="4"/>
        <v>1.9550000000000001</v>
      </c>
      <c r="G45" s="29">
        <f ca="1">SUMPRODUCT((Data!AD$6:AD$999&gt;=E45)*(Data!AD$6:AD$999&lt;F45),SUBTOTAL(103,OFFSET(Data!AD$6:AD$999,ROW(Data!AD$6:AD$999)-MIN(ROW(Data!AD$6:AD$999)),0,1,1)))</f>
        <v>0</v>
      </c>
      <c r="H45" s="29">
        <f ca="1">SUM(G$26:G45)</f>
        <v>334</v>
      </c>
      <c r="I45" s="13" t="b">
        <f t="shared" ca="1" si="6"/>
        <v>0</v>
      </c>
      <c r="J45" s="13">
        <v>0</v>
      </c>
      <c r="K45" s="13">
        <f>COUNTIFS(Data!AD$6:AD$999,"&gt;="&amp;E45,Data!AD$6:AD$999,"&lt;"&amp;F45)*R47</f>
        <v>0</v>
      </c>
      <c r="L45" s="13"/>
      <c r="M45" s="13"/>
      <c r="N45" s="13"/>
      <c r="O45" s="13"/>
      <c r="P45" s="13"/>
      <c r="Q45" s="13"/>
      <c r="R45" s="73"/>
      <c r="S45" s="18"/>
      <c r="T45" s="19"/>
      <c r="U45" s="20"/>
      <c r="V45" s="20"/>
      <c r="W45" s="20"/>
      <c r="X45" s="20"/>
      <c r="Y45" s="20"/>
      <c r="Z45" s="20"/>
      <c r="AA45" s="21"/>
    </row>
    <row r="46" spans="1:27" s="22" customFormat="1" ht="16.5" customHeight="1" x14ac:dyDescent="0.25">
      <c r="A46" s="52" t="s">
        <v>1438</v>
      </c>
      <c r="B46" s="68"/>
      <c r="C46" s="13"/>
      <c r="D46" s="217" t="str">
        <f t="shared" si="7"/>
        <v>1.96 ≤ x &lt; 2.05</v>
      </c>
      <c r="E46" s="64">
        <f t="shared" si="5"/>
        <v>1.9550000000000001</v>
      </c>
      <c r="F46" s="64">
        <f t="shared" si="4"/>
        <v>2.0499999999999998</v>
      </c>
      <c r="G46" s="29">
        <f ca="1">SUMPRODUCT((Data!AD$6:AD$999&gt;=E46)*(Data!AD$6:AD$999&lt;F46),SUBTOTAL(103,OFFSET(Data!AD$6:AD$999,ROW(Data!AD$6:AD$999)-MIN(ROW(Data!AD$6:AD$999)),0,1,1)))</f>
        <v>0</v>
      </c>
      <c r="H46" s="29">
        <f ca="1">SUM(G$26:G46)</f>
        <v>334</v>
      </c>
      <c r="I46" s="13" t="b">
        <f t="shared" ca="1" si="6"/>
        <v>0</v>
      </c>
      <c r="J46" s="13">
        <v>0</v>
      </c>
      <c r="K46" s="13">
        <f>COUNTIFS(Data!AD$6:AD$999,"&gt;="&amp;E46,Data!AD$6:AD$999,"&lt;"&amp;F46)*R47</f>
        <v>0</v>
      </c>
      <c r="L46" s="13"/>
      <c r="M46" s="13"/>
      <c r="N46" s="13"/>
      <c r="O46" s="13"/>
      <c r="P46" s="13"/>
      <c r="Q46" s="13"/>
      <c r="R46" s="73"/>
      <c r="S46" s="18"/>
      <c r="T46" s="19"/>
      <c r="U46" s="20"/>
      <c r="V46" s="20"/>
      <c r="W46" s="20"/>
      <c r="X46" s="20"/>
      <c r="Y46" s="20"/>
      <c r="Z46" s="20"/>
      <c r="AA46" s="21"/>
    </row>
    <row r="47" spans="1:27" s="22" customFormat="1" ht="16.5" customHeight="1" x14ac:dyDescent="0.25">
      <c r="A47" s="55" t="s">
        <v>1441</v>
      </c>
      <c r="B47" s="56">
        <f>IF(ROUND(LOG(B29,2),0)&lt;&gt;0,ROUND(LOG(B29,2),0),1)</f>
        <v>8</v>
      </c>
      <c r="C47" s="13"/>
      <c r="D47" s="218" t="str">
        <f>TEXT(E47,IF(C$30=4,"0.0000",IF(C$30=3,"0.000","0.00")))&amp;" ≤ x"</f>
        <v>2.05 ≤ x</v>
      </c>
      <c r="E47" s="69">
        <f t="shared" si="5"/>
        <v>2.0499999999999998</v>
      </c>
      <c r="F47" s="25"/>
      <c r="G47" s="26">
        <f ca="1">SUMPRODUCT((Data!AD$6:AD$999&gt;=E47)*1,SUBTOTAL(103,OFFSET(Data!AD$6:AD$999,ROW(Data!AD$6:AD$999)-MIN(ROW(Data!AD$6:AD$999)),0,1,1)))</f>
        <v>0</v>
      </c>
      <c r="H47" s="26">
        <f ca="1">SUM(G$26:G47)</f>
        <v>334</v>
      </c>
      <c r="I47" s="13" t="b">
        <f ca="1">AND(B29=H47,H47&lt;&gt;SUM(G26:G46))</f>
        <v>0</v>
      </c>
      <c r="J47" s="13">
        <f ca="1">IF(G47&gt;0,G47,0)</f>
        <v>0</v>
      </c>
      <c r="K47" s="13">
        <f>COUNTIFS(Data!AD$6:AD$999,"&gt;="&amp;E47)*R47</f>
        <v>0</v>
      </c>
      <c r="L47" s="13"/>
      <c r="M47" s="13"/>
      <c r="N47" s="13"/>
      <c r="O47" s="13"/>
      <c r="P47" s="13"/>
      <c r="Q47" s="13"/>
      <c r="R47" s="88" t="b">
        <v>1</v>
      </c>
      <c r="S47" s="18"/>
      <c r="T47" s="19"/>
      <c r="U47" s="20"/>
      <c r="V47" s="20"/>
      <c r="W47" s="20"/>
      <c r="X47" s="20"/>
      <c r="Y47" s="20"/>
      <c r="Z47" s="20"/>
      <c r="AA47" s="21"/>
    </row>
    <row r="48" spans="1:27" s="22" customFormat="1" ht="39.950000000000003" customHeight="1" x14ac:dyDescent="0.25">
      <c r="A48" s="21"/>
      <c r="B48" s="70"/>
      <c r="C48" s="59"/>
      <c r="D48" s="60">
        <f>C30</f>
        <v>2</v>
      </c>
      <c r="E48" s="61"/>
      <c r="F48" s="61"/>
      <c r="G48" s="62"/>
      <c r="H48" s="62"/>
      <c r="I48" s="59"/>
      <c r="J48" s="21"/>
      <c r="K48" s="59"/>
      <c r="L48" s="59"/>
      <c r="M48" s="59"/>
      <c r="N48" s="59"/>
      <c r="O48" s="59"/>
      <c r="P48" s="59"/>
      <c r="Q48" s="59"/>
      <c r="R48" s="71"/>
      <c r="S48" s="21"/>
      <c r="T48" s="20"/>
      <c r="U48" s="20"/>
      <c r="V48" s="20"/>
      <c r="W48" s="20"/>
      <c r="X48" s="20"/>
      <c r="Y48" s="20"/>
      <c r="Z48" s="20"/>
      <c r="AA48" s="21"/>
    </row>
    <row r="49" spans="1:27" s="22" customFormat="1" ht="39.950000000000003" customHeight="1" x14ac:dyDescent="0.25">
      <c r="A49" s="21"/>
      <c r="B49" s="70"/>
      <c r="C49" s="59"/>
      <c r="D49" s="60"/>
      <c r="E49" s="61"/>
      <c r="F49" s="61"/>
      <c r="G49" s="62"/>
      <c r="H49" s="62"/>
      <c r="I49" s="59"/>
      <c r="J49" s="59"/>
      <c r="K49" s="59"/>
      <c r="L49" s="59"/>
      <c r="M49" s="59"/>
      <c r="N49" s="59"/>
      <c r="O49" s="59"/>
      <c r="P49" s="59"/>
      <c r="Q49" s="59"/>
      <c r="R49" s="71"/>
      <c r="S49" s="21"/>
      <c r="T49" s="20"/>
      <c r="U49" s="20"/>
      <c r="V49" s="20"/>
      <c r="W49" s="20"/>
      <c r="X49" s="20"/>
      <c r="Y49" s="20"/>
      <c r="Z49" s="20"/>
      <c r="AA49" s="21"/>
    </row>
    <row r="50" spans="1:27" s="22" customFormat="1" ht="16.5" customHeight="1" x14ac:dyDescent="0.25">
      <c r="A50" s="205" t="s">
        <v>1435</v>
      </c>
      <c r="B50" s="205"/>
      <c r="C50" s="13"/>
      <c r="D50" s="14" t="s">
        <v>1401</v>
      </c>
      <c r="E50" s="15" t="s">
        <v>1397</v>
      </c>
      <c r="F50" s="15" t="s">
        <v>1398</v>
      </c>
      <c r="G50" s="16" t="s">
        <v>1371</v>
      </c>
      <c r="H50" s="17" t="s">
        <v>1399</v>
      </c>
      <c r="I50" s="13"/>
      <c r="J50" s="18"/>
      <c r="K50" s="13"/>
      <c r="L50" s="13"/>
      <c r="M50" s="13"/>
      <c r="N50" s="13"/>
      <c r="O50" s="13"/>
      <c r="P50" s="13"/>
      <c r="Q50" s="13"/>
      <c r="R50" s="73"/>
      <c r="S50" s="18"/>
      <c r="T50" s="19"/>
      <c r="U50" s="20"/>
      <c r="V50" s="20"/>
      <c r="W50" s="20"/>
      <c r="X50" s="20"/>
      <c r="Y50" s="20"/>
      <c r="Z50" s="20"/>
      <c r="AA50" s="21"/>
    </row>
    <row r="51" spans="1:27" s="22" customFormat="1" ht="16.5" customHeight="1" x14ac:dyDescent="0.25">
      <c r="A51" s="205"/>
      <c r="B51" s="205"/>
      <c r="C51" s="13"/>
      <c r="D51" s="23" t="str">
        <f>"x &lt; "&amp;TEXT(F51,IF(C$55=2,"0.00",IF(C$55=1,"0.0",0)))</f>
        <v>x &lt; 0</v>
      </c>
      <c r="E51" s="24"/>
      <c r="F51" s="25">
        <f>ROUNDDOWN(E52,8)</f>
        <v>0</v>
      </c>
      <c r="G51" s="26">
        <f ca="1">SUMPRODUCT(1*(Data!AH$6:AH$999&lt;F51),SUBTOTAL(103,OFFSET(Data!AH$6:AH$999,ROW(Data!AH$6:AH$999)-MIN(ROW(Data!AH$6:AH$999)),0,1,1)))</f>
        <v>0</v>
      </c>
      <c r="H51" s="26">
        <f ca="1">SUM(G$51:G51)</f>
        <v>0</v>
      </c>
      <c r="I51" s="13" t="b">
        <f ca="1">H51&lt;&gt;0</f>
        <v>0</v>
      </c>
      <c r="J51" s="13">
        <f ca="1">IF(G51&gt;0,G51,0)</f>
        <v>0</v>
      </c>
      <c r="K51" s="13">
        <f>COUNTIFS(Data!AH$6:AH$999,"&lt;"&amp;F51)*R72</f>
        <v>0</v>
      </c>
      <c r="L51" s="13"/>
      <c r="M51" s="13"/>
      <c r="N51" s="13"/>
      <c r="O51" s="13"/>
      <c r="P51" s="13"/>
      <c r="Q51" s="13"/>
      <c r="R51" s="73"/>
      <c r="S51" s="18"/>
      <c r="T51" s="19"/>
      <c r="U51" s="20"/>
      <c r="V51" s="20"/>
      <c r="W51" s="20"/>
      <c r="X51" s="20"/>
      <c r="Y51" s="20"/>
      <c r="Z51" s="20"/>
      <c r="AA51" s="21"/>
    </row>
    <row r="52" spans="1:27" s="22" customFormat="1" ht="16.5" customHeight="1" x14ac:dyDescent="0.25">
      <c r="A52" s="204" t="str">
        <f ca="1">IF(AND(SUM(Mol_Wt_Freq)=B54,SUM(G52:G71)=B54),"","DATA  OUT  OF  RANGE!")</f>
        <v/>
      </c>
      <c r="B52" s="204"/>
      <c r="C52" s="13"/>
      <c r="D52" s="27" t="str">
        <f t="shared" ref="D52:D71" si="8">TEXT(E52,IF(C$55=2,"0.00",IF(C$55=1,"0.0",0)))&amp;" ≤ x &lt; "&amp;TEXT(F52,IF(C$55=2,"0.00",IF(C$55=1,"0.0",0)))</f>
        <v>0 ≤ x &lt; 20</v>
      </c>
      <c r="E52" s="28">
        <f>ROUNDDOWN(IF(ISBLANK(B61),IF(OR(ISBLANK(B71),ISBLANK(B69)),ROUND((C62-(C62+C69*B68-B64)/2)/B58,0)*B58,C62),B61),8)</f>
        <v>0</v>
      </c>
      <c r="F52" s="28">
        <f t="shared" ref="F52:F71" si="9">ROUNDDOWN(E52+$B$68,8)</f>
        <v>20</v>
      </c>
      <c r="G52" s="29">
        <f ca="1">SUMPRODUCT((Data!AH$6:AH$999&gt;=E52)*(Data!AH$6:AH$999&lt;F52),SUBTOTAL(103,OFFSET(Data!AH$6:AH$999,ROW(Data!AH$6:AH$999)-MIN(ROW(Data!AH$6:AH$999)),0,1,1)))</f>
        <v>7</v>
      </c>
      <c r="H52" s="29">
        <f ca="1">SUM(G$51:G52)</f>
        <v>7</v>
      </c>
      <c r="I52" s="13" t="b">
        <f ca="1">IF(ISNUMBER($B$71),(ROW(H52)-ROW($H$50)-1)&lt;=$B$71,OR(AND((ROW(H52)-ROW($H$50))&gt;=MATCH(TRUE,INDEX($H$51:$H$72&lt;&gt;0,),0),(ROW(H52)-ROW($H$50))&lt;=MATCH(TRUE,INDEX($H$51:$H$72=$B$54,),0)),AND(ISNUMBER($B$61),(ROW(H52)-ROW($H$50))&lt;=MATCH(TRUE,INDEX($H$51:$H$72=$B$54,),0))))</f>
        <v>1</v>
      </c>
      <c r="J52" s="13">
        <v>0</v>
      </c>
      <c r="K52" s="13">
        <f>COUNTIFS(Data!AH$6:AH$999,"&gt;="&amp;E52,Data!AH$6:AH$999,"&lt;"&amp;F52)*R72</f>
        <v>7</v>
      </c>
      <c r="L52" s="13"/>
      <c r="M52" s="13"/>
      <c r="N52" s="13"/>
      <c r="O52" s="13"/>
      <c r="P52" s="13"/>
      <c r="Q52" s="13"/>
      <c r="R52" s="73"/>
      <c r="S52" s="18"/>
      <c r="T52" s="19"/>
      <c r="U52" s="20"/>
      <c r="V52" s="20"/>
      <c r="W52" s="20"/>
      <c r="X52" s="20"/>
      <c r="Y52" s="20"/>
      <c r="Z52" s="20"/>
      <c r="AA52" s="21"/>
    </row>
    <row r="53" spans="1:27" s="22" customFormat="1" ht="16.5" customHeight="1" x14ac:dyDescent="0.25">
      <c r="A53" s="204"/>
      <c r="B53" s="204"/>
      <c r="C53" s="13"/>
      <c r="D53" s="27" t="str">
        <f t="shared" si="8"/>
        <v>20 ≤ x &lt; 40</v>
      </c>
      <c r="E53" s="28">
        <f t="shared" ref="E53:E72" si="10">ROUNDDOWN(E52+$B$68,8)</f>
        <v>20</v>
      </c>
      <c r="F53" s="28">
        <f t="shared" si="9"/>
        <v>40</v>
      </c>
      <c r="G53" s="29">
        <f ca="1">SUMPRODUCT((Data!AH$6:AH$999&gt;=E53)*(Data!AH$6:AH$999&lt;F53),SUBTOTAL(103,OFFSET(Data!AH$6:AH$999,ROW(Data!AH$6:AH$999)-MIN(ROW(Data!AH$6:AH$999)),0,1,1)))</f>
        <v>68</v>
      </c>
      <c r="H53" s="29">
        <f ca="1">SUM(G$51:G53)</f>
        <v>75</v>
      </c>
      <c r="I53" s="13" t="b">
        <f t="shared" ref="I53:I71" ca="1" si="11">IF(ISNUMBER($B$71),(ROW(H53)-ROW($H$50)-1)&lt;=$B$71,OR(AND((ROW(H53)-ROW($H$50))&gt;=MATCH(TRUE,INDEX($H$51:$H$72&lt;&gt;0,),0),(ROW(H53)-ROW($H$50))&lt;=MATCH(TRUE,INDEX($H$51:$H$72=$B$54,),0)),AND(ISNUMBER($B$61),(ROW(H53)-ROW($H$50))&lt;=MATCH(TRUE,INDEX($H$51:$H$72=$B$54,),0))))</f>
        <v>1</v>
      </c>
      <c r="J53" s="13">
        <v>0</v>
      </c>
      <c r="K53" s="13">
        <f>COUNTIFS(Data!AH$6:AH$999,"&gt;="&amp;E53,Data!AH$6:AH$999,"&lt;"&amp;F53)*R72</f>
        <v>68</v>
      </c>
      <c r="L53" s="13"/>
      <c r="M53" s="13"/>
      <c r="N53" s="13"/>
      <c r="O53" s="13"/>
      <c r="P53" s="13"/>
      <c r="Q53" s="13"/>
      <c r="R53" s="73"/>
      <c r="S53" s="18"/>
      <c r="T53" s="19"/>
      <c r="U53" s="20"/>
      <c r="V53" s="20"/>
      <c r="W53" s="20"/>
      <c r="X53" s="20"/>
      <c r="Y53" s="20"/>
      <c r="Z53" s="20"/>
      <c r="AA53" s="21"/>
    </row>
    <row r="54" spans="1:27" s="22" customFormat="1" ht="16.5" customHeight="1" x14ac:dyDescent="0.25">
      <c r="A54" s="30" t="s">
        <v>1885</v>
      </c>
      <c r="B54" s="31">
        <f>SUBTOTAL(102,Data!$AH$6:$AH$999)</f>
        <v>334</v>
      </c>
      <c r="C54" s="13"/>
      <c r="D54" s="27" t="str">
        <f t="shared" si="8"/>
        <v>40 ≤ x &lt; 60</v>
      </c>
      <c r="E54" s="28">
        <f t="shared" si="10"/>
        <v>40</v>
      </c>
      <c r="F54" s="28">
        <f t="shared" si="9"/>
        <v>60</v>
      </c>
      <c r="G54" s="29">
        <f ca="1">SUMPRODUCT((Data!AH$6:AH$999&gt;=E54)*(Data!AH$6:AH$999&lt;F54),SUBTOTAL(103,OFFSET(Data!AH$6:AH$999,ROW(Data!AH$6:AH$999)-MIN(ROW(Data!AH$6:AH$999)),0,1,1)))</f>
        <v>73</v>
      </c>
      <c r="H54" s="29">
        <f ca="1">SUM(G$51:G54)</f>
        <v>148</v>
      </c>
      <c r="I54" s="13" t="b">
        <f t="shared" ca="1" si="11"/>
        <v>1</v>
      </c>
      <c r="J54" s="13">
        <v>0</v>
      </c>
      <c r="K54" s="13">
        <f>COUNTIFS(Data!AH$6:AH$999,"&gt;="&amp;E54,Data!AH$6:AH$999,"&lt;"&amp;F54)*R72</f>
        <v>73</v>
      </c>
      <c r="L54" s="13"/>
      <c r="M54" s="13"/>
      <c r="N54" s="13"/>
      <c r="O54" s="13"/>
      <c r="P54" s="13"/>
      <c r="Q54" s="13"/>
      <c r="R54" s="73"/>
      <c r="S54" s="18"/>
      <c r="T54" s="19"/>
      <c r="U54" s="20"/>
      <c r="V54" s="20"/>
      <c r="W54" s="20"/>
      <c r="X54" s="20"/>
      <c r="Y54" s="20"/>
      <c r="Z54" s="20"/>
      <c r="AA54" s="21"/>
    </row>
    <row r="55" spans="1:27" s="22" customFormat="1" ht="16.5" customHeight="1" x14ac:dyDescent="0.25">
      <c r="A55" s="30" t="s">
        <v>1400</v>
      </c>
      <c r="B55" s="32"/>
      <c r="C55" s="33">
        <f>IF(ISBLANK(B55),IF(C58=C67,C58,IF(C58&gt;C67,C58,C67)),B55)</f>
        <v>0</v>
      </c>
      <c r="D55" s="27" t="str">
        <f t="shared" si="8"/>
        <v>60 ≤ x &lt; 80</v>
      </c>
      <c r="E55" s="28">
        <f t="shared" si="10"/>
        <v>60</v>
      </c>
      <c r="F55" s="28">
        <f t="shared" si="9"/>
        <v>80</v>
      </c>
      <c r="G55" s="29">
        <f ca="1">SUMPRODUCT((Data!AH$6:AH$999&gt;=E55)*(Data!AH$6:AH$999&lt;F55),SUBTOTAL(103,OFFSET(Data!AH$6:AH$999,ROW(Data!AH$6:AH$999)-MIN(ROW(Data!AH$6:AH$999)),0,1,1)))</f>
        <v>75</v>
      </c>
      <c r="H55" s="29">
        <f ca="1">SUM(G$51:G55)</f>
        <v>223</v>
      </c>
      <c r="I55" s="13" t="b">
        <f t="shared" ca="1" si="11"/>
        <v>1</v>
      </c>
      <c r="J55" s="13">
        <v>0</v>
      </c>
      <c r="K55" s="13">
        <f>COUNTIFS(Data!AH$6:AH$999,"&gt;="&amp;E55,Data!AH$6:AH$999,"&lt;"&amp;F55)*R72</f>
        <v>75</v>
      </c>
      <c r="L55" s="13"/>
      <c r="M55" s="13"/>
      <c r="N55" s="13"/>
      <c r="O55" s="13"/>
      <c r="P55" s="13"/>
      <c r="Q55" s="13"/>
      <c r="R55" s="73"/>
      <c r="S55" s="18"/>
      <c r="T55" s="19"/>
      <c r="U55" s="20"/>
      <c r="V55" s="20"/>
      <c r="W55" s="20"/>
      <c r="X55" s="20"/>
      <c r="Y55" s="20"/>
      <c r="Z55" s="20"/>
      <c r="AA55" s="21"/>
    </row>
    <row r="56" spans="1:27" s="22" customFormat="1" ht="16.5" customHeight="1" x14ac:dyDescent="0.25">
      <c r="A56" s="208" t="s">
        <v>1434</v>
      </c>
      <c r="B56" s="31"/>
      <c r="C56" s="13"/>
      <c r="D56" s="27" t="str">
        <f t="shared" si="8"/>
        <v>80 ≤ x &lt; 100</v>
      </c>
      <c r="E56" s="28">
        <f t="shared" si="10"/>
        <v>80</v>
      </c>
      <c r="F56" s="28">
        <f t="shared" si="9"/>
        <v>100</v>
      </c>
      <c r="G56" s="29">
        <f ca="1">SUMPRODUCT((Data!AH$6:AH$999&gt;=E56)*(Data!AH$6:AH$999&lt;F56),SUBTOTAL(103,OFFSET(Data!AH$6:AH$999,ROW(Data!AH$6:AH$999)-MIN(ROW(Data!AH$6:AH$999)),0,1,1)))</f>
        <v>40</v>
      </c>
      <c r="H56" s="29">
        <f ca="1">SUM(G$51:G56)</f>
        <v>263</v>
      </c>
      <c r="I56" s="13" t="b">
        <f t="shared" ca="1" si="11"/>
        <v>1</v>
      </c>
      <c r="J56" s="13">
        <v>0</v>
      </c>
      <c r="K56" s="13">
        <f>COUNTIFS(Data!AH$6:AH$999,"&gt;="&amp;E56,Data!AH$6:AH$999,"&lt;"&amp;F56)*R72</f>
        <v>40</v>
      </c>
      <c r="L56" s="13"/>
      <c r="M56" s="13"/>
      <c r="N56" s="13"/>
      <c r="O56" s="13"/>
      <c r="P56" s="13"/>
      <c r="Q56" s="13"/>
      <c r="R56" s="73"/>
      <c r="S56" s="18"/>
      <c r="T56" s="19"/>
      <c r="U56" s="20"/>
      <c r="V56" s="20"/>
      <c r="W56" s="20"/>
      <c r="X56" s="20"/>
      <c r="Y56" s="20"/>
      <c r="Z56" s="20"/>
      <c r="AA56" s="21"/>
    </row>
    <row r="57" spans="1:27" s="22" customFormat="1" ht="16.5" customHeight="1" x14ac:dyDescent="0.25">
      <c r="A57" s="209"/>
      <c r="B57" s="34"/>
      <c r="C57" s="35"/>
      <c r="D57" s="27" t="str">
        <f t="shared" si="8"/>
        <v>100 ≤ x &lt; 120</v>
      </c>
      <c r="E57" s="28">
        <f t="shared" si="10"/>
        <v>100</v>
      </c>
      <c r="F57" s="28">
        <f t="shared" si="9"/>
        <v>120</v>
      </c>
      <c r="G57" s="29">
        <f ca="1">SUMPRODUCT((Data!AH$6:AH$999&gt;=E57)*(Data!AH$6:AH$999&lt;F57),SUBTOTAL(103,OFFSET(Data!AH$6:AH$999,ROW(Data!AH$6:AH$999)-MIN(ROW(Data!AH$6:AH$999)),0,1,1)))</f>
        <v>22</v>
      </c>
      <c r="H57" s="29">
        <f ca="1">SUM(G$51:G57)</f>
        <v>285</v>
      </c>
      <c r="I57" s="13" t="b">
        <f t="shared" ca="1" si="11"/>
        <v>1</v>
      </c>
      <c r="J57" s="13">
        <v>0</v>
      </c>
      <c r="K57" s="13">
        <f>COUNTIFS(Data!AH$6:AH$999,"&gt;="&amp;E57,Data!AH$6:AH$999,"&lt;"&amp;F57)*R72</f>
        <v>22</v>
      </c>
      <c r="L57" s="13"/>
      <c r="M57" s="13"/>
      <c r="N57" s="13"/>
      <c r="O57" s="13"/>
      <c r="P57" s="13"/>
      <c r="Q57" s="13"/>
      <c r="R57" s="73"/>
      <c r="S57" s="18"/>
      <c r="T57" s="19"/>
      <c r="U57" s="20"/>
      <c r="V57" s="20"/>
      <c r="W57" s="20"/>
      <c r="X57" s="20"/>
      <c r="Y57" s="20"/>
      <c r="Z57" s="20"/>
      <c r="AA57" s="21"/>
    </row>
    <row r="58" spans="1:27" s="22" customFormat="1" ht="16.5" customHeight="1" x14ac:dyDescent="0.25">
      <c r="A58" s="36" t="s">
        <v>1884</v>
      </c>
      <c r="B58" s="37">
        <v>1</v>
      </c>
      <c r="C58" s="13">
        <f>IF(IF(B58=INT(B58),0,LEN(MID(B58-INT(B58),FIND(".",B58,1),LEN(B58)-FIND(".",B58,1))))&gt;2,2,IF(B58=INT(B58),0,LEN(MID(B58-INT(B58),FIND(".",B58,1),LEN(B58)-FIND(".",B58,1)))))</f>
        <v>0</v>
      </c>
      <c r="D58" s="27" t="str">
        <f t="shared" si="8"/>
        <v>120 ≤ x &lt; 140</v>
      </c>
      <c r="E58" s="28">
        <f t="shared" si="10"/>
        <v>120</v>
      </c>
      <c r="F58" s="28">
        <f t="shared" si="9"/>
        <v>140</v>
      </c>
      <c r="G58" s="29">
        <f ca="1">SUMPRODUCT((Data!AH$6:AH$999&gt;=E58)*(Data!AH$6:AH$999&lt;F58),SUBTOTAL(103,OFFSET(Data!AH$6:AH$999,ROW(Data!AH$6:AH$999)-MIN(ROW(Data!AH$6:AH$999)),0,1,1)))</f>
        <v>19</v>
      </c>
      <c r="H58" s="29">
        <f ca="1">SUM(G$51:G58)</f>
        <v>304</v>
      </c>
      <c r="I58" s="13" t="b">
        <f t="shared" ca="1" si="11"/>
        <v>1</v>
      </c>
      <c r="J58" s="13">
        <v>0</v>
      </c>
      <c r="K58" s="13">
        <f>COUNTIFS(Data!AH$6:AH$999,"&gt;="&amp;E58,Data!AH$6:AH$999,"&lt;"&amp;F58)*R72</f>
        <v>19</v>
      </c>
      <c r="L58" s="13"/>
      <c r="M58" s="13"/>
      <c r="N58" s="13"/>
      <c r="O58" s="13"/>
      <c r="P58" s="13"/>
      <c r="Q58" s="13"/>
      <c r="R58" s="73"/>
      <c r="S58" s="18"/>
      <c r="T58" s="19"/>
      <c r="U58" s="20"/>
      <c r="V58" s="20"/>
      <c r="W58" s="20"/>
      <c r="X58" s="20"/>
      <c r="Y58" s="20"/>
      <c r="Z58" s="20"/>
      <c r="AA58" s="21"/>
    </row>
    <row r="59" spans="1:27" s="22" customFormat="1" ht="16.5" customHeight="1" x14ac:dyDescent="0.25">
      <c r="A59" s="38" t="s">
        <v>1883</v>
      </c>
      <c r="B59" s="39">
        <f>SUBTOTAL(105,Data!$AH$6:$AH$999)</f>
        <v>6.48</v>
      </c>
      <c r="C59" s="13"/>
      <c r="D59" s="27" t="str">
        <f t="shared" si="8"/>
        <v>140 ≤ x &lt; 160</v>
      </c>
      <c r="E59" s="28">
        <f t="shared" si="10"/>
        <v>140</v>
      </c>
      <c r="F59" s="28">
        <f t="shared" si="9"/>
        <v>160</v>
      </c>
      <c r="G59" s="29">
        <f ca="1">SUMPRODUCT((Data!AH$6:AH$999&gt;=E59)*(Data!AH$6:AH$999&lt;F59),SUBTOTAL(103,OFFSET(Data!AH$6:AH$999,ROW(Data!AH$6:AH$999)-MIN(ROW(Data!AH$6:AH$999)),0,1,1)))</f>
        <v>19</v>
      </c>
      <c r="H59" s="29">
        <f ca="1">SUM(G$51:G59)</f>
        <v>323</v>
      </c>
      <c r="I59" s="13" t="b">
        <f t="shared" ca="1" si="11"/>
        <v>1</v>
      </c>
      <c r="J59" s="13">
        <v>0</v>
      </c>
      <c r="K59" s="13">
        <f>COUNTIFS(Data!AH$6:AH$999,"&gt;="&amp;E59,Data!AH$6:AH$999,"&lt;"&amp;F59)*R72</f>
        <v>19</v>
      </c>
      <c r="L59" s="13"/>
      <c r="M59" s="13"/>
      <c r="N59" s="13"/>
      <c r="O59" s="13"/>
      <c r="P59" s="13"/>
      <c r="Q59" s="13"/>
      <c r="R59" s="73"/>
      <c r="S59" s="18"/>
      <c r="T59" s="19"/>
      <c r="U59" s="20"/>
      <c r="V59" s="20"/>
      <c r="W59" s="20"/>
      <c r="X59" s="20"/>
      <c r="Y59" s="20"/>
      <c r="Z59" s="20"/>
      <c r="AA59" s="21"/>
    </row>
    <row r="60" spans="1:27" s="22" customFormat="1" ht="16.5" customHeight="1" x14ac:dyDescent="0.25">
      <c r="A60" s="40" t="s">
        <v>1882</v>
      </c>
      <c r="B60" s="41" t="str">
        <f>TEXT(IF(B59&gt;0,ROUNDDOWN(B59/B58,0)*B58,ROUNDUP(B59/B58,0)*B58),IF(C58=2,"0.00",IF(C58=1,"0.0",0)))</f>
        <v>6</v>
      </c>
      <c r="C60" s="13"/>
      <c r="D60" s="27" t="str">
        <f t="shared" si="8"/>
        <v>160 ≤ x &lt; 180</v>
      </c>
      <c r="E60" s="28">
        <f t="shared" si="10"/>
        <v>160</v>
      </c>
      <c r="F60" s="28">
        <f t="shared" si="9"/>
        <v>180</v>
      </c>
      <c r="G60" s="29">
        <f ca="1">SUMPRODUCT((Data!AH$6:AH$999&gt;=E60)*(Data!AH$6:AH$999&lt;F60),SUBTOTAL(103,OFFSET(Data!AH$6:AH$999,ROW(Data!AH$6:AH$999)-MIN(ROW(Data!AH$6:AH$999)),0,1,1)))</f>
        <v>10</v>
      </c>
      <c r="H60" s="29">
        <f ca="1">SUM(G$51:G60)</f>
        <v>333</v>
      </c>
      <c r="I60" s="13" t="b">
        <f t="shared" ca="1" si="11"/>
        <v>1</v>
      </c>
      <c r="J60" s="13">
        <v>0</v>
      </c>
      <c r="K60" s="13">
        <f>COUNTIFS(Data!AH$6:AH$999,"&gt;="&amp;E60,Data!AH$6:AH$999,"&lt;"&amp;F60)*R72</f>
        <v>10</v>
      </c>
      <c r="L60" s="13"/>
      <c r="M60" s="13"/>
      <c r="N60" s="13"/>
      <c r="O60" s="13"/>
      <c r="P60" s="13"/>
      <c r="Q60" s="13"/>
      <c r="R60" s="73"/>
      <c r="S60" s="18"/>
      <c r="T60" s="19"/>
      <c r="U60" s="20"/>
      <c r="V60" s="20"/>
      <c r="W60" s="20"/>
      <c r="X60" s="20"/>
      <c r="Y60" s="20"/>
      <c r="Z60" s="20"/>
      <c r="AA60" s="21"/>
    </row>
    <row r="61" spans="1:27" s="22" customFormat="1" ht="16.5" customHeight="1" x14ac:dyDescent="0.25">
      <c r="A61" s="38" t="s">
        <v>1879</v>
      </c>
      <c r="B61" s="37">
        <v>0</v>
      </c>
      <c r="C61" s="13"/>
      <c r="D61" s="27" t="str">
        <f t="shared" si="8"/>
        <v>180 ≤ x &lt; 200</v>
      </c>
      <c r="E61" s="28">
        <f t="shared" si="10"/>
        <v>180</v>
      </c>
      <c r="F61" s="28">
        <f t="shared" si="9"/>
        <v>200</v>
      </c>
      <c r="G61" s="29">
        <f ca="1">SUMPRODUCT((Data!AH$6:AH$999&gt;=E61)*(Data!AH$6:AH$999&lt;F61),SUBTOTAL(103,OFFSET(Data!AH$6:AH$999,ROW(Data!AH$6:AH$999)-MIN(ROW(Data!AH$6:AH$999)),0,1,1)))</f>
        <v>0</v>
      </c>
      <c r="H61" s="29">
        <f ca="1">SUM(G$51:G61)</f>
        <v>333</v>
      </c>
      <c r="I61" s="13" t="b">
        <f t="shared" ca="1" si="11"/>
        <v>1</v>
      </c>
      <c r="J61" s="13">
        <v>0</v>
      </c>
      <c r="K61" s="13">
        <f>COUNTIFS(Data!AH$6:AH$999,"&gt;="&amp;E61,Data!AH$6:AH$999,"&lt;"&amp;F61)*R72</f>
        <v>0</v>
      </c>
      <c r="L61" s="13"/>
      <c r="M61" s="13"/>
      <c r="N61" s="13"/>
      <c r="O61" s="13"/>
      <c r="P61" s="13"/>
      <c r="Q61" s="13"/>
      <c r="R61" s="73"/>
      <c r="S61" s="42"/>
      <c r="T61" s="19"/>
      <c r="U61" s="20"/>
      <c r="V61" s="20"/>
      <c r="W61" s="20"/>
      <c r="X61" s="20"/>
      <c r="Y61" s="20"/>
      <c r="Z61" s="20"/>
      <c r="AA61" s="21"/>
    </row>
    <row r="62" spans="1:27" s="22" customFormat="1" ht="16.5" customHeight="1" x14ac:dyDescent="0.25">
      <c r="A62" s="40" t="s">
        <v>1886</v>
      </c>
      <c r="B62" s="43">
        <f>E52</f>
        <v>0</v>
      </c>
      <c r="C62" s="44">
        <f>IF(ISBLANK(B61),B60,IF(B61&gt;0,ROUNDDOWN(B61/B58,0)*B58,ROUNDUP(B61/B58,0)*B58))</f>
        <v>0</v>
      </c>
      <c r="D62" s="27" t="str">
        <f t="shared" si="8"/>
        <v>200 ≤ x &lt; 220</v>
      </c>
      <c r="E62" s="28">
        <f t="shared" si="10"/>
        <v>200</v>
      </c>
      <c r="F62" s="28">
        <f t="shared" si="9"/>
        <v>220</v>
      </c>
      <c r="G62" s="29">
        <f ca="1">SUMPRODUCT((Data!AH$6:AH$999&gt;=E62)*(Data!AH$6:AH$999&lt;F62),SUBTOTAL(103,OFFSET(Data!AH$6:AH$999,ROW(Data!AH$6:AH$999)-MIN(ROW(Data!AH$6:AH$999)),0,1,1)))</f>
        <v>1</v>
      </c>
      <c r="H62" s="29">
        <f ca="1">SUM(G$51:G62)</f>
        <v>334</v>
      </c>
      <c r="I62" s="13" t="b">
        <f t="shared" ca="1" si="11"/>
        <v>1</v>
      </c>
      <c r="J62" s="13">
        <v>0</v>
      </c>
      <c r="K62" s="13">
        <f>COUNTIFS(Data!AH$6:AH$999,"&gt;="&amp;E62,Data!AH$6:AH$999,"&lt;"&amp;F62)*R72</f>
        <v>1</v>
      </c>
      <c r="L62" s="13"/>
      <c r="M62" s="13"/>
      <c r="N62" s="13"/>
      <c r="O62" s="13"/>
      <c r="P62" s="13"/>
      <c r="Q62" s="13"/>
      <c r="R62" s="73"/>
      <c r="S62" s="30"/>
      <c r="T62" s="19"/>
      <c r="U62" s="20"/>
      <c r="V62" s="20"/>
      <c r="W62" s="20"/>
      <c r="X62" s="20"/>
      <c r="Y62" s="20"/>
      <c r="Z62" s="20"/>
      <c r="AA62" s="21"/>
    </row>
    <row r="63" spans="1:27" s="22" customFormat="1" ht="16.5" customHeight="1" x14ac:dyDescent="0.25">
      <c r="A63" s="38" t="s">
        <v>1881</v>
      </c>
      <c r="B63" s="45">
        <f>SUBTOTAL(104,Data!$AH$6:$AH$999)</f>
        <v>203.01</v>
      </c>
      <c r="C63" s="13"/>
      <c r="D63" s="27" t="str">
        <f t="shared" si="8"/>
        <v>220 ≤ x &lt; 240</v>
      </c>
      <c r="E63" s="28">
        <f t="shared" si="10"/>
        <v>220</v>
      </c>
      <c r="F63" s="28">
        <f t="shared" si="9"/>
        <v>240</v>
      </c>
      <c r="G63" s="29">
        <f ca="1">SUMPRODUCT((Data!AH$6:AH$999&gt;=E63)*(Data!AH$6:AH$999&lt;F63),SUBTOTAL(103,OFFSET(Data!AH$6:AH$999,ROW(Data!AH$6:AH$999)-MIN(ROW(Data!AH$6:AH$999)),0,1,1)))</f>
        <v>0</v>
      </c>
      <c r="H63" s="29">
        <f ca="1">SUM(G$51:G63)</f>
        <v>334</v>
      </c>
      <c r="I63" s="13" t="b">
        <f t="shared" ca="1" si="11"/>
        <v>0</v>
      </c>
      <c r="J63" s="13">
        <v>0</v>
      </c>
      <c r="K63" s="13">
        <f>COUNTIFS(Data!AH$6:AH$999,"&gt;="&amp;E63,Data!AH$6:AH$999,"&lt;"&amp;F63)*R72</f>
        <v>0</v>
      </c>
      <c r="L63" s="13"/>
      <c r="M63" s="13"/>
      <c r="N63" s="13"/>
      <c r="O63" s="13"/>
      <c r="P63" s="13"/>
      <c r="Q63" s="13"/>
      <c r="R63" s="73"/>
      <c r="S63" s="18"/>
      <c r="T63" s="19"/>
      <c r="U63" s="20"/>
      <c r="V63" s="20"/>
      <c r="W63" s="20"/>
      <c r="X63" s="20"/>
      <c r="Y63" s="20"/>
      <c r="Z63" s="20"/>
      <c r="AA63" s="21"/>
    </row>
    <row r="64" spans="1:27" s="22" customFormat="1" ht="16.5" customHeight="1" x14ac:dyDescent="0.25">
      <c r="A64" s="38" t="s">
        <v>1880</v>
      </c>
      <c r="B64" s="46" t="str">
        <f>TEXT(ROUNDUP(B63/B58,0)*B58,IF(C58=2,"0.00",IF(C58=1,"0.0",0)))</f>
        <v>204</v>
      </c>
      <c r="C64" s="35"/>
      <c r="D64" s="27" t="str">
        <f t="shared" si="8"/>
        <v>240 ≤ x &lt; 260</v>
      </c>
      <c r="E64" s="28">
        <f t="shared" si="10"/>
        <v>240</v>
      </c>
      <c r="F64" s="28">
        <f t="shared" si="9"/>
        <v>260</v>
      </c>
      <c r="G64" s="29">
        <f ca="1">SUMPRODUCT((Data!AH$6:AH$999&gt;=E64)*(Data!AH$6:AH$999&lt;F64),SUBTOTAL(103,OFFSET(Data!AH$6:AH$999,ROW(Data!AH$6:AH$999)-MIN(ROW(Data!AH$6:AH$999)),0,1,1)))</f>
        <v>0</v>
      </c>
      <c r="H64" s="29">
        <f ca="1">SUM(G$51:G64)</f>
        <v>334</v>
      </c>
      <c r="I64" s="13" t="b">
        <f t="shared" ca="1" si="11"/>
        <v>0</v>
      </c>
      <c r="J64" s="13">
        <v>0</v>
      </c>
      <c r="K64" s="13">
        <f>COUNTIFS(Data!AH$6:AH$999,"&gt;="&amp;E64,Data!AH$6:AH$999,"&lt;"&amp;F64)*R72</f>
        <v>0</v>
      </c>
      <c r="L64" s="13"/>
      <c r="M64" s="13"/>
      <c r="N64" s="13"/>
      <c r="O64" s="13"/>
      <c r="P64" s="13"/>
      <c r="Q64" s="13"/>
      <c r="R64" s="73"/>
      <c r="S64" s="18"/>
      <c r="T64" s="19"/>
      <c r="U64" s="20"/>
      <c r="V64" s="20"/>
      <c r="W64" s="20"/>
      <c r="X64" s="20"/>
      <c r="Y64" s="20"/>
      <c r="Z64" s="20"/>
      <c r="AA64" s="21"/>
    </row>
    <row r="65" spans="1:27" s="22" customFormat="1" ht="16.5" customHeight="1" x14ac:dyDescent="0.25">
      <c r="A65" s="206" t="s">
        <v>1433</v>
      </c>
      <c r="B65" s="47"/>
      <c r="C65" s="13"/>
      <c r="D65" s="27" t="str">
        <f t="shared" si="8"/>
        <v>260 ≤ x &lt; 280</v>
      </c>
      <c r="E65" s="28">
        <f t="shared" si="10"/>
        <v>260</v>
      </c>
      <c r="F65" s="28">
        <f t="shared" si="9"/>
        <v>280</v>
      </c>
      <c r="G65" s="29">
        <f ca="1">SUMPRODUCT((Data!AH$6:AH$999&gt;=E65)*(Data!AH$6:AH$999&lt;F65),SUBTOTAL(103,OFFSET(Data!AH$6:AH$999,ROW(Data!AH$6:AH$999)-MIN(ROW(Data!AH$6:AH$999)),0,1,1)))</f>
        <v>0</v>
      </c>
      <c r="H65" s="29">
        <f ca="1">SUM(G$51:G65)</f>
        <v>334</v>
      </c>
      <c r="I65" s="13" t="b">
        <f t="shared" ca="1" si="11"/>
        <v>0</v>
      </c>
      <c r="J65" s="13">
        <v>0</v>
      </c>
      <c r="K65" s="13">
        <f>COUNTIFS(Data!AH$6:AH$999,"&gt;="&amp;E65,Data!AH$6:AH$999,"&lt;"&amp;F65)*R72</f>
        <v>0</v>
      </c>
      <c r="L65" s="13"/>
      <c r="M65" s="13"/>
      <c r="N65" s="13"/>
      <c r="O65" s="13"/>
      <c r="P65" s="13"/>
      <c r="Q65" s="13"/>
      <c r="R65" s="73"/>
      <c r="S65" s="18"/>
      <c r="T65" s="19"/>
      <c r="U65" s="20"/>
      <c r="V65" s="20"/>
      <c r="W65" s="20"/>
      <c r="X65" s="20"/>
      <c r="Y65" s="20"/>
      <c r="Z65" s="20"/>
      <c r="AA65" s="21"/>
    </row>
    <row r="66" spans="1:27" s="22" customFormat="1" ht="16.5" customHeight="1" x14ac:dyDescent="0.25">
      <c r="A66" s="207"/>
      <c r="B66" s="48"/>
      <c r="C66" s="13"/>
      <c r="D66" s="27" t="str">
        <f t="shared" si="8"/>
        <v>280 ≤ x &lt; 300</v>
      </c>
      <c r="E66" s="28">
        <f t="shared" si="10"/>
        <v>280</v>
      </c>
      <c r="F66" s="28">
        <f t="shared" si="9"/>
        <v>300</v>
      </c>
      <c r="G66" s="29">
        <f ca="1">SUMPRODUCT((Data!AH$6:AH$999&gt;=E66)*(Data!AH$6:AH$999&lt;F66),SUBTOTAL(103,OFFSET(Data!AH$6:AH$999,ROW(Data!AH$6:AH$999)-MIN(ROW(Data!AH$6:AH$999)),0,1,1)))</f>
        <v>0</v>
      </c>
      <c r="H66" s="29">
        <f ca="1">SUM(G$51:G66)</f>
        <v>334</v>
      </c>
      <c r="I66" s="13" t="b">
        <f t="shared" ca="1" si="11"/>
        <v>0</v>
      </c>
      <c r="J66" s="13">
        <v>0</v>
      </c>
      <c r="K66" s="13">
        <f>COUNTIFS(Data!AH$6:AH$999,"&gt;="&amp;E66,Data!AH$6:AH$999,"&lt;"&amp;F66)*R72</f>
        <v>0</v>
      </c>
      <c r="L66" s="13"/>
      <c r="M66" s="13"/>
      <c r="N66" s="13"/>
      <c r="O66" s="13"/>
      <c r="P66" s="13"/>
      <c r="Q66" s="13"/>
      <c r="R66" s="73"/>
      <c r="S66" s="18"/>
      <c r="T66" s="19"/>
      <c r="U66" s="20"/>
      <c r="V66" s="20"/>
      <c r="W66" s="20"/>
      <c r="X66" s="20"/>
      <c r="Y66" s="20"/>
      <c r="Z66" s="20"/>
      <c r="AA66" s="21"/>
    </row>
    <row r="67" spans="1:27" s="22" customFormat="1" ht="16.5" customHeight="1" x14ac:dyDescent="0.25">
      <c r="A67" s="49" t="s">
        <v>1437</v>
      </c>
      <c r="B67" s="50">
        <v>1</v>
      </c>
      <c r="C67" s="13">
        <f>IF(IF(B67=INT(B67),0,LEN(MID(B67-INT(B67),FIND(".",B67,1),LEN(B67)-FIND(".",B67,1))))&gt;2,2,IF(B67=INT(B67),0,LEN(MID(B67-INT(B67),FIND(".",B67,1),LEN(B67)-FIND(".",B67,1)))))</f>
        <v>0</v>
      </c>
      <c r="D67" s="27" t="str">
        <f t="shared" si="8"/>
        <v>300 ≤ x &lt; 320</v>
      </c>
      <c r="E67" s="28">
        <f t="shared" si="10"/>
        <v>300</v>
      </c>
      <c r="F67" s="28">
        <f t="shared" si="9"/>
        <v>320</v>
      </c>
      <c r="G67" s="29">
        <f ca="1">SUMPRODUCT((Data!AH$6:AH$999&gt;=E67)*(Data!AH$6:AH$999&lt;F67),SUBTOTAL(103,OFFSET(Data!AH$6:AH$999,ROW(Data!AH$6:AH$999)-MIN(ROW(Data!AH$6:AH$999)),0,1,1)))</f>
        <v>0</v>
      </c>
      <c r="H67" s="29">
        <f ca="1">SUM(G$51:G67)</f>
        <v>334</v>
      </c>
      <c r="I67" s="13" t="b">
        <f t="shared" ca="1" si="11"/>
        <v>0</v>
      </c>
      <c r="J67" s="13">
        <v>0</v>
      </c>
      <c r="K67" s="13">
        <f>COUNTIFS(Data!AH$6:AH$999,"&gt;="&amp;E67,Data!AH$6:AH$999,"&lt;"&amp;F67)*R72</f>
        <v>0</v>
      </c>
      <c r="L67" s="13"/>
      <c r="M67" s="13"/>
      <c r="N67" s="13"/>
      <c r="O67" s="13"/>
      <c r="P67" s="13"/>
      <c r="Q67" s="13"/>
      <c r="R67" s="73"/>
      <c r="S67" s="18"/>
      <c r="T67" s="19"/>
      <c r="U67" s="20"/>
      <c r="V67" s="20"/>
      <c r="W67" s="20"/>
      <c r="X67" s="20"/>
      <c r="Y67" s="20"/>
      <c r="Z67" s="20"/>
      <c r="AA67" s="21"/>
    </row>
    <row r="68" spans="1:27" s="22" customFormat="1" ht="16.5" customHeight="1" x14ac:dyDescent="0.25">
      <c r="A68" s="51" t="s">
        <v>1440</v>
      </c>
      <c r="B68" s="12">
        <f>IF(ISBLANK(B61),IF(AND(ISBLANK(B71),ISBLANK(B69)),ROUNDUP(C68/B67,0)*B67,IF(ISBLANK(B71),ROUNDUP(B69/B67,0)*B67,IF(ISBLANK(B69),ROUNDUP((B64-C62)/(ROUND(B71,0)*B67),0)*B67,ROUNDUP(B69/B67,0)*B67))),IF(AND(ISBLANK(B71),ISBLANK(B69)),ROUNDUP(C68/B67,0)*B67,IF(ISBLANK(B71),ROUNDUP(B69/B67,0)*B67,IF(ISBLANK(B69),ROUNDUP((B64-C62)/(ROUND(B71,0)*B67),0)*B67,ROUNDUP(B69/B67,0)*B67))))</f>
        <v>20</v>
      </c>
      <c r="C68" s="29">
        <f>IF((B64-C62)=0,1,(B64-C62)/C69)</f>
        <v>18.545454545454547</v>
      </c>
      <c r="D68" s="27" t="str">
        <f t="shared" si="8"/>
        <v>320 ≤ x &lt; 340</v>
      </c>
      <c r="E68" s="28">
        <f t="shared" si="10"/>
        <v>320</v>
      </c>
      <c r="F68" s="28">
        <f t="shared" si="9"/>
        <v>340</v>
      </c>
      <c r="G68" s="29">
        <f ca="1">SUMPRODUCT((Data!AH$6:AH$999&gt;=E68)*(Data!AH$6:AH$999&lt;F68),SUBTOTAL(103,OFFSET(Data!AH$6:AH$999,ROW(Data!AH$6:AH$999)-MIN(ROW(Data!AH$6:AH$999)),0,1,1)))</f>
        <v>0</v>
      </c>
      <c r="H68" s="29">
        <f ca="1">SUM(G$51:G68)</f>
        <v>334</v>
      </c>
      <c r="I68" s="13" t="b">
        <f t="shared" ca="1" si="11"/>
        <v>0</v>
      </c>
      <c r="J68" s="13">
        <v>0</v>
      </c>
      <c r="K68" s="13">
        <f>COUNTIFS(Data!AH$6:AH$999,"&gt;="&amp;E68,Data!AH$6:AH$999,"&lt;"&amp;F68)*R72</f>
        <v>0</v>
      </c>
      <c r="L68" s="13"/>
      <c r="M68" s="13"/>
      <c r="N68" s="13"/>
      <c r="O68" s="13"/>
      <c r="P68" s="13"/>
      <c r="Q68" s="13"/>
      <c r="R68" s="73"/>
      <c r="S68" s="18"/>
      <c r="T68" s="19"/>
      <c r="U68" s="20"/>
      <c r="V68" s="20"/>
      <c r="W68" s="20"/>
      <c r="X68" s="20"/>
      <c r="Y68" s="20"/>
      <c r="Z68" s="20"/>
      <c r="AA68" s="21"/>
    </row>
    <row r="69" spans="1:27" s="22" customFormat="1" ht="16.5" customHeight="1" x14ac:dyDescent="0.25">
      <c r="A69" s="52" t="s">
        <v>1436</v>
      </c>
      <c r="B69" s="50">
        <v>20</v>
      </c>
      <c r="C69" s="53">
        <f>IF(AND(ISBLANK(B71),ISBLANK(B69)),B72,IF(ISBLANK(B69),ROUND(B71,0),IF(ISBLANK(B71),ROUNDUP((B64-C62)/B69,0),ROUND(B71,0))))</f>
        <v>11</v>
      </c>
      <c r="D69" s="27" t="str">
        <f t="shared" si="8"/>
        <v>340 ≤ x &lt; 360</v>
      </c>
      <c r="E69" s="28">
        <f t="shared" si="10"/>
        <v>340</v>
      </c>
      <c r="F69" s="28">
        <f t="shared" si="9"/>
        <v>360</v>
      </c>
      <c r="G69" s="29">
        <f ca="1">SUMPRODUCT((Data!AH$6:AH$999&gt;=E69)*(Data!AH$6:AH$999&lt;F69),SUBTOTAL(103,OFFSET(Data!AH$6:AH$999,ROW(Data!AH$6:AH$999)-MIN(ROW(Data!AH$6:AH$999)),0,1,1)))</f>
        <v>0</v>
      </c>
      <c r="H69" s="29">
        <f ca="1">SUM(G$51:G69)</f>
        <v>334</v>
      </c>
      <c r="I69" s="13" t="b">
        <f t="shared" ca="1" si="11"/>
        <v>0</v>
      </c>
      <c r="J69" s="13">
        <v>0</v>
      </c>
      <c r="K69" s="13">
        <f>COUNTIFS(Data!AH$6:AH$999,"&gt;="&amp;E69,Data!AH$6:AH$999,"&lt;"&amp;F69)*R72</f>
        <v>0</v>
      </c>
      <c r="L69" s="13"/>
      <c r="M69" s="13"/>
      <c r="N69" s="13"/>
      <c r="O69" s="13"/>
      <c r="P69" s="13"/>
      <c r="Q69" s="13"/>
      <c r="R69" s="73"/>
      <c r="S69" s="18"/>
      <c r="T69" s="19"/>
      <c r="U69" s="20"/>
      <c r="V69" s="20"/>
      <c r="W69" s="20"/>
      <c r="X69" s="20"/>
      <c r="Y69" s="20"/>
      <c r="Z69" s="20"/>
      <c r="AA69" s="21"/>
    </row>
    <row r="70" spans="1:27" s="22" customFormat="1" ht="16.5" customHeight="1" x14ac:dyDescent="0.25">
      <c r="A70" s="51" t="s">
        <v>1439</v>
      </c>
      <c r="B70" s="54">
        <f ca="1">COUNTIF(I51:I72,TRUE)</f>
        <v>11</v>
      </c>
      <c r="C70" s="13"/>
      <c r="D70" s="27" t="str">
        <f t="shared" si="8"/>
        <v>360 ≤ x &lt; 380</v>
      </c>
      <c r="E70" s="28">
        <f t="shared" si="10"/>
        <v>360</v>
      </c>
      <c r="F70" s="28">
        <f t="shared" si="9"/>
        <v>380</v>
      </c>
      <c r="G70" s="29">
        <f ca="1">SUMPRODUCT((Data!AH$6:AH$999&gt;=E70)*(Data!AH$6:AH$999&lt;F70),SUBTOTAL(103,OFFSET(Data!AH$6:AH$999,ROW(Data!AH$6:AH$999)-MIN(ROW(Data!AH$6:AH$999)),0,1,1)))</f>
        <v>0</v>
      </c>
      <c r="H70" s="29">
        <f ca="1">SUM(G$51:G70)</f>
        <v>334</v>
      </c>
      <c r="I70" s="13" t="b">
        <f t="shared" ca="1" si="11"/>
        <v>0</v>
      </c>
      <c r="J70" s="13">
        <v>0</v>
      </c>
      <c r="K70" s="13">
        <f>COUNTIFS(Data!AH$6:AH$999,"&gt;="&amp;E70,Data!AH$6:AH$999,"&lt;"&amp;F70)*R72</f>
        <v>0</v>
      </c>
      <c r="L70" s="13"/>
      <c r="M70" s="13"/>
      <c r="N70" s="13"/>
      <c r="O70" s="13"/>
      <c r="P70" s="13"/>
      <c r="Q70" s="13"/>
      <c r="R70" s="73"/>
      <c r="S70" s="18"/>
      <c r="T70" s="19"/>
      <c r="U70" s="20"/>
      <c r="V70" s="20"/>
      <c r="W70" s="20"/>
      <c r="X70" s="20"/>
      <c r="Y70" s="20"/>
      <c r="Z70" s="20"/>
      <c r="AA70" s="21"/>
    </row>
    <row r="71" spans="1:27" s="22" customFormat="1" ht="16.5" customHeight="1" x14ac:dyDescent="0.25">
      <c r="A71" s="52" t="s">
        <v>1438</v>
      </c>
      <c r="B71" s="50"/>
      <c r="C71" s="13"/>
      <c r="D71" s="27" t="str">
        <f t="shared" si="8"/>
        <v>380 ≤ x &lt; 400</v>
      </c>
      <c r="E71" s="28">
        <f t="shared" si="10"/>
        <v>380</v>
      </c>
      <c r="F71" s="28">
        <f t="shared" si="9"/>
        <v>400</v>
      </c>
      <c r="G71" s="29">
        <f ca="1">SUMPRODUCT((Data!AH$6:AH$999&gt;=E71)*(Data!AH$6:AH$999&lt;F71),SUBTOTAL(103,OFFSET(Data!AH$6:AH$999,ROW(Data!AH$6:AH$999)-MIN(ROW(Data!AH$6:AH$999)),0,1,1)))</f>
        <v>0</v>
      </c>
      <c r="H71" s="29">
        <f ca="1">SUM(G$51:G71)</f>
        <v>334</v>
      </c>
      <c r="I71" s="13" t="b">
        <f t="shared" ca="1" si="11"/>
        <v>0</v>
      </c>
      <c r="J71" s="13">
        <v>0</v>
      </c>
      <c r="K71" s="13">
        <f>COUNTIFS(Data!AH$6:AH$999,"&gt;="&amp;E71,Data!AH$6:AH$999,"&lt;"&amp;F71)*R72</f>
        <v>0</v>
      </c>
      <c r="L71" s="13"/>
      <c r="M71" s="13"/>
      <c r="N71" s="13"/>
      <c r="O71" s="13"/>
      <c r="P71" s="13"/>
      <c r="Q71" s="13"/>
      <c r="R71" s="73"/>
      <c r="S71" s="18"/>
      <c r="T71" s="19"/>
      <c r="U71" s="20"/>
      <c r="V71" s="20"/>
      <c r="W71" s="20"/>
      <c r="X71" s="20"/>
      <c r="Y71" s="20"/>
      <c r="Z71" s="20"/>
      <c r="AA71" s="21"/>
    </row>
    <row r="72" spans="1:27" s="22" customFormat="1" ht="16.5" customHeight="1" x14ac:dyDescent="0.25">
      <c r="A72" s="55" t="s">
        <v>1441</v>
      </c>
      <c r="B72" s="56">
        <f>IF(ROUND(LOG(B54,2),0)&lt;&gt;0,ROUND(LOG(B54,2),0),1)</f>
        <v>8</v>
      </c>
      <c r="C72" s="13"/>
      <c r="D72" s="23" t="str">
        <f>TEXT(E72,IF(C$55=2,"0.00",IF(C$55=1,"0.0",0)))&amp;" ≤ x"</f>
        <v>400 ≤ x</v>
      </c>
      <c r="E72" s="25">
        <f t="shared" si="10"/>
        <v>400</v>
      </c>
      <c r="F72" s="57"/>
      <c r="G72" s="26">
        <f ca="1">SUMPRODUCT((Data!AH$6:AH$999&gt;=E72)*1,SUBTOTAL(103,OFFSET(Data!AH$6:AH$999,ROW(Data!AH$6:AH$999)-MIN(ROW(Data!AH$6:AH$999)),0,1,1)))</f>
        <v>0</v>
      </c>
      <c r="H72" s="26">
        <f ca="1">SUM(G$51:G72)</f>
        <v>334</v>
      </c>
      <c r="I72" s="13" t="b">
        <f ca="1">AND(B54=H72,H72&lt;&gt;SUM(G51:G71))</f>
        <v>0</v>
      </c>
      <c r="J72" s="13">
        <f ca="1">IF(G72&gt;0,G72,0)</f>
        <v>0</v>
      </c>
      <c r="K72" s="13">
        <f>COUNTIFS(Data!AH$6:AH$999,"&gt;="&amp;E72)*R72</f>
        <v>0</v>
      </c>
      <c r="L72" s="13"/>
      <c r="M72" s="13"/>
      <c r="N72" s="13"/>
      <c r="O72" s="13"/>
      <c r="P72" s="13"/>
      <c r="Q72" s="13"/>
      <c r="R72" s="88" t="b">
        <v>1</v>
      </c>
      <c r="S72" s="18"/>
      <c r="T72" s="19"/>
      <c r="U72" s="20"/>
      <c r="V72" s="20"/>
      <c r="W72" s="20"/>
      <c r="X72" s="20"/>
      <c r="Y72" s="20"/>
      <c r="Z72" s="20"/>
      <c r="AA72" s="21"/>
    </row>
    <row r="73" spans="1:27" s="22" customFormat="1" ht="39.950000000000003" customHeight="1" x14ac:dyDescent="0.25">
      <c r="A73" s="21"/>
      <c r="B73" s="70"/>
      <c r="C73" s="59"/>
      <c r="D73" s="60"/>
      <c r="E73" s="61"/>
      <c r="F73" s="61"/>
      <c r="G73" s="62"/>
      <c r="H73" s="62"/>
      <c r="I73" s="59"/>
      <c r="J73" s="21"/>
      <c r="K73" s="59"/>
      <c r="L73" s="59"/>
      <c r="M73" s="59"/>
      <c r="N73" s="59"/>
      <c r="O73" s="59"/>
      <c r="P73" s="59"/>
      <c r="Q73" s="59"/>
      <c r="R73" s="71"/>
      <c r="S73" s="21"/>
      <c r="T73" s="20"/>
      <c r="U73" s="20"/>
      <c r="V73" s="20"/>
      <c r="W73" s="20"/>
      <c r="X73" s="20"/>
      <c r="Y73" s="20"/>
      <c r="Z73" s="20"/>
      <c r="AA73" s="21"/>
    </row>
    <row r="74" spans="1:27" s="22" customFormat="1" ht="39.950000000000003" customHeight="1" x14ac:dyDescent="0.25">
      <c r="A74" s="21"/>
      <c r="B74" s="70"/>
      <c r="C74" s="59"/>
      <c r="D74" s="60"/>
      <c r="E74" s="61"/>
      <c r="F74" s="61"/>
      <c r="G74" s="62"/>
      <c r="H74" s="62"/>
      <c r="I74" s="59"/>
      <c r="J74" s="21"/>
      <c r="K74" s="71"/>
      <c r="L74" s="72"/>
      <c r="M74" s="59"/>
      <c r="N74" s="59"/>
      <c r="O74" s="59"/>
      <c r="P74" s="59"/>
      <c r="Q74" s="59"/>
      <c r="R74" s="71"/>
      <c r="S74" s="21"/>
      <c r="T74" s="20"/>
      <c r="U74" s="20"/>
      <c r="V74" s="20"/>
      <c r="W74" s="20"/>
      <c r="X74" s="20"/>
      <c r="Y74" s="20"/>
      <c r="Z74" s="20"/>
      <c r="AA74" s="21"/>
    </row>
    <row r="75" spans="1:27" s="22" customFormat="1" ht="16.5" customHeight="1" x14ac:dyDescent="0.25">
      <c r="A75" s="205" t="s">
        <v>1435</v>
      </c>
      <c r="B75" s="205"/>
      <c r="C75" s="13"/>
      <c r="D75" s="14" t="s">
        <v>1401</v>
      </c>
      <c r="E75" s="15" t="s">
        <v>1397</v>
      </c>
      <c r="F75" s="15" t="s">
        <v>1398</v>
      </c>
      <c r="G75" s="16" t="s">
        <v>1371</v>
      </c>
      <c r="H75" s="17" t="s">
        <v>1399</v>
      </c>
      <c r="I75" s="13"/>
      <c r="J75" s="13" t="s">
        <v>1738</v>
      </c>
      <c r="K75" s="13" t="s">
        <v>1739</v>
      </c>
      <c r="L75" s="13"/>
      <c r="M75" s="13"/>
      <c r="N75" s="13" t="s">
        <v>1740</v>
      </c>
      <c r="O75" s="73"/>
      <c r="P75" s="73"/>
      <c r="Q75" s="73"/>
      <c r="R75" s="73"/>
      <c r="S75" s="18"/>
      <c r="T75" s="19"/>
      <c r="U75" s="20"/>
      <c r="V75" s="20"/>
      <c r="W75" s="20"/>
      <c r="X75" s="20"/>
      <c r="Y75" s="20"/>
      <c r="Z75" s="20"/>
      <c r="AA75" s="21"/>
    </row>
    <row r="76" spans="1:27" s="22" customFormat="1" ht="16.5" customHeight="1" x14ac:dyDescent="0.25">
      <c r="A76" s="205"/>
      <c r="B76" s="205"/>
      <c r="C76" s="13"/>
      <c r="D76" s="74" t="str">
        <f>"x &lt; "&amp;TEXT(F76,IF(C$80=2,"0.00",IF(C$80=1,"0.0",0)))</f>
        <v>x &lt; -4.50</v>
      </c>
      <c r="E76" s="75"/>
      <c r="F76" s="76">
        <f>ROUNDDOWN(E77,8)</f>
        <v>-4.5</v>
      </c>
      <c r="G76" s="77">
        <f ca="1">N76+M76</f>
        <v>0</v>
      </c>
      <c r="H76" s="77">
        <f ca="1">SUM(G$76:G76)</f>
        <v>0</v>
      </c>
      <c r="I76" s="13" t="b">
        <f ca="1">H76&lt;&gt;0</f>
        <v>0</v>
      </c>
      <c r="J76" s="78">
        <f ca="1">IF(G76&gt;0,G76,0)</f>
        <v>0</v>
      </c>
      <c r="K76" s="79">
        <f>(SUMPRODUCT(1*(Data!BB$6:BB$999&lt;F76),ISBLANK(Data!BC$6:BC$999)*1,ISBLANK(Data!BC$6:BC$999)*ISNUMBER(Data!BB$6:BB$999))+
SUMPRODUCT(1*(Data!BC$6:BC$999&lt;F76),ISNUMBER(Data!BC$6:BC$999)*1))*$R$97</f>
        <v>0</v>
      </c>
      <c r="L76" s="78"/>
      <c r="M76" s="78">
        <f ca="1">SUMPRODUCT(1*(Data!BB$6:BB$999&lt;F76),SUBTOTAL(103,OFFSET(Data!BB$6:BB$999,ROW(Data!BB$6:BB$999)-MIN(ROW(Data!BB$6:BB$999)),0,1,1)),ISBLANK(Data!BC$6:BC$999)*1)</f>
        <v>0</v>
      </c>
      <c r="N76" s="78">
        <f ca="1">SUMPRODUCT(1*(Data!BC$6:BC$999&lt;F76),SUBTOTAL(103,OFFSET(Data!BC$6:BC$999,ROW(Data!BC$6:BC$999)-MIN(ROW(Data!BC$6:BC$999)),0,1,1)))</f>
        <v>0</v>
      </c>
      <c r="O76" s="73"/>
      <c r="P76" s="73"/>
      <c r="Q76" s="73"/>
      <c r="R76" s="73"/>
      <c r="S76" s="18"/>
      <c r="T76" s="19"/>
      <c r="U76" s="20"/>
      <c r="V76" s="20"/>
      <c r="W76" s="20"/>
      <c r="X76" s="20"/>
      <c r="Y76" s="20"/>
      <c r="Z76" s="20"/>
      <c r="AA76" s="21"/>
    </row>
    <row r="77" spans="1:27" s="22" customFormat="1" ht="16.5" customHeight="1" x14ac:dyDescent="0.25">
      <c r="A77" s="204" t="str">
        <f ca="1">IF(AND(SUM(LogP_Freq_TOTAL)=B79,SUM(G77:G96)=B79),"","DATA  OUT  OF  RANGE!")</f>
        <v/>
      </c>
      <c r="B77" s="204"/>
      <c r="C77" s="13"/>
      <c r="D77" s="80" t="str">
        <f t="shared" ref="D77:D96" si="12">TEXT(E77,IF(C$80=2,"0.00",IF(C$80=1,"0.0",0)))&amp;" ≤ x &lt; "&amp;TEXT(F77,IF(C$80=2,"0.00",IF(C$80=1,"0.0",0)))</f>
        <v>-4.50 ≤ x &lt; -3.25</v>
      </c>
      <c r="E77" s="81">
        <f>ROUNDDOWN(IF(ISBLANK(B86),IF(OR(ISBLANK(B96),ISBLANK(B94)),ROUND((B87-(B87+C94*B93-B89)/2)/B83,0)*B83,B87),B86),8)</f>
        <v>-4.5</v>
      </c>
      <c r="F77" s="81">
        <f t="shared" ref="F77:F96" si="13">ROUNDDOWN(E77+$B$93,8)</f>
        <v>-3.25</v>
      </c>
      <c r="G77" s="82">
        <f t="shared" ref="G77:G97" ca="1" si="14">N77+M77</f>
        <v>3</v>
      </c>
      <c r="H77" s="82">
        <f ca="1">SUM(G$76:G77)</f>
        <v>3</v>
      </c>
      <c r="I77" s="13" t="b">
        <f ca="1">IF(ISNUMBER($B$96),(ROW(H77)-ROW($H$75)-1)&lt;=$B$96,OR(AND((ROW(H77)-ROW($H$75))&gt;=MATCH(TRUE,INDEX($H$76:$H$97&lt;&gt;0,),0),(ROW(H77)-ROW($H$75))&lt;=MATCH(TRUE,INDEX($H$76:$H$97=$B$79,),0)),AND(ISNUMBER($B$86),(ROW(H77)-ROW($H$75))&lt;=MATCH(TRUE,INDEX($H$76:$H$97=$B$79,),0))))</f>
        <v>1</v>
      </c>
      <c r="J77" s="78">
        <v>0</v>
      </c>
      <c r="K77" s="79">
        <f>(SUMPRODUCT((Data!BB$6:BB$999&gt;=E77)*(Data!BB$6:BB$999&lt;F77),ISBLANK(Data!BC$6:BC$999)*1,ISBLANK(Data!BC$6:BC$999)*ISNUMBER(Data!BB$6:BB$999))+
SUMPRODUCT((Data!BC$6:BC$999&gt;=E77)*(Data!BC$6:BC$999&lt;F77),ISNUMBER(Data!BC$6:BC$999)*1))*$R$97</f>
        <v>3</v>
      </c>
      <c r="L77" s="78"/>
      <c r="M77" s="78">
        <f ca="1">SUMPRODUCT((Data!BB$6:BB$999&gt;=E77)*(Data!BB$6:BB$999&lt;F77),SUBTOTAL(103,OFFSET(Data!BB$6:BB$999,ROW(Data!BB$6:BB$999)-MIN(ROW(Data!BB$6:BB$999)),0,1,1)),ISBLANK(Data!BC$6:BC$999)*1)</f>
        <v>2</v>
      </c>
      <c r="N77" s="78">
        <f ca="1">SUMPRODUCT((Data!BC$6:BC$999&gt;=E77)*(Data!BC$6:BC$999&lt;F77),SUBTOTAL(103,OFFSET(Data!BC$6:BC$999,ROW(Data!BC$6:BC$999)-MIN(ROW(Data!BC$6:BC$999)),0,1,1)))</f>
        <v>1</v>
      </c>
      <c r="O77" s="73"/>
      <c r="P77" s="73"/>
      <c r="Q77" s="73"/>
      <c r="R77" s="73"/>
      <c r="S77" s="18"/>
      <c r="T77" s="19"/>
      <c r="U77" s="20"/>
      <c r="V77" s="20"/>
      <c r="W77" s="20"/>
      <c r="X77" s="20"/>
      <c r="Y77" s="20"/>
      <c r="Z77" s="20"/>
      <c r="AA77" s="21"/>
    </row>
    <row r="78" spans="1:27" s="22" customFormat="1" ht="16.5" customHeight="1" x14ac:dyDescent="0.25">
      <c r="A78" s="204"/>
      <c r="B78" s="204"/>
      <c r="C78" s="13"/>
      <c r="D78" s="80" t="str">
        <f t="shared" si="12"/>
        <v>-3.25 ≤ x &lt; -2.00</v>
      </c>
      <c r="E78" s="81">
        <f t="shared" ref="E78:E97" si="15">ROUNDDOWN(E77+$B$93,8)</f>
        <v>-3.25</v>
      </c>
      <c r="F78" s="81">
        <f t="shared" si="13"/>
        <v>-2</v>
      </c>
      <c r="G78" s="82">
        <f t="shared" ca="1" si="14"/>
        <v>2</v>
      </c>
      <c r="H78" s="82">
        <f ca="1">SUM(G$76:G78)</f>
        <v>5</v>
      </c>
      <c r="I78" s="13" t="b">
        <f t="shared" ref="I78:I96" ca="1" si="16">IF(ISNUMBER($B$96),(ROW(H78)-ROW($H$75)-1)&lt;=$B$96,OR(AND((ROW(H78)-ROW($H$75))&gt;=MATCH(TRUE,INDEX($H$76:$H$97&lt;&gt;0,),0),(ROW(H78)-ROW($H$75))&lt;=MATCH(TRUE,INDEX($H$76:$H$97=$B$79,),0)),AND(ISNUMBER($B$86),(ROW(H78)-ROW($H$75))&lt;=MATCH(TRUE,INDEX($H$76:$H$97=$B$79,),0))))</f>
        <v>1</v>
      </c>
      <c r="J78" s="78">
        <v>0</v>
      </c>
      <c r="K78" s="79">
        <f>(SUMPRODUCT((Data!BB$6:BB$999&gt;=E78)*(Data!BB$6:BB$999&lt;F78),ISBLANK(Data!BC$6:BC$999)*1,ISBLANK(Data!BC$6:BC$999)*ISNUMBER(Data!BB$6:BB$999))+
SUMPRODUCT((Data!BC$6:BC$999&gt;=E78)*(Data!BC$6:BC$999&lt;F78),ISNUMBER(Data!BC$6:BC$999)*1))*$R$97</f>
        <v>2</v>
      </c>
      <c r="L78" s="78"/>
      <c r="M78" s="78">
        <f ca="1">SUMPRODUCT((Data!BB$6:BB$999&gt;=E78)*(Data!BB$6:BB$999&lt;F78),SUBTOTAL(103,OFFSET(Data!BB$6:BB$999,ROW(Data!BB$6:BB$999)-MIN(ROW(Data!BB$6:BB$999)),0,1,1)),ISBLANK(Data!BC$6:BC$999)*1)</f>
        <v>2</v>
      </c>
      <c r="N78" s="78">
        <f ca="1">SUMPRODUCT((Data!BC$6:BC$999&gt;=E78)*(Data!BC$6:BC$999&lt;F78),SUBTOTAL(103,OFFSET(Data!BC$6:BC$999,ROW(Data!BC$6:BC$999)-MIN(ROW(Data!BC$6:BC$999)),0,1,1)))</f>
        <v>0</v>
      </c>
      <c r="O78" s="73"/>
      <c r="P78" s="73"/>
      <c r="Q78" s="73"/>
      <c r="R78" s="73"/>
      <c r="S78" s="18"/>
      <c r="T78" s="19"/>
      <c r="U78" s="20"/>
      <c r="V78" s="20"/>
      <c r="W78" s="20"/>
      <c r="X78" s="20"/>
      <c r="Y78" s="20"/>
      <c r="Z78" s="20"/>
      <c r="AA78" s="21"/>
    </row>
    <row r="79" spans="1:27" s="22" customFormat="1" ht="16.5" customHeight="1" x14ac:dyDescent="0.25">
      <c r="A79" s="65" t="s">
        <v>1885</v>
      </c>
      <c r="B79" s="83">
        <f ca="1">SUMPRODUCT(ISNUMBER(Data!BC$6:BC$999)*1,SUBTOTAL(3,OFFSET(Data!BC$6:BC$999,ROW(Data!BC$6:BC$999)-MIN(ROW(Data!BC$6:BC$999)),0,1,1)))+
SUMPRODUCT(ISNUMBER(Data!BB$6:BB$999)*1,SUBTOTAL(3,OFFSET(Data!BB$6:BB$999,ROW(Data!BB$6:BB$999)-MIN(ROW(Data!BB$6:BB$999)),0,1,1)))</f>
        <v>334</v>
      </c>
      <c r="C79" s="13"/>
      <c r="D79" s="80" t="str">
        <f t="shared" si="12"/>
        <v>-2.00 ≤ x &lt; -0.75</v>
      </c>
      <c r="E79" s="81">
        <f t="shared" si="15"/>
        <v>-2</v>
      </c>
      <c r="F79" s="81">
        <f t="shared" si="13"/>
        <v>-0.75</v>
      </c>
      <c r="G79" s="82">
        <f t="shared" ca="1" si="14"/>
        <v>2</v>
      </c>
      <c r="H79" s="82">
        <f ca="1">SUM(G$76:G79)</f>
        <v>7</v>
      </c>
      <c r="I79" s="13" t="b">
        <f t="shared" ca="1" si="16"/>
        <v>1</v>
      </c>
      <c r="J79" s="78">
        <v>0</v>
      </c>
      <c r="K79" s="79">
        <f>(SUMPRODUCT((Data!BB$6:BB$999&gt;=E79)*(Data!BB$6:BB$999&lt;F79),ISBLANK(Data!BC$6:BC$999)*1,ISBLANK(Data!BC$6:BC$999)*ISNUMBER(Data!BB$6:BB$999))+
SUMPRODUCT((Data!BC$6:BC$999&gt;=E79)*(Data!BC$6:BC$999&lt;F79),ISNUMBER(Data!BC$6:BC$999)*1))*$R$97</f>
        <v>2</v>
      </c>
      <c r="L79" s="78"/>
      <c r="M79" s="78">
        <f ca="1">SUMPRODUCT((Data!BB$6:BB$999&gt;=E79)*(Data!BB$6:BB$999&lt;F79),SUBTOTAL(103,OFFSET(Data!BB$6:BB$999,ROW(Data!BB$6:BB$999)-MIN(ROW(Data!BB$6:BB$999)),0,1,1)),ISBLANK(Data!BC$6:BC$999)*1)</f>
        <v>1</v>
      </c>
      <c r="N79" s="78">
        <f ca="1">SUMPRODUCT((Data!BC$6:BC$999&gt;=E79)*(Data!BC$6:BC$999&lt;F79),SUBTOTAL(103,OFFSET(Data!BC$6:BC$999,ROW(Data!BC$6:BC$999)-MIN(ROW(Data!BC$6:BC$999)),0,1,1)))</f>
        <v>1</v>
      </c>
      <c r="O79" s="73"/>
      <c r="P79" s="73"/>
      <c r="Q79" s="73"/>
      <c r="R79" s="73"/>
      <c r="S79" s="18"/>
      <c r="T79" s="19"/>
      <c r="U79" s="20"/>
      <c r="V79" s="20"/>
      <c r="W79" s="20"/>
      <c r="X79" s="20"/>
      <c r="Y79" s="20"/>
      <c r="Z79" s="20"/>
      <c r="AA79" s="21"/>
    </row>
    <row r="80" spans="1:27" s="22" customFormat="1" ht="16.5" customHeight="1" x14ac:dyDescent="0.25">
      <c r="A80" s="30" t="s">
        <v>1400</v>
      </c>
      <c r="B80" s="32"/>
      <c r="C80" s="33">
        <f>IF(ISBLANK(B80),IF(C83=C92,C83,IF(C83&gt;C92,C83,C92)),B80)</f>
        <v>2</v>
      </c>
      <c r="D80" s="80" t="str">
        <f t="shared" si="12"/>
        <v>-0.75 ≤ x &lt; 0.50</v>
      </c>
      <c r="E80" s="81">
        <f t="shared" si="15"/>
        <v>-0.75</v>
      </c>
      <c r="F80" s="81">
        <f t="shared" si="13"/>
        <v>0.5</v>
      </c>
      <c r="G80" s="82">
        <f t="shared" ca="1" si="14"/>
        <v>12</v>
      </c>
      <c r="H80" s="82">
        <f ca="1">SUM(G$76:G80)</f>
        <v>19</v>
      </c>
      <c r="I80" s="13" t="b">
        <f t="shared" ca="1" si="16"/>
        <v>1</v>
      </c>
      <c r="J80" s="78">
        <v>0</v>
      </c>
      <c r="K80" s="79">
        <f>(SUMPRODUCT((Data!BB$6:BB$999&gt;=E80)*(Data!BB$6:BB$999&lt;F80),ISBLANK(Data!BC$6:BC$999)*1,ISBLANK(Data!BC$6:BC$999)*ISNUMBER(Data!BB$6:BB$999))+
SUMPRODUCT((Data!BC$6:BC$999&gt;=E80)*(Data!BC$6:BC$999&lt;F80),ISNUMBER(Data!BC$6:BC$999)*1))*$R$97</f>
        <v>12</v>
      </c>
      <c r="L80" s="78"/>
      <c r="M80" s="78">
        <f ca="1">SUMPRODUCT((Data!BB$6:BB$999&gt;=E80)*(Data!BB$6:BB$999&lt;F80),SUBTOTAL(103,OFFSET(Data!BB$6:BB$999,ROW(Data!BB$6:BB$999)-MIN(ROW(Data!BB$6:BB$999)),0,1,1)),ISBLANK(Data!BC$6:BC$999)*1)</f>
        <v>7</v>
      </c>
      <c r="N80" s="78">
        <f ca="1">SUMPRODUCT((Data!BC$6:BC$999&gt;=E80)*(Data!BC$6:BC$999&lt;F80),SUBTOTAL(103,OFFSET(Data!BC$6:BC$999,ROW(Data!BC$6:BC$999)-MIN(ROW(Data!BC$6:BC$999)),0,1,1)))</f>
        <v>5</v>
      </c>
      <c r="O80" s="73"/>
      <c r="P80" s="73"/>
      <c r="Q80" s="73"/>
      <c r="R80" s="73"/>
      <c r="S80" s="18"/>
      <c r="T80" s="19"/>
      <c r="U80" s="20"/>
      <c r="V80" s="20"/>
      <c r="W80" s="20"/>
      <c r="X80" s="20"/>
      <c r="Y80" s="20"/>
      <c r="Z80" s="20"/>
      <c r="AA80" s="21"/>
    </row>
    <row r="81" spans="1:27" s="22" customFormat="1" ht="16.5" customHeight="1" x14ac:dyDescent="0.25">
      <c r="A81" s="208" t="s">
        <v>1434</v>
      </c>
      <c r="B81" s="31"/>
      <c r="C81" s="13"/>
      <c r="D81" s="80" t="str">
        <f t="shared" si="12"/>
        <v>0.50 ≤ x &lt; 1.75</v>
      </c>
      <c r="E81" s="81">
        <f t="shared" si="15"/>
        <v>0.5</v>
      </c>
      <c r="F81" s="81">
        <f t="shared" si="13"/>
        <v>1.75</v>
      </c>
      <c r="G81" s="82">
        <f t="shared" ca="1" si="14"/>
        <v>41</v>
      </c>
      <c r="H81" s="82">
        <f ca="1">SUM(G$76:G81)</f>
        <v>60</v>
      </c>
      <c r="I81" s="13" t="b">
        <f t="shared" ca="1" si="16"/>
        <v>1</v>
      </c>
      <c r="J81" s="78">
        <v>0</v>
      </c>
      <c r="K81" s="79">
        <f>(SUMPRODUCT((Data!BB$6:BB$999&gt;=E81)*(Data!BB$6:BB$999&lt;F81),ISBLANK(Data!BC$6:BC$999)*1,ISBLANK(Data!BC$6:BC$999)*ISNUMBER(Data!BB$6:BB$999))+
SUMPRODUCT((Data!BC$6:BC$999&gt;=E81)*(Data!BC$6:BC$999&lt;F81),ISNUMBER(Data!BC$6:BC$999)*1))*$R$97</f>
        <v>41</v>
      </c>
      <c r="L81" s="78"/>
      <c r="M81" s="78">
        <f ca="1">SUMPRODUCT((Data!BB$6:BB$999&gt;=E81)*(Data!BB$6:BB$999&lt;F81),SUBTOTAL(103,OFFSET(Data!BB$6:BB$999,ROW(Data!BB$6:BB$999)-MIN(ROW(Data!BB$6:BB$999)),0,1,1)),ISBLANK(Data!BC$6:BC$999)*1)</f>
        <v>23</v>
      </c>
      <c r="N81" s="78">
        <f ca="1">SUMPRODUCT((Data!BC$6:BC$999&gt;=E81)*(Data!BC$6:BC$999&lt;F81),SUBTOTAL(103,OFFSET(Data!BC$6:BC$999,ROW(Data!BC$6:BC$999)-MIN(ROW(Data!BC$6:BC$999)),0,1,1)))</f>
        <v>18</v>
      </c>
      <c r="O81" s="73"/>
      <c r="P81" s="73"/>
      <c r="Q81" s="73"/>
      <c r="R81" s="73"/>
      <c r="S81" s="18"/>
      <c r="T81" s="19"/>
      <c r="U81" s="20"/>
      <c r="V81" s="20"/>
      <c r="W81" s="20"/>
      <c r="X81" s="20"/>
      <c r="Y81" s="20"/>
      <c r="Z81" s="20"/>
      <c r="AA81" s="21"/>
    </row>
    <row r="82" spans="1:27" s="22" customFormat="1" ht="16.5" customHeight="1" x14ac:dyDescent="0.25">
      <c r="A82" s="209"/>
      <c r="B82" s="84"/>
      <c r="C82" s="35"/>
      <c r="D82" s="80" t="str">
        <f t="shared" si="12"/>
        <v>1.75 ≤ x &lt; 3.00</v>
      </c>
      <c r="E82" s="81">
        <f t="shared" si="15"/>
        <v>1.75</v>
      </c>
      <c r="F82" s="81">
        <f t="shared" si="13"/>
        <v>3</v>
      </c>
      <c r="G82" s="82">
        <f t="shared" ca="1" si="14"/>
        <v>103</v>
      </c>
      <c r="H82" s="82">
        <f ca="1">SUM(G$76:G82)</f>
        <v>163</v>
      </c>
      <c r="I82" s="13" t="b">
        <f t="shared" ca="1" si="16"/>
        <v>1</v>
      </c>
      <c r="J82" s="78">
        <v>0</v>
      </c>
      <c r="K82" s="79">
        <f>(SUMPRODUCT((Data!BB$6:BB$999&gt;=E82)*(Data!BB$6:BB$999&lt;F82),ISBLANK(Data!BC$6:BC$999)*1,ISBLANK(Data!BC$6:BC$999)*ISNUMBER(Data!BB$6:BB$999))+
SUMPRODUCT((Data!BC$6:BC$999&gt;=E82)*(Data!BC$6:BC$999&lt;F82),ISNUMBER(Data!BC$6:BC$999)*1))*$R$97</f>
        <v>103</v>
      </c>
      <c r="L82" s="78"/>
      <c r="M82" s="78">
        <f ca="1">SUMPRODUCT((Data!BB$6:BB$999&gt;=E82)*(Data!BB$6:BB$999&lt;F82),SUBTOTAL(103,OFFSET(Data!BB$6:BB$999,ROW(Data!BB$6:BB$999)-MIN(ROW(Data!BB$6:BB$999)),0,1,1)),ISBLANK(Data!BC$6:BC$999)*1)</f>
        <v>50</v>
      </c>
      <c r="N82" s="78">
        <f ca="1">SUMPRODUCT((Data!BC$6:BC$999&gt;=E82)*(Data!BC$6:BC$999&lt;F82),SUBTOTAL(103,OFFSET(Data!BC$6:BC$999,ROW(Data!BC$6:BC$999)-MIN(ROW(Data!BC$6:BC$999)),0,1,1)))</f>
        <v>53</v>
      </c>
      <c r="O82" s="73"/>
      <c r="P82" s="73"/>
      <c r="Q82" s="73"/>
      <c r="R82" s="73"/>
      <c r="S82" s="18"/>
      <c r="T82" s="19"/>
      <c r="U82" s="20"/>
      <c r="V82" s="20"/>
      <c r="W82" s="20"/>
      <c r="X82" s="20"/>
      <c r="Y82" s="20"/>
      <c r="Z82" s="20"/>
      <c r="AA82" s="21"/>
    </row>
    <row r="83" spans="1:27" s="22" customFormat="1" ht="16.5" customHeight="1" x14ac:dyDescent="0.25">
      <c r="A83" s="36" t="s">
        <v>1884</v>
      </c>
      <c r="B83" s="85">
        <v>0.1</v>
      </c>
      <c r="C83" s="13">
        <f>IF(IF(B83=INT(B83),0,LEN(MID(B83-INT(B83),FIND(".",B83,1),LEN(B83)-FIND(".",B83,1))))&gt;2,2,IF(B83=INT(B83),0,LEN(MID(B83-INT(B83),FIND(".",B83,1),LEN(B83)-FIND(".",B83,1)))))</f>
        <v>1</v>
      </c>
      <c r="D83" s="80" t="str">
        <f t="shared" si="12"/>
        <v>3.00 ≤ x &lt; 4.25</v>
      </c>
      <c r="E83" s="81">
        <f t="shared" si="15"/>
        <v>3</v>
      </c>
      <c r="F83" s="81">
        <f t="shared" si="13"/>
        <v>4.25</v>
      </c>
      <c r="G83" s="82">
        <f t="shared" ca="1" si="14"/>
        <v>111</v>
      </c>
      <c r="H83" s="82">
        <f ca="1">SUM(G$76:G83)</f>
        <v>274</v>
      </c>
      <c r="I83" s="13" t="b">
        <f t="shared" ca="1" si="16"/>
        <v>1</v>
      </c>
      <c r="J83" s="78">
        <v>0</v>
      </c>
      <c r="K83" s="79">
        <f>(SUMPRODUCT((Data!BB$6:BB$999&gt;=E83)*(Data!BB$6:BB$999&lt;F83),ISBLANK(Data!BC$6:BC$999)*1,ISBLANK(Data!BC$6:BC$999)*ISNUMBER(Data!BB$6:BB$999))+
SUMPRODUCT((Data!BC$6:BC$999&gt;=E83)*(Data!BC$6:BC$999&lt;F83),ISNUMBER(Data!BC$6:BC$999)*1))*$R$97</f>
        <v>111</v>
      </c>
      <c r="L83" s="78"/>
      <c r="M83" s="78">
        <f ca="1">SUMPRODUCT((Data!BB$6:BB$999&gt;=E83)*(Data!BB$6:BB$999&lt;F83),SUBTOTAL(103,OFFSET(Data!BB$6:BB$999,ROW(Data!BB$6:BB$999)-MIN(ROW(Data!BB$6:BB$999)),0,1,1)),ISBLANK(Data!BC$6:BC$999)*1)</f>
        <v>41</v>
      </c>
      <c r="N83" s="78">
        <f ca="1">SUMPRODUCT((Data!BC$6:BC$999&gt;=E83)*(Data!BC$6:BC$999&lt;F83),SUBTOTAL(103,OFFSET(Data!BC$6:BC$999,ROW(Data!BC$6:BC$999)-MIN(ROW(Data!BC$6:BC$999)),0,1,1)))</f>
        <v>70</v>
      </c>
      <c r="O83" s="73"/>
      <c r="P83" s="73"/>
      <c r="Q83" s="73"/>
      <c r="R83" s="73"/>
      <c r="S83" s="18"/>
      <c r="T83" s="19"/>
      <c r="U83" s="20"/>
      <c r="V83" s="20"/>
      <c r="W83" s="20"/>
      <c r="X83" s="20"/>
      <c r="Y83" s="20"/>
      <c r="Z83" s="20"/>
      <c r="AA83" s="21"/>
    </row>
    <row r="84" spans="1:27" s="22" customFormat="1" ht="16.5" customHeight="1" x14ac:dyDescent="0.25">
      <c r="A84" s="38" t="s">
        <v>1883</v>
      </c>
      <c r="B84" s="39">
        <f>SUBTOTAL(105,Data!$BB$6:$BB$999,Data!$BC$6:$BC$999)</f>
        <v>-4</v>
      </c>
      <c r="C84" s="13"/>
      <c r="D84" s="80" t="str">
        <f t="shared" si="12"/>
        <v>4.25 ≤ x &lt; 5.50</v>
      </c>
      <c r="E84" s="81">
        <f t="shared" si="15"/>
        <v>4.25</v>
      </c>
      <c r="F84" s="81">
        <f t="shared" si="13"/>
        <v>5.5</v>
      </c>
      <c r="G84" s="82">
        <f t="shared" ca="1" si="14"/>
        <v>57</v>
      </c>
      <c r="H84" s="82">
        <f ca="1">SUM(G$76:G84)</f>
        <v>331</v>
      </c>
      <c r="I84" s="13" t="b">
        <f t="shared" ca="1" si="16"/>
        <v>1</v>
      </c>
      <c r="J84" s="78">
        <v>0</v>
      </c>
      <c r="K84" s="79">
        <f>(SUMPRODUCT((Data!BB$6:BB$999&gt;=E84)*(Data!BB$6:BB$999&lt;F84),ISBLANK(Data!BC$6:BC$999)*1,ISBLANK(Data!BC$6:BC$999)*ISNUMBER(Data!BB$6:BB$999))+
SUMPRODUCT((Data!BC$6:BC$999&gt;=E84)*(Data!BC$6:BC$999&lt;F84),ISNUMBER(Data!BC$6:BC$999)*1))*$R$97</f>
        <v>57</v>
      </c>
      <c r="L84" s="78"/>
      <c r="M84" s="78">
        <f ca="1">SUMPRODUCT((Data!BB$6:BB$999&gt;=E84)*(Data!BB$6:BB$999&lt;F84),SUBTOTAL(103,OFFSET(Data!BB$6:BB$999,ROW(Data!BB$6:BB$999)-MIN(ROW(Data!BB$6:BB$999)),0,1,1)),ISBLANK(Data!BC$6:BC$999)*1)</f>
        <v>22</v>
      </c>
      <c r="N84" s="78">
        <f ca="1">SUMPRODUCT((Data!BC$6:BC$999&gt;=E84)*(Data!BC$6:BC$999&lt;F84),SUBTOTAL(103,OFFSET(Data!BC$6:BC$999,ROW(Data!BC$6:BC$999)-MIN(ROW(Data!BC$6:BC$999)),0,1,1)))</f>
        <v>35</v>
      </c>
      <c r="O84" s="73"/>
      <c r="P84" s="73"/>
      <c r="Q84" s="73"/>
      <c r="R84" s="73"/>
      <c r="S84" s="18"/>
      <c r="T84" s="19"/>
      <c r="U84" s="20"/>
      <c r="V84" s="20"/>
      <c r="W84" s="20"/>
      <c r="X84" s="20"/>
      <c r="Y84" s="20"/>
      <c r="Z84" s="20"/>
      <c r="AA84" s="21"/>
    </row>
    <row r="85" spans="1:27" s="22" customFormat="1" ht="16.5" customHeight="1" x14ac:dyDescent="0.25">
      <c r="A85" s="40" t="s">
        <v>1882</v>
      </c>
      <c r="B85" s="41" t="str">
        <f>TEXT(IF(B84&gt;0,ROUNDDOWN(B84/B83,0)*B83,ROUNDUP(B84/B83,0)*B83),IF(C83=2,"0.00",IF(C83=1,"0.0",0)))</f>
        <v>-4.0</v>
      </c>
      <c r="C85" s="13"/>
      <c r="D85" s="80" t="str">
        <f t="shared" si="12"/>
        <v>5.50 ≤ x &lt; 6.75</v>
      </c>
      <c r="E85" s="81">
        <f t="shared" si="15"/>
        <v>5.5</v>
      </c>
      <c r="F85" s="81">
        <f t="shared" si="13"/>
        <v>6.75</v>
      </c>
      <c r="G85" s="82">
        <f t="shared" ca="1" si="14"/>
        <v>2</v>
      </c>
      <c r="H85" s="82">
        <f ca="1">SUM(G$76:G85)</f>
        <v>333</v>
      </c>
      <c r="I85" s="13" t="b">
        <f t="shared" ca="1" si="16"/>
        <v>1</v>
      </c>
      <c r="J85" s="78">
        <v>0</v>
      </c>
      <c r="K85" s="79">
        <f>(SUMPRODUCT((Data!BB$6:BB$999&gt;=E85)*(Data!BB$6:BB$999&lt;F85),ISBLANK(Data!BC$6:BC$999)*1,ISBLANK(Data!BC$6:BC$999)*ISNUMBER(Data!BB$6:BB$999))+
SUMPRODUCT((Data!BC$6:BC$999&gt;=E85)*(Data!BC$6:BC$999&lt;F85),ISNUMBER(Data!BC$6:BC$999)*1))*$R$97</f>
        <v>2</v>
      </c>
      <c r="L85" s="78"/>
      <c r="M85" s="78">
        <f ca="1">SUMPRODUCT((Data!BB$6:BB$999&gt;=E85)*(Data!BB$6:BB$999&lt;F85),SUBTOTAL(103,OFFSET(Data!BB$6:BB$999,ROW(Data!BB$6:BB$999)-MIN(ROW(Data!BB$6:BB$999)),0,1,1)),ISBLANK(Data!BC$6:BC$999)*1)</f>
        <v>2</v>
      </c>
      <c r="N85" s="78">
        <f ca="1">SUMPRODUCT((Data!BC$6:BC$999&gt;=E85)*(Data!BC$6:BC$999&lt;F85),SUBTOTAL(103,OFFSET(Data!BC$6:BC$999,ROW(Data!BC$6:BC$999)-MIN(ROW(Data!BC$6:BC$999)),0,1,1)))</f>
        <v>0</v>
      </c>
      <c r="O85" s="73"/>
      <c r="P85" s="73"/>
      <c r="Q85" s="73"/>
      <c r="R85" s="73"/>
      <c r="S85" s="18"/>
      <c r="T85" s="19"/>
      <c r="U85" s="20"/>
      <c r="V85" s="20"/>
      <c r="W85" s="20"/>
      <c r="X85" s="20"/>
      <c r="Y85" s="20"/>
      <c r="Z85" s="20"/>
      <c r="AA85" s="21"/>
    </row>
    <row r="86" spans="1:27" s="22" customFormat="1" ht="16.5" customHeight="1" x14ac:dyDescent="0.25">
      <c r="A86" s="38" t="s">
        <v>1879</v>
      </c>
      <c r="B86" s="85">
        <v>-4.5</v>
      </c>
      <c r="C86" s="13"/>
      <c r="D86" s="80" t="str">
        <f t="shared" si="12"/>
        <v>6.75 ≤ x &lt; 8.00</v>
      </c>
      <c r="E86" s="81">
        <f t="shared" si="15"/>
        <v>6.75</v>
      </c>
      <c r="F86" s="81">
        <f t="shared" si="13"/>
        <v>8</v>
      </c>
      <c r="G86" s="82">
        <f t="shared" ca="1" si="14"/>
        <v>1</v>
      </c>
      <c r="H86" s="82">
        <f ca="1">SUM(G$76:G86)</f>
        <v>334</v>
      </c>
      <c r="I86" s="13" t="b">
        <f t="shared" ca="1" si="16"/>
        <v>1</v>
      </c>
      <c r="J86" s="78">
        <v>0</v>
      </c>
      <c r="K86" s="79">
        <f>(SUMPRODUCT((Data!BB$6:BB$999&gt;=E86)*(Data!BB$6:BB$999&lt;F86),ISBLANK(Data!BC$6:BC$999)*1,ISBLANK(Data!BC$6:BC$999)*ISNUMBER(Data!BB$6:BB$999))+
SUMPRODUCT((Data!BC$6:BC$999&gt;=E86)*(Data!BC$6:BC$999&lt;F86),ISNUMBER(Data!BC$6:BC$999)*1))*$R$97</f>
        <v>1</v>
      </c>
      <c r="L86" s="78"/>
      <c r="M86" s="78">
        <f ca="1">SUMPRODUCT((Data!BB$6:BB$999&gt;=E86)*(Data!BB$6:BB$999&lt;F86),SUBTOTAL(103,OFFSET(Data!BB$6:BB$999,ROW(Data!BB$6:BB$999)-MIN(ROW(Data!BB$6:BB$999)),0,1,1)),ISBLANK(Data!BC$6:BC$999)*1)</f>
        <v>0</v>
      </c>
      <c r="N86" s="78">
        <f ca="1">SUMPRODUCT((Data!BC$6:BC$999&gt;=E86)*(Data!BC$6:BC$999&lt;F86),SUBTOTAL(103,OFFSET(Data!BC$6:BC$999,ROW(Data!BC$6:BC$999)-MIN(ROW(Data!BC$6:BC$999)),0,1,1)))</f>
        <v>1</v>
      </c>
      <c r="O86" s="73"/>
      <c r="P86" s="73"/>
      <c r="Q86" s="73"/>
      <c r="R86" s="73"/>
      <c r="S86" s="18"/>
      <c r="T86" s="19"/>
      <c r="U86" s="20"/>
      <c r="V86" s="20"/>
      <c r="W86" s="20"/>
      <c r="X86" s="20"/>
      <c r="Y86" s="20"/>
      <c r="Z86" s="20"/>
      <c r="AA86" s="21"/>
    </row>
    <row r="87" spans="1:27" s="22" customFormat="1" ht="16.5" customHeight="1" x14ac:dyDescent="0.25">
      <c r="A87" s="40" t="s">
        <v>1886</v>
      </c>
      <c r="B87" s="43">
        <f>IF(ISBLANK(B86),B85,IF(B86&gt;0,ROUNDDOWN(B86/B83,0)*B83,ROUNDUP(B86/B83,0)*B83))</f>
        <v>-4.5</v>
      </c>
      <c r="C87" s="35"/>
      <c r="D87" s="80" t="str">
        <f t="shared" si="12"/>
        <v>8.00 ≤ x &lt; 9.25</v>
      </c>
      <c r="E87" s="81">
        <f t="shared" si="15"/>
        <v>8</v>
      </c>
      <c r="F87" s="81">
        <f t="shared" si="13"/>
        <v>9.25</v>
      </c>
      <c r="G87" s="82">
        <f t="shared" ca="1" si="14"/>
        <v>0</v>
      </c>
      <c r="H87" s="82">
        <f ca="1">SUM(G$76:G87)</f>
        <v>334</v>
      </c>
      <c r="I87" s="13" t="b">
        <f t="shared" ca="1" si="16"/>
        <v>0</v>
      </c>
      <c r="J87" s="78">
        <v>0</v>
      </c>
      <c r="K87" s="79">
        <f>(SUMPRODUCT((Data!BB$6:BB$999&gt;=E87)*(Data!BB$6:BB$999&lt;F87),ISBLANK(Data!BC$6:BC$999)*1,ISBLANK(Data!BC$6:BC$999)*ISNUMBER(Data!BB$6:BB$999))+
SUMPRODUCT((Data!BC$6:BC$999&gt;=E87)*(Data!BC$6:BC$999&lt;F87),ISNUMBER(Data!BC$6:BC$999)*1))*$R$97</f>
        <v>0</v>
      </c>
      <c r="L87" s="78"/>
      <c r="M87" s="78">
        <f ca="1">SUMPRODUCT((Data!BB$6:BB$999&gt;=E87)*(Data!BB$6:BB$999&lt;F87),SUBTOTAL(103,OFFSET(Data!BB$6:BB$999,ROW(Data!BB$6:BB$999)-MIN(ROW(Data!BB$6:BB$999)),0,1,1)),ISBLANK(Data!BC$6:BC$999)*1)</f>
        <v>0</v>
      </c>
      <c r="N87" s="78">
        <f ca="1">SUMPRODUCT((Data!BC$6:BC$999&gt;=E87)*(Data!BC$6:BC$999&lt;F87),SUBTOTAL(103,OFFSET(Data!BC$6:BC$999,ROW(Data!BC$6:BC$999)-MIN(ROW(Data!BC$6:BC$999)),0,1,1)))</f>
        <v>0</v>
      </c>
      <c r="O87" s="73"/>
      <c r="P87" s="73"/>
      <c r="Q87" s="73"/>
      <c r="R87" s="73"/>
      <c r="S87" s="18"/>
      <c r="T87" s="19"/>
      <c r="U87" s="20"/>
      <c r="V87" s="20"/>
      <c r="W87" s="20"/>
      <c r="X87" s="20"/>
      <c r="Y87" s="20"/>
      <c r="Z87" s="20"/>
      <c r="AA87" s="21"/>
    </row>
    <row r="88" spans="1:27" s="22" customFormat="1" ht="16.5" customHeight="1" x14ac:dyDescent="0.25">
      <c r="A88" s="38" t="s">
        <v>1881</v>
      </c>
      <c r="B88" s="45">
        <f>SUBTOTAL(104,Data!$BB$6:$BB$999,Data!$BC$6:$BC$999)</f>
        <v>7.64</v>
      </c>
      <c r="C88" s="13"/>
      <c r="D88" s="80" t="str">
        <f t="shared" si="12"/>
        <v>9.25 ≤ x &lt; 10.50</v>
      </c>
      <c r="E88" s="81">
        <f t="shared" si="15"/>
        <v>9.25</v>
      </c>
      <c r="F88" s="81">
        <f t="shared" si="13"/>
        <v>10.5</v>
      </c>
      <c r="G88" s="82">
        <f t="shared" ca="1" si="14"/>
        <v>0</v>
      </c>
      <c r="H88" s="82">
        <f ca="1">SUM(G$76:G88)</f>
        <v>334</v>
      </c>
      <c r="I88" s="13" t="b">
        <f t="shared" ca="1" si="16"/>
        <v>0</v>
      </c>
      <c r="J88" s="78">
        <v>0</v>
      </c>
      <c r="K88" s="79">
        <f>(SUMPRODUCT((Data!BB$6:BB$999&gt;=E88)*(Data!BB$6:BB$999&lt;F88),ISBLANK(Data!BC$6:BC$999)*1,ISBLANK(Data!BC$6:BC$999)*ISNUMBER(Data!BB$6:BB$999))+
SUMPRODUCT((Data!BC$6:BC$999&gt;=E88)*(Data!BC$6:BC$999&lt;F88),ISNUMBER(Data!BC$6:BC$999)*1))*$R$97</f>
        <v>0</v>
      </c>
      <c r="L88" s="78"/>
      <c r="M88" s="78">
        <f ca="1">SUMPRODUCT((Data!BB$6:BB$999&gt;=E88)*(Data!BB$6:BB$999&lt;F88),SUBTOTAL(103,OFFSET(Data!BB$6:BB$999,ROW(Data!BB$6:BB$999)-MIN(ROW(Data!BB$6:BB$999)),0,1,1)),ISBLANK(Data!BC$6:BC$999)*1)</f>
        <v>0</v>
      </c>
      <c r="N88" s="78">
        <f ca="1">SUMPRODUCT((Data!BC$6:BC$999&gt;=E88)*(Data!BC$6:BC$999&lt;F88),SUBTOTAL(103,OFFSET(Data!BC$6:BC$999,ROW(Data!BC$6:BC$999)-MIN(ROW(Data!BC$6:BC$999)),0,1,1)))</f>
        <v>0</v>
      </c>
      <c r="O88" s="73"/>
      <c r="P88" s="73"/>
      <c r="Q88" s="73"/>
      <c r="R88" s="73"/>
      <c r="S88" s="18"/>
      <c r="T88" s="19"/>
      <c r="U88" s="20"/>
      <c r="V88" s="20"/>
      <c r="W88" s="20"/>
      <c r="X88" s="20"/>
      <c r="Y88" s="20"/>
      <c r="Z88" s="20"/>
      <c r="AA88" s="21"/>
    </row>
    <row r="89" spans="1:27" s="22" customFormat="1" ht="16.5" customHeight="1" x14ac:dyDescent="0.25">
      <c r="A89" s="38" t="s">
        <v>1880</v>
      </c>
      <c r="B89" s="46" t="str">
        <f>TEXT(ROUNDUP(B88/B83,0)*B83,IF(C83=2,"0.00",IF(C83=1,"0.0",0)))</f>
        <v>7.7</v>
      </c>
      <c r="C89" s="35"/>
      <c r="D89" s="80" t="str">
        <f t="shared" si="12"/>
        <v>10.50 ≤ x &lt; 11.75</v>
      </c>
      <c r="E89" s="81">
        <f t="shared" si="15"/>
        <v>10.5</v>
      </c>
      <c r="F89" s="81">
        <f t="shared" si="13"/>
        <v>11.75</v>
      </c>
      <c r="G89" s="82">
        <f t="shared" ca="1" si="14"/>
        <v>0</v>
      </c>
      <c r="H89" s="82">
        <f ca="1">SUM(G$76:G89)</f>
        <v>334</v>
      </c>
      <c r="I89" s="13" t="b">
        <f t="shared" ca="1" si="16"/>
        <v>0</v>
      </c>
      <c r="J89" s="78">
        <v>0</v>
      </c>
      <c r="K89" s="79">
        <f>(SUMPRODUCT((Data!BB$6:BB$999&gt;=E89)*(Data!BB$6:BB$999&lt;F89),ISBLANK(Data!BC$6:BC$999)*1,ISBLANK(Data!BC$6:BC$999)*ISNUMBER(Data!BB$6:BB$999))+
SUMPRODUCT((Data!BC$6:BC$999&gt;=E89)*(Data!BC$6:BC$999&lt;F89),ISNUMBER(Data!BC$6:BC$999)*1))*$R$97</f>
        <v>0</v>
      </c>
      <c r="L89" s="78"/>
      <c r="M89" s="78">
        <f ca="1">SUMPRODUCT((Data!BB$6:BB$999&gt;=E89)*(Data!BB$6:BB$999&lt;F89),SUBTOTAL(103,OFFSET(Data!BB$6:BB$999,ROW(Data!BB$6:BB$999)-MIN(ROW(Data!BB$6:BB$999)),0,1,1)),ISBLANK(Data!BC$6:BC$999)*1)</f>
        <v>0</v>
      </c>
      <c r="N89" s="78">
        <f ca="1">SUMPRODUCT((Data!BC$6:BC$999&gt;=E89)*(Data!BC$6:BC$999&lt;F89),SUBTOTAL(103,OFFSET(Data!BC$6:BC$999,ROW(Data!BC$6:BC$999)-MIN(ROW(Data!BC$6:BC$999)),0,1,1)))</f>
        <v>0</v>
      </c>
      <c r="O89" s="73"/>
      <c r="P89" s="73"/>
      <c r="Q89" s="73"/>
      <c r="R89" s="73"/>
      <c r="S89" s="18"/>
      <c r="T89" s="19"/>
      <c r="U89" s="20"/>
      <c r="V89" s="20"/>
      <c r="W89" s="20"/>
      <c r="X89" s="20"/>
      <c r="Y89" s="20"/>
      <c r="Z89" s="20"/>
      <c r="AA89" s="21"/>
    </row>
    <row r="90" spans="1:27" s="22" customFormat="1" ht="16.5" customHeight="1" x14ac:dyDescent="0.25">
      <c r="A90" s="206" t="s">
        <v>1433</v>
      </c>
      <c r="B90" s="47"/>
      <c r="C90" s="13"/>
      <c r="D90" s="80" t="str">
        <f t="shared" si="12"/>
        <v>11.75 ≤ x &lt; 13.00</v>
      </c>
      <c r="E90" s="81">
        <f t="shared" si="15"/>
        <v>11.75</v>
      </c>
      <c r="F90" s="81">
        <f t="shared" si="13"/>
        <v>13</v>
      </c>
      <c r="G90" s="82">
        <f t="shared" ca="1" si="14"/>
        <v>0</v>
      </c>
      <c r="H90" s="82">
        <f ca="1">SUM(G$76:G90)</f>
        <v>334</v>
      </c>
      <c r="I90" s="13" t="b">
        <f t="shared" ca="1" si="16"/>
        <v>0</v>
      </c>
      <c r="J90" s="78">
        <v>0</v>
      </c>
      <c r="K90" s="79">
        <f>(SUMPRODUCT((Data!BB$6:BB$999&gt;=E90)*(Data!BB$6:BB$999&lt;F90),ISBLANK(Data!BC$6:BC$999)*1,ISBLANK(Data!BC$6:BC$999)*ISNUMBER(Data!BB$6:BB$999))+
SUMPRODUCT((Data!BC$6:BC$999&gt;=E90)*(Data!BC$6:BC$999&lt;F90),ISNUMBER(Data!BC$6:BC$999)*1))*$R$97</f>
        <v>0</v>
      </c>
      <c r="L90" s="78"/>
      <c r="M90" s="78">
        <f ca="1">SUMPRODUCT((Data!BB$6:BB$999&gt;=E90)*(Data!BB$6:BB$999&lt;F90),SUBTOTAL(103,OFFSET(Data!BB$6:BB$999,ROW(Data!BB$6:BB$999)-MIN(ROW(Data!BB$6:BB$999)),0,1,1)),ISBLANK(Data!BC$6:BC$999)*1)</f>
        <v>0</v>
      </c>
      <c r="N90" s="78">
        <f ca="1">SUMPRODUCT((Data!BC$6:BC$999&gt;=E90)*(Data!BC$6:BC$999&lt;F90),SUBTOTAL(103,OFFSET(Data!BC$6:BC$999,ROW(Data!BC$6:BC$999)-MIN(ROW(Data!BC$6:BC$999)),0,1,1)))</f>
        <v>0</v>
      </c>
      <c r="O90" s="73"/>
      <c r="P90" s="73"/>
      <c r="Q90" s="73"/>
      <c r="R90" s="73"/>
      <c r="S90" s="18"/>
      <c r="T90" s="19"/>
      <c r="U90" s="20"/>
      <c r="V90" s="20"/>
      <c r="W90" s="20"/>
      <c r="X90" s="20"/>
      <c r="Y90" s="20"/>
      <c r="Z90" s="20"/>
      <c r="AA90" s="21"/>
    </row>
    <row r="91" spans="1:27" s="22" customFormat="1" ht="16.5" customHeight="1" x14ac:dyDescent="0.25">
      <c r="A91" s="207"/>
      <c r="B91" s="48"/>
      <c r="C91" s="13"/>
      <c r="D91" s="80" t="str">
        <f t="shared" si="12"/>
        <v>13.00 ≤ x &lt; 14.25</v>
      </c>
      <c r="E91" s="81">
        <f t="shared" si="15"/>
        <v>13</v>
      </c>
      <c r="F91" s="81">
        <f t="shared" si="13"/>
        <v>14.25</v>
      </c>
      <c r="G91" s="82">
        <f t="shared" ca="1" si="14"/>
        <v>0</v>
      </c>
      <c r="H91" s="82">
        <f ca="1">SUM(G$76:G91)</f>
        <v>334</v>
      </c>
      <c r="I91" s="13" t="b">
        <f t="shared" ca="1" si="16"/>
        <v>0</v>
      </c>
      <c r="J91" s="78">
        <v>0</v>
      </c>
      <c r="K91" s="79">
        <f>(SUMPRODUCT((Data!BB$6:BB$999&gt;=E91)*(Data!BB$6:BB$999&lt;F91),ISBLANK(Data!BC$6:BC$999)*1,ISBLANK(Data!BC$6:BC$999)*ISNUMBER(Data!BB$6:BB$999))+
SUMPRODUCT((Data!BC$6:BC$999&gt;=E91)*(Data!BC$6:BC$999&lt;F91),ISNUMBER(Data!BC$6:BC$999)*1))*$R$97</f>
        <v>0</v>
      </c>
      <c r="L91" s="78"/>
      <c r="M91" s="78">
        <f ca="1">SUMPRODUCT((Data!BB$6:BB$999&gt;=E91)*(Data!BB$6:BB$999&lt;F91),SUBTOTAL(103,OFFSET(Data!BB$6:BB$999,ROW(Data!BB$6:BB$999)-MIN(ROW(Data!BB$6:BB$999)),0,1,1)),ISBLANK(Data!BC$6:BC$999)*1)</f>
        <v>0</v>
      </c>
      <c r="N91" s="78">
        <f ca="1">SUMPRODUCT((Data!BC$6:BC$999&gt;=E91)*(Data!BC$6:BC$999&lt;F91),SUBTOTAL(103,OFFSET(Data!BC$6:BC$999,ROW(Data!BC$6:BC$999)-MIN(ROW(Data!BC$6:BC$999)),0,1,1)))</f>
        <v>0</v>
      </c>
      <c r="O91" s="73"/>
      <c r="P91" s="73"/>
      <c r="Q91" s="73"/>
      <c r="R91" s="73"/>
      <c r="S91" s="18"/>
      <c r="T91" s="19"/>
      <c r="U91" s="20"/>
      <c r="V91" s="20"/>
      <c r="W91" s="20"/>
      <c r="X91" s="20"/>
      <c r="Y91" s="20"/>
      <c r="Z91" s="20"/>
      <c r="AA91" s="21"/>
    </row>
    <row r="92" spans="1:27" s="22" customFormat="1" ht="16.5" customHeight="1" x14ac:dyDescent="0.25">
      <c r="A92" s="49" t="s">
        <v>1437</v>
      </c>
      <c r="B92" s="68">
        <v>0.01</v>
      </c>
      <c r="C92" s="13">
        <f>IF(IF(B92=INT(B92),0,LEN(MID(B92-INT(B92),FIND(".",B92,1),LEN(B92)-FIND(".",B92,1))))&gt;2,2,IF(B92=INT(B92),0,LEN(MID(B92-INT(B92),FIND(".",B92,1),LEN(B92)-FIND(".",B92,1)))))</f>
        <v>2</v>
      </c>
      <c r="D92" s="80" t="str">
        <f t="shared" si="12"/>
        <v>14.25 ≤ x &lt; 15.50</v>
      </c>
      <c r="E92" s="81">
        <f t="shared" si="15"/>
        <v>14.25</v>
      </c>
      <c r="F92" s="81">
        <f t="shared" si="13"/>
        <v>15.5</v>
      </c>
      <c r="G92" s="82">
        <f t="shared" ca="1" si="14"/>
        <v>0</v>
      </c>
      <c r="H92" s="82">
        <f ca="1">SUM(G$76:G92)</f>
        <v>334</v>
      </c>
      <c r="I92" s="13" t="b">
        <f t="shared" ca="1" si="16"/>
        <v>0</v>
      </c>
      <c r="J92" s="78">
        <v>0</v>
      </c>
      <c r="K92" s="79">
        <f>(SUMPRODUCT((Data!BB$6:BB$999&gt;=E92)*(Data!BB$6:BB$999&lt;F92),ISBLANK(Data!BC$6:BC$999)*1,ISBLANK(Data!BC$6:BC$999)*ISNUMBER(Data!BB$6:BB$999))+
SUMPRODUCT((Data!BC$6:BC$999&gt;=E92)*(Data!BC$6:BC$999&lt;F92),ISNUMBER(Data!BC$6:BC$999)*1))*$R$97</f>
        <v>0</v>
      </c>
      <c r="L92" s="78"/>
      <c r="M92" s="78">
        <f ca="1">SUMPRODUCT((Data!BB$6:BB$999&gt;=E92)*(Data!BB$6:BB$999&lt;F92),SUBTOTAL(103,OFFSET(Data!BB$6:BB$999,ROW(Data!BB$6:BB$999)-MIN(ROW(Data!BB$6:BB$999)),0,1,1)),ISBLANK(Data!BC$6:BC$999)*1)</f>
        <v>0</v>
      </c>
      <c r="N92" s="78">
        <f ca="1">SUMPRODUCT((Data!BC$6:BC$999&gt;=E92)*(Data!BC$6:BC$999&lt;F92),SUBTOTAL(103,OFFSET(Data!BC$6:BC$999,ROW(Data!BC$6:BC$999)-MIN(ROW(Data!BC$6:BC$999)),0,1,1)))</f>
        <v>0</v>
      </c>
      <c r="O92" s="73"/>
      <c r="P92" s="73"/>
      <c r="Q92" s="73"/>
      <c r="R92" s="73"/>
      <c r="S92" s="18"/>
      <c r="T92" s="19"/>
      <c r="U92" s="20"/>
      <c r="V92" s="20"/>
      <c r="W92" s="20"/>
      <c r="X92" s="20"/>
      <c r="Y92" s="20"/>
      <c r="Z92" s="20"/>
      <c r="AA92" s="21"/>
    </row>
    <row r="93" spans="1:27" s="22" customFormat="1" ht="16.5" customHeight="1" x14ac:dyDescent="0.25">
      <c r="A93" s="51" t="s">
        <v>1440</v>
      </c>
      <c r="B93" s="12">
        <f>IF(ISBLANK(B86),IF(AND(ISBLANK(B96),ISBLANK(B94)),ROUNDUP(C93/B92,0)*B92,IF(ISBLANK(B96),ROUNDUP(B94/B92,0)*B92,IF(ISBLANK(B94),ROUNDUP((B89-B87)/(ROUND(B96,0)*B92),0)*B92,ROUNDUP(B94/B92,0)*B92))),IF(AND(ISBLANK(B96),ISBLANK(B94)),ROUNDUP(C93/B92,0)*B92,IF(ISBLANK(B96),ROUNDUP(B94/B92,0)*B92,IF(ISBLANK(B94),ROUNDUP((B89-B87)/(ROUND(B96,0)*B92),0)*B92,ROUNDUP(B94/B92,0)*B92))))</f>
        <v>1.25</v>
      </c>
      <c r="C93" s="29">
        <f>IF((B89-B87)=0,1,(B89-B87)/C94)</f>
        <v>1.22</v>
      </c>
      <c r="D93" s="80" t="str">
        <f t="shared" si="12"/>
        <v>15.50 ≤ x &lt; 16.75</v>
      </c>
      <c r="E93" s="81">
        <f t="shared" si="15"/>
        <v>15.5</v>
      </c>
      <c r="F93" s="81">
        <f t="shared" si="13"/>
        <v>16.75</v>
      </c>
      <c r="G93" s="82">
        <f t="shared" ca="1" si="14"/>
        <v>0</v>
      </c>
      <c r="H93" s="82">
        <f ca="1">SUM(G$76:G93)</f>
        <v>334</v>
      </c>
      <c r="I93" s="13" t="b">
        <f t="shared" ca="1" si="16"/>
        <v>0</v>
      </c>
      <c r="J93" s="78">
        <v>0</v>
      </c>
      <c r="K93" s="79">
        <f>(SUMPRODUCT((Data!BB$6:BB$999&gt;=E93)*(Data!BB$6:BB$999&lt;F93),ISBLANK(Data!BC$6:BC$999)*1,ISBLANK(Data!BC$6:BC$999)*ISNUMBER(Data!BB$6:BB$999))+
SUMPRODUCT((Data!BC$6:BC$999&gt;=E93)*(Data!BC$6:BC$999&lt;F93),ISNUMBER(Data!BC$6:BC$999)*1))*$R$97</f>
        <v>0</v>
      </c>
      <c r="L93" s="78"/>
      <c r="M93" s="78">
        <f ca="1">SUMPRODUCT((Data!BB$6:BB$999&gt;=E93)*(Data!BB$6:BB$999&lt;F93),SUBTOTAL(103,OFFSET(Data!BB$6:BB$999,ROW(Data!BB$6:BB$999)-MIN(ROW(Data!BB$6:BB$999)),0,1,1)),ISBLANK(Data!BC$6:BC$999)*1)</f>
        <v>0</v>
      </c>
      <c r="N93" s="78">
        <f ca="1">SUMPRODUCT((Data!BC$6:BC$999&gt;=E93)*(Data!BC$6:BC$999&lt;F93),SUBTOTAL(103,OFFSET(Data!BC$6:BC$999,ROW(Data!BC$6:BC$999)-MIN(ROW(Data!BC$6:BC$999)),0,1,1)))</f>
        <v>0</v>
      </c>
      <c r="O93" s="73"/>
      <c r="P93" s="73"/>
      <c r="Q93" s="73"/>
      <c r="R93" s="73"/>
      <c r="S93" s="18"/>
      <c r="T93" s="19"/>
      <c r="U93" s="20"/>
      <c r="V93" s="20"/>
      <c r="W93" s="20"/>
      <c r="X93" s="20"/>
      <c r="Y93" s="20"/>
      <c r="Z93" s="20"/>
      <c r="AA93" s="21"/>
    </row>
    <row r="94" spans="1:27" s="22" customFormat="1" ht="16.5" customHeight="1" x14ac:dyDescent="0.25">
      <c r="A94" s="52" t="s">
        <v>1436</v>
      </c>
      <c r="B94" s="68">
        <v>1.25</v>
      </c>
      <c r="C94" s="53">
        <f>IF(AND(ISBLANK(B96),ISBLANK(B94)),B97,IF(ISBLANK(B94),ROUND(B96,0),IF(ISBLANK(B96),ROUNDUP((B89-B87)/B94,0),ROUND(B96,0))))</f>
        <v>10</v>
      </c>
      <c r="D94" s="80" t="str">
        <f t="shared" si="12"/>
        <v>16.75 ≤ x &lt; 18.00</v>
      </c>
      <c r="E94" s="81">
        <f t="shared" si="15"/>
        <v>16.75</v>
      </c>
      <c r="F94" s="81">
        <f t="shared" si="13"/>
        <v>18</v>
      </c>
      <c r="G94" s="82">
        <f t="shared" ca="1" si="14"/>
        <v>0</v>
      </c>
      <c r="H94" s="82">
        <f ca="1">SUM(G$76:G94)</f>
        <v>334</v>
      </c>
      <c r="I94" s="13" t="b">
        <f t="shared" ca="1" si="16"/>
        <v>0</v>
      </c>
      <c r="J94" s="78">
        <v>0</v>
      </c>
      <c r="K94" s="79">
        <f>(SUMPRODUCT((Data!BB$6:BB$999&gt;=E94)*(Data!BB$6:BB$999&lt;F94),ISBLANK(Data!BC$6:BC$999)*1,ISBLANK(Data!BC$6:BC$999)*ISNUMBER(Data!BB$6:BB$999))+
SUMPRODUCT((Data!BC$6:BC$999&gt;=E94)*(Data!BC$6:BC$999&lt;F94),ISNUMBER(Data!BC$6:BC$999)*1))*$R$97</f>
        <v>0</v>
      </c>
      <c r="L94" s="78"/>
      <c r="M94" s="78">
        <f ca="1">SUMPRODUCT((Data!BB$6:BB$999&gt;=E94)*(Data!BB$6:BB$999&lt;F94),SUBTOTAL(103,OFFSET(Data!BB$6:BB$999,ROW(Data!BB$6:BB$999)-MIN(ROW(Data!BB$6:BB$999)),0,1,1)),ISBLANK(Data!BC$6:BC$999)*1)</f>
        <v>0</v>
      </c>
      <c r="N94" s="78">
        <f ca="1">SUMPRODUCT((Data!BC$6:BC$999&gt;=E94)*(Data!BC$6:BC$999&lt;F94),SUBTOTAL(103,OFFSET(Data!BC$6:BC$999,ROW(Data!BC$6:BC$999)-MIN(ROW(Data!BC$6:BC$999)),0,1,1)))</f>
        <v>0</v>
      </c>
      <c r="O94" s="73"/>
      <c r="P94" s="73"/>
      <c r="Q94" s="73"/>
      <c r="R94" s="73"/>
      <c r="S94" s="18"/>
      <c r="T94" s="19"/>
      <c r="U94" s="20"/>
      <c r="V94" s="20"/>
      <c r="W94" s="20"/>
      <c r="X94" s="20"/>
      <c r="Y94" s="20"/>
      <c r="Z94" s="20"/>
      <c r="AA94" s="21"/>
    </row>
    <row r="95" spans="1:27" s="22" customFormat="1" ht="16.5" customHeight="1" x14ac:dyDescent="0.25">
      <c r="A95" s="51" t="s">
        <v>1439</v>
      </c>
      <c r="B95" s="54">
        <f ca="1">COUNTIF(I76:I97,TRUE)</f>
        <v>10</v>
      </c>
      <c r="C95" s="13"/>
      <c r="D95" s="80" t="str">
        <f t="shared" si="12"/>
        <v>18.00 ≤ x &lt; 19.25</v>
      </c>
      <c r="E95" s="81">
        <f t="shared" si="15"/>
        <v>18</v>
      </c>
      <c r="F95" s="81">
        <f t="shared" si="13"/>
        <v>19.25</v>
      </c>
      <c r="G95" s="82">
        <f t="shared" ca="1" si="14"/>
        <v>0</v>
      </c>
      <c r="H95" s="82">
        <f ca="1">SUM(G$76:G95)</f>
        <v>334</v>
      </c>
      <c r="I95" s="13" t="b">
        <f t="shared" ca="1" si="16"/>
        <v>0</v>
      </c>
      <c r="J95" s="78">
        <v>0</v>
      </c>
      <c r="K95" s="79">
        <f>(SUMPRODUCT((Data!BB$6:BB$999&gt;=E95)*(Data!BB$6:BB$999&lt;F95),ISBLANK(Data!BC$6:BC$999)*1,ISBLANK(Data!BC$6:BC$999)*ISNUMBER(Data!BB$6:BB$999))+
SUMPRODUCT((Data!BC$6:BC$999&gt;=E95)*(Data!BC$6:BC$999&lt;F95),ISNUMBER(Data!BC$6:BC$999)*1))*$R$97</f>
        <v>0</v>
      </c>
      <c r="L95" s="78"/>
      <c r="M95" s="78">
        <f ca="1">SUMPRODUCT((Data!BB$6:BB$999&gt;=E95)*(Data!BB$6:BB$999&lt;F95),SUBTOTAL(103,OFFSET(Data!BB$6:BB$999,ROW(Data!BB$6:BB$999)-MIN(ROW(Data!BB$6:BB$999)),0,1,1)),ISBLANK(Data!BC$6:BC$999)*1)</f>
        <v>0</v>
      </c>
      <c r="N95" s="78">
        <f ca="1">SUMPRODUCT((Data!BC$6:BC$999&gt;=E95)*(Data!BC$6:BC$999&lt;F95),SUBTOTAL(103,OFFSET(Data!BC$6:BC$999,ROW(Data!BC$6:BC$999)-MIN(ROW(Data!BC$6:BC$999)),0,1,1)))</f>
        <v>0</v>
      </c>
      <c r="O95" s="73"/>
      <c r="P95" s="73"/>
      <c r="Q95" s="73"/>
      <c r="R95" s="73"/>
      <c r="S95" s="18"/>
      <c r="T95" s="19"/>
      <c r="U95" s="20"/>
      <c r="V95" s="20"/>
      <c r="W95" s="20"/>
      <c r="X95" s="20"/>
      <c r="Y95" s="20"/>
      <c r="Z95" s="20"/>
      <c r="AA95" s="21"/>
    </row>
    <row r="96" spans="1:27" s="22" customFormat="1" ht="16.5" customHeight="1" x14ac:dyDescent="0.25">
      <c r="A96" s="52" t="s">
        <v>1438</v>
      </c>
      <c r="B96" s="68"/>
      <c r="C96" s="35"/>
      <c r="D96" s="80" t="str">
        <f t="shared" si="12"/>
        <v>19.25 ≤ x &lt; 20.50</v>
      </c>
      <c r="E96" s="81">
        <f t="shared" si="15"/>
        <v>19.25</v>
      </c>
      <c r="F96" s="81">
        <f t="shared" si="13"/>
        <v>20.5</v>
      </c>
      <c r="G96" s="82">
        <f t="shared" ca="1" si="14"/>
        <v>0</v>
      </c>
      <c r="H96" s="82">
        <f ca="1">SUM(G$76:G96)</f>
        <v>334</v>
      </c>
      <c r="I96" s="13" t="b">
        <f t="shared" ca="1" si="16"/>
        <v>0</v>
      </c>
      <c r="J96" s="78">
        <v>0</v>
      </c>
      <c r="K96" s="79">
        <f>(SUMPRODUCT((Data!BB$6:BB$999&gt;=E96)*(Data!BB$6:BB$999&lt;F96),ISBLANK(Data!BC$6:BC$999)*1,ISBLANK(Data!BC$6:BC$999)*ISNUMBER(Data!BB$6:BB$999))+
SUMPRODUCT((Data!BC$6:BC$999&gt;=E96)*(Data!BC$6:BC$999&lt;F96),ISNUMBER(Data!BC$6:BC$999)*1))*$R$97</f>
        <v>0</v>
      </c>
      <c r="L96" s="78"/>
      <c r="M96" s="78">
        <f ca="1">SUMPRODUCT((Data!BB$6:BB$999&gt;=E96)*(Data!BB$6:BB$999&lt;F96),SUBTOTAL(103,OFFSET(Data!BB$6:BB$999,ROW(Data!BB$6:BB$999)-MIN(ROW(Data!BB$6:BB$999)),0,1,1)),ISBLANK(Data!BC$6:BC$999)*1)</f>
        <v>0</v>
      </c>
      <c r="N96" s="78">
        <f ca="1">SUMPRODUCT((Data!BC$6:BC$999&gt;=E96)*(Data!BC$6:BC$999&lt;F96),SUBTOTAL(103,OFFSET(Data!BC$6:BC$999,ROW(Data!BC$6:BC$999)-MIN(ROW(Data!BC$6:BC$999)),0,1,1)))</f>
        <v>0</v>
      </c>
      <c r="O96" s="73"/>
      <c r="P96" s="73"/>
      <c r="Q96" s="73"/>
      <c r="R96" s="73"/>
      <c r="S96" s="18"/>
      <c r="T96" s="19"/>
      <c r="U96" s="20"/>
      <c r="V96" s="20"/>
      <c r="W96" s="20"/>
      <c r="X96" s="20"/>
      <c r="Y96" s="20"/>
      <c r="Z96" s="20"/>
      <c r="AA96" s="21"/>
    </row>
    <row r="97" spans="1:27" s="22" customFormat="1" ht="16.5" customHeight="1" x14ac:dyDescent="0.25">
      <c r="A97" s="55" t="s">
        <v>1441</v>
      </c>
      <c r="B97" s="56">
        <f ca="1">IF(ROUND(LOG(B79,2),0)&lt;&gt;0,ROUND(LOG(B79,2),0),1)</f>
        <v>8</v>
      </c>
      <c r="C97" s="13"/>
      <c r="D97" s="86" t="str">
        <f>TEXT(E97,IF(C$80=2,"0.00",IF(C$80=1,"0.0",0)))&amp;" ≤ x"</f>
        <v>20.50 ≤ x</v>
      </c>
      <c r="E97" s="76">
        <f t="shared" si="15"/>
        <v>20.5</v>
      </c>
      <c r="F97" s="87"/>
      <c r="G97" s="77">
        <f t="shared" ca="1" si="14"/>
        <v>0</v>
      </c>
      <c r="H97" s="77">
        <f ca="1">SUM(G$76:G97)</f>
        <v>334</v>
      </c>
      <c r="I97" s="13" t="b">
        <f ca="1">AND(B79=H97,H97&lt;&gt;SUM(G76:G96))</f>
        <v>0</v>
      </c>
      <c r="J97" s="78">
        <f ca="1">IF(G97&gt;0,G97,0)</f>
        <v>0</v>
      </c>
      <c r="K97" s="79">
        <f>(SUMPRODUCT((Data!BB$6:BB$999&gt;=E97)*1,ISBLANK(Data!BC$6:BC$999)*1,ISBLANK(Data!BC$6:BC$999)*ISNUMBER(Data!BB$6:BB$999))+
SUMPRODUCT((Data!BC$6:BC$999&gt;=E97)*1,ISNUMBER(Data!BC$6:BC$999)*1))*$R$97</f>
        <v>0</v>
      </c>
      <c r="L97" s="78"/>
      <c r="M97" s="78">
        <f ca="1">SUMPRODUCT((Data!BB$6:BB$999&gt;=E97)*1,SUBTOTAL(103,OFFSET(Data!BB$6:BB$999,ROW(Data!BB$6:BB$999)-MIN(ROW(Data!BB$6:BB$999)),0,1,1)),ISBLANK(Data!BC$6:BC$999)*1)</f>
        <v>0</v>
      </c>
      <c r="N97" s="78">
        <f ca="1">SUMPRODUCT((Data!BC$6:BC$999&gt;=E97)*1,SUBTOTAL(103,OFFSET(Data!BC$6:BC$999,ROW(Data!BC$6:BC$999)-MIN(ROW(Data!BC$6:BC$999)),0,1,1)))</f>
        <v>0</v>
      </c>
      <c r="O97" s="73"/>
      <c r="P97" s="73"/>
      <c r="Q97" s="73"/>
      <c r="R97" s="88" t="b">
        <v>1</v>
      </c>
      <c r="S97" s="18"/>
      <c r="T97" s="19"/>
      <c r="U97" s="20"/>
      <c r="V97" s="20"/>
      <c r="W97" s="20"/>
      <c r="X97" s="20"/>
      <c r="Y97" s="20"/>
      <c r="Z97" s="20"/>
      <c r="AA97" s="21"/>
    </row>
    <row r="98" spans="1:27" s="22" customFormat="1" ht="39.950000000000003" customHeight="1" x14ac:dyDescent="0.25">
      <c r="A98" s="21"/>
      <c r="B98" s="70"/>
      <c r="C98" s="59"/>
      <c r="D98" s="60"/>
      <c r="E98" s="61"/>
      <c r="F98" s="61"/>
      <c r="G98" s="62"/>
      <c r="H98" s="62"/>
      <c r="I98" s="59"/>
      <c r="J98" s="21"/>
      <c r="K98" s="59"/>
      <c r="L98" s="59"/>
      <c r="M98" s="59"/>
      <c r="N98" s="59"/>
      <c r="O98" s="59"/>
      <c r="P98" s="59"/>
      <c r="Q98" s="59"/>
      <c r="R98" s="71"/>
      <c r="S98" s="21"/>
      <c r="T98" s="20"/>
      <c r="U98" s="20"/>
      <c r="V98" s="20"/>
      <c r="W98" s="20"/>
      <c r="X98" s="20"/>
      <c r="Y98" s="20"/>
      <c r="Z98" s="20"/>
      <c r="AA98" s="21"/>
    </row>
    <row r="99" spans="1:27" s="22" customFormat="1" ht="39.950000000000003" customHeight="1" x14ac:dyDescent="0.25">
      <c r="A99" s="21"/>
      <c r="B99" s="70"/>
      <c r="C99" s="59"/>
      <c r="D99" s="60"/>
      <c r="E99" s="61"/>
      <c r="F99" s="61"/>
      <c r="G99" s="62"/>
      <c r="H99" s="62"/>
      <c r="I99" s="59"/>
      <c r="J99" s="21"/>
      <c r="K99" s="59"/>
      <c r="L99" s="59"/>
      <c r="M99" s="59"/>
      <c r="N99" s="59"/>
      <c r="O99" s="59"/>
      <c r="P99" s="59"/>
      <c r="Q99" s="59"/>
      <c r="R99" s="71"/>
      <c r="S99" s="21"/>
      <c r="T99" s="20"/>
      <c r="U99" s="20"/>
      <c r="V99" s="20"/>
      <c r="W99" s="20"/>
      <c r="X99" s="20"/>
      <c r="Y99" s="20"/>
      <c r="Z99" s="20"/>
      <c r="AA99" s="21"/>
    </row>
    <row r="100" spans="1:27" s="22" customFormat="1" ht="16.5" customHeight="1" x14ac:dyDescent="0.25">
      <c r="A100" s="205" t="s">
        <v>1435</v>
      </c>
      <c r="B100" s="205"/>
      <c r="C100" s="89"/>
      <c r="D100" s="14" t="s">
        <v>1401</v>
      </c>
      <c r="E100" s="15" t="s">
        <v>1397</v>
      </c>
      <c r="F100" s="15" t="s">
        <v>1398</v>
      </c>
      <c r="G100" s="16" t="s">
        <v>1371</v>
      </c>
      <c r="H100" s="17" t="s">
        <v>1399</v>
      </c>
      <c r="I100" s="13"/>
      <c r="J100" s="18"/>
      <c r="K100" s="13"/>
      <c r="L100" s="13"/>
      <c r="M100" s="13"/>
      <c r="N100" s="13"/>
      <c r="O100" s="13"/>
      <c r="P100" s="13"/>
      <c r="Q100" s="13"/>
      <c r="R100" s="73"/>
      <c r="S100" s="18"/>
      <c r="T100" s="19"/>
      <c r="U100" s="20"/>
      <c r="V100" s="20"/>
      <c r="W100" s="20"/>
      <c r="X100" s="20"/>
      <c r="Y100" s="20"/>
      <c r="Z100" s="20"/>
      <c r="AA100" s="21"/>
    </row>
    <row r="101" spans="1:27" s="22" customFormat="1" ht="16.5" customHeight="1" x14ac:dyDescent="0.25">
      <c r="A101" s="205"/>
      <c r="B101" s="205"/>
      <c r="C101" s="89"/>
      <c r="D101" s="23" t="str">
        <f>"x &lt; "&amp;TEXT(F101,IF(C$105=2,"0.00",IF(C$105=1,"0.0",0)))</f>
        <v>x &lt; -9.5</v>
      </c>
      <c r="E101" s="24"/>
      <c r="F101" s="25">
        <f>ROUNDDOWN(E102,8)</f>
        <v>-9.5</v>
      </c>
      <c r="G101" s="26">
        <f ca="1">SUMPRODUCT(1*(Data!AP$6:AP$999&lt;F101),SUBTOTAL(103,OFFSET(Data!AP$6:AP$999,ROW(Data!AP$6:AP$999)-MIN(ROW(Data!AP$6:AP$999)),0,1,1)))</f>
        <v>0</v>
      </c>
      <c r="H101" s="26">
        <f ca="1">SUM(G$101:G101)</f>
        <v>0</v>
      </c>
      <c r="I101" s="13" t="b">
        <f ca="1">H101&lt;&gt;0</f>
        <v>0</v>
      </c>
      <c r="J101" s="13">
        <f ca="1">IF(G101&gt;0,G101,0)</f>
        <v>0</v>
      </c>
      <c r="K101" s="13">
        <f>COUNTIFS(Data!AP$6:AP$999,"&lt;"&amp;F101)*R122</f>
        <v>0</v>
      </c>
      <c r="L101" s="13"/>
      <c r="M101" s="13"/>
      <c r="N101" s="13"/>
      <c r="O101" s="13"/>
      <c r="P101" s="13"/>
      <c r="Q101" s="13"/>
      <c r="R101" s="73"/>
      <c r="S101" s="18"/>
      <c r="T101" s="19"/>
      <c r="U101" s="20"/>
      <c r="V101" s="20"/>
      <c r="W101" s="20"/>
      <c r="X101" s="20"/>
      <c r="Y101" s="20"/>
      <c r="Z101" s="20"/>
      <c r="AA101" s="21"/>
    </row>
    <row r="102" spans="1:27" s="22" customFormat="1" ht="16.5" customHeight="1" x14ac:dyDescent="0.25">
      <c r="A102" s="204" t="str">
        <f ca="1">IF(AND(SUM(LogD_Freq)=B104,SUM(G102:G121)=B104),"","DATA  OUT  OF  RANGE!")</f>
        <v/>
      </c>
      <c r="B102" s="204"/>
      <c r="C102" s="13"/>
      <c r="D102" s="27" t="str">
        <f t="shared" ref="D102:D121" si="17">TEXT(E102,IF(C$105=2,"0.00",IF(C$105=1,"0.0",0)))&amp;" ≤ x &lt; "&amp;TEXT(F102,IF(C$105=2,"0.00",IF(C$105=1,"0.0",0)))</f>
        <v>-9.5 ≤ x &lt; -8.0</v>
      </c>
      <c r="E102" s="28">
        <f>ROUNDDOWN(IF(ISBLANK(B111),IF(OR(ISBLANK(B121),ISBLANK(B119)),ROUND((B112-(B112+C119*B118-B114)/2)/B108,0)*B108,B112),B111),8)</f>
        <v>-9.5</v>
      </c>
      <c r="F102" s="28">
        <f t="shared" ref="F102:F121" si="18">ROUNDDOWN(E102+$B$118,8)</f>
        <v>-8</v>
      </c>
      <c r="G102" s="29">
        <f ca="1">SUMPRODUCT((Data!AP$6:AP$999&gt;=E102)*(Data!AP$6:AP$999&lt;F102),SUBTOTAL(103,OFFSET(Data!AP$6:AP$999,ROW(Data!AP$6:AP$999)-MIN(ROW(Data!AP$6:AP$999)),0,1,1)))</f>
        <v>1</v>
      </c>
      <c r="H102" s="29">
        <f ca="1">SUM(G$101:G102)</f>
        <v>1</v>
      </c>
      <c r="I102" s="13" t="b">
        <f ca="1">IF(ISNUMBER($B$121),(ROW(H102)-ROW($H$100)-1)&lt;=$B$121,OR(AND((ROW(H102)-ROW($H$100))&gt;=MATCH(TRUE,INDEX($H$101:$H$122&lt;&gt;0,),0),(ROW(H102)-ROW($H$100))&lt;=MATCH(TRUE,INDEX($H$101:$H$122=$B$104,),0)),AND(ISNUMBER($B$111),(ROW(H102)-ROW($H$100))&lt;=MATCH(TRUE,INDEX($H$101:$H$122=$B$104,),0))))</f>
        <v>1</v>
      </c>
      <c r="J102" s="13">
        <v>0</v>
      </c>
      <c r="K102" s="13">
        <f>COUNTIFS(Data!AP$6:AP$999,"&gt;="&amp;E102,Data!AP$6:AP$999,"&lt;"&amp;F102)*R122</f>
        <v>1</v>
      </c>
      <c r="L102" s="13"/>
      <c r="M102" s="13"/>
      <c r="N102" s="13"/>
      <c r="O102" s="13"/>
      <c r="P102" s="13"/>
      <c r="Q102" s="13"/>
      <c r="R102" s="73"/>
      <c r="S102" s="18"/>
      <c r="T102" s="19"/>
      <c r="U102" s="20"/>
      <c r="V102" s="20"/>
      <c r="W102" s="20"/>
      <c r="X102" s="20"/>
      <c r="Y102" s="20"/>
      <c r="Z102" s="20"/>
      <c r="AA102" s="21"/>
    </row>
    <row r="103" spans="1:27" s="22" customFormat="1" ht="16.5" customHeight="1" x14ac:dyDescent="0.25">
      <c r="A103" s="204"/>
      <c r="B103" s="204"/>
      <c r="C103" s="13"/>
      <c r="D103" s="27" t="str">
        <f t="shared" si="17"/>
        <v>-8.0 ≤ x &lt; -6.5</v>
      </c>
      <c r="E103" s="28">
        <f t="shared" ref="E103:E122" si="19">ROUNDDOWN(E102+$B$118,8)</f>
        <v>-8</v>
      </c>
      <c r="F103" s="28">
        <f t="shared" si="18"/>
        <v>-6.5</v>
      </c>
      <c r="G103" s="29">
        <f ca="1">SUMPRODUCT((Data!AP$6:AP$999&gt;=E103)*(Data!AP$6:AP$999&lt;F103),SUBTOTAL(103,OFFSET(Data!AP$6:AP$999,ROW(Data!AP$6:AP$999)-MIN(ROW(Data!AP$6:AP$999)),0,1,1)))</f>
        <v>5</v>
      </c>
      <c r="H103" s="29">
        <f ca="1">SUM(G$101:G103)</f>
        <v>6</v>
      </c>
      <c r="I103" s="13" t="b">
        <f t="shared" ref="I103:I121" ca="1" si="20">IF(ISNUMBER($B$121),(ROW(H103)-ROW($H$100)-1)&lt;=$B$121,OR(AND((ROW(H103)-ROW($H$100))&gt;=MATCH(TRUE,INDEX($H$101:$H$122&lt;&gt;0,),0),(ROW(H103)-ROW($H$100))&lt;=MATCH(TRUE,INDEX($H$101:$H$122=$B$104,),0)),AND(ISNUMBER($B$111),(ROW(H103)-ROW($H$100))&lt;=MATCH(TRUE,INDEX($H$101:$H$122=$B$104,),0))))</f>
        <v>1</v>
      </c>
      <c r="J103" s="13">
        <v>0</v>
      </c>
      <c r="K103" s="13">
        <f>COUNTIFS(Data!AP$6:AP$999,"&gt;="&amp;E103,Data!AP$6:AP$999,"&lt;"&amp;F103)*R122</f>
        <v>5</v>
      </c>
      <c r="L103" s="13"/>
      <c r="M103" s="13"/>
      <c r="N103" s="13"/>
      <c r="O103" s="13"/>
      <c r="P103" s="13"/>
      <c r="Q103" s="13"/>
      <c r="R103" s="73"/>
      <c r="S103" s="18"/>
      <c r="T103" s="19"/>
      <c r="U103" s="20"/>
      <c r="V103" s="20"/>
      <c r="W103" s="20"/>
      <c r="X103" s="20"/>
      <c r="Y103" s="20"/>
      <c r="Z103" s="20"/>
      <c r="AA103" s="21"/>
    </row>
    <row r="104" spans="1:27" s="22" customFormat="1" ht="16.5" customHeight="1" x14ac:dyDescent="0.25">
      <c r="A104" s="65" t="s">
        <v>1885</v>
      </c>
      <c r="B104" s="31">
        <f>SUBTOTAL(102,Data!$AP$6:$AP$999)</f>
        <v>334</v>
      </c>
      <c r="C104" s="13"/>
      <c r="D104" s="27" t="str">
        <f t="shared" si="17"/>
        <v>-6.5 ≤ x &lt; -5.0</v>
      </c>
      <c r="E104" s="28">
        <f t="shared" si="19"/>
        <v>-6.5</v>
      </c>
      <c r="F104" s="28">
        <f t="shared" si="18"/>
        <v>-5</v>
      </c>
      <c r="G104" s="29">
        <f ca="1">SUMPRODUCT((Data!AP$6:AP$999&gt;=E104)*(Data!AP$6:AP$999&lt;F104),SUBTOTAL(103,OFFSET(Data!AP$6:AP$999,ROW(Data!AP$6:AP$999)-MIN(ROW(Data!AP$6:AP$999)),0,1,1)))</f>
        <v>1</v>
      </c>
      <c r="H104" s="29">
        <f ca="1">SUM(G$101:G104)</f>
        <v>7</v>
      </c>
      <c r="I104" s="13" t="b">
        <f t="shared" ca="1" si="20"/>
        <v>1</v>
      </c>
      <c r="J104" s="13">
        <v>0</v>
      </c>
      <c r="K104" s="13">
        <f>COUNTIFS(Data!AP$6:AP$999,"&gt;="&amp;E104,Data!AP$6:AP$999,"&lt;"&amp;F104)*R122</f>
        <v>1</v>
      </c>
      <c r="L104" s="13"/>
      <c r="M104" s="13"/>
      <c r="N104" s="13"/>
      <c r="O104" s="13"/>
      <c r="P104" s="13"/>
      <c r="Q104" s="13"/>
      <c r="R104" s="73"/>
      <c r="S104" s="18"/>
      <c r="T104" s="19"/>
      <c r="U104" s="20"/>
      <c r="V104" s="20"/>
      <c r="W104" s="20"/>
      <c r="X104" s="20"/>
      <c r="Y104" s="20"/>
      <c r="Z104" s="20"/>
      <c r="AA104" s="21"/>
    </row>
    <row r="105" spans="1:27" s="22" customFormat="1" ht="16.5" customHeight="1" x14ac:dyDescent="0.25">
      <c r="A105" s="30" t="s">
        <v>1400</v>
      </c>
      <c r="B105" s="32"/>
      <c r="C105" s="33">
        <f>IF(ISBLANK(B105),IF(C108=C117,C108,IF(C108&gt;C117,C108,C117)),B105)</f>
        <v>1</v>
      </c>
      <c r="D105" s="27" t="str">
        <f t="shared" si="17"/>
        <v>-5.0 ≤ x &lt; -3.5</v>
      </c>
      <c r="E105" s="28">
        <f t="shared" si="19"/>
        <v>-5</v>
      </c>
      <c r="F105" s="28">
        <f t="shared" si="18"/>
        <v>-3.5</v>
      </c>
      <c r="G105" s="29">
        <f ca="1">SUMPRODUCT((Data!AP$6:AP$999&gt;=E105)*(Data!AP$6:AP$999&lt;F105),SUBTOTAL(103,OFFSET(Data!AP$6:AP$999,ROW(Data!AP$6:AP$999)-MIN(ROW(Data!AP$6:AP$999)),0,1,1)))</f>
        <v>1</v>
      </c>
      <c r="H105" s="29">
        <f ca="1">SUM(G$101:G105)</f>
        <v>8</v>
      </c>
      <c r="I105" s="13" t="b">
        <f t="shared" ca="1" si="20"/>
        <v>1</v>
      </c>
      <c r="J105" s="13">
        <v>0</v>
      </c>
      <c r="K105" s="13">
        <f>COUNTIFS(Data!AP$6:AP$999,"&gt;="&amp;E105,Data!AP$6:AP$999,"&lt;"&amp;F105)*R122</f>
        <v>1</v>
      </c>
      <c r="L105" s="13"/>
      <c r="M105" s="13"/>
      <c r="N105" s="13"/>
      <c r="O105" s="13"/>
      <c r="P105" s="13"/>
      <c r="Q105" s="13"/>
      <c r="R105" s="73"/>
      <c r="S105" s="18"/>
      <c r="T105" s="19"/>
      <c r="U105" s="20"/>
      <c r="V105" s="20"/>
      <c r="W105" s="20"/>
      <c r="X105" s="20"/>
      <c r="Y105" s="20"/>
      <c r="Z105" s="20"/>
      <c r="AA105" s="21"/>
    </row>
    <row r="106" spans="1:27" s="22" customFormat="1" ht="16.5" customHeight="1" x14ac:dyDescent="0.25">
      <c r="A106" s="208" t="s">
        <v>1434</v>
      </c>
      <c r="B106" s="31"/>
      <c r="C106" s="13"/>
      <c r="D106" s="27" t="str">
        <f t="shared" si="17"/>
        <v>-3.5 ≤ x &lt; -2.0</v>
      </c>
      <c r="E106" s="28">
        <f t="shared" si="19"/>
        <v>-3.5</v>
      </c>
      <c r="F106" s="28">
        <f t="shared" si="18"/>
        <v>-2</v>
      </c>
      <c r="G106" s="29">
        <f ca="1">SUMPRODUCT((Data!AP$6:AP$999&gt;=E106)*(Data!AP$6:AP$999&lt;F106),SUBTOTAL(103,OFFSET(Data!AP$6:AP$999,ROW(Data!AP$6:AP$999)-MIN(ROW(Data!AP$6:AP$999)),0,1,1)))</f>
        <v>8</v>
      </c>
      <c r="H106" s="29">
        <f ca="1">SUM(G$101:G106)</f>
        <v>16</v>
      </c>
      <c r="I106" s="13" t="b">
        <f t="shared" ca="1" si="20"/>
        <v>1</v>
      </c>
      <c r="J106" s="13">
        <v>0</v>
      </c>
      <c r="K106" s="13">
        <f>COUNTIFS(Data!AP$6:AP$999,"&gt;="&amp;E106,Data!AP$6:AP$999,"&lt;"&amp;F106)*R122</f>
        <v>8</v>
      </c>
      <c r="L106" s="13"/>
      <c r="M106" s="13"/>
      <c r="N106" s="13"/>
      <c r="O106" s="13"/>
      <c r="P106" s="13"/>
      <c r="Q106" s="13"/>
      <c r="R106" s="73"/>
      <c r="S106" s="18"/>
      <c r="T106" s="19"/>
      <c r="U106" s="20"/>
      <c r="V106" s="20"/>
      <c r="W106" s="20"/>
      <c r="X106" s="20"/>
      <c r="Y106" s="20"/>
      <c r="Z106" s="20"/>
      <c r="AA106" s="21"/>
    </row>
    <row r="107" spans="1:27" s="22" customFormat="1" ht="16.5" customHeight="1" x14ac:dyDescent="0.25">
      <c r="A107" s="209"/>
      <c r="B107" s="84"/>
      <c r="C107" s="35"/>
      <c r="D107" s="27" t="str">
        <f t="shared" si="17"/>
        <v>-2.0 ≤ x &lt; -0.5</v>
      </c>
      <c r="E107" s="28">
        <f t="shared" si="19"/>
        <v>-2</v>
      </c>
      <c r="F107" s="28">
        <f t="shared" si="18"/>
        <v>-0.5</v>
      </c>
      <c r="G107" s="29">
        <f ca="1">SUMPRODUCT((Data!AP$6:AP$999&gt;=E107)*(Data!AP$6:AP$999&lt;F107),SUBTOTAL(103,OFFSET(Data!AP$6:AP$999,ROW(Data!AP$6:AP$999)-MIN(ROW(Data!AP$6:AP$999)),0,1,1)))</f>
        <v>31</v>
      </c>
      <c r="H107" s="29">
        <f ca="1">SUM(G$101:G107)</f>
        <v>47</v>
      </c>
      <c r="I107" s="13" t="b">
        <f t="shared" ca="1" si="20"/>
        <v>1</v>
      </c>
      <c r="J107" s="13">
        <v>0</v>
      </c>
      <c r="K107" s="13">
        <f>COUNTIFS(Data!AP$6:AP$999,"&gt;="&amp;E107,Data!AP$6:AP$999,"&lt;"&amp;F107)*R122</f>
        <v>31</v>
      </c>
      <c r="L107" s="13"/>
      <c r="M107" s="13"/>
      <c r="N107" s="13"/>
      <c r="O107" s="13"/>
      <c r="P107" s="13"/>
      <c r="Q107" s="13"/>
      <c r="R107" s="73"/>
      <c r="S107" s="18"/>
      <c r="T107" s="19"/>
      <c r="U107" s="20"/>
      <c r="V107" s="20"/>
      <c r="W107" s="20"/>
      <c r="X107" s="20"/>
      <c r="Y107" s="20"/>
      <c r="Z107" s="20"/>
      <c r="AA107" s="21"/>
    </row>
    <row r="108" spans="1:27" s="22" customFormat="1" ht="16.5" customHeight="1" x14ac:dyDescent="0.25">
      <c r="A108" s="36" t="s">
        <v>1884</v>
      </c>
      <c r="B108" s="85">
        <v>0.1</v>
      </c>
      <c r="C108" s="13">
        <f>IF(IF(B108=INT(B108),0,LEN(MID(B108-INT(B108),FIND(".",B108,1),LEN(B108)-FIND(".",B108,1))))&gt;2,2,IF(B108=INT(B108),0,LEN(MID(B108-INT(B108),FIND(".",B108,1),LEN(B108)-FIND(".",B108,1)))))</f>
        <v>1</v>
      </c>
      <c r="D108" s="27" t="str">
        <f t="shared" si="17"/>
        <v>-0.5 ≤ x &lt; 1.0</v>
      </c>
      <c r="E108" s="28">
        <f t="shared" si="19"/>
        <v>-0.5</v>
      </c>
      <c r="F108" s="28">
        <f t="shared" si="18"/>
        <v>1</v>
      </c>
      <c r="G108" s="29">
        <f ca="1">SUMPRODUCT((Data!AP$6:AP$999&gt;=E108)*(Data!AP$6:AP$999&lt;F108),SUBTOTAL(103,OFFSET(Data!AP$6:AP$999,ROW(Data!AP$6:AP$999)-MIN(ROW(Data!AP$6:AP$999)),0,1,1)))</f>
        <v>44</v>
      </c>
      <c r="H108" s="29">
        <f ca="1">SUM(G$101:G108)</f>
        <v>91</v>
      </c>
      <c r="I108" s="13" t="b">
        <f t="shared" ca="1" si="20"/>
        <v>1</v>
      </c>
      <c r="J108" s="13">
        <v>0</v>
      </c>
      <c r="K108" s="13">
        <f>COUNTIFS(Data!AP$6:AP$999,"&gt;="&amp;E108,Data!AP$6:AP$999,"&lt;"&amp;F108)*R122</f>
        <v>44</v>
      </c>
      <c r="L108" s="13"/>
      <c r="M108" s="13"/>
      <c r="N108" s="13"/>
      <c r="O108" s="13"/>
      <c r="P108" s="13"/>
      <c r="Q108" s="13"/>
      <c r="R108" s="73"/>
      <c r="S108" s="18"/>
      <c r="T108" s="19"/>
      <c r="U108" s="20"/>
      <c r="V108" s="20"/>
      <c r="W108" s="20"/>
      <c r="X108" s="20"/>
      <c r="Y108" s="20"/>
      <c r="Z108" s="20"/>
      <c r="AA108" s="21"/>
    </row>
    <row r="109" spans="1:27" s="22" customFormat="1" ht="16.5" customHeight="1" x14ac:dyDescent="0.25">
      <c r="A109" s="38" t="s">
        <v>1883</v>
      </c>
      <c r="B109" s="39">
        <f>SUBTOTAL(105,Data!$AP$6:$AP$999)</f>
        <v>-8.3000000000000007</v>
      </c>
      <c r="C109" s="13"/>
      <c r="D109" s="27" t="str">
        <f t="shared" si="17"/>
        <v>1.0 ≤ x &lt; 2.5</v>
      </c>
      <c r="E109" s="28">
        <f t="shared" si="19"/>
        <v>1</v>
      </c>
      <c r="F109" s="28">
        <f t="shared" si="18"/>
        <v>2.5</v>
      </c>
      <c r="G109" s="29">
        <f ca="1">SUMPRODUCT((Data!AP$6:AP$999&gt;=E109)*(Data!AP$6:AP$999&lt;F109),SUBTOTAL(103,OFFSET(Data!AP$6:AP$999,ROW(Data!AP$6:AP$999)-MIN(ROW(Data!AP$6:AP$999)),0,1,1)))</f>
        <v>73</v>
      </c>
      <c r="H109" s="29">
        <f ca="1">SUM(G$101:G109)</f>
        <v>164</v>
      </c>
      <c r="I109" s="13" t="b">
        <f t="shared" ca="1" si="20"/>
        <v>1</v>
      </c>
      <c r="J109" s="13">
        <v>0</v>
      </c>
      <c r="K109" s="13">
        <f>COUNTIFS(Data!AP$6:AP$999,"&gt;="&amp;E109,Data!AP$6:AP$999,"&lt;"&amp;F109)*R122</f>
        <v>73</v>
      </c>
      <c r="L109" s="13"/>
      <c r="M109" s="13"/>
      <c r="N109" s="13"/>
      <c r="O109" s="13"/>
      <c r="P109" s="13"/>
      <c r="Q109" s="13"/>
      <c r="R109" s="73"/>
      <c r="S109" s="18"/>
      <c r="T109" s="19"/>
      <c r="U109" s="20"/>
      <c r="V109" s="20"/>
      <c r="W109" s="20"/>
      <c r="X109" s="20"/>
      <c r="Y109" s="20"/>
      <c r="Z109" s="20"/>
      <c r="AA109" s="21"/>
    </row>
    <row r="110" spans="1:27" s="22" customFormat="1" ht="16.5" customHeight="1" x14ac:dyDescent="0.25">
      <c r="A110" s="40" t="s">
        <v>1882</v>
      </c>
      <c r="B110" s="41" t="str">
        <f>TEXT(IF(B109&gt;0,ROUNDDOWN(B109/B108,0)*B108,ROUNDUP(B109/B108,0)*B108),IF(C108=2,"0.00",IF(C108=1,"0.0",0)))</f>
        <v>-8.3</v>
      </c>
      <c r="C110" s="13"/>
      <c r="D110" s="27" t="str">
        <f t="shared" si="17"/>
        <v>2.5 ≤ x &lt; 4.0</v>
      </c>
      <c r="E110" s="28">
        <f t="shared" si="19"/>
        <v>2.5</v>
      </c>
      <c r="F110" s="28">
        <f t="shared" si="18"/>
        <v>4</v>
      </c>
      <c r="G110" s="29">
        <f ca="1">SUMPRODUCT((Data!AP$6:AP$999&gt;=E110)*(Data!AP$6:AP$999&lt;F110),SUBTOTAL(103,OFFSET(Data!AP$6:AP$999,ROW(Data!AP$6:AP$999)-MIN(ROW(Data!AP$6:AP$999)),0,1,1)))</f>
        <v>88</v>
      </c>
      <c r="H110" s="29">
        <f ca="1">SUM(G$101:G110)</f>
        <v>252</v>
      </c>
      <c r="I110" s="13" t="b">
        <f t="shared" ca="1" si="20"/>
        <v>1</v>
      </c>
      <c r="J110" s="13">
        <v>0</v>
      </c>
      <c r="K110" s="13">
        <f>COUNTIFS(Data!AP$6:AP$999,"&gt;="&amp;E110,Data!AP$6:AP$999,"&lt;"&amp;F110)*R122</f>
        <v>88</v>
      </c>
      <c r="L110" s="13"/>
      <c r="M110" s="13"/>
      <c r="N110" s="13"/>
      <c r="O110" s="13"/>
      <c r="P110" s="13"/>
      <c r="Q110" s="13"/>
      <c r="R110" s="73"/>
      <c r="S110" s="18"/>
      <c r="T110" s="19"/>
      <c r="U110" s="20"/>
      <c r="V110" s="20"/>
      <c r="W110" s="20"/>
      <c r="X110" s="20"/>
      <c r="Y110" s="20"/>
      <c r="Z110" s="20"/>
      <c r="AA110" s="21"/>
    </row>
    <row r="111" spans="1:27" s="22" customFormat="1" ht="16.5" customHeight="1" x14ac:dyDescent="0.25">
      <c r="A111" s="38" t="s">
        <v>1879</v>
      </c>
      <c r="B111" s="85">
        <v>-9.5</v>
      </c>
      <c r="C111" s="13"/>
      <c r="D111" s="27" t="str">
        <f t="shared" si="17"/>
        <v>4.0 ≤ x &lt; 5.5</v>
      </c>
      <c r="E111" s="28">
        <f t="shared" si="19"/>
        <v>4</v>
      </c>
      <c r="F111" s="28">
        <f t="shared" si="18"/>
        <v>5.5</v>
      </c>
      <c r="G111" s="29">
        <f ca="1">SUMPRODUCT((Data!AP$6:AP$999&gt;=E111)*(Data!AP$6:AP$999&lt;F111),SUBTOTAL(103,OFFSET(Data!AP$6:AP$999,ROW(Data!AP$6:AP$999)-MIN(ROW(Data!AP$6:AP$999)),0,1,1)))</f>
        <v>76</v>
      </c>
      <c r="H111" s="29">
        <f ca="1">SUM(G$101:G111)</f>
        <v>328</v>
      </c>
      <c r="I111" s="13" t="b">
        <f t="shared" ca="1" si="20"/>
        <v>1</v>
      </c>
      <c r="J111" s="13">
        <v>0</v>
      </c>
      <c r="K111" s="13">
        <f>COUNTIFS(Data!AP$6:AP$999,"&gt;="&amp;E111,Data!AP$6:AP$999,"&lt;"&amp;F111)*R122</f>
        <v>76</v>
      </c>
      <c r="L111" s="13"/>
      <c r="M111" s="13"/>
      <c r="N111" s="13"/>
      <c r="O111" s="13"/>
      <c r="P111" s="13"/>
      <c r="Q111" s="13"/>
      <c r="R111" s="73"/>
      <c r="S111" s="18"/>
      <c r="T111" s="19"/>
      <c r="U111" s="20"/>
      <c r="V111" s="20"/>
      <c r="W111" s="20"/>
      <c r="X111" s="20"/>
      <c r="Y111" s="20"/>
      <c r="Z111" s="20"/>
      <c r="AA111" s="21"/>
    </row>
    <row r="112" spans="1:27" s="22" customFormat="1" ht="16.5" customHeight="1" x14ac:dyDescent="0.25">
      <c r="A112" s="40" t="s">
        <v>1886</v>
      </c>
      <c r="B112" s="43">
        <f>IF(ISBLANK(B111),B110,IF(B111&gt;0,ROUNDDOWN(B111/B108,0)*B108,ROUNDUP(B111/B108,0)*B108))</f>
        <v>-9.5</v>
      </c>
      <c r="C112" s="35"/>
      <c r="D112" s="27" t="str">
        <f t="shared" si="17"/>
        <v>5.5 ≤ x &lt; 7.0</v>
      </c>
      <c r="E112" s="28">
        <f t="shared" si="19"/>
        <v>5.5</v>
      </c>
      <c r="F112" s="28">
        <f t="shared" si="18"/>
        <v>7</v>
      </c>
      <c r="G112" s="29">
        <f ca="1">SUMPRODUCT((Data!AP$6:AP$999&gt;=E112)*(Data!AP$6:AP$999&lt;F112),SUBTOTAL(103,OFFSET(Data!AP$6:AP$999,ROW(Data!AP$6:AP$999)-MIN(ROW(Data!AP$6:AP$999)),0,1,1)))</f>
        <v>5</v>
      </c>
      <c r="H112" s="29">
        <f ca="1">SUM(G$101:G112)</f>
        <v>333</v>
      </c>
      <c r="I112" s="13" t="b">
        <f t="shared" ca="1" si="20"/>
        <v>1</v>
      </c>
      <c r="J112" s="13">
        <v>0</v>
      </c>
      <c r="K112" s="13">
        <f>COUNTIFS(Data!AP$6:AP$999,"&gt;="&amp;E112,Data!AP$6:AP$999,"&lt;"&amp;F112)*R122</f>
        <v>5</v>
      </c>
      <c r="L112" s="13"/>
      <c r="M112" s="13"/>
      <c r="N112" s="13"/>
      <c r="O112" s="13"/>
      <c r="P112" s="13"/>
      <c r="Q112" s="13"/>
      <c r="R112" s="73"/>
      <c r="S112" s="18"/>
      <c r="T112" s="19"/>
      <c r="U112" s="20"/>
      <c r="V112" s="20"/>
      <c r="W112" s="20"/>
      <c r="X112" s="20"/>
      <c r="Y112" s="20"/>
      <c r="Z112" s="20"/>
      <c r="AA112" s="21"/>
    </row>
    <row r="113" spans="1:27" s="22" customFormat="1" ht="16.5" customHeight="1" x14ac:dyDescent="0.25">
      <c r="A113" s="38" t="s">
        <v>1881</v>
      </c>
      <c r="B113" s="45">
        <f>SUBTOTAL(104,Data!$AP$6:$AP$999)</f>
        <v>7.9</v>
      </c>
      <c r="C113" s="13"/>
      <c r="D113" s="27" t="str">
        <f t="shared" si="17"/>
        <v>7.0 ≤ x &lt; 8.5</v>
      </c>
      <c r="E113" s="28">
        <f t="shared" si="19"/>
        <v>7</v>
      </c>
      <c r="F113" s="28">
        <f t="shared" si="18"/>
        <v>8.5</v>
      </c>
      <c r="G113" s="29">
        <f ca="1">SUMPRODUCT((Data!AP$6:AP$999&gt;=E113)*(Data!AP$6:AP$999&lt;F113),SUBTOTAL(103,OFFSET(Data!AP$6:AP$999,ROW(Data!AP$6:AP$999)-MIN(ROW(Data!AP$6:AP$999)),0,1,1)))</f>
        <v>1</v>
      </c>
      <c r="H113" s="29">
        <f ca="1">SUM(G$101:G113)</f>
        <v>334</v>
      </c>
      <c r="I113" s="13" t="b">
        <f t="shared" ca="1" si="20"/>
        <v>1</v>
      </c>
      <c r="J113" s="13">
        <v>0</v>
      </c>
      <c r="K113" s="13">
        <f>COUNTIFS(Data!AP$6:AP$999,"&gt;="&amp;E113,Data!AP$6:AP$999,"&lt;"&amp;F113)*R122</f>
        <v>1</v>
      </c>
      <c r="L113" s="13"/>
      <c r="M113" s="13"/>
      <c r="N113" s="13"/>
      <c r="O113" s="13"/>
      <c r="P113" s="13"/>
      <c r="Q113" s="13"/>
      <c r="R113" s="73"/>
      <c r="S113" s="18"/>
      <c r="T113" s="19"/>
      <c r="U113" s="20"/>
      <c r="V113" s="20"/>
      <c r="W113" s="20"/>
      <c r="X113" s="20"/>
      <c r="Y113" s="20"/>
      <c r="Z113" s="20"/>
      <c r="AA113" s="21"/>
    </row>
    <row r="114" spans="1:27" s="22" customFormat="1" ht="16.5" customHeight="1" x14ac:dyDescent="0.25">
      <c r="A114" s="38" t="s">
        <v>1880</v>
      </c>
      <c r="B114" s="46" t="str">
        <f>TEXT(ROUNDUP(B113/B108,0)*B108,IF(C108=2,"0.00",IF(C108=1,"0.0",0)))</f>
        <v>7.9</v>
      </c>
      <c r="C114" s="35"/>
      <c r="D114" s="27" t="str">
        <f t="shared" si="17"/>
        <v>8.5 ≤ x &lt; 10.0</v>
      </c>
      <c r="E114" s="28">
        <f t="shared" si="19"/>
        <v>8.5</v>
      </c>
      <c r="F114" s="28">
        <f t="shared" si="18"/>
        <v>10</v>
      </c>
      <c r="G114" s="29">
        <f ca="1">SUMPRODUCT((Data!AP$6:AP$999&gt;=E114)*(Data!AP$6:AP$999&lt;F114),SUBTOTAL(103,OFFSET(Data!AP$6:AP$999,ROW(Data!AP$6:AP$999)-MIN(ROW(Data!AP$6:AP$999)),0,1,1)))</f>
        <v>0</v>
      </c>
      <c r="H114" s="29">
        <f ca="1">SUM(G$101:G114)</f>
        <v>334</v>
      </c>
      <c r="I114" s="13" t="b">
        <f t="shared" ca="1" si="20"/>
        <v>0</v>
      </c>
      <c r="J114" s="13">
        <v>0</v>
      </c>
      <c r="K114" s="13">
        <f>COUNTIFS(Data!AP$6:AP$999,"&gt;="&amp;E114,Data!AP$6:AP$999,"&lt;"&amp;F114)*R122</f>
        <v>0</v>
      </c>
      <c r="L114" s="13"/>
      <c r="M114" s="13"/>
      <c r="N114" s="13"/>
      <c r="O114" s="13"/>
      <c r="P114" s="13"/>
      <c r="Q114" s="13"/>
      <c r="R114" s="73"/>
      <c r="S114" s="18"/>
      <c r="T114" s="19"/>
      <c r="U114" s="20"/>
      <c r="V114" s="20"/>
      <c r="W114" s="20"/>
      <c r="X114" s="20"/>
      <c r="Y114" s="20"/>
      <c r="Z114" s="20"/>
      <c r="AA114" s="21"/>
    </row>
    <row r="115" spans="1:27" s="22" customFormat="1" ht="16.5" customHeight="1" x14ac:dyDescent="0.25">
      <c r="A115" s="206" t="s">
        <v>1433</v>
      </c>
      <c r="B115" s="47"/>
      <c r="C115" s="13"/>
      <c r="D115" s="27" t="str">
        <f t="shared" si="17"/>
        <v>10.0 ≤ x &lt; 11.5</v>
      </c>
      <c r="E115" s="28">
        <f t="shared" si="19"/>
        <v>10</v>
      </c>
      <c r="F115" s="28">
        <f t="shared" si="18"/>
        <v>11.5</v>
      </c>
      <c r="G115" s="29">
        <f ca="1">SUMPRODUCT((Data!AP$6:AP$999&gt;=E115)*(Data!AP$6:AP$999&lt;F115),SUBTOTAL(103,OFFSET(Data!AP$6:AP$999,ROW(Data!AP$6:AP$999)-MIN(ROW(Data!AP$6:AP$999)),0,1,1)))</f>
        <v>0</v>
      </c>
      <c r="H115" s="29">
        <f ca="1">SUM(G$101:G115)</f>
        <v>334</v>
      </c>
      <c r="I115" s="13" t="b">
        <f t="shared" ca="1" si="20"/>
        <v>0</v>
      </c>
      <c r="J115" s="13">
        <v>0</v>
      </c>
      <c r="K115" s="13">
        <f>COUNTIFS(Data!AP$6:AP$999,"&gt;="&amp;E115,Data!AP$6:AP$999,"&lt;"&amp;F115)*R122</f>
        <v>0</v>
      </c>
      <c r="L115" s="13"/>
      <c r="M115" s="13"/>
      <c r="N115" s="13"/>
      <c r="O115" s="13"/>
      <c r="P115" s="13"/>
      <c r="Q115" s="13"/>
      <c r="R115" s="73"/>
      <c r="S115" s="18"/>
      <c r="T115" s="19"/>
      <c r="U115" s="20"/>
      <c r="V115" s="20"/>
      <c r="W115" s="20"/>
      <c r="X115" s="20"/>
      <c r="Y115" s="20"/>
      <c r="Z115" s="20"/>
      <c r="AA115" s="21"/>
    </row>
    <row r="116" spans="1:27" s="22" customFormat="1" ht="16.5" customHeight="1" x14ac:dyDescent="0.25">
      <c r="A116" s="207"/>
      <c r="B116" s="48"/>
      <c r="C116" s="13"/>
      <c r="D116" s="27" t="str">
        <f t="shared" si="17"/>
        <v>11.5 ≤ x &lt; 13.0</v>
      </c>
      <c r="E116" s="28">
        <f t="shared" si="19"/>
        <v>11.5</v>
      </c>
      <c r="F116" s="28">
        <f t="shared" si="18"/>
        <v>13</v>
      </c>
      <c r="G116" s="29">
        <f ca="1">SUMPRODUCT((Data!AP$6:AP$999&gt;=E116)*(Data!AP$6:AP$999&lt;F116),SUBTOTAL(103,OFFSET(Data!AP$6:AP$999,ROW(Data!AP$6:AP$999)-MIN(ROW(Data!AP$6:AP$999)),0,1,1)))</f>
        <v>0</v>
      </c>
      <c r="H116" s="29">
        <f ca="1">SUM(G$101:G116)</f>
        <v>334</v>
      </c>
      <c r="I116" s="13" t="b">
        <f t="shared" ca="1" si="20"/>
        <v>0</v>
      </c>
      <c r="J116" s="13">
        <v>0</v>
      </c>
      <c r="K116" s="13">
        <f>COUNTIFS(Data!AP$6:AP$999,"&gt;="&amp;E116,Data!AP$6:AP$999,"&lt;"&amp;F116)*R122</f>
        <v>0</v>
      </c>
      <c r="L116" s="13"/>
      <c r="M116" s="13"/>
      <c r="N116" s="13"/>
      <c r="O116" s="13"/>
      <c r="P116" s="13"/>
      <c r="Q116" s="13"/>
      <c r="R116" s="73"/>
      <c r="S116" s="18"/>
      <c r="T116" s="19"/>
      <c r="U116" s="20"/>
      <c r="V116" s="20"/>
      <c r="W116" s="20"/>
      <c r="X116" s="20"/>
      <c r="Y116" s="20"/>
      <c r="Z116" s="20"/>
      <c r="AA116" s="21"/>
    </row>
    <row r="117" spans="1:27" s="22" customFormat="1" ht="16.5" customHeight="1" x14ac:dyDescent="0.25">
      <c r="A117" s="49" t="s">
        <v>1437</v>
      </c>
      <c r="B117" s="68">
        <v>0.1</v>
      </c>
      <c r="C117" s="13">
        <f>IF(IF(B117=INT(B117),0,LEN(MID(B117-INT(B117),FIND(".",B117,1),LEN(B117)-FIND(".",B117,1))))&gt;2,2,IF(B117=INT(B117),0,LEN(MID(B117-INT(B117),FIND(".",B117,1),LEN(B117)-FIND(".",B117,1)))))</f>
        <v>1</v>
      </c>
      <c r="D117" s="27" t="str">
        <f t="shared" si="17"/>
        <v>13.0 ≤ x &lt; 14.5</v>
      </c>
      <c r="E117" s="28">
        <f t="shared" si="19"/>
        <v>13</v>
      </c>
      <c r="F117" s="28">
        <f t="shared" si="18"/>
        <v>14.5</v>
      </c>
      <c r="G117" s="29">
        <f ca="1">SUMPRODUCT((Data!AP$6:AP$999&gt;=E117)*(Data!AP$6:AP$999&lt;F117),SUBTOTAL(103,OFFSET(Data!AP$6:AP$999,ROW(Data!AP$6:AP$999)-MIN(ROW(Data!AP$6:AP$999)),0,1,1)))</f>
        <v>0</v>
      </c>
      <c r="H117" s="29">
        <f ca="1">SUM(G$101:G117)</f>
        <v>334</v>
      </c>
      <c r="I117" s="13" t="b">
        <f t="shared" ca="1" si="20"/>
        <v>0</v>
      </c>
      <c r="J117" s="13">
        <v>0</v>
      </c>
      <c r="K117" s="13">
        <f>COUNTIFS(Data!AP$6:AP$999,"&gt;="&amp;E117,Data!AP$6:AP$999,"&lt;"&amp;F117)*R122</f>
        <v>0</v>
      </c>
      <c r="L117" s="13"/>
      <c r="M117" s="13"/>
      <c r="N117" s="13"/>
      <c r="O117" s="13"/>
      <c r="P117" s="13"/>
      <c r="Q117" s="13"/>
      <c r="R117" s="73"/>
      <c r="S117" s="18"/>
      <c r="T117" s="19"/>
      <c r="U117" s="20"/>
      <c r="V117" s="20"/>
      <c r="W117" s="20"/>
      <c r="X117" s="20"/>
      <c r="Y117" s="20"/>
      <c r="Z117" s="20"/>
      <c r="AA117" s="21"/>
    </row>
    <row r="118" spans="1:27" s="22" customFormat="1" ht="16.5" customHeight="1" x14ac:dyDescent="0.25">
      <c r="A118" s="51" t="s">
        <v>1440</v>
      </c>
      <c r="B118" s="12">
        <f>IF(ISBLANK(B111),IF(AND(ISBLANK(B121),ISBLANK(B119)),ROUNDUP(C118/B117,0)*B117,IF(ISBLANK(B121),ROUNDUP(B119/B117,0)*B117,IF(ISBLANK(B119),ROUNDUP((B114-B112)/(ROUND(B121,0)*B117),0)*B117,ROUNDUP(B119/B117,0)*B117))),IF(AND(ISBLANK(B121),ISBLANK(B119)),ROUNDUP(C118/B117,0)*B117,IF(ISBLANK(B121),ROUNDUP(B119/B117,0)*B117,IF(ISBLANK(B119),ROUNDUP((B114-B112)/(ROUND(B121,0)*B117),0)*B117,ROUNDUP(B119/B117,0)*B117))))</f>
        <v>1.5</v>
      </c>
      <c r="C118" s="29">
        <f>IF((B114-B112)=0,1,(B114-B112)/C119)</f>
        <v>1.45</v>
      </c>
      <c r="D118" s="27" t="str">
        <f t="shared" si="17"/>
        <v>14.5 ≤ x &lt; 16.0</v>
      </c>
      <c r="E118" s="28">
        <f t="shared" si="19"/>
        <v>14.5</v>
      </c>
      <c r="F118" s="28">
        <f t="shared" si="18"/>
        <v>16</v>
      </c>
      <c r="G118" s="29">
        <f ca="1">SUMPRODUCT((Data!AP$6:AP$999&gt;=E118)*(Data!AP$6:AP$999&lt;F118),SUBTOTAL(103,OFFSET(Data!AP$6:AP$999,ROW(Data!AP$6:AP$999)-MIN(ROW(Data!AP$6:AP$999)),0,1,1)))</f>
        <v>0</v>
      </c>
      <c r="H118" s="29">
        <f ca="1">SUM(G$101:G118)</f>
        <v>334</v>
      </c>
      <c r="I118" s="13" t="b">
        <f t="shared" ca="1" si="20"/>
        <v>0</v>
      </c>
      <c r="J118" s="13">
        <v>0</v>
      </c>
      <c r="K118" s="13">
        <f>COUNTIFS(Data!AP$6:AP$999,"&gt;="&amp;E118,Data!AP$6:AP$999,"&lt;"&amp;F118)*R122</f>
        <v>0</v>
      </c>
      <c r="L118" s="13"/>
      <c r="M118" s="13"/>
      <c r="N118" s="13"/>
      <c r="O118" s="13"/>
      <c r="P118" s="13"/>
      <c r="Q118" s="13"/>
      <c r="R118" s="73"/>
      <c r="S118" s="18"/>
      <c r="T118" s="19"/>
      <c r="U118" s="20"/>
      <c r="V118" s="20"/>
      <c r="W118" s="20"/>
      <c r="X118" s="20"/>
      <c r="Y118" s="20"/>
      <c r="Z118" s="20"/>
      <c r="AA118" s="21"/>
    </row>
    <row r="119" spans="1:27" s="22" customFormat="1" ht="16.5" customHeight="1" x14ac:dyDescent="0.25">
      <c r="A119" s="52" t="s">
        <v>1436</v>
      </c>
      <c r="B119" s="68">
        <v>1.5</v>
      </c>
      <c r="C119" s="53">
        <f>IF(AND(ISBLANK(B121),ISBLANK(B119)),B122,IF(ISBLANK(B119),ROUND(B121,0),IF(ISBLANK(B121),ROUNDUP((B114-B112)/B119,0),ROUND(B121,0))))</f>
        <v>12</v>
      </c>
      <c r="D119" s="27" t="str">
        <f t="shared" si="17"/>
        <v>16.0 ≤ x &lt; 17.5</v>
      </c>
      <c r="E119" s="28">
        <f t="shared" si="19"/>
        <v>16</v>
      </c>
      <c r="F119" s="28">
        <f t="shared" si="18"/>
        <v>17.5</v>
      </c>
      <c r="G119" s="29">
        <f ca="1">SUMPRODUCT((Data!AP$6:AP$999&gt;=E119)*(Data!AP$6:AP$999&lt;F119),SUBTOTAL(103,OFFSET(Data!AP$6:AP$999,ROW(Data!AP$6:AP$999)-MIN(ROW(Data!AP$6:AP$999)),0,1,1)))</f>
        <v>0</v>
      </c>
      <c r="H119" s="29">
        <f ca="1">SUM(G$101:G119)</f>
        <v>334</v>
      </c>
      <c r="I119" s="13" t="b">
        <f t="shared" ca="1" si="20"/>
        <v>0</v>
      </c>
      <c r="J119" s="13">
        <v>0</v>
      </c>
      <c r="K119" s="13">
        <f>COUNTIFS(Data!AP$6:AP$999,"&gt;="&amp;E119,Data!AP$6:AP$999,"&lt;"&amp;F119)*R122</f>
        <v>0</v>
      </c>
      <c r="L119" s="13"/>
      <c r="M119" s="13"/>
      <c r="N119" s="13"/>
      <c r="O119" s="13"/>
      <c r="P119" s="13"/>
      <c r="Q119" s="13"/>
      <c r="R119" s="73"/>
      <c r="S119" s="18"/>
      <c r="T119" s="19"/>
      <c r="U119" s="20"/>
      <c r="V119" s="20"/>
      <c r="W119" s="20"/>
      <c r="X119" s="20"/>
      <c r="Y119" s="20"/>
      <c r="Z119" s="20"/>
      <c r="AA119" s="21"/>
    </row>
    <row r="120" spans="1:27" s="22" customFormat="1" ht="16.5" customHeight="1" x14ac:dyDescent="0.25">
      <c r="A120" s="51" t="s">
        <v>1439</v>
      </c>
      <c r="B120" s="54">
        <f ca="1">COUNTIF(I101:I122,TRUE)</f>
        <v>12</v>
      </c>
      <c r="C120" s="13"/>
      <c r="D120" s="27" t="str">
        <f t="shared" si="17"/>
        <v>17.5 ≤ x &lt; 19.0</v>
      </c>
      <c r="E120" s="28">
        <f t="shared" si="19"/>
        <v>17.5</v>
      </c>
      <c r="F120" s="28">
        <f t="shared" si="18"/>
        <v>19</v>
      </c>
      <c r="G120" s="29">
        <f ca="1">SUMPRODUCT((Data!AP$6:AP$999&gt;=E120)*(Data!AP$6:AP$999&lt;F120),SUBTOTAL(103,OFFSET(Data!AP$6:AP$999,ROW(Data!AP$6:AP$999)-MIN(ROW(Data!AP$6:AP$999)),0,1,1)))</f>
        <v>0</v>
      </c>
      <c r="H120" s="29">
        <f ca="1">SUM(G$101:G120)</f>
        <v>334</v>
      </c>
      <c r="I120" s="13" t="b">
        <f t="shared" ca="1" si="20"/>
        <v>0</v>
      </c>
      <c r="J120" s="13">
        <v>0</v>
      </c>
      <c r="K120" s="13">
        <f>COUNTIFS(Data!AP$6:AP$999,"&gt;="&amp;E120,Data!AP$6:AP$999,"&lt;"&amp;F120)*R122</f>
        <v>0</v>
      </c>
      <c r="L120" s="13"/>
      <c r="M120" s="13"/>
      <c r="N120" s="13"/>
      <c r="O120" s="13"/>
      <c r="P120" s="13"/>
      <c r="Q120" s="13"/>
      <c r="R120" s="73"/>
      <c r="S120" s="18"/>
      <c r="T120" s="19"/>
      <c r="U120" s="20"/>
      <c r="V120" s="20"/>
      <c r="W120" s="20"/>
      <c r="X120" s="20"/>
      <c r="Y120" s="20"/>
      <c r="Z120" s="20"/>
      <c r="AA120" s="21"/>
    </row>
    <row r="121" spans="1:27" s="22" customFormat="1" ht="16.5" customHeight="1" x14ac:dyDescent="0.25">
      <c r="A121" s="52" t="s">
        <v>1438</v>
      </c>
      <c r="B121" s="68"/>
      <c r="C121" s="13"/>
      <c r="D121" s="27" t="str">
        <f t="shared" si="17"/>
        <v>19.0 ≤ x &lt; 20.5</v>
      </c>
      <c r="E121" s="28">
        <f t="shared" si="19"/>
        <v>19</v>
      </c>
      <c r="F121" s="28">
        <f t="shared" si="18"/>
        <v>20.5</v>
      </c>
      <c r="G121" s="29">
        <f ca="1">SUMPRODUCT((Data!AP$6:AP$999&gt;=E121)*(Data!AP$6:AP$999&lt;F121),SUBTOTAL(103,OFFSET(Data!AP$6:AP$999,ROW(Data!AP$6:AP$999)-MIN(ROW(Data!AP$6:AP$999)),0,1,1)))</f>
        <v>0</v>
      </c>
      <c r="H121" s="29">
        <f ca="1">SUM(G$101:G121)</f>
        <v>334</v>
      </c>
      <c r="I121" s="13" t="b">
        <f t="shared" ca="1" si="20"/>
        <v>0</v>
      </c>
      <c r="J121" s="13">
        <v>0</v>
      </c>
      <c r="K121" s="13">
        <f>COUNTIFS(Data!AP$6:AP$999,"&gt;="&amp;E121,Data!AP$6:AP$999,"&lt;"&amp;F121)*R122</f>
        <v>0</v>
      </c>
      <c r="L121" s="13"/>
      <c r="M121" s="13"/>
      <c r="N121" s="13"/>
      <c r="O121" s="13"/>
      <c r="P121" s="13"/>
      <c r="Q121" s="13"/>
      <c r="R121" s="73"/>
      <c r="S121" s="18"/>
      <c r="T121" s="19"/>
      <c r="U121" s="20"/>
      <c r="V121" s="20"/>
      <c r="W121" s="20"/>
      <c r="X121" s="20"/>
      <c r="Y121" s="20"/>
      <c r="Z121" s="20"/>
      <c r="AA121" s="21"/>
    </row>
    <row r="122" spans="1:27" s="22" customFormat="1" ht="16.5" customHeight="1" x14ac:dyDescent="0.25">
      <c r="A122" s="55" t="s">
        <v>1441</v>
      </c>
      <c r="B122" s="56">
        <f>IF(ROUND(LOG(B104,2),0)&lt;&gt;0,ROUND(LOG(B104,2),0),1)</f>
        <v>8</v>
      </c>
      <c r="C122" s="35"/>
      <c r="D122" s="90" t="str">
        <f>TEXT(E122,IF(C$105=2,"0.00",IF(C$105=1,"0.0",0)))&amp;" ≤ x"</f>
        <v>20.5 ≤ x</v>
      </c>
      <c r="E122" s="25">
        <f t="shared" si="19"/>
        <v>20.5</v>
      </c>
      <c r="F122" s="57"/>
      <c r="G122" s="26">
        <f ca="1">SUMPRODUCT((Data!AP$6:AP$999&gt;=E122)*1,SUBTOTAL(103,OFFSET(Data!AP$6:AP$999,ROW(Data!AP$6:AP$999)-MIN(ROW(Data!AP$6:AP$999)),0,1,1)))</f>
        <v>0</v>
      </c>
      <c r="H122" s="26">
        <f ca="1">SUM(G$101:G122)</f>
        <v>334</v>
      </c>
      <c r="I122" s="13" t="b">
        <f ca="1">AND(B104=H122,H122&lt;&gt;SUM(G101:G121))</f>
        <v>0</v>
      </c>
      <c r="J122" s="13">
        <f ca="1">IF(G122&gt;0,G122,0)</f>
        <v>0</v>
      </c>
      <c r="K122" s="13">
        <f>COUNTIFS(Data!AP$6:AP$999,"&gt;="&amp;E122)*R122</f>
        <v>0</v>
      </c>
      <c r="L122" s="13"/>
      <c r="M122" s="13"/>
      <c r="N122" s="13"/>
      <c r="O122" s="13"/>
      <c r="P122" s="13"/>
      <c r="Q122" s="13"/>
      <c r="R122" s="88" t="b">
        <v>1</v>
      </c>
      <c r="S122" s="18"/>
      <c r="T122" s="19"/>
      <c r="U122" s="20"/>
      <c r="V122" s="20"/>
      <c r="W122" s="20"/>
      <c r="X122" s="20"/>
      <c r="Y122" s="20"/>
      <c r="Z122" s="20"/>
      <c r="AA122" s="21"/>
    </row>
    <row r="123" spans="1:27" s="21" customFormat="1" ht="39.950000000000003" customHeight="1" x14ac:dyDescent="0.25">
      <c r="B123" s="91"/>
      <c r="C123" s="59"/>
      <c r="D123" s="60"/>
      <c r="E123" s="61"/>
      <c r="F123" s="61"/>
      <c r="G123" s="62"/>
      <c r="H123" s="62"/>
      <c r="I123" s="59"/>
      <c r="K123" s="59"/>
      <c r="L123" s="59"/>
      <c r="M123" s="59"/>
      <c r="N123" s="59"/>
      <c r="O123" s="59"/>
      <c r="P123" s="59"/>
      <c r="Q123" s="59"/>
      <c r="R123" s="71"/>
      <c r="T123" s="20"/>
      <c r="U123" s="20"/>
      <c r="V123" s="20"/>
      <c r="W123" s="20"/>
      <c r="X123" s="20"/>
      <c r="Y123" s="20"/>
      <c r="Z123" s="20"/>
    </row>
    <row r="124" spans="1:27" s="21" customFormat="1" ht="39.950000000000003" customHeight="1" x14ac:dyDescent="0.25">
      <c r="A124" s="92"/>
      <c r="B124" s="93"/>
      <c r="C124" s="94"/>
      <c r="D124" s="60"/>
      <c r="E124" s="61"/>
      <c r="F124" s="61"/>
      <c r="G124" s="62"/>
      <c r="H124" s="62"/>
      <c r="I124" s="59"/>
      <c r="K124" s="59"/>
      <c r="L124" s="59"/>
      <c r="M124" s="59"/>
      <c r="N124" s="59"/>
      <c r="O124" s="59"/>
      <c r="P124" s="59"/>
      <c r="Q124" s="59"/>
      <c r="R124" s="71"/>
      <c r="T124" s="20"/>
      <c r="U124" s="20"/>
      <c r="V124" s="20"/>
      <c r="W124" s="20"/>
      <c r="X124" s="20"/>
      <c r="Y124" s="20"/>
      <c r="Z124" s="20"/>
    </row>
    <row r="125" spans="1:27" s="22" customFormat="1" ht="16.5" customHeight="1" x14ac:dyDescent="0.25">
      <c r="A125" s="205" t="s">
        <v>1435</v>
      </c>
      <c r="B125" s="205"/>
      <c r="C125" s="89"/>
      <c r="D125" s="14" t="s">
        <v>1401</v>
      </c>
      <c r="E125" s="15" t="s">
        <v>1397</v>
      </c>
      <c r="F125" s="15" t="s">
        <v>1398</v>
      </c>
      <c r="G125" s="16" t="s">
        <v>1371</v>
      </c>
      <c r="H125" s="17" t="s">
        <v>1399</v>
      </c>
      <c r="I125" s="95"/>
      <c r="J125" s="95" t="s">
        <v>1738</v>
      </c>
      <c r="K125" s="78" t="s">
        <v>1739</v>
      </c>
      <c r="L125" s="78"/>
      <c r="M125" s="78"/>
      <c r="N125" s="78" t="s">
        <v>1740</v>
      </c>
      <c r="O125" s="89"/>
      <c r="P125" s="89"/>
      <c r="Q125" s="89"/>
      <c r="R125" s="137"/>
      <c r="S125" s="96"/>
      <c r="T125" s="19"/>
      <c r="U125" s="20"/>
      <c r="V125" s="20"/>
      <c r="W125" s="20"/>
      <c r="X125" s="20"/>
      <c r="Y125" s="20"/>
      <c r="Z125" s="20"/>
      <c r="AA125" s="21"/>
    </row>
    <row r="126" spans="1:27" s="22" customFormat="1" ht="16.5" customHeight="1" x14ac:dyDescent="0.25">
      <c r="A126" s="205"/>
      <c r="B126" s="205"/>
      <c r="C126" s="89"/>
      <c r="D126" s="97" t="str">
        <f>"x &lt; "&amp;TEXT(F126,IF(C$130=2,"0.00",IF(C$130=1,"0.0",0)))</f>
        <v>x &lt; -6.90</v>
      </c>
      <c r="E126" s="98"/>
      <c r="F126" s="99">
        <f>ROUNDDOWN(E127,8)</f>
        <v>-6.9</v>
      </c>
      <c r="G126" s="100">
        <f t="shared" ref="G126:G147" ca="1" si="21">N126+M126</f>
        <v>0</v>
      </c>
      <c r="H126" s="100">
        <f ca="1">SUM(G$126:G126)</f>
        <v>0</v>
      </c>
      <c r="I126" s="95" t="b">
        <f ca="1">H126&lt;&gt;0</f>
        <v>0</v>
      </c>
      <c r="J126" s="95">
        <f ca="1">IF(G126&gt;0,G126,0)</f>
        <v>0</v>
      </c>
      <c r="K126" s="79">
        <f>(SUMPRODUCT(1*(Data!AW$6:AW$999&lt;F126),ISBLANK(Data!AX$6:AX$999)*1,ISBLANK(Data!AX$6:AX$999)*ISNUMBER(Data!AW$6:AW$999))+
SUMPRODUCT(1*(Data!AX$6:AX$999&lt;F126),ISNUMBER(Data!AX$6:AX$999)*1))*$R$147</f>
        <v>0</v>
      </c>
      <c r="L126" s="78"/>
      <c r="M126" s="78">
        <f ca="1">SUMPRODUCT(1*(Data!AW$6:AW$999&lt;F126),SUBTOTAL(103,OFFSET(Data!AW$6:AW$999,ROW(Data!AW$6:AW$999)-MIN(ROW(Data!AW$6:AW$999)),0,1,1)),ISBLANK(Data!AX$6:AX$999)*1)</f>
        <v>0</v>
      </c>
      <c r="N126" s="78">
        <f ca="1">SUMPRODUCT(1*(Data!AX$6:AX$999&lt;F126),SUBTOTAL(103,OFFSET(Data!AX$6:AX$999,ROW(Data!AX$6:AX$999)-MIN(ROW(Data!AX$6:AX$999)),0,1,1)))</f>
        <v>0</v>
      </c>
      <c r="O126" s="89"/>
      <c r="P126" s="89"/>
      <c r="Q126" s="89"/>
      <c r="R126" s="137"/>
      <c r="S126" s="96"/>
      <c r="T126" s="19"/>
      <c r="U126" s="20"/>
      <c r="V126" s="20"/>
      <c r="W126" s="20"/>
      <c r="X126" s="20"/>
      <c r="Y126" s="20"/>
      <c r="Z126" s="20"/>
      <c r="AA126" s="21"/>
    </row>
    <row r="127" spans="1:27" s="22" customFormat="1" ht="16.5" customHeight="1" x14ac:dyDescent="0.25">
      <c r="A127" s="204" t="str">
        <f ca="1">IF(AND(SUM(LogS_Freq_TOTAL)=B129,SUM(G127:G146)=B129),"","DATA  OUT  OF  RANGE!")</f>
        <v/>
      </c>
      <c r="B127" s="204"/>
      <c r="C127" s="89"/>
      <c r="D127" s="101" t="str">
        <f t="shared" ref="D127:D146" si="22">TEXT(E127,IF(C$130=2,"0.00",IF(C$130=1,"0.0",0)))&amp;" ≤ x &lt; "&amp;TEXT(F127,IF(C$130=2,"0.00",IF(C$130=1,"0.0",0)))</f>
        <v>-6.90 ≤ x &lt; -6.20</v>
      </c>
      <c r="E127" s="102">
        <f>ROUNDDOWN(IF(ISBLANK(B136),IF(OR(ISBLANK(B146),ISBLANK(B144)),ROUND((B137-(B137+C144*B143-B139)/2)/B133,0)*B133,B137),B136),8)</f>
        <v>-6.9</v>
      </c>
      <c r="F127" s="102">
        <f>ROUNDDOWN(E127+$B$143,8)</f>
        <v>-6.2</v>
      </c>
      <c r="G127" s="103">
        <f t="shared" ca="1" si="21"/>
        <v>4</v>
      </c>
      <c r="H127" s="103">
        <f ca="1">SUM(G$126:G127)</f>
        <v>4</v>
      </c>
      <c r="I127" s="95" t="b">
        <f ca="1">IF(ISNUMBER($B$146),(ROW(H127)-ROW($H$125)-1)&lt;=$B$146,OR(AND((ROW(H127)-ROW($H$125))&gt;=MATCH(TRUE,INDEX($H$126:$H$147&lt;&gt;0,),0),(ROW(H127)-ROW($H$125))&lt;=MATCH(TRUE,INDEX($H$126:$H$147=$B$129,),0)),AND(ISNUMBER($B$136),(ROW(H127)-ROW($H$125))&lt;=MATCH(TRUE,INDEX($H$126:$H$147=$B$129,),0))))</f>
        <v>1</v>
      </c>
      <c r="J127" s="95">
        <v>0</v>
      </c>
      <c r="K127" s="79">
        <f>(SUMPRODUCT((Data!AW$6:AW$999&gt;=E127)*(Data!AW$6:AW$999&lt;F127),ISBLANK(Data!AX$6:AX$999)*1,ISBLANK(Data!AX$6:AX$999)*ISNUMBER(Data!AW$6:AW$999))+
SUMPRODUCT((Data!AX$6:AX$999&gt;=E127)*(Data!AX$6:AX$999&lt;F127),ISNUMBER(Data!AX$6:AX$999)*1))*$R$147</f>
        <v>4</v>
      </c>
      <c r="L127" s="78"/>
      <c r="M127" s="78">
        <f ca="1">SUMPRODUCT((Data!AW$6:AW$999&gt;=E127)*(Data!AW$6:AW$999&lt;F127),SUBTOTAL(103,OFFSET(Data!AW$6:AW$999,ROW(Data!AW$6:AW$999)-MIN(ROW(Data!AW$6:AW$999)),0,1,1)),ISBLANK(Data!AX$6:AX$999)*1)</f>
        <v>2</v>
      </c>
      <c r="N127" s="78">
        <f ca="1">SUMPRODUCT((Data!AX$6:AX$999&gt;=E127)*(Data!AX$6:AX$999&lt;F127),SUBTOTAL(103,OFFSET(Data!AX$6:AX$999,ROW(Data!AX$6:AX$999)-MIN(ROW(Data!AX$6:AX$999)),0,1,1)))</f>
        <v>2</v>
      </c>
      <c r="O127" s="89"/>
      <c r="P127" s="89"/>
      <c r="Q127" s="89"/>
      <c r="R127" s="137"/>
      <c r="S127" s="96"/>
      <c r="T127" s="19"/>
      <c r="U127" s="20"/>
      <c r="V127" s="20"/>
      <c r="W127" s="20"/>
      <c r="X127" s="20"/>
      <c r="Y127" s="20"/>
      <c r="Z127" s="20"/>
      <c r="AA127" s="21"/>
    </row>
    <row r="128" spans="1:27" s="22" customFormat="1" ht="16.5" customHeight="1" x14ac:dyDescent="0.25">
      <c r="A128" s="204"/>
      <c r="B128" s="204"/>
      <c r="C128" s="89"/>
      <c r="D128" s="101" t="str">
        <f t="shared" si="22"/>
        <v>-6.20 ≤ x &lt; -5.50</v>
      </c>
      <c r="E128" s="102">
        <f>ROUNDDOWN(E127+$B$143,8)</f>
        <v>-6.2</v>
      </c>
      <c r="F128" s="102">
        <f t="shared" ref="F128:F146" si="23">ROUNDDOWN(E128+$B$143,8)</f>
        <v>-5.5</v>
      </c>
      <c r="G128" s="103">
        <f t="shared" ca="1" si="21"/>
        <v>27</v>
      </c>
      <c r="H128" s="103">
        <f ca="1">SUM(G$126:G128)</f>
        <v>31</v>
      </c>
      <c r="I128" s="95" t="b">
        <f t="shared" ref="I128:I146" ca="1" si="24">IF(ISNUMBER($B$146),(ROW(H128)-ROW($H$125)-1)&lt;=$B$146,OR(AND((ROW(H128)-ROW($H$125))&gt;=MATCH(TRUE,INDEX($H$126:$H$147&lt;&gt;0,),0),(ROW(H128)-ROW($H$125))&lt;=MATCH(TRUE,INDEX($H$126:$H$147=$B$129,),0)),AND(ISNUMBER($B$136),(ROW(H128)-ROW($H$125))&lt;=MATCH(TRUE,INDEX($H$126:$H$147=$B$129,),0))))</f>
        <v>1</v>
      </c>
      <c r="J128" s="95">
        <v>0</v>
      </c>
      <c r="K128" s="79">
        <f>(SUMPRODUCT((Data!AW$6:AW$999&gt;=E128)*(Data!AW$6:AW$999&lt;F128),ISBLANK(Data!AX$6:AX$999)*1,ISBLANK(Data!AX$6:AX$999)*ISNUMBER(Data!AW$6:AW$999))+
SUMPRODUCT((Data!AX$6:AX$999&gt;=E128)*(Data!AX$6:AX$999&lt;F128),ISNUMBER(Data!AX$6:AX$999)*1))*$R$147</f>
        <v>27</v>
      </c>
      <c r="L128" s="78"/>
      <c r="M128" s="78">
        <f ca="1">SUMPRODUCT((Data!AW$6:AW$999&gt;=E128)*(Data!AW$6:AW$999&lt;F128),SUBTOTAL(103,OFFSET(Data!AW$6:AW$999,ROW(Data!AW$6:AW$999)-MIN(ROW(Data!AW$6:AW$999)),0,1,1)),ISBLANK(Data!AX$6:AX$999)*1)</f>
        <v>23</v>
      </c>
      <c r="N128" s="78">
        <f ca="1">SUMPRODUCT((Data!AX$6:AX$999&gt;=E128)*(Data!AX$6:AX$999&lt;F128),SUBTOTAL(103,OFFSET(Data!AX$6:AX$999,ROW(Data!AX$6:AX$999)-MIN(ROW(Data!AX$6:AX$999)),0,1,1)))</f>
        <v>4</v>
      </c>
      <c r="O128" s="89"/>
      <c r="P128" s="89"/>
      <c r="Q128" s="89"/>
      <c r="R128" s="137"/>
      <c r="S128" s="96"/>
      <c r="T128" s="19"/>
      <c r="U128" s="20"/>
      <c r="V128" s="20"/>
      <c r="W128" s="20"/>
      <c r="X128" s="20"/>
      <c r="Y128" s="20"/>
      <c r="Z128" s="20"/>
      <c r="AA128" s="21"/>
    </row>
    <row r="129" spans="1:27" s="22" customFormat="1" ht="16.5" customHeight="1" x14ac:dyDescent="0.25">
      <c r="A129" s="104" t="s">
        <v>1885</v>
      </c>
      <c r="B129" s="105">
        <f ca="1">SUMPRODUCT(ISNUMBER(Data!AX$6:AX$999)*1,SUBTOTAL(3,OFFSET(Data!AX$6:AX$999,ROW(Data!AX$6:AX$999)-MIN(ROW(Data!AX$6:AX$999)),0,1,1)))+
SUMPRODUCT(ISNUMBER(Data!AW$6:AW$999)*1,SUBTOTAL(3,OFFSET(Data!AW$6:AW$999,ROW(Data!AW$6:AW$999)-MIN(ROW(Data!AW$6:AW$999)),0,1,1)))</f>
        <v>334</v>
      </c>
      <c r="C129" s="89"/>
      <c r="D129" s="101" t="str">
        <f t="shared" si="22"/>
        <v>-5.50 ≤ x &lt; -4.80</v>
      </c>
      <c r="E129" s="102">
        <f t="shared" ref="E129:E147" si="25">ROUNDDOWN(E128+$B$143,8)</f>
        <v>-5.5</v>
      </c>
      <c r="F129" s="102">
        <f t="shared" si="23"/>
        <v>-4.8</v>
      </c>
      <c r="G129" s="103">
        <f t="shared" ca="1" si="21"/>
        <v>43</v>
      </c>
      <c r="H129" s="103">
        <f ca="1">SUM(G$126:G129)</f>
        <v>74</v>
      </c>
      <c r="I129" s="95" t="b">
        <f t="shared" ca="1" si="24"/>
        <v>1</v>
      </c>
      <c r="J129" s="95">
        <v>0</v>
      </c>
      <c r="K129" s="79">
        <f>(SUMPRODUCT((Data!AW$6:AW$999&gt;=E129)*(Data!AW$6:AW$999&lt;F129),ISBLANK(Data!AX$6:AX$999)*1,ISBLANK(Data!AX$6:AX$999)*ISNUMBER(Data!AW$6:AW$999))+
SUMPRODUCT((Data!AX$6:AX$999&gt;=E129)*(Data!AX$6:AX$999&lt;F129),ISNUMBER(Data!AX$6:AX$999)*1))*$R$147</f>
        <v>43</v>
      </c>
      <c r="L129" s="78"/>
      <c r="M129" s="78">
        <f ca="1">SUMPRODUCT((Data!AW$6:AW$999&gt;=E129)*(Data!AW$6:AW$999&lt;F129),SUBTOTAL(103,OFFSET(Data!AW$6:AW$999,ROW(Data!AW$6:AW$999)-MIN(ROW(Data!AW$6:AW$999)),0,1,1)),ISBLANK(Data!AX$6:AX$999)*1)</f>
        <v>37</v>
      </c>
      <c r="N129" s="78">
        <f ca="1">SUMPRODUCT((Data!AX$6:AX$999&gt;=E129)*(Data!AX$6:AX$999&lt;F129),SUBTOTAL(103,OFFSET(Data!AX$6:AX$999,ROW(Data!AX$6:AX$999)-MIN(ROW(Data!AX$6:AX$999)),0,1,1)))</f>
        <v>6</v>
      </c>
      <c r="O129" s="89"/>
      <c r="P129" s="89"/>
      <c r="Q129" s="89"/>
      <c r="R129" s="137"/>
      <c r="S129" s="96"/>
      <c r="T129" s="19"/>
      <c r="U129" s="20"/>
      <c r="V129" s="20"/>
      <c r="W129" s="20"/>
      <c r="X129" s="20"/>
      <c r="Y129" s="20"/>
      <c r="Z129" s="20"/>
      <c r="AA129" s="21"/>
    </row>
    <row r="130" spans="1:27" s="22" customFormat="1" ht="16.5" customHeight="1" x14ac:dyDescent="0.25">
      <c r="A130" s="106" t="s">
        <v>1400</v>
      </c>
      <c r="B130" s="32"/>
      <c r="C130" s="33">
        <f>IF(ISBLANK(B130),IF(C133=C142,C133,IF(C133&gt;C142,C133,C142)),B130)</f>
        <v>2</v>
      </c>
      <c r="D130" s="101" t="str">
        <f t="shared" si="22"/>
        <v>-4.80 ≤ x &lt; -4.10</v>
      </c>
      <c r="E130" s="102">
        <f t="shared" si="25"/>
        <v>-4.8</v>
      </c>
      <c r="F130" s="102">
        <f t="shared" si="23"/>
        <v>-4.0999999999999996</v>
      </c>
      <c r="G130" s="103">
        <f t="shared" ca="1" si="21"/>
        <v>67</v>
      </c>
      <c r="H130" s="103">
        <f ca="1">SUM(G$126:G130)</f>
        <v>141</v>
      </c>
      <c r="I130" s="95" t="b">
        <f t="shared" ca="1" si="24"/>
        <v>1</v>
      </c>
      <c r="J130" s="95">
        <v>0</v>
      </c>
      <c r="K130" s="79">
        <f>(SUMPRODUCT((Data!AW$6:AW$999&gt;=E130)*(Data!AW$6:AW$999&lt;F130),ISBLANK(Data!AX$6:AX$999)*1,ISBLANK(Data!AX$6:AX$999)*ISNUMBER(Data!AW$6:AW$999))+
SUMPRODUCT((Data!AX$6:AX$999&gt;=E130)*(Data!AX$6:AX$999&lt;F130),ISNUMBER(Data!AX$6:AX$999)*1))*$R$147</f>
        <v>67</v>
      </c>
      <c r="L130" s="78"/>
      <c r="M130" s="78">
        <f ca="1">SUMPRODUCT((Data!AW$6:AW$999&gt;=E130)*(Data!AW$6:AW$999&lt;F130),SUBTOTAL(103,OFFSET(Data!AW$6:AW$999,ROW(Data!AW$6:AW$999)-MIN(ROW(Data!AW$6:AW$999)),0,1,1)),ISBLANK(Data!AX$6:AX$999)*1)</f>
        <v>57</v>
      </c>
      <c r="N130" s="78">
        <f ca="1">SUMPRODUCT((Data!AX$6:AX$999&gt;=E130)*(Data!AX$6:AX$999&lt;F130),SUBTOTAL(103,OFFSET(Data!AX$6:AX$999,ROW(Data!AX$6:AX$999)-MIN(ROW(Data!AX$6:AX$999)),0,1,1)))</f>
        <v>10</v>
      </c>
      <c r="O130" s="89"/>
      <c r="P130" s="89"/>
      <c r="Q130" s="89"/>
      <c r="R130" s="137"/>
      <c r="S130" s="96"/>
      <c r="T130" s="19"/>
      <c r="U130" s="20"/>
      <c r="V130" s="20"/>
      <c r="W130" s="20"/>
      <c r="X130" s="20"/>
      <c r="Y130" s="20"/>
      <c r="Z130" s="20"/>
      <c r="AA130" s="21"/>
    </row>
    <row r="131" spans="1:27" s="22" customFormat="1" ht="16.5" customHeight="1" x14ac:dyDescent="0.25">
      <c r="A131" s="208" t="s">
        <v>1434</v>
      </c>
      <c r="B131" s="105"/>
      <c r="C131" s="13"/>
      <c r="D131" s="101" t="str">
        <f t="shared" si="22"/>
        <v>-4.10 ≤ x &lt; -3.40</v>
      </c>
      <c r="E131" s="102">
        <f t="shared" si="25"/>
        <v>-4.0999999999999996</v>
      </c>
      <c r="F131" s="102">
        <f t="shared" si="23"/>
        <v>-3.4</v>
      </c>
      <c r="G131" s="103">
        <f t="shared" ca="1" si="21"/>
        <v>75</v>
      </c>
      <c r="H131" s="103">
        <f ca="1">SUM(G$126:G131)</f>
        <v>216</v>
      </c>
      <c r="I131" s="95" t="b">
        <f t="shared" ca="1" si="24"/>
        <v>1</v>
      </c>
      <c r="J131" s="95">
        <v>0</v>
      </c>
      <c r="K131" s="79">
        <f>(SUMPRODUCT((Data!AW$6:AW$999&gt;=E131)*(Data!AW$6:AW$999&lt;F131),ISBLANK(Data!AX$6:AX$999)*1,ISBLANK(Data!AX$6:AX$999)*ISNUMBER(Data!AW$6:AW$999))+
SUMPRODUCT((Data!AX$6:AX$999&gt;=E131)*(Data!AX$6:AX$999&lt;F131),ISNUMBER(Data!AX$6:AX$999)*1))*$R$147</f>
        <v>75</v>
      </c>
      <c r="L131" s="78"/>
      <c r="M131" s="78">
        <f ca="1">SUMPRODUCT((Data!AW$6:AW$999&gt;=E131)*(Data!AW$6:AW$999&lt;F131),SUBTOTAL(103,OFFSET(Data!AW$6:AW$999,ROW(Data!AW$6:AW$999)-MIN(ROW(Data!AW$6:AW$999)),0,1,1)),ISBLANK(Data!AX$6:AX$999)*1)</f>
        <v>62</v>
      </c>
      <c r="N131" s="78">
        <f ca="1">SUMPRODUCT((Data!AX$6:AX$999&gt;=E131)*(Data!AX$6:AX$999&lt;F131),SUBTOTAL(103,OFFSET(Data!AX$6:AX$999,ROW(Data!AX$6:AX$999)-MIN(ROW(Data!AX$6:AX$999)),0,1,1)))</f>
        <v>13</v>
      </c>
      <c r="O131" s="89"/>
      <c r="P131" s="89"/>
      <c r="Q131" s="89"/>
      <c r="R131" s="137"/>
      <c r="S131" s="96"/>
      <c r="T131" s="19"/>
      <c r="U131" s="20"/>
      <c r="V131" s="20"/>
      <c r="W131" s="20"/>
      <c r="X131" s="20"/>
      <c r="Y131" s="20"/>
      <c r="Z131" s="20"/>
      <c r="AA131" s="21"/>
    </row>
    <row r="132" spans="1:27" s="22" customFormat="1" ht="16.5" customHeight="1" x14ac:dyDescent="0.25">
      <c r="A132" s="209"/>
      <c r="B132" s="84"/>
      <c r="C132" s="35"/>
      <c r="D132" s="101" t="str">
        <f t="shared" si="22"/>
        <v>-3.40 ≤ x &lt; -2.70</v>
      </c>
      <c r="E132" s="102">
        <f t="shared" si="25"/>
        <v>-3.4</v>
      </c>
      <c r="F132" s="102">
        <f t="shared" si="23"/>
        <v>-2.7</v>
      </c>
      <c r="G132" s="103">
        <f t="shared" ca="1" si="21"/>
        <v>67</v>
      </c>
      <c r="H132" s="103">
        <f ca="1">SUM(G$126:G132)</f>
        <v>283</v>
      </c>
      <c r="I132" s="95" t="b">
        <f t="shared" ca="1" si="24"/>
        <v>1</v>
      </c>
      <c r="J132" s="95">
        <v>0</v>
      </c>
      <c r="K132" s="79">
        <f>(SUMPRODUCT((Data!AW$6:AW$999&gt;=E132)*(Data!AW$6:AW$999&lt;F132),ISBLANK(Data!AX$6:AX$999)*1,ISBLANK(Data!AX$6:AX$999)*ISNUMBER(Data!AW$6:AW$999))+
SUMPRODUCT((Data!AX$6:AX$999&gt;=E132)*(Data!AX$6:AX$999&lt;F132),ISNUMBER(Data!AX$6:AX$999)*1))*$R$147</f>
        <v>67</v>
      </c>
      <c r="L132" s="78"/>
      <c r="M132" s="78">
        <f ca="1">SUMPRODUCT((Data!AW$6:AW$999&gt;=E132)*(Data!AW$6:AW$999&lt;F132),SUBTOTAL(103,OFFSET(Data!AW$6:AW$999,ROW(Data!AW$6:AW$999)-MIN(ROW(Data!AW$6:AW$999)),0,1,1)),ISBLANK(Data!AX$6:AX$999)*1)</f>
        <v>48</v>
      </c>
      <c r="N132" s="78">
        <f ca="1">SUMPRODUCT((Data!AX$6:AX$999&gt;=E132)*(Data!AX$6:AX$999&lt;F132),SUBTOTAL(103,OFFSET(Data!AX$6:AX$999,ROW(Data!AX$6:AX$999)-MIN(ROW(Data!AX$6:AX$999)),0,1,1)))</f>
        <v>19</v>
      </c>
      <c r="O132" s="89"/>
      <c r="P132" s="89"/>
      <c r="Q132" s="89"/>
      <c r="R132" s="137"/>
      <c r="S132" s="96"/>
      <c r="T132" s="19"/>
      <c r="U132" s="20"/>
      <c r="V132" s="20"/>
      <c r="W132" s="20"/>
      <c r="X132" s="20"/>
      <c r="Y132" s="20"/>
      <c r="Z132" s="20"/>
      <c r="AA132" s="21"/>
    </row>
    <row r="133" spans="1:27" s="22" customFormat="1" ht="16.5" customHeight="1" x14ac:dyDescent="0.25">
      <c r="A133" s="36" t="s">
        <v>1884</v>
      </c>
      <c r="B133" s="85">
        <v>0.1</v>
      </c>
      <c r="C133" s="13">
        <f>IF(IF(B133=INT(B133),0,LEN(MID(B133-INT(B133),FIND(".",B133,1),LEN(B133)-FIND(".",B133,1))))&gt;2,2,IF(B133=INT(B133),0,LEN(MID(B133-INT(B133),FIND(".",B133,1),LEN(B133)-FIND(".",B133,1)))))</f>
        <v>1</v>
      </c>
      <c r="D133" s="101" t="str">
        <f t="shared" si="22"/>
        <v>-2.70 ≤ x &lt; -2.00</v>
      </c>
      <c r="E133" s="102">
        <f t="shared" si="25"/>
        <v>-2.7</v>
      </c>
      <c r="F133" s="102">
        <f t="shared" si="23"/>
        <v>-2</v>
      </c>
      <c r="G133" s="103">
        <f t="shared" ca="1" si="21"/>
        <v>24</v>
      </c>
      <c r="H133" s="103">
        <f ca="1">SUM(G$126:G133)</f>
        <v>307</v>
      </c>
      <c r="I133" s="95" t="b">
        <f t="shared" ca="1" si="24"/>
        <v>1</v>
      </c>
      <c r="J133" s="95">
        <v>0</v>
      </c>
      <c r="K133" s="79">
        <f>(SUMPRODUCT((Data!AW$6:AW$999&gt;=E133)*(Data!AW$6:AW$999&lt;F133),ISBLANK(Data!AX$6:AX$999)*1,ISBLANK(Data!AX$6:AX$999)*ISNUMBER(Data!AW$6:AW$999))+
SUMPRODUCT((Data!AX$6:AX$999&gt;=E133)*(Data!AX$6:AX$999&lt;F133),ISNUMBER(Data!AX$6:AX$999)*1))*$R$147</f>
        <v>24</v>
      </c>
      <c r="L133" s="78"/>
      <c r="M133" s="78">
        <f ca="1">SUMPRODUCT((Data!AW$6:AW$999&gt;=E133)*(Data!AW$6:AW$999&lt;F133),SUBTOTAL(103,OFFSET(Data!AW$6:AW$999,ROW(Data!AW$6:AW$999)-MIN(ROW(Data!AW$6:AW$999)),0,1,1)),ISBLANK(Data!AX$6:AX$999)*1)</f>
        <v>13</v>
      </c>
      <c r="N133" s="78">
        <f ca="1">SUMPRODUCT((Data!AX$6:AX$999&gt;=E133)*(Data!AX$6:AX$999&lt;F133),SUBTOTAL(103,OFFSET(Data!AX$6:AX$999,ROW(Data!AX$6:AX$999)-MIN(ROW(Data!AX$6:AX$999)),0,1,1)))</f>
        <v>11</v>
      </c>
      <c r="O133" s="89"/>
      <c r="P133" s="89"/>
      <c r="Q133" s="89"/>
      <c r="R133" s="137"/>
      <c r="S133" s="96"/>
      <c r="T133" s="19"/>
      <c r="U133" s="20"/>
      <c r="V133" s="20"/>
      <c r="W133" s="20"/>
      <c r="X133" s="20"/>
      <c r="Y133" s="20"/>
      <c r="Z133" s="20"/>
      <c r="AA133" s="21"/>
    </row>
    <row r="134" spans="1:27" s="22" customFormat="1" ht="16.5" customHeight="1" x14ac:dyDescent="0.25">
      <c r="A134" s="38" t="s">
        <v>1883</v>
      </c>
      <c r="B134" s="39">
        <f>SUBTOTAL(105,Data!$AX$6:$AX$999,Data!AW$6:AW$999)</f>
        <v>-6.54</v>
      </c>
      <c r="C134" s="13"/>
      <c r="D134" s="101" t="str">
        <f t="shared" si="22"/>
        <v>-2.00 ≤ x &lt; -1.30</v>
      </c>
      <c r="E134" s="102">
        <f t="shared" si="25"/>
        <v>-2</v>
      </c>
      <c r="F134" s="102">
        <f t="shared" si="23"/>
        <v>-1.3</v>
      </c>
      <c r="G134" s="103">
        <f t="shared" ca="1" si="21"/>
        <v>15</v>
      </c>
      <c r="H134" s="103">
        <f ca="1">SUM(G$126:G134)</f>
        <v>322</v>
      </c>
      <c r="I134" s="95" t="b">
        <f t="shared" ca="1" si="24"/>
        <v>1</v>
      </c>
      <c r="J134" s="95">
        <v>0</v>
      </c>
      <c r="K134" s="79">
        <f>(SUMPRODUCT((Data!AW$6:AW$999&gt;=E134)*(Data!AW$6:AW$999&lt;F134),ISBLANK(Data!AX$6:AX$999)*1,ISBLANK(Data!AX$6:AX$999)*ISNUMBER(Data!AW$6:AW$999))+
SUMPRODUCT((Data!AX$6:AX$999&gt;=E134)*(Data!AX$6:AX$999&lt;F134),ISNUMBER(Data!AX$6:AX$999)*1))*$R$147</f>
        <v>15</v>
      </c>
      <c r="L134" s="78"/>
      <c r="M134" s="78">
        <f ca="1">SUMPRODUCT((Data!AW$6:AW$999&gt;=E134)*(Data!AW$6:AW$999&lt;F134),SUBTOTAL(103,OFFSET(Data!AW$6:AW$999,ROW(Data!AW$6:AW$999)-MIN(ROW(Data!AW$6:AW$999)),0,1,1)),ISBLANK(Data!AX$6:AX$999)*1)</f>
        <v>11</v>
      </c>
      <c r="N134" s="78">
        <f ca="1">SUMPRODUCT((Data!AX$6:AX$999&gt;=E134)*(Data!AX$6:AX$999&lt;F134),SUBTOTAL(103,OFFSET(Data!AX$6:AX$999,ROW(Data!AX$6:AX$999)-MIN(ROW(Data!AX$6:AX$999)),0,1,1)))</f>
        <v>4</v>
      </c>
      <c r="O134" s="89"/>
      <c r="P134" s="89"/>
      <c r="Q134" s="89"/>
      <c r="R134" s="137"/>
      <c r="S134" s="96"/>
      <c r="T134" s="19"/>
      <c r="U134" s="20"/>
      <c r="V134" s="20"/>
      <c r="W134" s="20"/>
      <c r="X134" s="20"/>
      <c r="Y134" s="20"/>
      <c r="Z134" s="20"/>
      <c r="AA134" s="21"/>
    </row>
    <row r="135" spans="1:27" s="22" customFormat="1" ht="16.5" customHeight="1" x14ac:dyDescent="0.25">
      <c r="A135" s="40" t="s">
        <v>1882</v>
      </c>
      <c r="B135" s="41" t="str">
        <f>TEXT(IF(B134&gt;0,ROUNDDOWN(B134/B133,0)*B133,ROUNDUP(B134/B133,0)*B133),IF(C133=2,"0.00",IF(C133=1,"0.0",0)))</f>
        <v>-6.6</v>
      </c>
      <c r="C135" s="13"/>
      <c r="D135" s="101" t="str">
        <f t="shared" si="22"/>
        <v>-1.30 ≤ x &lt; -0.60</v>
      </c>
      <c r="E135" s="102">
        <f t="shared" si="25"/>
        <v>-1.3</v>
      </c>
      <c r="F135" s="102">
        <f t="shared" si="23"/>
        <v>-0.6</v>
      </c>
      <c r="G135" s="103">
        <f t="shared" ca="1" si="21"/>
        <v>5</v>
      </c>
      <c r="H135" s="103">
        <f ca="1">SUM(G$126:G135)</f>
        <v>327</v>
      </c>
      <c r="I135" s="95" t="b">
        <f t="shared" ca="1" si="24"/>
        <v>1</v>
      </c>
      <c r="J135" s="95">
        <v>0</v>
      </c>
      <c r="K135" s="79">
        <f>(SUMPRODUCT((Data!AW$6:AW$999&gt;=E135)*(Data!AW$6:AW$999&lt;F135),ISBLANK(Data!AX$6:AX$999)*1,ISBLANK(Data!AX$6:AX$999)*ISNUMBER(Data!AW$6:AW$999))+
SUMPRODUCT((Data!AX$6:AX$999&gt;=E135)*(Data!AX$6:AX$999&lt;F135),ISNUMBER(Data!AX$6:AX$999)*1))*$R$147</f>
        <v>5</v>
      </c>
      <c r="L135" s="78"/>
      <c r="M135" s="78">
        <f ca="1">SUMPRODUCT((Data!AW$6:AW$999&gt;=E135)*(Data!AW$6:AW$999&lt;F135),SUBTOTAL(103,OFFSET(Data!AW$6:AW$999,ROW(Data!AW$6:AW$999)-MIN(ROW(Data!AW$6:AW$999)),0,1,1)),ISBLANK(Data!AX$6:AX$999)*1)</f>
        <v>4</v>
      </c>
      <c r="N135" s="78">
        <f ca="1">SUMPRODUCT((Data!AX$6:AX$999&gt;=E135)*(Data!AX$6:AX$999&lt;F135),SUBTOTAL(103,OFFSET(Data!AX$6:AX$999,ROW(Data!AX$6:AX$999)-MIN(ROW(Data!AX$6:AX$999)),0,1,1)))</f>
        <v>1</v>
      </c>
      <c r="O135" s="89"/>
      <c r="P135" s="89"/>
      <c r="Q135" s="89"/>
      <c r="R135" s="137"/>
      <c r="S135" s="96"/>
      <c r="T135" s="19"/>
      <c r="U135" s="20"/>
      <c r="V135" s="20"/>
      <c r="W135" s="20"/>
      <c r="X135" s="20"/>
      <c r="Y135" s="20"/>
      <c r="Z135" s="20"/>
      <c r="AA135" s="21"/>
    </row>
    <row r="136" spans="1:27" s="22" customFormat="1" ht="16.5" customHeight="1" x14ac:dyDescent="0.25">
      <c r="A136" s="38" t="s">
        <v>1879</v>
      </c>
      <c r="B136" s="85">
        <v>-6.9</v>
      </c>
      <c r="C136" s="13"/>
      <c r="D136" s="101" t="str">
        <f t="shared" si="22"/>
        <v>-0.60 ≤ x &lt; 0.10</v>
      </c>
      <c r="E136" s="102">
        <f t="shared" si="25"/>
        <v>-0.6</v>
      </c>
      <c r="F136" s="102">
        <f t="shared" si="23"/>
        <v>0.1</v>
      </c>
      <c r="G136" s="103">
        <f t="shared" ca="1" si="21"/>
        <v>3</v>
      </c>
      <c r="H136" s="103">
        <f ca="1">SUM(G$126:G136)</f>
        <v>330</v>
      </c>
      <c r="I136" s="95" t="b">
        <f t="shared" ca="1" si="24"/>
        <v>1</v>
      </c>
      <c r="J136" s="95">
        <v>0</v>
      </c>
      <c r="K136" s="79">
        <f>(SUMPRODUCT((Data!AW$6:AW$999&gt;=E136)*(Data!AW$6:AW$999&lt;F136),ISBLANK(Data!AX$6:AX$999)*1,ISBLANK(Data!AX$6:AX$999)*ISNUMBER(Data!AW$6:AW$999))+
SUMPRODUCT((Data!AX$6:AX$999&gt;=E136)*(Data!AX$6:AX$999&lt;F136),ISNUMBER(Data!AX$6:AX$999)*1))*$R$147</f>
        <v>3</v>
      </c>
      <c r="L136" s="78"/>
      <c r="M136" s="78">
        <f ca="1">SUMPRODUCT((Data!AW$6:AW$999&gt;=E136)*(Data!AW$6:AW$999&lt;F136),SUBTOTAL(103,OFFSET(Data!AW$6:AW$999,ROW(Data!AW$6:AW$999)-MIN(ROW(Data!AW$6:AW$999)),0,1,1)),ISBLANK(Data!AX$6:AX$999)*1)</f>
        <v>2</v>
      </c>
      <c r="N136" s="78">
        <f ca="1">SUMPRODUCT((Data!AX$6:AX$999&gt;=E136)*(Data!AX$6:AX$999&lt;F136),SUBTOTAL(103,OFFSET(Data!AX$6:AX$999,ROW(Data!AX$6:AX$999)-MIN(ROW(Data!AX$6:AX$999)),0,1,1)))</f>
        <v>1</v>
      </c>
      <c r="O136" s="89"/>
      <c r="P136" s="89"/>
      <c r="Q136" s="89"/>
      <c r="R136" s="137"/>
      <c r="S136" s="96"/>
      <c r="T136" s="19"/>
      <c r="U136" s="20"/>
      <c r="V136" s="20"/>
      <c r="W136" s="20"/>
      <c r="X136" s="20"/>
      <c r="Y136" s="20"/>
      <c r="Z136" s="20"/>
      <c r="AA136" s="21"/>
    </row>
    <row r="137" spans="1:27" s="22" customFormat="1" ht="16.5" customHeight="1" x14ac:dyDescent="0.25">
      <c r="A137" s="40" t="s">
        <v>1886</v>
      </c>
      <c r="B137" s="43">
        <f>IF(ISBLANK(B136),B135,IF(B136&gt;0,ROUNDDOWN(B136/B133,0)*B133,ROUNDUP(B136/B133,0)*B133))</f>
        <v>-6.9</v>
      </c>
      <c r="C137" s="35"/>
      <c r="D137" s="101" t="str">
        <f t="shared" si="22"/>
        <v>0.10 ≤ x &lt; 0.80</v>
      </c>
      <c r="E137" s="102">
        <f t="shared" si="25"/>
        <v>0.1</v>
      </c>
      <c r="F137" s="102">
        <f t="shared" si="23"/>
        <v>0.8</v>
      </c>
      <c r="G137" s="103">
        <f t="shared" ca="1" si="21"/>
        <v>4</v>
      </c>
      <c r="H137" s="103">
        <f ca="1">SUM(G$126:G137)</f>
        <v>334</v>
      </c>
      <c r="I137" s="95" t="b">
        <f t="shared" ca="1" si="24"/>
        <v>1</v>
      </c>
      <c r="J137" s="95">
        <v>0</v>
      </c>
      <c r="K137" s="79">
        <f>(SUMPRODUCT((Data!AW$6:AW$999&gt;=E137)*(Data!AW$6:AW$999&lt;F137),ISBLANK(Data!AX$6:AX$999)*1,ISBLANK(Data!AX$6:AX$999)*ISNUMBER(Data!AW$6:AW$999))+
SUMPRODUCT((Data!AX$6:AX$999&gt;=E137)*(Data!AX$6:AX$999&lt;F137),ISNUMBER(Data!AX$6:AX$999)*1))*$R$147</f>
        <v>4</v>
      </c>
      <c r="L137" s="78"/>
      <c r="M137" s="78">
        <f ca="1">SUMPRODUCT((Data!AW$6:AW$999&gt;=E137)*(Data!AW$6:AW$999&lt;F137),SUBTOTAL(103,OFFSET(Data!AW$6:AW$999,ROW(Data!AW$6:AW$999)-MIN(ROW(Data!AW$6:AW$999)),0,1,1)),ISBLANK(Data!AX$6:AX$999)*1)</f>
        <v>2</v>
      </c>
      <c r="N137" s="78">
        <f ca="1">SUMPRODUCT((Data!AX$6:AX$999&gt;=E137)*(Data!AX$6:AX$999&lt;F137),SUBTOTAL(103,OFFSET(Data!AX$6:AX$999,ROW(Data!AX$6:AX$999)-MIN(ROW(Data!AX$6:AX$999)),0,1,1)))</f>
        <v>2</v>
      </c>
      <c r="O137" s="89"/>
      <c r="P137" s="89"/>
      <c r="Q137" s="89"/>
      <c r="R137" s="137"/>
      <c r="S137" s="96"/>
      <c r="T137" s="19"/>
      <c r="U137" s="20"/>
      <c r="V137" s="20"/>
      <c r="W137" s="20"/>
      <c r="X137" s="20"/>
      <c r="Y137" s="20"/>
      <c r="Z137" s="20"/>
      <c r="AA137" s="21"/>
    </row>
    <row r="138" spans="1:27" s="22" customFormat="1" ht="16.5" customHeight="1" x14ac:dyDescent="0.25">
      <c r="A138" s="38" t="s">
        <v>1881</v>
      </c>
      <c r="B138" s="45">
        <f>SUBTOTAL(104,Data!AW$6:AW$999,Data!$AX$6:$AX$999)</f>
        <v>0.56999999999999995</v>
      </c>
      <c r="C138" s="13"/>
      <c r="D138" s="101" t="str">
        <f t="shared" si="22"/>
        <v>0.80 ≤ x &lt; 1.50</v>
      </c>
      <c r="E138" s="102">
        <f t="shared" si="25"/>
        <v>0.8</v>
      </c>
      <c r="F138" s="102">
        <f t="shared" si="23"/>
        <v>1.5</v>
      </c>
      <c r="G138" s="103">
        <f t="shared" ca="1" si="21"/>
        <v>0</v>
      </c>
      <c r="H138" s="103">
        <f ca="1">SUM(G$126:G138)</f>
        <v>334</v>
      </c>
      <c r="I138" s="95" t="b">
        <f t="shared" ca="1" si="24"/>
        <v>0</v>
      </c>
      <c r="J138" s="95">
        <v>0</v>
      </c>
      <c r="K138" s="79">
        <f>(SUMPRODUCT((Data!AW$6:AW$999&gt;=E138)*(Data!AW$6:AW$999&lt;F138),ISBLANK(Data!AX$6:AX$999)*1,ISBLANK(Data!AX$6:AX$999)*ISNUMBER(Data!AW$6:AW$999))+
SUMPRODUCT((Data!AX$6:AX$999&gt;=E138)*(Data!AX$6:AX$999&lt;F138),ISNUMBER(Data!AX$6:AX$999)*1))*$R$147</f>
        <v>0</v>
      </c>
      <c r="L138" s="78"/>
      <c r="M138" s="78">
        <f ca="1">SUMPRODUCT((Data!AW$6:AW$999&gt;=E138)*(Data!AW$6:AW$999&lt;F138),SUBTOTAL(103,OFFSET(Data!AW$6:AW$999,ROW(Data!AW$6:AW$999)-MIN(ROW(Data!AW$6:AW$999)),0,1,1)),ISBLANK(Data!AX$6:AX$999)*1)</f>
        <v>0</v>
      </c>
      <c r="N138" s="78">
        <f ca="1">SUMPRODUCT((Data!AX$6:AX$999&gt;=E138)*(Data!AX$6:AX$999&lt;F138),SUBTOTAL(103,OFFSET(Data!AX$6:AX$999,ROW(Data!AX$6:AX$999)-MIN(ROW(Data!AX$6:AX$999)),0,1,1)))</f>
        <v>0</v>
      </c>
      <c r="O138" s="89"/>
      <c r="P138" s="89"/>
      <c r="Q138" s="89"/>
      <c r="R138" s="137"/>
      <c r="S138" s="96"/>
      <c r="T138" s="19"/>
      <c r="U138" s="20"/>
      <c r="V138" s="20"/>
      <c r="W138" s="20"/>
      <c r="X138" s="20"/>
      <c r="Y138" s="20"/>
      <c r="Z138" s="20"/>
      <c r="AA138" s="21"/>
    </row>
    <row r="139" spans="1:27" s="22" customFormat="1" ht="16.5" customHeight="1" x14ac:dyDescent="0.25">
      <c r="A139" s="38" t="s">
        <v>1880</v>
      </c>
      <c r="B139" s="46" t="str">
        <f>TEXT(ROUNDUP(B138/B133,0)*B133,IF(C133=2,"0.00",IF(C133=1,"0.0",0)))</f>
        <v>0.6</v>
      </c>
      <c r="C139" s="35"/>
      <c r="D139" s="101" t="str">
        <f t="shared" si="22"/>
        <v>1.50 ≤ x &lt; 2.20</v>
      </c>
      <c r="E139" s="102">
        <f t="shared" si="25"/>
        <v>1.5</v>
      </c>
      <c r="F139" s="102">
        <f t="shared" si="23"/>
        <v>2.2000000000000002</v>
      </c>
      <c r="G139" s="103">
        <f t="shared" ca="1" si="21"/>
        <v>0</v>
      </c>
      <c r="H139" s="103">
        <f ca="1">SUM(G$126:G139)</f>
        <v>334</v>
      </c>
      <c r="I139" s="95" t="b">
        <f t="shared" ca="1" si="24"/>
        <v>0</v>
      </c>
      <c r="J139" s="95">
        <v>0</v>
      </c>
      <c r="K139" s="79">
        <f>(SUMPRODUCT((Data!AW$6:AW$999&gt;=E139)*(Data!AW$6:AW$999&lt;F139),ISBLANK(Data!AX$6:AX$999)*1,ISBLANK(Data!AX$6:AX$999)*ISNUMBER(Data!AW$6:AW$999))+
SUMPRODUCT((Data!AX$6:AX$999&gt;=E139)*(Data!AX$6:AX$999&lt;F139),ISNUMBER(Data!AX$6:AX$999)*1))*$R$147</f>
        <v>0</v>
      </c>
      <c r="L139" s="78"/>
      <c r="M139" s="78">
        <f ca="1">SUMPRODUCT((Data!AW$6:AW$999&gt;=E139)*(Data!AW$6:AW$999&lt;F139),SUBTOTAL(103,OFFSET(Data!AW$6:AW$999,ROW(Data!AW$6:AW$999)-MIN(ROW(Data!AW$6:AW$999)),0,1,1)),ISBLANK(Data!AX$6:AX$999)*1)</f>
        <v>0</v>
      </c>
      <c r="N139" s="78">
        <f ca="1">SUMPRODUCT((Data!AX$6:AX$999&gt;=E139)*(Data!AX$6:AX$999&lt;F139),SUBTOTAL(103,OFFSET(Data!AX$6:AX$999,ROW(Data!AX$6:AX$999)-MIN(ROW(Data!AX$6:AX$999)),0,1,1)))</f>
        <v>0</v>
      </c>
      <c r="O139" s="89"/>
      <c r="P139" s="89"/>
      <c r="Q139" s="89"/>
      <c r="R139" s="137"/>
      <c r="S139" s="96"/>
      <c r="T139" s="19"/>
      <c r="U139" s="20"/>
      <c r="V139" s="20"/>
      <c r="W139" s="20"/>
      <c r="X139" s="20"/>
      <c r="Y139" s="20"/>
      <c r="Z139" s="20"/>
      <c r="AA139" s="21"/>
    </row>
    <row r="140" spans="1:27" s="22" customFormat="1" ht="16.5" customHeight="1" x14ac:dyDescent="0.25">
      <c r="A140" s="206" t="s">
        <v>1433</v>
      </c>
      <c r="B140" s="47"/>
      <c r="C140" s="13"/>
      <c r="D140" s="101" t="str">
        <f t="shared" si="22"/>
        <v>2.20 ≤ x &lt; 2.90</v>
      </c>
      <c r="E140" s="102">
        <f t="shared" si="25"/>
        <v>2.2000000000000002</v>
      </c>
      <c r="F140" s="102">
        <f t="shared" si="23"/>
        <v>2.9</v>
      </c>
      <c r="G140" s="103">
        <f t="shared" ca="1" si="21"/>
        <v>0</v>
      </c>
      <c r="H140" s="103">
        <f ca="1">SUM(G$126:G140)</f>
        <v>334</v>
      </c>
      <c r="I140" s="95" t="b">
        <f t="shared" ca="1" si="24"/>
        <v>0</v>
      </c>
      <c r="J140" s="95">
        <v>0</v>
      </c>
      <c r="K140" s="79">
        <f>(SUMPRODUCT((Data!AW$6:AW$999&gt;=E140)*(Data!AW$6:AW$999&lt;F140),ISBLANK(Data!AX$6:AX$999)*1,ISBLANK(Data!AX$6:AX$999)*ISNUMBER(Data!AW$6:AW$999))+
SUMPRODUCT((Data!AX$6:AX$999&gt;=E140)*(Data!AX$6:AX$999&lt;F140),ISNUMBER(Data!AX$6:AX$999)*1))*$R$147</f>
        <v>0</v>
      </c>
      <c r="L140" s="78"/>
      <c r="M140" s="78">
        <f ca="1">SUMPRODUCT((Data!AW$6:AW$999&gt;=E140)*(Data!AW$6:AW$999&lt;F140),SUBTOTAL(103,OFFSET(Data!AW$6:AW$999,ROW(Data!AW$6:AW$999)-MIN(ROW(Data!AW$6:AW$999)),0,1,1)),ISBLANK(Data!AX$6:AX$999)*1)</f>
        <v>0</v>
      </c>
      <c r="N140" s="78">
        <f ca="1">SUMPRODUCT((Data!AX$6:AX$999&gt;=E140)*(Data!AX$6:AX$999&lt;F140),SUBTOTAL(103,OFFSET(Data!AX$6:AX$999,ROW(Data!AX$6:AX$999)-MIN(ROW(Data!AX$6:AX$999)),0,1,1)))</f>
        <v>0</v>
      </c>
      <c r="O140" s="89"/>
      <c r="P140" s="89"/>
      <c r="Q140" s="89"/>
      <c r="R140" s="137"/>
      <c r="S140" s="96"/>
      <c r="T140" s="19"/>
      <c r="U140" s="20"/>
      <c r="V140" s="20"/>
      <c r="W140" s="20"/>
      <c r="X140" s="20"/>
      <c r="Y140" s="20"/>
      <c r="Z140" s="20"/>
      <c r="AA140" s="21"/>
    </row>
    <row r="141" spans="1:27" s="22" customFormat="1" ht="16.5" customHeight="1" x14ac:dyDescent="0.25">
      <c r="A141" s="207"/>
      <c r="B141" s="48"/>
      <c r="C141" s="13"/>
      <c r="D141" s="101" t="str">
        <f t="shared" si="22"/>
        <v>2.90 ≤ x &lt; 3.60</v>
      </c>
      <c r="E141" s="102">
        <f t="shared" si="25"/>
        <v>2.9</v>
      </c>
      <c r="F141" s="102">
        <f t="shared" si="23"/>
        <v>3.6</v>
      </c>
      <c r="G141" s="103">
        <f t="shared" ca="1" si="21"/>
        <v>0</v>
      </c>
      <c r="H141" s="103">
        <f ca="1">SUM(G$126:G141)</f>
        <v>334</v>
      </c>
      <c r="I141" s="95" t="b">
        <f t="shared" ca="1" si="24"/>
        <v>0</v>
      </c>
      <c r="J141" s="95">
        <v>0</v>
      </c>
      <c r="K141" s="79">
        <f>(SUMPRODUCT((Data!AW$6:AW$999&gt;=E141)*(Data!AW$6:AW$999&lt;F141),ISBLANK(Data!AX$6:AX$999)*1,ISBLANK(Data!AX$6:AX$999)*ISNUMBER(Data!AW$6:AW$999))+
SUMPRODUCT((Data!AX$6:AX$999&gt;=E141)*(Data!AX$6:AX$999&lt;F141),ISNUMBER(Data!AX$6:AX$999)*1))*$R$147</f>
        <v>0</v>
      </c>
      <c r="L141" s="78"/>
      <c r="M141" s="78">
        <f ca="1">SUMPRODUCT((Data!AW$6:AW$999&gt;=E141)*(Data!AW$6:AW$999&lt;F141),SUBTOTAL(103,OFFSET(Data!AW$6:AW$999,ROW(Data!AW$6:AW$999)-MIN(ROW(Data!AW$6:AW$999)),0,1,1)),ISBLANK(Data!AX$6:AX$999)*1)</f>
        <v>0</v>
      </c>
      <c r="N141" s="78">
        <f ca="1">SUMPRODUCT((Data!AX$6:AX$999&gt;=E141)*(Data!AX$6:AX$999&lt;F141),SUBTOTAL(103,OFFSET(Data!AX$6:AX$999,ROW(Data!AX$6:AX$999)-MIN(ROW(Data!AX$6:AX$999)),0,1,1)))</f>
        <v>0</v>
      </c>
      <c r="O141" s="89"/>
      <c r="P141" s="89"/>
      <c r="Q141" s="89"/>
      <c r="R141" s="137"/>
      <c r="S141" s="96"/>
      <c r="T141" s="19"/>
      <c r="U141" s="20"/>
      <c r="V141" s="20"/>
      <c r="W141" s="20"/>
      <c r="X141" s="20"/>
      <c r="Y141" s="20"/>
      <c r="Z141" s="20"/>
      <c r="AA141" s="21"/>
    </row>
    <row r="142" spans="1:27" s="22" customFormat="1" ht="16.5" customHeight="1" x14ac:dyDescent="0.25">
      <c r="A142" s="49" t="s">
        <v>1437</v>
      </c>
      <c r="B142" s="68">
        <v>0.05</v>
      </c>
      <c r="C142" s="13">
        <f>IF(IF(B142=INT(B142),0,LEN(MID(B142-INT(B142),FIND(".",B142,1),LEN(B142)-FIND(".",B142,1))))&gt;2,2,IF(B142=INT(B142),0,LEN(MID(B142-INT(B142),FIND(".",B142,1),LEN(B142)-FIND(".",B142,1)))))</f>
        <v>2</v>
      </c>
      <c r="D142" s="101" t="str">
        <f t="shared" si="22"/>
        <v>3.60 ≤ x &lt; 4.30</v>
      </c>
      <c r="E142" s="102">
        <f t="shared" si="25"/>
        <v>3.6</v>
      </c>
      <c r="F142" s="102">
        <f t="shared" si="23"/>
        <v>4.3</v>
      </c>
      <c r="G142" s="103">
        <f t="shared" ca="1" si="21"/>
        <v>0</v>
      </c>
      <c r="H142" s="103">
        <f ca="1">SUM(G$126:G142)</f>
        <v>334</v>
      </c>
      <c r="I142" s="95" t="b">
        <f t="shared" ca="1" si="24"/>
        <v>0</v>
      </c>
      <c r="J142" s="95">
        <v>0</v>
      </c>
      <c r="K142" s="79">
        <f>(SUMPRODUCT((Data!AW$6:AW$999&gt;=E142)*(Data!AW$6:AW$999&lt;F142),ISBLANK(Data!AX$6:AX$999)*1,ISBLANK(Data!AX$6:AX$999)*ISNUMBER(Data!AW$6:AW$999))+
SUMPRODUCT((Data!AX$6:AX$999&gt;=E142)*(Data!AX$6:AX$999&lt;F142),ISNUMBER(Data!AX$6:AX$999)*1))*$R$147</f>
        <v>0</v>
      </c>
      <c r="L142" s="78"/>
      <c r="M142" s="78">
        <f ca="1">SUMPRODUCT((Data!AW$6:AW$999&gt;=E142)*(Data!AW$6:AW$999&lt;F142),SUBTOTAL(103,OFFSET(Data!AW$6:AW$999,ROW(Data!AW$6:AW$999)-MIN(ROW(Data!AW$6:AW$999)),0,1,1)),ISBLANK(Data!AX$6:AX$999)*1)</f>
        <v>0</v>
      </c>
      <c r="N142" s="78">
        <f ca="1">SUMPRODUCT((Data!AX$6:AX$999&gt;=E142)*(Data!AX$6:AX$999&lt;F142),SUBTOTAL(103,OFFSET(Data!AX$6:AX$999,ROW(Data!AX$6:AX$999)-MIN(ROW(Data!AX$6:AX$999)),0,1,1)))</f>
        <v>0</v>
      </c>
      <c r="O142" s="89"/>
      <c r="P142" s="89"/>
      <c r="Q142" s="89"/>
      <c r="R142" s="137"/>
      <c r="S142" s="96"/>
      <c r="T142" s="19"/>
      <c r="U142" s="20"/>
      <c r="V142" s="20"/>
      <c r="W142" s="20"/>
      <c r="X142" s="20"/>
      <c r="Y142" s="20"/>
      <c r="Z142" s="20"/>
      <c r="AA142" s="21"/>
    </row>
    <row r="143" spans="1:27" s="22" customFormat="1" ht="16.5" customHeight="1" x14ac:dyDescent="0.25">
      <c r="A143" s="51" t="s">
        <v>1440</v>
      </c>
      <c r="B143" s="12">
        <f>IF(ISBLANK(B136),IF(AND(ISBLANK(B146),ISBLANK(B144)),ROUNDUP(C143/B142,0)*B142,IF(ISBLANK(B146),ROUNDUP(B144/B142,0)*B142,IF(ISBLANK(B144),ROUNDUP((B139-B137)/(ROUND(B146,0)*B142),0)*B142,ROUNDUP(B144/B142,0)*B142))),IF(AND(ISBLANK(B146),ISBLANK(B144)),ROUNDUP(C143/B142,0)*B142,IF(ISBLANK(B146),ROUNDUP(B144/B142,0)*B142,IF(ISBLANK(B144),ROUNDUP((B139-B137)/(ROUND(B146,0)*B142),0)*B142,ROUNDUP(B144/B142,0)*B142))))</f>
        <v>0.70000000000000007</v>
      </c>
      <c r="C143" s="29">
        <f>IF((B139-B137)=0,1,(B139-B137)/C144)</f>
        <v>0.68181818181818177</v>
      </c>
      <c r="D143" s="101" t="str">
        <f t="shared" si="22"/>
        <v>4.30 ≤ x &lt; 5.00</v>
      </c>
      <c r="E143" s="102">
        <f t="shared" si="25"/>
        <v>4.3</v>
      </c>
      <c r="F143" s="102">
        <f t="shared" si="23"/>
        <v>5</v>
      </c>
      <c r="G143" s="103">
        <f t="shared" ca="1" si="21"/>
        <v>0</v>
      </c>
      <c r="H143" s="103">
        <f ca="1">SUM(G$126:G143)</f>
        <v>334</v>
      </c>
      <c r="I143" s="95" t="b">
        <f t="shared" ca="1" si="24"/>
        <v>0</v>
      </c>
      <c r="J143" s="95">
        <v>0</v>
      </c>
      <c r="K143" s="79">
        <f>(SUMPRODUCT((Data!AW$6:AW$999&gt;=E143)*(Data!AW$6:AW$999&lt;F143),ISBLANK(Data!AX$6:AX$999)*1,ISBLANK(Data!AX$6:AX$999)*ISNUMBER(Data!AW$6:AW$999))+
SUMPRODUCT((Data!AX$6:AX$999&gt;=E143)*(Data!AX$6:AX$999&lt;F143),ISNUMBER(Data!AX$6:AX$999)*1))*$R$147</f>
        <v>0</v>
      </c>
      <c r="L143" s="78"/>
      <c r="M143" s="78">
        <f ca="1">SUMPRODUCT((Data!AW$6:AW$999&gt;=E143)*(Data!AW$6:AW$999&lt;F143),SUBTOTAL(103,OFFSET(Data!AW$6:AW$999,ROW(Data!AW$6:AW$999)-MIN(ROW(Data!AW$6:AW$999)),0,1,1)),ISBLANK(Data!AX$6:AX$999)*1)</f>
        <v>0</v>
      </c>
      <c r="N143" s="78">
        <f ca="1">SUMPRODUCT((Data!AX$6:AX$999&gt;=E143)*(Data!AX$6:AX$999&lt;F143),SUBTOTAL(103,OFFSET(Data!AX$6:AX$999,ROW(Data!AX$6:AX$999)-MIN(ROW(Data!AX$6:AX$999)),0,1,1)))</f>
        <v>0</v>
      </c>
      <c r="O143" s="89"/>
      <c r="P143" s="89"/>
      <c r="Q143" s="89"/>
      <c r="R143" s="137"/>
      <c r="S143" s="96"/>
      <c r="T143" s="19"/>
      <c r="U143" s="20"/>
      <c r="V143" s="20"/>
      <c r="W143" s="20"/>
      <c r="X143" s="20"/>
      <c r="Y143" s="20"/>
      <c r="Z143" s="20"/>
      <c r="AA143" s="21"/>
    </row>
    <row r="144" spans="1:27" s="22" customFormat="1" ht="16.5" customHeight="1" x14ac:dyDescent="0.25">
      <c r="A144" s="52" t="s">
        <v>1436</v>
      </c>
      <c r="B144" s="68">
        <v>0.7</v>
      </c>
      <c r="C144" s="107">
        <f>IF(AND(ISBLANK(B146),ISBLANK(B144)),B147,IF(ISBLANK(B144),ROUND(B146,0),IF(ISBLANK(B146),ROUNDUP((B139-B137)/B144,0),ROUND(B146,0))))</f>
        <v>11</v>
      </c>
      <c r="D144" s="101" t="str">
        <f t="shared" si="22"/>
        <v>5.00 ≤ x &lt; 5.70</v>
      </c>
      <c r="E144" s="102">
        <f t="shared" si="25"/>
        <v>5</v>
      </c>
      <c r="F144" s="102">
        <f t="shared" si="23"/>
        <v>5.7</v>
      </c>
      <c r="G144" s="103">
        <f t="shared" ca="1" si="21"/>
        <v>0</v>
      </c>
      <c r="H144" s="103">
        <f ca="1">SUM(G$126:G144)</f>
        <v>334</v>
      </c>
      <c r="I144" s="95" t="b">
        <f t="shared" ca="1" si="24"/>
        <v>0</v>
      </c>
      <c r="J144" s="95">
        <v>0</v>
      </c>
      <c r="K144" s="79">
        <f>(SUMPRODUCT((Data!AW$6:AW$999&gt;=E144)*(Data!AW$6:AW$999&lt;F144),ISBLANK(Data!AX$6:AX$999)*1,ISBLANK(Data!AX$6:AX$999)*ISNUMBER(Data!AW$6:AW$999))+
SUMPRODUCT((Data!AX$6:AX$999&gt;=E144)*(Data!AX$6:AX$999&lt;F144),ISNUMBER(Data!AX$6:AX$999)*1))*$R$147</f>
        <v>0</v>
      </c>
      <c r="L144" s="78"/>
      <c r="M144" s="78">
        <f ca="1">SUMPRODUCT((Data!AW$6:AW$999&gt;=E144)*(Data!AW$6:AW$999&lt;F144),SUBTOTAL(103,OFFSET(Data!AW$6:AW$999,ROW(Data!AW$6:AW$999)-MIN(ROW(Data!AW$6:AW$999)),0,1,1)),ISBLANK(Data!AX$6:AX$999)*1)</f>
        <v>0</v>
      </c>
      <c r="N144" s="78">
        <f ca="1">SUMPRODUCT((Data!AX$6:AX$999&gt;=E144)*(Data!AX$6:AX$999&lt;F144),SUBTOTAL(103,OFFSET(Data!AX$6:AX$999,ROW(Data!AX$6:AX$999)-MIN(ROW(Data!AX$6:AX$999)),0,1,1)))</f>
        <v>0</v>
      </c>
      <c r="O144" s="89"/>
      <c r="P144" s="89"/>
      <c r="Q144" s="89"/>
      <c r="R144" s="137"/>
      <c r="S144" s="96"/>
      <c r="T144" s="19"/>
      <c r="U144" s="20"/>
      <c r="V144" s="20"/>
      <c r="W144" s="20"/>
      <c r="X144" s="20"/>
      <c r="Y144" s="20"/>
      <c r="Z144" s="20"/>
      <c r="AA144" s="21"/>
    </row>
    <row r="145" spans="1:27" s="22" customFormat="1" ht="16.5" customHeight="1" x14ac:dyDescent="0.25">
      <c r="A145" s="51" t="s">
        <v>1439</v>
      </c>
      <c r="B145" s="54">
        <f ca="1">COUNTIF(I126:I147,TRUE)</f>
        <v>11</v>
      </c>
      <c r="C145" s="89"/>
      <c r="D145" s="101" t="str">
        <f t="shared" si="22"/>
        <v>5.70 ≤ x &lt; 6.40</v>
      </c>
      <c r="E145" s="102">
        <f t="shared" si="25"/>
        <v>5.7</v>
      </c>
      <c r="F145" s="102">
        <f t="shared" si="23"/>
        <v>6.4</v>
      </c>
      <c r="G145" s="103">
        <f t="shared" ca="1" si="21"/>
        <v>0</v>
      </c>
      <c r="H145" s="103">
        <f ca="1">SUM(G$126:G145)</f>
        <v>334</v>
      </c>
      <c r="I145" s="95" t="b">
        <f t="shared" ca="1" si="24"/>
        <v>0</v>
      </c>
      <c r="J145" s="95">
        <v>0</v>
      </c>
      <c r="K145" s="79">
        <f>(SUMPRODUCT((Data!AW$6:AW$999&gt;=E145)*(Data!AW$6:AW$999&lt;F145),ISBLANK(Data!AX$6:AX$999)*1,ISBLANK(Data!AX$6:AX$999)*ISNUMBER(Data!AW$6:AW$999))+
SUMPRODUCT((Data!AX$6:AX$999&gt;=E145)*(Data!AX$6:AX$999&lt;F145),ISNUMBER(Data!AX$6:AX$999)*1))*$R$147</f>
        <v>0</v>
      </c>
      <c r="L145" s="78"/>
      <c r="M145" s="78">
        <f ca="1">SUMPRODUCT((Data!AW$6:AW$999&gt;=E145)*(Data!AW$6:AW$999&lt;F145),SUBTOTAL(103,OFFSET(Data!AW$6:AW$999,ROW(Data!AW$6:AW$999)-MIN(ROW(Data!AW$6:AW$999)),0,1,1)),ISBLANK(Data!AX$6:AX$999)*1)</f>
        <v>0</v>
      </c>
      <c r="N145" s="78">
        <f ca="1">SUMPRODUCT((Data!AX$6:AX$999&gt;=E145)*(Data!AX$6:AX$999&lt;F145),SUBTOTAL(103,OFFSET(Data!AX$6:AX$999,ROW(Data!AX$6:AX$999)-MIN(ROW(Data!AX$6:AX$999)),0,1,1)))</f>
        <v>0</v>
      </c>
      <c r="O145" s="89"/>
      <c r="P145" s="89"/>
      <c r="Q145" s="89"/>
      <c r="R145" s="137"/>
      <c r="S145" s="96"/>
      <c r="T145" s="19"/>
      <c r="U145" s="20"/>
      <c r="V145" s="20"/>
      <c r="W145" s="20"/>
      <c r="X145" s="20"/>
      <c r="Y145" s="20"/>
      <c r="Z145" s="20"/>
      <c r="AA145" s="21"/>
    </row>
    <row r="146" spans="1:27" s="22" customFormat="1" ht="16.5" customHeight="1" x14ac:dyDescent="0.25">
      <c r="A146" s="52" t="s">
        <v>1438</v>
      </c>
      <c r="B146" s="68"/>
      <c r="C146" s="89"/>
      <c r="D146" s="101" t="str">
        <f t="shared" si="22"/>
        <v>6.40 ≤ x &lt; 7.10</v>
      </c>
      <c r="E146" s="102">
        <f t="shared" si="25"/>
        <v>6.4</v>
      </c>
      <c r="F146" s="102">
        <f t="shared" si="23"/>
        <v>7.1</v>
      </c>
      <c r="G146" s="103">
        <f t="shared" ca="1" si="21"/>
        <v>0</v>
      </c>
      <c r="H146" s="103">
        <f ca="1">SUM(G$126:G146)</f>
        <v>334</v>
      </c>
      <c r="I146" s="95" t="b">
        <f t="shared" ca="1" si="24"/>
        <v>0</v>
      </c>
      <c r="J146" s="95">
        <v>0</v>
      </c>
      <c r="K146" s="79">
        <f>(SUMPRODUCT((Data!AW$6:AW$999&gt;=E146)*(Data!AW$6:AW$999&lt;F146),ISBLANK(Data!AX$6:AX$999)*1,ISBLANK(Data!AX$6:AX$999)*ISNUMBER(Data!AW$6:AW$999))+
SUMPRODUCT((Data!AX$6:AX$999&gt;=E146)*(Data!AX$6:AX$999&lt;F146),ISNUMBER(Data!AX$6:AX$999)*1))*$R$147</f>
        <v>0</v>
      </c>
      <c r="L146" s="78"/>
      <c r="M146" s="78">
        <f ca="1">SUMPRODUCT((Data!AW$6:AW$999&gt;=E146)*(Data!AW$6:AW$999&lt;F146),SUBTOTAL(103,OFFSET(Data!AW$6:AW$999,ROW(Data!AW$6:AW$999)-MIN(ROW(Data!AW$6:AW$999)),0,1,1)),ISBLANK(Data!AX$6:AX$999)*1)</f>
        <v>0</v>
      </c>
      <c r="N146" s="78">
        <f ca="1">SUMPRODUCT((Data!AX$6:AX$999&gt;=E146)*(Data!AX$6:AX$999&lt;F146),SUBTOTAL(103,OFFSET(Data!AX$6:AX$999,ROW(Data!AX$6:AX$999)-MIN(ROW(Data!AX$6:AX$999)),0,1,1)))</f>
        <v>0</v>
      </c>
      <c r="O146" s="89"/>
      <c r="P146" s="89"/>
      <c r="Q146" s="89"/>
      <c r="R146" s="137"/>
      <c r="S146" s="96"/>
      <c r="T146" s="19"/>
      <c r="U146" s="20"/>
      <c r="V146" s="20"/>
      <c r="W146" s="20"/>
      <c r="X146" s="20"/>
      <c r="Y146" s="20"/>
      <c r="Z146" s="20"/>
      <c r="AA146" s="21"/>
    </row>
    <row r="147" spans="1:27" s="22" customFormat="1" ht="16.5" customHeight="1" x14ac:dyDescent="0.25">
      <c r="A147" s="55" t="s">
        <v>1441</v>
      </c>
      <c r="B147" s="56">
        <f ca="1">IF(ROUND(LOG(B129,2),0)&lt;&gt;0,ROUND(LOG(B129,2),0),1)</f>
        <v>8</v>
      </c>
      <c r="C147" s="89"/>
      <c r="D147" s="108" t="str">
        <f>TEXT(E147,IF(C$130=2,"0.00",IF(C$130=1,"0.0",0)))&amp;" ≤ x"</f>
        <v>7.10 ≤ x</v>
      </c>
      <c r="E147" s="99">
        <f t="shared" si="25"/>
        <v>7.1</v>
      </c>
      <c r="F147" s="109"/>
      <c r="G147" s="100">
        <f t="shared" ca="1" si="21"/>
        <v>0</v>
      </c>
      <c r="H147" s="100">
        <f ca="1">SUM(G$126:G147)</f>
        <v>334</v>
      </c>
      <c r="I147" s="95" t="b">
        <f ca="1">AND(B129=H147,H147&lt;&gt;SUM(G126:G146))</f>
        <v>0</v>
      </c>
      <c r="J147" s="95">
        <f ca="1">IF(G147&gt;0,G147,0)</f>
        <v>0</v>
      </c>
      <c r="K147" s="79">
        <f>(SUMPRODUCT((Data!AW$6:AW$999&gt;=E147)*1,ISBLANK(Data!AX$6:AX$999)*1,ISBLANK(Data!AX$6:AX$999)*ISNUMBER(Data!AW$6:AW$999))+
SUMPRODUCT((Data!AX$6:AX$999&gt;=E147)*1,ISNUMBER(Data!AX$6:AX$999)*1))*$R$147</f>
        <v>0</v>
      </c>
      <c r="L147" s="78"/>
      <c r="M147" s="78">
        <f ca="1">SUMPRODUCT((Data!AW$6:AW$999&gt;=E147)*1,SUBTOTAL(103,OFFSET(Data!AW$6:AW$999,ROW(Data!AW$6:AW$999)-MIN(ROW(Data!AW$6:AW$999)),0,1,1)),ISBLANK(Data!AX$6:AX$999)*1)</f>
        <v>0</v>
      </c>
      <c r="N147" s="78">
        <f ca="1">SUMPRODUCT((Data!AX$6:AX$999&gt;=E147)*1,SUBTOTAL(103,OFFSET(Data!AX$6:AX$999,ROW(Data!AX$6:AX$999)-MIN(ROW(Data!AX$6:AX$999)),0,1,1)))</f>
        <v>0</v>
      </c>
      <c r="O147" s="89"/>
      <c r="P147" s="89"/>
      <c r="Q147" s="89"/>
      <c r="R147" s="138" t="b">
        <v>1</v>
      </c>
      <c r="S147" s="96"/>
      <c r="T147" s="19"/>
      <c r="U147" s="20"/>
      <c r="V147" s="20"/>
      <c r="W147" s="20"/>
      <c r="X147" s="20"/>
      <c r="Y147" s="20"/>
      <c r="Z147" s="20"/>
      <c r="AA147" s="21"/>
    </row>
    <row r="148" spans="1:27" s="22" customFormat="1" ht="39.950000000000003" customHeight="1" x14ac:dyDescent="0.25">
      <c r="A148" s="110"/>
      <c r="B148" s="93"/>
      <c r="C148" s="94"/>
      <c r="D148" s="111"/>
      <c r="E148" s="112"/>
      <c r="F148" s="112"/>
      <c r="G148" s="113"/>
      <c r="H148" s="113"/>
      <c r="I148" s="94"/>
      <c r="J148" s="110"/>
      <c r="K148" s="94"/>
      <c r="L148" s="94"/>
      <c r="M148" s="94"/>
      <c r="N148" s="94"/>
      <c r="O148" s="94"/>
      <c r="P148" s="94"/>
      <c r="Q148" s="94"/>
      <c r="R148" s="139"/>
      <c r="S148" s="110"/>
      <c r="T148" s="20"/>
      <c r="U148" s="20"/>
      <c r="V148" s="20"/>
      <c r="W148" s="20"/>
      <c r="X148" s="20"/>
      <c r="Y148" s="20"/>
      <c r="Z148" s="20"/>
      <c r="AA148" s="21"/>
    </row>
    <row r="149" spans="1:27" s="22" customFormat="1" ht="39.950000000000003" customHeight="1" x14ac:dyDescent="0.25">
      <c r="A149" s="110"/>
      <c r="B149" s="93"/>
      <c r="C149" s="94"/>
      <c r="D149" s="111"/>
      <c r="E149" s="112"/>
      <c r="F149" s="112"/>
      <c r="G149" s="113"/>
      <c r="H149" s="113"/>
      <c r="I149" s="94"/>
      <c r="J149" s="110"/>
      <c r="K149" s="94"/>
      <c r="L149" s="94"/>
      <c r="M149" s="94"/>
      <c r="N149" s="94"/>
      <c r="O149" s="94"/>
      <c r="P149" s="94"/>
      <c r="Q149" s="94"/>
      <c r="R149" s="139"/>
      <c r="S149" s="110"/>
      <c r="T149" s="20"/>
      <c r="U149" s="20"/>
      <c r="V149" s="20"/>
      <c r="W149" s="20"/>
      <c r="X149" s="20"/>
      <c r="Y149" s="20"/>
      <c r="Z149" s="20"/>
      <c r="AA149" s="21"/>
    </row>
    <row r="150" spans="1:27" s="22" customFormat="1" ht="16.5" customHeight="1" x14ac:dyDescent="0.25">
      <c r="A150" s="205" t="s">
        <v>1435</v>
      </c>
      <c r="B150" s="205"/>
      <c r="C150" s="89"/>
      <c r="D150" s="14" t="s">
        <v>1401</v>
      </c>
      <c r="E150" s="15" t="s">
        <v>1397</v>
      </c>
      <c r="F150" s="15" t="s">
        <v>1398</v>
      </c>
      <c r="G150" s="16" t="s">
        <v>1371</v>
      </c>
      <c r="H150" s="17" t="s">
        <v>1399</v>
      </c>
      <c r="I150" s="13"/>
      <c r="J150" s="18"/>
      <c r="K150" s="13"/>
      <c r="L150" s="13"/>
      <c r="M150" s="13"/>
      <c r="N150" s="13"/>
      <c r="O150" s="13"/>
      <c r="P150" s="13"/>
      <c r="Q150" s="13"/>
      <c r="R150" s="73"/>
      <c r="S150" s="18"/>
      <c r="T150" s="19"/>
      <c r="U150" s="20"/>
      <c r="V150" s="20"/>
      <c r="W150" s="20"/>
      <c r="X150" s="20"/>
      <c r="Y150" s="20"/>
      <c r="Z150" s="20"/>
      <c r="AA150" s="21"/>
    </row>
    <row r="151" spans="1:27" s="22" customFormat="1" ht="16.5" customHeight="1" x14ac:dyDescent="0.25">
      <c r="A151" s="205"/>
      <c r="B151" s="205"/>
      <c r="C151" s="89"/>
      <c r="D151" s="23" t="str">
        <f>"x ≤ "&amp;TEXT(F151-1,IF(B$155=2,"0.00",IF(B$155=1,"0.0",0)))</f>
        <v>x ≤ -3</v>
      </c>
      <c r="E151" s="114">
        <f>E152-$B$168</f>
        <v>-3</v>
      </c>
      <c r="F151" s="25">
        <f>E152</f>
        <v>-2</v>
      </c>
      <c r="G151" s="26">
        <f ca="1">SUMPRODUCT(1*(Data!AI$6:AI$999&lt;F151),SUBTOTAL(103,OFFSET(Data!AI$6:AI$999,ROW(Data!AI$6:AI$999)-MIN(ROW(Data!AI$6:AI$999)),0,1,1)))</f>
        <v>0</v>
      </c>
      <c r="H151" s="26">
        <f ca="1">SUM(G$151:G151)</f>
        <v>0</v>
      </c>
      <c r="I151" s="13" t="b">
        <f ca="1">H151&lt;&gt;0</f>
        <v>0</v>
      </c>
      <c r="J151" s="13">
        <f ca="1">IF(G151&gt;0,G151,0)</f>
        <v>0</v>
      </c>
      <c r="K151" s="13">
        <f>COUNTIFS(Data!AI$6:AI$999,"&lt;"&amp;F151)*R172</f>
        <v>0</v>
      </c>
      <c r="L151" s="13"/>
      <c r="M151" s="13"/>
      <c r="N151" s="13"/>
      <c r="O151" s="13"/>
      <c r="P151" s="13"/>
      <c r="Q151" s="13"/>
      <c r="R151" s="73"/>
      <c r="S151" s="18"/>
      <c r="T151" s="19"/>
      <c r="U151" s="20"/>
      <c r="V151" s="20"/>
      <c r="W151" s="20"/>
      <c r="X151" s="20"/>
      <c r="Y151" s="20"/>
      <c r="Z151" s="20"/>
      <c r="AA151" s="21"/>
    </row>
    <row r="152" spans="1:27" s="22" customFormat="1" ht="16.5" customHeight="1" x14ac:dyDescent="0.25">
      <c r="A152" s="204" t="str">
        <f ca="1">IF(AND(SUM(Formal_Charge_Freq)=B154,SUM(G152:G171)=B154),"","DATA  OUT  OF  RANGE!")</f>
        <v/>
      </c>
      <c r="B152" s="204"/>
      <c r="C152" s="13"/>
      <c r="D152" s="27" t="str">
        <f t="shared" ref="D152:D171" si="26">IF(B$168&gt;1,TEXT(E152,IF(B$155=2,"0.00",IF(B$155=1,"0.0",0)))&amp;" ≤ x ≤ "&amp;TEXT(F152-1,IF(B$155=2,"0.00",IF(B$155=1,"0.0",0))),TEXT(E152,IF(B$155=2,"0.00",IF(B$155=1,"0.0",0))))</f>
        <v>-2</v>
      </c>
      <c r="E152" s="28">
        <f>IF(ISBLANK(B161),IF(OR(ISBLANK(B171),ISBLANK(B169)),ROUND((B162-(B162+C169*B168-B164)/2)/B158,0)*B158,B162),B161)</f>
        <v>-2</v>
      </c>
      <c r="F152" s="28">
        <f t="shared" ref="F152:F171" si="27">E152+$B$168</f>
        <v>-1</v>
      </c>
      <c r="G152" s="29">
        <f ca="1">SUMPRODUCT((Data!AI$6:AI$999&gt;=E152)*(Data!AI$6:AI$999&lt;F152),SUBTOTAL(103,OFFSET(Data!AI$6:AI$999,ROW(Data!AI$6:AI$999)-MIN(ROW(Data!AI$6:AI$999)),0,1,1)))</f>
        <v>4</v>
      </c>
      <c r="H152" s="29">
        <f ca="1">SUM(G$151:G152)</f>
        <v>4</v>
      </c>
      <c r="I152" s="13" t="b">
        <f ca="1">IF(ISNUMBER($B$171),(ROW(H152)-ROW($H$150)-1)&lt;=$B$171,OR(AND((ROW(H152)-ROW($H$150))&gt;=MATCH(TRUE,INDEX($H$151:$H$172&lt;&gt;0,),0),(ROW(H152)-ROW($H$150))&lt;=MATCH(TRUE,INDEX($H$151:$H$172=$B$154,),0)),AND(ISNUMBER($B$161),(ROW(H152)-ROW($H$150))&lt;=MATCH(TRUE,INDEX($H$151:$H$172=$B$154,),0))))</f>
        <v>1</v>
      </c>
      <c r="J152" s="13">
        <v>0</v>
      </c>
      <c r="K152" s="13">
        <f>COUNTIFS(Data!AI$6:AI$999,"&gt;="&amp;E152,Data!AI$6:AI$999,"&lt;"&amp;F152)*R172</f>
        <v>4</v>
      </c>
      <c r="L152" s="13"/>
      <c r="M152" s="13"/>
      <c r="N152" s="13"/>
      <c r="O152" s="13"/>
      <c r="P152" s="13"/>
      <c r="Q152" s="13"/>
      <c r="R152" s="73"/>
      <c r="S152" s="18"/>
      <c r="T152" s="19"/>
      <c r="U152" s="20"/>
      <c r="V152" s="20"/>
      <c r="W152" s="20"/>
      <c r="X152" s="20"/>
      <c r="Y152" s="20"/>
      <c r="Z152" s="20"/>
      <c r="AA152" s="21"/>
    </row>
    <row r="153" spans="1:27" s="22" customFormat="1" ht="16.5" customHeight="1" x14ac:dyDescent="0.25">
      <c r="A153" s="204"/>
      <c r="B153" s="204"/>
      <c r="C153" s="13"/>
      <c r="D153" s="27" t="str">
        <f t="shared" si="26"/>
        <v>-1</v>
      </c>
      <c r="E153" s="28">
        <f t="shared" ref="E153:E172" si="28">E152+$B$168</f>
        <v>-1</v>
      </c>
      <c r="F153" s="28">
        <f t="shared" si="27"/>
        <v>0</v>
      </c>
      <c r="G153" s="29">
        <f ca="1">SUMPRODUCT((Data!AI$6:AI$999&gt;=E153)*(Data!AI$6:AI$999&lt;F153),SUBTOTAL(103,OFFSET(Data!AI$6:AI$999,ROW(Data!AI$6:AI$999)-MIN(ROW(Data!AI$6:AI$999)),0,1,1)))</f>
        <v>109</v>
      </c>
      <c r="H153" s="29">
        <f ca="1">SUM(G$151:G153)</f>
        <v>113</v>
      </c>
      <c r="I153" s="13" t="b">
        <f t="shared" ref="I153:I171" ca="1" si="29">IF(ISNUMBER($B$171),(ROW(H153)-ROW($H$150)-1)&lt;=$B$171,OR(AND((ROW(H153)-ROW($H$150))&gt;=MATCH(TRUE,INDEX($H$151:$H$172&lt;&gt;0,),0),(ROW(H153)-ROW($H$150))&lt;=MATCH(TRUE,INDEX($H$151:$H$172=$B$154,),0)),AND(ISNUMBER($B$161),(ROW(H153)-ROW($H$150))&lt;=MATCH(TRUE,INDEX($H$151:$H$172=$B$154,),0))))</f>
        <v>1</v>
      </c>
      <c r="J153" s="13">
        <v>0</v>
      </c>
      <c r="K153" s="13">
        <f>COUNTIFS(Data!AI$6:AI$999,"&gt;="&amp;E153,Data!AI$6:AI$999,"&lt;"&amp;F153)*R172</f>
        <v>109</v>
      </c>
      <c r="L153" s="13"/>
      <c r="M153" s="13"/>
      <c r="N153" s="13"/>
      <c r="O153" s="13"/>
      <c r="P153" s="13"/>
      <c r="Q153" s="13"/>
      <c r="R153" s="73"/>
      <c r="S153" s="18"/>
      <c r="T153" s="19"/>
      <c r="U153" s="20"/>
      <c r="V153" s="20"/>
      <c r="W153" s="20"/>
      <c r="X153" s="20"/>
      <c r="Y153" s="20"/>
      <c r="Z153" s="20"/>
      <c r="AA153" s="21"/>
    </row>
    <row r="154" spans="1:27" s="22" customFormat="1" ht="16.5" customHeight="1" x14ac:dyDescent="0.25">
      <c r="A154" s="65" t="s">
        <v>1885</v>
      </c>
      <c r="B154" s="31">
        <f>SUBTOTAL(102,Data!AI$6:AI$999)</f>
        <v>334</v>
      </c>
      <c r="C154" s="13"/>
      <c r="D154" s="27" t="str">
        <f t="shared" si="26"/>
        <v>0</v>
      </c>
      <c r="E154" s="28">
        <f t="shared" si="28"/>
        <v>0</v>
      </c>
      <c r="F154" s="28">
        <f t="shared" si="27"/>
        <v>1</v>
      </c>
      <c r="G154" s="29">
        <f ca="1">SUMPRODUCT((Data!AI$6:AI$999&gt;=E154)*(Data!AI$6:AI$999&lt;F154),SUBTOTAL(103,OFFSET(Data!AI$6:AI$999,ROW(Data!AI$6:AI$999)-MIN(ROW(Data!AI$6:AI$999)),0,1,1)))</f>
        <v>218</v>
      </c>
      <c r="H154" s="29">
        <f ca="1">SUM(G$151:G154)</f>
        <v>331</v>
      </c>
      <c r="I154" s="13" t="b">
        <f t="shared" ca="1" si="29"/>
        <v>1</v>
      </c>
      <c r="J154" s="13">
        <v>0</v>
      </c>
      <c r="K154" s="13">
        <f>COUNTIFS(Data!AI$6:AI$999,"&gt;="&amp;E154,Data!AI$6:AI$999,"&lt;"&amp;F154)*R172</f>
        <v>218</v>
      </c>
      <c r="L154" s="13"/>
      <c r="M154" s="13"/>
      <c r="N154" s="13"/>
      <c r="O154" s="13"/>
      <c r="P154" s="13"/>
      <c r="Q154" s="13"/>
      <c r="R154" s="73"/>
      <c r="S154" s="18"/>
      <c r="T154" s="19"/>
      <c r="U154" s="20"/>
      <c r="V154" s="20"/>
      <c r="W154" s="20"/>
      <c r="X154" s="20"/>
      <c r="Y154" s="20"/>
      <c r="Z154" s="20"/>
      <c r="AA154" s="21"/>
    </row>
    <row r="155" spans="1:27" s="22" customFormat="1" ht="16.5" customHeight="1" x14ac:dyDescent="0.25">
      <c r="A155" s="30" t="s">
        <v>1400</v>
      </c>
      <c r="B155" s="115">
        <v>0</v>
      </c>
      <c r="C155" s="35"/>
      <c r="D155" s="27" t="str">
        <f t="shared" si="26"/>
        <v>1</v>
      </c>
      <c r="E155" s="28">
        <f t="shared" si="28"/>
        <v>1</v>
      </c>
      <c r="F155" s="28">
        <f t="shared" si="27"/>
        <v>2</v>
      </c>
      <c r="G155" s="29">
        <f ca="1">SUMPRODUCT((Data!AI$6:AI$999&gt;=E155)*(Data!AI$6:AI$999&lt;F155),SUBTOTAL(103,OFFSET(Data!AI$6:AI$999,ROW(Data!AI$6:AI$999)-MIN(ROW(Data!AI$6:AI$999)),0,1,1)))</f>
        <v>1</v>
      </c>
      <c r="H155" s="29">
        <f ca="1">SUM(G$151:G155)</f>
        <v>332</v>
      </c>
      <c r="I155" s="13" t="b">
        <f t="shared" ca="1" si="29"/>
        <v>1</v>
      </c>
      <c r="J155" s="13">
        <v>0</v>
      </c>
      <c r="K155" s="13">
        <f>COUNTIFS(Data!AI$6:AI$999,"&gt;="&amp;E155,Data!AI$6:AI$999,"&lt;"&amp;F155)*R172</f>
        <v>1</v>
      </c>
      <c r="L155" s="13"/>
      <c r="M155" s="13"/>
      <c r="N155" s="13"/>
      <c r="O155" s="13"/>
      <c r="P155" s="13"/>
      <c r="Q155" s="13"/>
      <c r="R155" s="73"/>
      <c r="S155" s="18"/>
      <c r="T155" s="19"/>
      <c r="U155" s="20"/>
      <c r="V155" s="20"/>
      <c r="W155" s="20"/>
      <c r="X155" s="20"/>
      <c r="Y155" s="20"/>
      <c r="Z155" s="20"/>
      <c r="AA155" s="21"/>
    </row>
    <row r="156" spans="1:27" s="22" customFormat="1" ht="16.5" customHeight="1" x14ac:dyDescent="0.25">
      <c r="A156" s="208" t="s">
        <v>1434</v>
      </c>
      <c r="B156" s="31"/>
      <c r="C156" s="13"/>
      <c r="D156" s="27" t="str">
        <f t="shared" si="26"/>
        <v>2</v>
      </c>
      <c r="E156" s="28">
        <f t="shared" si="28"/>
        <v>2</v>
      </c>
      <c r="F156" s="28">
        <f t="shared" si="27"/>
        <v>3</v>
      </c>
      <c r="G156" s="29">
        <f ca="1">SUMPRODUCT((Data!AI$6:AI$999&gt;=E156)*(Data!AI$6:AI$999&lt;F156),SUBTOTAL(103,OFFSET(Data!AI$6:AI$999,ROW(Data!AI$6:AI$999)-MIN(ROW(Data!AI$6:AI$999)),0,1,1)))</f>
        <v>2</v>
      </c>
      <c r="H156" s="29">
        <f ca="1">SUM(G$151:G156)</f>
        <v>334</v>
      </c>
      <c r="I156" s="13" t="b">
        <f t="shared" ca="1" si="29"/>
        <v>1</v>
      </c>
      <c r="J156" s="13">
        <v>0</v>
      </c>
      <c r="K156" s="13">
        <f>COUNTIFS(Data!AI$6:AI$999,"&gt;="&amp;E156,Data!AI$6:AI$999,"&lt;"&amp;F156)*R172</f>
        <v>2</v>
      </c>
      <c r="L156" s="13"/>
      <c r="M156" s="13"/>
      <c r="N156" s="13"/>
      <c r="O156" s="13"/>
      <c r="P156" s="13"/>
      <c r="Q156" s="13"/>
      <c r="R156" s="73"/>
      <c r="S156" s="18"/>
      <c r="T156" s="19"/>
      <c r="U156" s="20"/>
      <c r="V156" s="20"/>
      <c r="W156" s="20"/>
      <c r="X156" s="20"/>
      <c r="Y156" s="20"/>
      <c r="Z156" s="20"/>
      <c r="AA156" s="21"/>
    </row>
    <row r="157" spans="1:27" s="22" customFormat="1" ht="16.5" customHeight="1" x14ac:dyDescent="0.25">
      <c r="A157" s="209"/>
      <c r="B157" s="66"/>
      <c r="C157" s="13"/>
      <c r="D157" s="27" t="str">
        <f t="shared" si="26"/>
        <v>3</v>
      </c>
      <c r="E157" s="28">
        <f t="shared" si="28"/>
        <v>3</v>
      </c>
      <c r="F157" s="28">
        <f t="shared" si="27"/>
        <v>4</v>
      </c>
      <c r="G157" s="29">
        <f ca="1">SUMPRODUCT((Data!AI$6:AI$999&gt;=E157)*(Data!AI$6:AI$999&lt;F157),SUBTOTAL(103,OFFSET(Data!AI$6:AI$999,ROW(Data!AI$6:AI$999)-MIN(ROW(Data!AI$6:AI$999)),0,1,1)))</f>
        <v>0</v>
      </c>
      <c r="H157" s="29">
        <f ca="1">SUM(G$151:G157)</f>
        <v>334</v>
      </c>
      <c r="I157" s="13" t="b">
        <f t="shared" ca="1" si="29"/>
        <v>0</v>
      </c>
      <c r="J157" s="13">
        <v>0</v>
      </c>
      <c r="K157" s="13">
        <f>COUNTIFS(Data!AI$6:AI$999,"&gt;="&amp;E157,Data!AI$6:AI$999,"&lt;"&amp;F157)*R172</f>
        <v>0</v>
      </c>
      <c r="L157" s="13"/>
      <c r="M157" s="13"/>
      <c r="N157" s="13"/>
      <c r="O157" s="13"/>
      <c r="P157" s="13"/>
      <c r="Q157" s="13"/>
      <c r="R157" s="73"/>
      <c r="S157" s="18"/>
      <c r="T157" s="19"/>
      <c r="U157" s="20"/>
      <c r="V157" s="20"/>
      <c r="W157" s="20"/>
      <c r="X157" s="20"/>
      <c r="Y157" s="20"/>
      <c r="Z157" s="20"/>
      <c r="AA157" s="21"/>
    </row>
    <row r="158" spans="1:27" s="22" customFormat="1" ht="16.5" customHeight="1" x14ac:dyDescent="0.25">
      <c r="A158" s="36" t="s">
        <v>1884</v>
      </c>
      <c r="B158" s="116">
        <v>1</v>
      </c>
      <c r="C158" s="13"/>
      <c r="D158" s="27" t="str">
        <f t="shared" si="26"/>
        <v>4</v>
      </c>
      <c r="E158" s="28">
        <f t="shared" si="28"/>
        <v>4</v>
      </c>
      <c r="F158" s="28">
        <f t="shared" si="27"/>
        <v>5</v>
      </c>
      <c r="G158" s="29">
        <f ca="1">SUMPRODUCT((Data!AI$6:AI$999&gt;=E158)*(Data!AI$6:AI$999&lt;F158),SUBTOTAL(103,OFFSET(Data!AI$6:AI$999,ROW(Data!AI$6:AI$999)-MIN(ROW(Data!AI$6:AI$999)),0,1,1)))</f>
        <v>0</v>
      </c>
      <c r="H158" s="29">
        <f ca="1">SUM(G$151:G158)</f>
        <v>334</v>
      </c>
      <c r="I158" s="13" t="b">
        <f t="shared" ca="1" si="29"/>
        <v>0</v>
      </c>
      <c r="J158" s="13">
        <v>0</v>
      </c>
      <c r="K158" s="13">
        <f>COUNTIFS(Data!AI$6:AI$999,"&gt;="&amp;E158,Data!AI$6:AI$999,"&lt;"&amp;F158)*R172</f>
        <v>0</v>
      </c>
      <c r="L158" s="13"/>
      <c r="M158" s="13"/>
      <c r="N158" s="13"/>
      <c r="O158" s="13"/>
      <c r="P158" s="13"/>
      <c r="Q158" s="13"/>
      <c r="R158" s="73"/>
      <c r="S158" s="18"/>
      <c r="T158" s="19"/>
      <c r="U158" s="20"/>
      <c r="V158" s="20"/>
      <c r="W158" s="20"/>
      <c r="X158" s="20"/>
      <c r="Y158" s="20"/>
      <c r="Z158" s="20"/>
      <c r="AA158" s="21"/>
    </row>
    <row r="159" spans="1:27" s="22" customFormat="1" ht="16.5" customHeight="1" x14ac:dyDescent="0.25">
      <c r="A159" s="38" t="s">
        <v>1883</v>
      </c>
      <c r="B159" s="39">
        <f>SUBTOTAL(105,Data!AI$6:AI$999)</f>
        <v>-2</v>
      </c>
      <c r="C159" s="13"/>
      <c r="D159" s="27" t="str">
        <f t="shared" si="26"/>
        <v>5</v>
      </c>
      <c r="E159" s="28">
        <f t="shared" si="28"/>
        <v>5</v>
      </c>
      <c r="F159" s="28">
        <f t="shared" si="27"/>
        <v>6</v>
      </c>
      <c r="G159" s="29">
        <f ca="1">SUMPRODUCT((Data!AI$6:AI$999&gt;=E159)*(Data!AI$6:AI$999&lt;F159),SUBTOTAL(103,OFFSET(Data!AI$6:AI$999,ROW(Data!AI$6:AI$999)-MIN(ROW(Data!AI$6:AI$999)),0,1,1)))</f>
        <v>0</v>
      </c>
      <c r="H159" s="29">
        <f ca="1">SUM(G$151:G159)</f>
        <v>334</v>
      </c>
      <c r="I159" s="13" t="b">
        <f t="shared" ca="1" si="29"/>
        <v>0</v>
      </c>
      <c r="J159" s="13">
        <v>0</v>
      </c>
      <c r="K159" s="13">
        <f>COUNTIFS(Data!AI$6:AI$999,"&gt;="&amp;E159,Data!AI$6:AI$999,"&lt;"&amp;F159)*R172</f>
        <v>0</v>
      </c>
      <c r="L159" s="13"/>
      <c r="M159" s="13"/>
      <c r="N159" s="13"/>
      <c r="O159" s="13"/>
      <c r="P159" s="13"/>
      <c r="Q159" s="13"/>
      <c r="R159" s="73"/>
      <c r="S159" s="18"/>
      <c r="T159" s="19"/>
      <c r="U159" s="20"/>
      <c r="V159" s="20"/>
      <c r="W159" s="20"/>
      <c r="X159" s="20"/>
      <c r="Y159" s="20"/>
      <c r="Z159" s="20"/>
      <c r="AA159" s="21"/>
    </row>
    <row r="160" spans="1:27" s="22" customFormat="1" ht="16.5" customHeight="1" x14ac:dyDescent="0.25">
      <c r="A160" s="40" t="s">
        <v>1882</v>
      </c>
      <c r="B160" s="43">
        <f>IF(B159&gt;0,ROUNDDOWN(B159/B158,0)*B158,ROUNDUP(B159/B158,0)*B158)</f>
        <v>-2</v>
      </c>
      <c r="C160" s="13"/>
      <c r="D160" s="27" t="str">
        <f t="shared" si="26"/>
        <v>6</v>
      </c>
      <c r="E160" s="28">
        <f t="shared" si="28"/>
        <v>6</v>
      </c>
      <c r="F160" s="28">
        <f t="shared" si="27"/>
        <v>7</v>
      </c>
      <c r="G160" s="29">
        <f ca="1">SUMPRODUCT((Data!AI$6:AI$999&gt;=E160)*(Data!AI$6:AI$999&lt;F160),SUBTOTAL(103,OFFSET(Data!AI$6:AI$999,ROW(Data!AI$6:AI$999)-MIN(ROW(Data!AI$6:AI$999)),0,1,1)))</f>
        <v>0</v>
      </c>
      <c r="H160" s="29">
        <f ca="1">SUM(G$151:G160)</f>
        <v>334</v>
      </c>
      <c r="I160" s="13" t="b">
        <f t="shared" ca="1" si="29"/>
        <v>0</v>
      </c>
      <c r="J160" s="13">
        <v>0</v>
      </c>
      <c r="K160" s="13">
        <f>COUNTIFS(Data!AI$6:AI$999,"&gt;="&amp;E160,Data!AI$6:AI$999,"&lt;"&amp;F160)*R172</f>
        <v>0</v>
      </c>
      <c r="L160" s="13"/>
      <c r="M160" s="13"/>
      <c r="N160" s="13"/>
      <c r="O160" s="13"/>
      <c r="P160" s="13"/>
      <c r="Q160" s="13"/>
      <c r="R160" s="73"/>
      <c r="S160" s="18"/>
      <c r="T160" s="19"/>
      <c r="U160" s="20"/>
      <c r="V160" s="20"/>
      <c r="W160" s="20"/>
      <c r="X160" s="20"/>
      <c r="Y160" s="20"/>
      <c r="Z160" s="20"/>
      <c r="AA160" s="21"/>
    </row>
    <row r="161" spans="1:27" s="22" customFormat="1" ht="16.5" customHeight="1" x14ac:dyDescent="0.25">
      <c r="A161" s="38" t="s">
        <v>1879</v>
      </c>
      <c r="B161" s="117"/>
      <c r="C161" s="13"/>
      <c r="D161" s="27" t="str">
        <f t="shared" si="26"/>
        <v>7</v>
      </c>
      <c r="E161" s="28">
        <f t="shared" si="28"/>
        <v>7</v>
      </c>
      <c r="F161" s="28">
        <f t="shared" si="27"/>
        <v>8</v>
      </c>
      <c r="G161" s="29">
        <f ca="1">SUMPRODUCT((Data!AI$6:AI$999&gt;=E161)*(Data!AI$6:AI$999&lt;F161),SUBTOTAL(103,OFFSET(Data!AI$6:AI$999,ROW(Data!AI$6:AI$999)-MIN(ROW(Data!AI$6:AI$999)),0,1,1)))</f>
        <v>0</v>
      </c>
      <c r="H161" s="29">
        <f ca="1">SUM(G$151:G161)</f>
        <v>334</v>
      </c>
      <c r="I161" s="13" t="b">
        <f t="shared" ca="1" si="29"/>
        <v>0</v>
      </c>
      <c r="J161" s="13">
        <v>0</v>
      </c>
      <c r="K161" s="13">
        <f>COUNTIFS(Data!AI$6:AI$999,"&gt;="&amp;E161,Data!AI$6:AI$999,"&lt;"&amp;F161)*R172</f>
        <v>0</v>
      </c>
      <c r="L161" s="13"/>
      <c r="M161" s="13"/>
      <c r="N161" s="13"/>
      <c r="O161" s="13"/>
      <c r="P161" s="13"/>
      <c r="Q161" s="13"/>
      <c r="R161" s="73"/>
      <c r="S161" s="18"/>
      <c r="T161" s="19"/>
      <c r="U161" s="20"/>
      <c r="V161" s="20"/>
      <c r="W161" s="20"/>
      <c r="X161" s="20"/>
      <c r="Y161" s="20"/>
      <c r="Z161" s="20"/>
      <c r="AA161" s="21"/>
    </row>
    <row r="162" spans="1:27" s="22" customFormat="1" ht="16.5" customHeight="1" x14ac:dyDescent="0.25">
      <c r="A162" s="40" t="s">
        <v>1886</v>
      </c>
      <c r="B162" s="43">
        <f>IF(ISBLANK(B161),B160,IF(B161&gt;0,ROUNDDOWN(B161/B158,0)*B158,ROUNDUP(B161/B158,0)*B158))</f>
        <v>-2</v>
      </c>
      <c r="C162" s="35"/>
      <c r="D162" s="27" t="str">
        <f t="shared" si="26"/>
        <v>8</v>
      </c>
      <c r="E162" s="28">
        <f t="shared" si="28"/>
        <v>8</v>
      </c>
      <c r="F162" s="28">
        <f t="shared" si="27"/>
        <v>9</v>
      </c>
      <c r="G162" s="29">
        <f ca="1">SUMPRODUCT((Data!AI$6:AI$999&gt;=E162)*(Data!AI$6:AI$999&lt;F162),SUBTOTAL(103,OFFSET(Data!AI$6:AI$999,ROW(Data!AI$6:AI$999)-MIN(ROW(Data!AI$6:AI$999)),0,1,1)))</f>
        <v>0</v>
      </c>
      <c r="H162" s="29">
        <f ca="1">SUM(G$151:G162)</f>
        <v>334</v>
      </c>
      <c r="I162" s="13" t="b">
        <f t="shared" ca="1" si="29"/>
        <v>0</v>
      </c>
      <c r="J162" s="13">
        <v>0</v>
      </c>
      <c r="K162" s="13">
        <f>COUNTIFS(Data!AI$6:AI$999,"&gt;="&amp;E162,Data!AI$6:AI$999,"&lt;"&amp;F162)*R172</f>
        <v>0</v>
      </c>
      <c r="L162" s="13"/>
      <c r="M162" s="13"/>
      <c r="N162" s="13"/>
      <c r="O162" s="13"/>
      <c r="P162" s="13"/>
      <c r="Q162" s="13"/>
      <c r="R162" s="73"/>
      <c r="S162" s="18"/>
      <c r="T162" s="19"/>
      <c r="U162" s="20"/>
      <c r="V162" s="20"/>
      <c r="W162" s="20"/>
      <c r="X162" s="20"/>
      <c r="Y162" s="20"/>
      <c r="Z162" s="20"/>
      <c r="AA162" s="21"/>
    </row>
    <row r="163" spans="1:27" s="22" customFormat="1" ht="16.5" customHeight="1" x14ac:dyDescent="0.25">
      <c r="A163" s="38" t="s">
        <v>1881</v>
      </c>
      <c r="B163" s="45">
        <f>SUBTOTAL(104,Data!AI$6:AI$999)</f>
        <v>2</v>
      </c>
      <c r="C163" s="13"/>
      <c r="D163" s="27" t="str">
        <f t="shared" si="26"/>
        <v>9</v>
      </c>
      <c r="E163" s="28">
        <f t="shared" si="28"/>
        <v>9</v>
      </c>
      <c r="F163" s="28">
        <f t="shared" si="27"/>
        <v>10</v>
      </c>
      <c r="G163" s="29">
        <f ca="1">SUMPRODUCT((Data!AI$6:AI$999&gt;=E163)*(Data!AI$6:AI$999&lt;F163),SUBTOTAL(103,OFFSET(Data!AI$6:AI$999,ROW(Data!AI$6:AI$999)-MIN(ROW(Data!AI$6:AI$999)),0,1,1)))</f>
        <v>0</v>
      </c>
      <c r="H163" s="29">
        <f ca="1">SUM(G$151:G163)</f>
        <v>334</v>
      </c>
      <c r="I163" s="13" t="b">
        <f t="shared" ca="1" si="29"/>
        <v>0</v>
      </c>
      <c r="J163" s="13">
        <v>0</v>
      </c>
      <c r="K163" s="13">
        <f>COUNTIFS(Data!AI$6:AI$999,"&gt;="&amp;E163,Data!AI$6:AI$999,"&lt;"&amp;F163)*R172</f>
        <v>0</v>
      </c>
      <c r="L163" s="13"/>
      <c r="M163" s="13"/>
      <c r="N163" s="13"/>
      <c r="O163" s="13"/>
      <c r="P163" s="13"/>
      <c r="Q163" s="13"/>
      <c r="R163" s="73"/>
      <c r="S163" s="18"/>
      <c r="T163" s="19"/>
      <c r="U163" s="20"/>
      <c r="V163" s="20"/>
      <c r="W163" s="20"/>
      <c r="X163" s="20"/>
      <c r="Y163" s="20"/>
      <c r="Z163" s="20"/>
      <c r="AA163" s="21"/>
    </row>
    <row r="164" spans="1:27" s="22" customFormat="1" ht="16.5" customHeight="1" x14ac:dyDescent="0.25">
      <c r="A164" s="38" t="s">
        <v>1880</v>
      </c>
      <c r="B164" s="118">
        <f>IF(B163&lt;0,ROUNDDOWN(B163/B158,0)*B158,ROUNDUP(B163/B158,0)*B158)</f>
        <v>2</v>
      </c>
      <c r="C164" s="35"/>
      <c r="D164" s="27" t="str">
        <f t="shared" si="26"/>
        <v>10</v>
      </c>
      <c r="E164" s="28">
        <f t="shared" si="28"/>
        <v>10</v>
      </c>
      <c r="F164" s="28">
        <f t="shared" si="27"/>
        <v>11</v>
      </c>
      <c r="G164" s="29">
        <f ca="1">SUMPRODUCT((Data!AI$6:AI$999&gt;=E164)*(Data!AI$6:AI$999&lt;F164),SUBTOTAL(103,OFFSET(Data!AI$6:AI$999,ROW(Data!AI$6:AI$999)-MIN(ROW(Data!AI$6:AI$999)),0,1,1)))</f>
        <v>0</v>
      </c>
      <c r="H164" s="29">
        <f ca="1">SUM(G$151:G164)</f>
        <v>334</v>
      </c>
      <c r="I164" s="13" t="b">
        <f t="shared" ca="1" si="29"/>
        <v>0</v>
      </c>
      <c r="J164" s="13">
        <v>0</v>
      </c>
      <c r="K164" s="13">
        <f>COUNTIFS(Data!AI$6:AI$999,"&gt;="&amp;E164,Data!AI$6:AI$999,"&lt;"&amp;F164)*R172</f>
        <v>0</v>
      </c>
      <c r="L164" s="13"/>
      <c r="M164" s="13"/>
      <c r="N164" s="13"/>
      <c r="O164" s="13"/>
      <c r="P164" s="13"/>
      <c r="Q164" s="13"/>
      <c r="R164" s="73"/>
      <c r="S164" s="18"/>
      <c r="T164" s="19"/>
      <c r="U164" s="20"/>
      <c r="V164" s="20"/>
      <c r="W164" s="20"/>
      <c r="X164" s="20"/>
      <c r="Y164" s="20"/>
      <c r="Z164" s="20"/>
      <c r="AA164" s="21"/>
    </row>
    <row r="165" spans="1:27" s="22" customFormat="1" ht="16.5" customHeight="1" x14ac:dyDescent="0.25">
      <c r="A165" s="206" t="s">
        <v>1433</v>
      </c>
      <c r="B165" s="47"/>
      <c r="C165" s="35"/>
      <c r="D165" s="27" t="str">
        <f t="shared" si="26"/>
        <v>11</v>
      </c>
      <c r="E165" s="28">
        <f t="shared" si="28"/>
        <v>11</v>
      </c>
      <c r="F165" s="28">
        <f t="shared" si="27"/>
        <v>12</v>
      </c>
      <c r="G165" s="29">
        <f ca="1">SUMPRODUCT((Data!AI$6:AI$999&gt;=E165)*(Data!AI$6:AI$999&lt;F165),SUBTOTAL(103,OFFSET(Data!AI$6:AI$999,ROW(Data!AI$6:AI$999)-MIN(ROW(Data!AI$6:AI$999)),0,1,1)))</f>
        <v>0</v>
      </c>
      <c r="H165" s="29">
        <f ca="1">SUM(G$151:G165)</f>
        <v>334</v>
      </c>
      <c r="I165" s="13" t="b">
        <f t="shared" ca="1" si="29"/>
        <v>0</v>
      </c>
      <c r="J165" s="13">
        <v>0</v>
      </c>
      <c r="K165" s="13">
        <f>COUNTIFS(Data!AI$6:AI$999,"&gt;="&amp;E165,Data!AI$6:AI$999,"&lt;"&amp;F165)*R172</f>
        <v>0</v>
      </c>
      <c r="L165" s="13"/>
      <c r="M165" s="13"/>
      <c r="N165" s="13"/>
      <c r="O165" s="13"/>
      <c r="P165" s="13"/>
      <c r="Q165" s="13"/>
      <c r="R165" s="73"/>
      <c r="S165" s="18"/>
      <c r="T165" s="19"/>
      <c r="U165" s="20"/>
      <c r="V165" s="20"/>
      <c r="W165" s="20"/>
      <c r="X165" s="20"/>
      <c r="Y165" s="20"/>
      <c r="Z165" s="20"/>
      <c r="AA165" s="21"/>
    </row>
    <row r="166" spans="1:27" s="22" customFormat="1" ht="16.5" customHeight="1" x14ac:dyDescent="0.25">
      <c r="A166" s="207"/>
      <c r="B166" s="48"/>
      <c r="C166" s="35"/>
      <c r="D166" s="27" t="str">
        <f t="shared" si="26"/>
        <v>12</v>
      </c>
      <c r="E166" s="28">
        <f t="shared" si="28"/>
        <v>12</v>
      </c>
      <c r="F166" s="28">
        <f t="shared" si="27"/>
        <v>13</v>
      </c>
      <c r="G166" s="29">
        <f ca="1">SUMPRODUCT((Data!AI$6:AI$999&gt;=E166)*(Data!AI$6:AI$999&lt;F166),SUBTOTAL(103,OFFSET(Data!AI$6:AI$999,ROW(Data!AI$6:AI$999)-MIN(ROW(Data!AI$6:AI$999)),0,1,1)))</f>
        <v>0</v>
      </c>
      <c r="H166" s="29">
        <f ca="1">SUM(G$151:G166)</f>
        <v>334</v>
      </c>
      <c r="I166" s="13" t="b">
        <f t="shared" ca="1" si="29"/>
        <v>0</v>
      </c>
      <c r="J166" s="13">
        <v>0</v>
      </c>
      <c r="K166" s="13">
        <f>COUNTIFS(Data!AI$6:AI$999,"&gt;="&amp;E166,Data!AI$6:AI$999,"&lt;"&amp;F166)*R172</f>
        <v>0</v>
      </c>
      <c r="L166" s="13"/>
      <c r="M166" s="13"/>
      <c r="N166" s="13"/>
      <c r="O166" s="13"/>
      <c r="P166" s="13"/>
      <c r="Q166" s="13"/>
      <c r="R166" s="73"/>
      <c r="S166" s="18"/>
      <c r="T166" s="19"/>
      <c r="U166" s="20"/>
      <c r="V166" s="20"/>
      <c r="W166" s="20"/>
      <c r="X166" s="20"/>
      <c r="Y166" s="20"/>
      <c r="Z166" s="20"/>
      <c r="AA166" s="21"/>
    </row>
    <row r="167" spans="1:27" s="22" customFormat="1" ht="16.5" customHeight="1" x14ac:dyDescent="0.25">
      <c r="A167" s="49" t="s">
        <v>1437</v>
      </c>
      <c r="B167" s="119">
        <v>1</v>
      </c>
      <c r="C167" s="13"/>
      <c r="D167" s="27" t="str">
        <f t="shared" si="26"/>
        <v>13</v>
      </c>
      <c r="E167" s="28">
        <f t="shared" si="28"/>
        <v>13</v>
      </c>
      <c r="F167" s="28">
        <f t="shared" si="27"/>
        <v>14</v>
      </c>
      <c r="G167" s="29">
        <f ca="1">SUMPRODUCT((Data!AI$6:AI$999&gt;=E167)*(Data!AI$6:AI$999&lt;F167),SUBTOTAL(103,OFFSET(Data!AI$6:AI$999,ROW(Data!AI$6:AI$999)-MIN(ROW(Data!AI$6:AI$999)),0,1,1)))</f>
        <v>0</v>
      </c>
      <c r="H167" s="29">
        <f ca="1">SUM(G$151:G167)</f>
        <v>334</v>
      </c>
      <c r="I167" s="13" t="b">
        <f t="shared" ca="1" si="29"/>
        <v>0</v>
      </c>
      <c r="J167" s="13">
        <v>0</v>
      </c>
      <c r="K167" s="13">
        <f>COUNTIFS(Data!AI$6:AI$999,"&gt;="&amp;E167,Data!AI$6:AI$999,"&lt;"&amp;F167)*R172</f>
        <v>0</v>
      </c>
      <c r="L167" s="13"/>
      <c r="M167" s="13"/>
      <c r="N167" s="13"/>
      <c r="O167" s="13"/>
      <c r="P167" s="13"/>
      <c r="Q167" s="13"/>
      <c r="R167" s="73"/>
      <c r="S167" s="18"/>
      <c r="T167" s="19"/>
      <c r="U167" s="20"/>
      <c r="V167" s="20"/>
      <c r="W167" s="20"/>
      <c r="X167" s="20"/>
      <c r="Y167" s="20"/>
      <c r="Z167" s="20"/>
      <c r="AA167" s="21"/>
    </row>
    <row r="168" spans="1:27" s="22" customFormat="1" ht="16.5" customHeight="1" x14ac:dyDescent="0.25">
      <c r="A168" s="51" t="s">
        <v>1440</v>
      </c>
      <c r="B168" s="12">
        <f>IF(ISBLANK(B161),IF(AND(ISBLANK(B171),ISBLANK(B169)),ROUNDUP(C168/B167,0)*B167,IF(ISBLANK(B171),ROUNDUP(B169/B167,0)*B167,IF(ISBLANK(B169),ROUNDUP((B164-B162)/(ROUND(B171,0)*B167),0)*B167,ROUNDUP(B169/B167,0)*B167))),IF(AND(ISBLANK(B171),ISBLANK(B169)),ROUNDUP(C168/B167,0)*B167,IF(ISBLANK(B171),ROUNDUP(B169/B167,0)*B167,IF(ISBLANK(B169),ROUNDUP((B164-B162)/(ROUND(B171,0)*B167),0)*B167,ROUNDUP(B169/B167,0)*B167))))</f>
        <v>1</v>
      </c>
      <c r="C168" s="29">
        <f>IF((B164-B162)=0,1,(B164-B162)/C169)</f>
        <v>1</v>
      </c>
      <c r="D168" s="27" t="str">
        <f t="shared" si="26"/>
        <v>14</v>
      </c>
      <c r="E168" s="28">
        <f t="shared" si="28"/>
        <v>14</v>
      </c>
      <c r="F168" s="28">
        <f t="shared" si="27"/>
        <v>15</v>
      </c>
      <c r="G168" s="29">
        <f ca="1">SUMPRODUCT((Data!AI$6:AI$999&gt;=E168)*(Data!AI$6:AI$999&lt;F168),SUBTOTAL(103,OFFSET(Data!AI$6:AI$999,ROW(Data!AI$6:AI$999)-MIN(ROW(Data!AI$6:AI$999)),0,1,1)))</f>
        <v>0</v>
      </c>
      <c r="H168" s="29">
        <f ca="1">SUM(G$151:G168)</f>
        <v>334</v>
      </c>
      <c r="I168" s="13" t="b">
        <f t="shared" ca="1" si="29"/>
        <v>0</v>
      </c>
      <c r="J168" s="13">
        <v>0</v>
      </c>
      <c r="K168" s="13">
        <f>COUNTIFS(Data!AI$6:AI$999,"&gt;="&amp;E168,Data!AI$6:AI$999,"&lt;"&amp;F168)*R172</f>
        <v>0</v>
      </c>
      <c r="L168" s="13"/>
      <c r="M168" s="13"/>
      <c r="N168" s="13"/>
      <c r="O168" s="13"/>
      <c r="P168" s="13"/>
      <c r="Q168" s="13"/>
      <c r="R168" s="73"/>
      <c r="S168" s="18"/>
      <c r="T168" s="19"/>
      <c r="U168" s="20"/>
      <c r="V168" s="20"/>
      <c r="W168" s="20"/>
      <c r="X168" s="20"/>
      <c r="Y168" s="20"/>
      <c r="Z168" s="20"/>
      <c r="AA168" s="21"/>
    </row>
    <row r="169" spans="1:27" s="22" customFormat="1" ht="16.5" customHeight="1" x14ac:dyDescent="0.25">
      <c r="A169" s="52" t="s">
        <v>1436</v>
      </c>
      <c r="B169" s="68">
        <v>1</v>
      </c>
      <c r="C169" s="53">
        <f>IF(AND(ISBLANK(B171),ISBLANK(B169)),B172,IF(ISBLANK(B169),ROUND(B171,0),IF(ISBLANK(B171),ROUNDUP((B164-B162)/B169,0),ROUND(B171,0))))</f>
        <v>4</v>
      </c>
      <c r="D169" s="27" t="str">
        <f t="shared" si="26"/>
        <v>15</v>
      </c>
      <c r="E169" s="28">
        <f t="shared" si="28"/>
        <v>15</v>
      </c>
      <c r="F169" s="28">
        <f t="shared" si="27"/>
        <v>16</v>
      </c>
      <c r="G169" s="29">
        <f ca="1">SUMPRODUCT((Data!AI$6:AI$999&gt;=E169)*(Data!AI$6:AI$999&lt;F169),SUBTOTAL(103,OFFSET(Data!AI$6:AI$999,ROW(Data!AI$6:AI$999)-MIN(ROW(Data!AI$6:AI$999)),0,1,1)))</f>
        <v>0</v>
      </c>
      <c r="H169" s="29">
        <f ca="1">SUM(G$151:G169)</f>
        <v>334</v>
      </c>
      <c r="I169" s="13" t="b">
        <f t="shared" ca="1" si="29"/>
        <v>0</v>
      </c>
      <c r="J169" s="13">
        <v>0</v>
      </c>
      <c r="K169" s="13">
        <f>COUNTIFS(Data!AI$6:AI$999,"&gt;="&amp;E169,Data!AI$6:AI$999,"&lt;"&amp;F169)*R172</f>
        <v>0</v>
      </c>
      <c r="L169" s="13"/>
      <c r="M169" s="13"/>
      <c r="N169" s="13"/>
      <c r="O169" s="13"/>
      <c r="P169" s="13"/>
      <c r="Q169" s="13"/>
      <c r="R169" s="73"/>
      <c r="S169" s="18"/>
      <c r="T169" s="19"/>
      <c r="U169" s="20"/>
      <c r="V169" s="20"/>
      <c r="W169" s="20"/>
      <c r="X169" s="20"/>
      <c r="Y169" s="20"/>
      <c r="Z169" s="20"/>
      <c r="AA169" s="21"/>
    </row>
    <row r="170" spans="1:27" s="22" customFormat="1" ht="16.5" customHeight="1" x14ac:dyDescent="0.25">
      <c r="A170" s="51" t="s">
        <v>1439</v>
      </c>
      <c r="B170" s="54">
        <f ca="1">COUNTIF(I151:I172,TRUE)</f>
        <v>5</v>
      </c>
      <c r="C170" s="13"/>
      <c r="D170" s="27" t="str">
        <f t="shared" si="26"/>
        <v>16</v>
      </c>
      <c r="E170" s="28">
        <f t="shared" si="28"/>
        <v>16</v>
      </c>
      <c r="F170" s="28">
        <f t="shared" si="27"/>
        <v>17</v>
      </c>
      <c r="G170" s="29">
        <f ca="1">SUMPRODUCT((Data!AI$6:AI$999&gt;=E170)*(Data!AI$6:AI$999&lt;F170),SUBTOTAL(103,OFFSET(Data!AI$6:AI$999,ROW(Data!AI$6:AI$999)-MIN(ROW(Data!AI$6:AI$999)),0,1,1)))</f>
        <v>0</v>
      </c>
      <c r="H170" s="29">
        <f ca="1">SUM(G$151:G170)</f>
        <v>334</v>
      </c>
      <c r="I170" s="13" t="b">
        <f t="shared" ca="1" si="29"/>
        <v>0</v>
      </c>
      <c r="J170" s="13">
        <v>0</v>
      </c>
      <c r="K170" s="13">
        <f>COUNTIFS(Data!AI$6:AI$999,"&gt;="&amp;E170,Data!AI$6:AI$999,"&lt;"&amp;F170)*R172</f>
        <v>0</v>
      </c>
      <c r="L170" s="13"/>
      <c r="M170" s="13"/>
      <c r="N170" s="13"/>
      <c r="O170" s="13"/>
      <c r="P170" s="13"/>
      <c r="Q170" s="13"/>
      <c r="R170" s="73"/>
      <c r="S170" s="18"/>
      <c r="T170" s="19"/>
      <c r="U170" s="20"/>
      <c r="V170" s="20"/>
      <c r="W170" s="20"/>
      <c r="X170" s="20"/>
      <c r="Y170" s="20"/>
      <c r="Z170" s="20"/>
      <c r="AA170" s="21"/>
    </row>
    <row r="171" spans="1:27" s="22" customFormat="1" ht="16.5" customHeight="1" x14ac:dyDescent="0.25">
      <c r="A171" s="52" t="s">
        <v>1438</v>
      </c>
      <c r="B171" s="68"/>
      <c r="C171" s="13"/>
      <c r="D171" s="27" t="str">
        <f t="shared" si="26"/>
        <v>17</v>
      </c>
      <c r="E171" s="28">
        <f t="shared" si="28"/>
        <v>17</v>
      </c>
      <c r="F171" s="28">
        <f t="shared" si="27"/>
        <v>18</v>
      </c>
      <c r="G171" s="29">
        <f ca="1">SUMPRODUCT((Data!AI$6:AI$999&gt;=E171)*(Data!AI$6:AI$999&lt;F171),SUBTOTAL(103,OFFSET(Data!AI$6:AI$999,ROW(Data!AI$6:AI$999)-MIN(ROW(Data!AI$6:AI$999)),0,1,1)))</f>
        <v>0</v>
      </c>
      <c r="H171" s="29">
        <f ca="1">SUM(G$151:G171)</f>
        <v>334</v>
      </c>
      <c r="I171" s="13" t="b">
        <f t="shared" ca="1" si="29"/>
        <v>0</v>
      </c>
      <c r="J171" s="13">
        <v>0</v>
      </c>
      <c r="K171" s="13">
        <f>COUNTIFS(Data!AI$6:AI$999,"&gt;="&amp;E171,Data!AI$6:AI$999,"&lt;"&amp;F171)*R172</f>
        <v>0</v>
      </c>
      <c r="L171" s="13"/>
      <c r="M171" s="13"/>
      <c r="N171" s="13"/>
      <c r="O171" s="13"/>
      <c r="P171" s="13"/>
      <c r="Q171" s="13"/>
      <c r="R171" s="73"/>
      <c r="S171" s="18"/>
      <c r="T171" s="19"/>
      <c r="U171" s="20"/>
      <c r="V171" s="20"/>
      <c r="W171" s="20"/>
      <c r="X171" s="20"/>
      <c r="Y171" s="20"/>
      <c r="Z171" s="20"/>
      <c r="AA171" s="21"/>
    </row>
    <row r="172" spans="1:27" s="22" customFormat="1" ht="16.5" customHeight="1" x14ac:dyDescent="0.25">
      <c r="A172" s="55" t="s">
        <v>1441</v>
      </c>
      <c r="B172" s="56">
        <f>IF(ROUND(LOG(B154,2),0)&lt;&gt;0,ROUND(LOG(B154,2),0),1)</f>
        <v>8</v>
      </c>
      <c r="C172" s="13"/>
      <c r="D172" s="90" t="str">
        <f>TEXT(E172,IF(B$155=2,"0.00",IF(B$155=1,"0.0",0)))&amp;" ≤ x"</f>
        <v>18 ≤ x</v>
      </c>
      <c r="E172" s="25">
        <f t="shared" si="28"/>
        <v>18</v>
      </c>
      <c r="F172" s="57"/>
      <c r="G172" s="29">
        <f ca="1">SUMPRODUCT((Data!AI$6:AI$999&gt;=E172)*1,SUBTOTAL(103,OFFSET(Data!AI$6:AI$999,ROW(Data!AI$6:AI$999)-MIN(ROW(Data!AI$6:AI$999)),0,1,1)))</f>
        <v>0</v>
      </c>
      <c r="H172" s="26">
        <f ca="1">SUM(G$151:G172)</f>
        <v>334</v>
      </c>
      <c r="I172" s="13" t="b">
        <f ca="1">AND(B154=H172,H172&lt;&gt;SUM(G151:G171))</f>
        <v>0</v>
      </c>
      <c r="J172" s="13">
        <f ca="1">IF(G172&gt;0,G172,0)</f>
        <v>0</v>
      </c>
      <c r="K172" s="13">
        <f>COUNTIFS(Data!AI$6:AI$999,"&gt;="&amp;E172)*R172</f>
        <v>0</v>
      </c>
      <c r="L172" s="13"/>
      <c r="M172" s="13"/>
      <c r="N172" s="13"/>
      <c r="O172" s="13"/>
      <c r="P172" s="13"/>
      <c r="Q172" s="13"/>
      <c r="R172" s="88" t="b">
        <v>1</v>
      </c>
      <c r="S172" s="18">
        <v>5</v>
      </c>
      <c r="T172" s="19"/>
      <c r="U172" s="20"/>
      <c r="V172" s="20"/>
      <c r="W172" s="20"/>
      <c r="X172" s="20"/>
      <c r="Y172" s="20"/>
      <c r="Z172" s="20"/>
      <c r="AA172" s="21"/>
    </row>
    <row r="173" spans="1:27" s="21" customFormat="1" ht="39.950000000000003" customHeight="1" x14ac:dyDescent="0.25">
      <c r="B173" s="70"/>
      <c r="C173" s="59"/>
      <c r="D173" s="60"/>
      <c r="E173" s="61"/>
      <c r="F173" s="61"/>
      <c r="G173" s="62"/>
      <c r="H173" s="62"/>
      <c r="I173" s="59"/>
      <c r="K173" s="59"/>
      <c r="L173" s="59"/>
      <c r="M173" s="59"/>
      <c r="N173" s="59"/>
      <c r="O173" s="59"/>
      <c r="P173" s="59"/>
      <c r="Q173" s="59"/>
      <c r="R173" s="71"/>
      <c r="T173" s="20"/>
      <c r="U173" s="20"/>
      <c r="V173" s="20"/>
      <c r="W173" s="20"/>
      <c r="X173" s="20"/>
      <c r="Y173" s="20"/>
      <c r="Z173" s="20"/>
    </row>
    <row r="174" spans="1:27" s="21" customFormat="1" ht="39.950000000000003" customHeight="1" x14ac:dyDescent="0.25">
      <c r="B174" s="70"/>
      <c r="C174" s="59"/>
      <c r="D174" s="60"/>
      <c r="E174" s="61"/>
      <c r="F174" s="61"/>
      <c r="G174" s="62"/>
      <c r="H174" s="62"/>
      <c r="I174" s="59"/>
      <c r="K174" s="59"/>
      <c r="L174" s="59"/>
      <c r="M174" s="59"/>
      <c r="N174" s="59"/>
      <c r="O174" s="59"/>
      <c r="P174" s="59"/>
      <c r="Q174" s="59"/>
      <c r="R174" s="71"/>
      <c r="T174" s="20"/>
      <c r="U174" s="20"/>
      <c r="V174" s="20"/>
      <c r="W174" s="20"/>
      <c r="X174" s="20"/>
      <c r="Y174" s="20"/>
      <c r="Z174" s="20"/>
    </row>
    <row r="175" spans="1:27" s="22" customFormat="1" ht="16.5" customHeight="1" x14ac:dyDescent="0.25">
      <c r="A175" s="210" t="s">
        <v>1435</v>
      </c>
      <c r="B175" s="210"/>
      <c r="C175" s="89"/>
      <c r="D175" s="14" t="s">
        <v>1401</v>
      </c>
      <c r="E175" s="15" t="s">
        <v>1397</v>
      </c>
      <c r="F175" s="15" t="s">
        <v>1398</v>
      </c>
      <c r="G175" s="16" t="s">
        <v>1371</v>
      </c>
      <c r="H175" s="17" t="s">
        <v>1399</v>
      </c>
      <c r="I175" s="13"/>
      <c r="J175" s="18"/>
      <c r="K175" s="13"/>
      <c r="L175" s="13"/>
      <c r="M175" s="13"/>
      <c r="N175" s="13"/>
      <c r="O175" s="13"/>
      <c r="P175" s="13"/>
      <c r="Q175" s="13"/>
      <c r="R175" s="73"/>
      <c r="S175" s="18"/>
      <c r="T175" s="19"/>
      <c r="U175" s="20"/>
      <c r="V175" s="20"/>
      <c r="W175" s="20"/>
      <c r="X175" s="20"/>
      <c r="Y175" s="20"/>
      <c r="Z175" s="20"/>
      <c r="AA175" s="21"/>
    </row>
    <row r="176" spans="1:27" s="22" customFormat="1" ht="16.5" customHeight="1" x14ac:dyDescent="0.25">
      <c r="A176" s="210"/>
      <c r="B176" s="210"/>
      <c r="C176" s="89"/>
      <c r="D176" s="23" t="str">
        <f>"x ≤ "&amp;TEXT(F176-1,IF(B$180=2,"0.00",IF(B$180=1,"0.0",0)))</f>
        <v>x ≤ -2</v>
      </c>
      <c r="E176" s="24">
        <f>F176-B193</f>
        <v>-3</v>
      </c>
      <c r="F176" s="25">
        <f>E177</f>
        <v>-1</v>
      </c>
      <c r="G176" s="26">
        <f ca="1">SUMPRODUCT(1*(Data!AE$6:AE$999&lt;F176),SUBTOTAL(103,OFFSET(Data!AE$6:AE$999,ROW(Data!AE$6:AE$999)-MIN(ROW(Data!AE$6:AE$999)),0,1,1)))</f>
        <v>0</v>
      </c>
      <c r="H176" s="26">
        <f ca="1">SUM(G$176:G176)</f>
        <v>0</v>
      </c>
      <c r="I176" s="13" t="b">
        <f ca="1">H176&lt;&gt;0</f>
        <v>0</v>
      </c>
      <c r="J176" s="13">
        <f ca="1">IF(G176&gt;0,G176,0)</f>
        <v>0</v>
      </c>
      <c r="K176" s="13">
        <f>COUNTIFS(Data!AE$6:AE$999,"&lt;"&amp;F176)*R197</f>
        <v>0</v>
      </c>
      <c r="L176" s="13"/>
      <c r="M176" s="13"/>
      <c r="N176" s="13"/>
      <c r="O176" s="13"/>
      <c r="P176" s="13"/>
      <c r="Q176" s="13"/>
      <c r="R176" s="73"/>
      <c r="S176" s="18"/>
      <c r="T176" s="19"/>
      <c r="U176" s="20"/>
      <c r="V176" s="20"/>
      <c r="W176" s="20"/>
      <c r="X176" s="20"/>
      <c r="Y176" s="20"/>
      <c r="Z176" s="20"/>
      <c r="AA176" s="21"/>
    </row>
    <row r="177" spans="1:27" s="22" customFormat="1" ht="16.5" customHeight="1" x14ac:dyDescent="0.25">
      <c r="A177" s="204" t="str">
        <f ca="1">IF(AND(SUM(H_Bond_Acc_Freq)=B179,SUM(G177:G196)=B179),"","DATA  OUT  OF  RANGE!")</f>
        <v/>
      </c>
      <c r="B177" s="204"/>
      <c r="C177" s="13"/>
      <c r="D177" s="27" t="str">
        <f t="shared" ref="D177:D196" si="30">IF(B$193&gt;1,TEXT(E177,IF(B$180=2,"0.00",IF(B$180=1,"0.0",0)))&amp;" ≤ x ≤ "&amp;TEXT(F177-1,IF(B$180=2,"0.00",IF(B$180=1,"0.0",0))),TEXT(E177,IF(B$180=2,"0.00",IF(B$180=1,"0.0",0))))</f>
        <v>-1 ≤ x ≤ 0</v>
      </c>
      <c r="E177" s="28">
        <f>IF(ISBLANK(B186),IF(OR(ISBLANK(B196),ISBLANK(B194)),ROUND((B187-(B187+C194*B193-B189)/2)/B183,0)*B183,B187),B186)</f>
        <v>-1</v>
      </c>
      <c r="F177" s="28">
        <f t="shared" ref="F177:F196" si="31">E177+$B$193</f>
        <v>1</v>
      </c>
      <c r="G177" s="29">
        <f ca="1">SUMPRODUCT((Data!AE$6:AE$999&gt;=E177)*(Data!AE$6:AE$999&lt;F177),SUBTOTAL(103,OFFSET(Data!AE$6:AE$999,ROW(Data!AE$6:AE$999)-MIN(ROW(Data!AE$6:AE$999)),0,1,1)))</f>
        <v>12</v>
      </c>
      <c r="H177" s="29">
        <f ca="1">SUM(G$176:G177)</f>
        <v>12</v>
      </c>
      <c r="I177" s="13" t="b">
        <f t="shared" ref="I177:I196" ca="1" si="32">IF(ISNUMBER($B$196),(ROW(H177)-ROW($H$175)-1)&lt;=$B$196,OR(AND((ROW(H177)-ROW($H$175))&gt;=MATCH(TRUE,INDEX($H$176:$H$197&lt;&gt;0,),0),(ROW(H177)-ROW($H$175))&lt;=MATCH(TRUE,INDEX($H$176:$H$197=$B$179,),0)),AND(ISNUMBER($B$186),(ROW(H177)-ROW($H$175))&lt;=MATCH(TRUE,INDEX($H$176:$H$197=$B$179,),0))))</f>
        <v>1</v>
      </c>
      <c r="J177" s="13">
        <v>0</v>
      </c>
      <c r="K177" s="13">
        <f>COUNTIFS(Data!AE$6:AE$999,"&gt;="&amp;E177,Data!AE$6:AE$999,"&lt;"&amp;F177)*R197</f>
        <v>12</v>
      </c>
      <c r="L177" s="13"/>
      <c r="M177" s="13"/>
      <c r="N177" s="13"/>
      <c r="O177" s="13"/>
      <c r="P177" s="13"/>
      <c r="Q177" s="13"/>
      <c r="R177" s="73"/>
      <c r="S177" s="18"/>
      <c r="T177" s="19"/>
      <c r="U177" s="20"/>
      <c r="V177" s="20"/>
      <c r="W177" s="20"/>
      <c r="X177" s="20"/>
      <c r="Y177" s="20"/>
      <c r="Z177" s="20"/>
      <c r="AA177" s="21"/>
    </row>
    <row r="178" spans="1:27" s="22" customFormat="1" ht="16.5" customHeight="1" x14ac:dyDescent="0.25">
      <c r="A178" s="204"/>
      <c r="B178" s="204"/>
      <c r="C178" s="13"/>
      <c r="D178" s="27" t="str">
        <f t="shared" si="30"/>
        <v>1 ≤ x ≤ 2</v>
      </c>
      <c r="E178" s="28">
        <f t="shared" ref="E178:E197" si="33">E177+$B$193</f>
        <v>1</v>
      </c>
      <c r="F178" s="28">
        <f t="shared" si="31"/>
        <v>3</v>
      </c>
      <c r="G178" s="29">
        <f ca="1">SUMPRODUCT((Data!AE$6:AE$999&gt;=E178)*(Data!AE$6:AE$999&lt;F178),SUBTOTAL(103,OFFSET(Data!AE$6:AE$999,ROW(Data!AE$6:AE$999)-MIN(ROW(Data!AE$6:AE$999)),0,1,1)))</f>
        <v>57</v>
      </c>
      <c r="H178" s="29">
        <f ca="1">SUM(G$176:G178)</f>
        <v>69</v>
      </c>
      <c r="I178" s="13" t="b">
        <f t="shared" ca="1" si="32"/>
        <v>1</v>
      </c>
      <c r="J178" s="13">
        <v>0</v>
      </c>
      <c r="K178" s="13">
        <f>COUNTIFS(Data!AE$6:AE$999,"&gt;="&amp;E178,Data!AE$6:AE$999,"&lt;"&amp;F178)*R197</f>
        <v>57</v>
      </c>
      <c r="L178" s="13"/>
      <c r="M178" s="13"/>
      <c r="N178" s="13"/>
      <c r="O178" s="13"/>
      <c r="P178" s="13"/>
      <c r="Q178" s="13"/>
      <c r="R178" s="73"/>
      <c r="S178" s="18"/>
      <c r="T178" s="19"/>
      <c r="U178" s="20"/>
      <c r="V178" s="20"/>
      <c r="W178" s="20"/>
      <c r="X178" s="20"/>
      <c r="Y178" s="20"/>
      <c r="Z178" s="20"/>
      <c r="AA178" s="21"/>
    </row>
    <row r="179" spans="1:27" s="22" customFormat="1" ht="16.5" customHeight="1" x14ac:dyDescent="0.25">
      <c r="A179" s="65" t="s">
        <v>1885</v>
      </c>
      <c r="B179" s="31">
        <f>SUBTOTAL(102,Data!$AE$6:$AE$999)</f>
        <v>334</v>
      </c>
      <c r="C179" s="13"/>
      <c r="D179" s="27" t="str">
        <f t="shared" si="30"/>
        <v>3 ≤ x ≤ 4</v>
      </c>
      <c r="E179" s="28">
        <f t="shared" si="33"/>
        <v>3</v>
      </c>
      <c r="F179" s="28">
        <f t="shared" si="31"/>
        <v>5</v>
      </c>
      <c r="G179" s="29">
        <f ca="1">SUMPRODUCT((Data!AE$6:AE$999&gt;=E179)*(Data!AE$6:AE$999&lt;F179),SUBTOTAL(103,OFFSET(Data!AE$6:AE$999,ROW(Data!AE$6:AE$999)-MIN(ROW(Data!AE$6:AE$999)),0,1,1)))</f>
        <v>95</v>
      </c>
      <c r="H179" s="29">
        <f ca="1">SUM(G$176:G179)</f>
        <v>164</v>
      </c>
      <c r="I179" s="13" t="b">
        <f t="shared" ca="1" si="32"/>
        <v>1</v>
      </c>
      <c r="J179" s="13">
        <v>0</v>
      </c>
      <c r="K179" s="13">
        <f>COUNTIFS(Data!AE$6:AE$999,"&gt;="&amp;E179,Data!AE$6:AE$999,"&lt;"&amp;F179)*R197</f>
        <v>95</v>
      </c>
      <c r="L179" s="13"/>
      <c r="M179" s="13"/>
      <c r="N179" s="13"/>
      <c r="O179" s="13"/>
      <c r="P179" s="13"/>
      <c r="Q179" s="13"/>
      <c r="R179" s="73"/>
      <c r="S179" s="18"/>
      <c r="T179" s="19"/>
      <c r="U179" s="20"/>
      <c r="V179" s="20"/>
      <c r="W179" s="20"/>
      <c r="X179" s="20"/>
      <c r="Y179" s="20"/>
      <c r="Z179" s="20"/>
      <c r="AA179" s="21"/>
    </row>
    <row r="180" spans="1:27" s="22" customFormat="1" ht="16.5" customHeight="1" x14ac:dyDescent="0.25">
      <c r="A180" s="30" t="s">
        <v>1400</v>
      </c>
      <c r="B180" s="120"/>
      <c r="C180" s="33"/>
      <c r="D180" s="27" t="str">
        <f t="shared" si="30"/>
        <v>5 ≤ x ≤ 6</v>
      </c>
      <c r="E180" s="28">
        <f t="shared" si="33"/>
        <v>5</v>
      </c>
      <c r="F180" s="28">
        <f t="shared" si="31"/>
        <v>7</v>
      </c>
      <c r="G180" s="29">
        <f ca="1">SUMPRODUCT((Data!AE$6:AE$999&gt;=E180)*(Data!AE$6:AE$999&lt;F180),SUBTOTAL(103,OFFSET(Data!AE$6:AE$999,ROW(Data!AE$6:AE$999)-MIN(ROW(Data!AE$6:AE$999)),0,1,1)))</f>
        <v>99</v>
      </c>
      <c r="H180" s="29">
        <f ca="1">SUM(G$176:G180)</f>
        <v>263</v>
      </c>
      <c r="I180" s="13" t="b">
        <f t="shared" ca="1" si="32"/>
        <v>1</v>
      </c>
      <c r="J180" s="13">
        <v>0</v>
      </c>
      <c r="K180" s="13">
        <f>COUNTIFS(Data!AE$6:AE$999,"&gt;="&amp;E180,Data!AE$6:AE$999,"&lt;"&amp;F180)*R197</f>
        <v>99</v>
      </c>
      <c r="L180" s="13"/>
      <c r="M180" s="13"/>
      <c r="N180" s="13"/>
      <c r="O180" s="13"/>
      <c r="P180" s="13"/>
      <c r="Q180" s="13"/>
      <c r="R180" s="73"/>
      <c r="S180" s="18"/>
      <c r="T180" s="19"/>
      <c r="U180" s="20"/>
      <c r="V180" s="20"/>
      <c r="W180" s="20"/>
      <c r="X180" s="20"/>
      <c r="Y180" s="20"/>
      <c r="Z180" s="20"/>
      <c r="AA180" s="21"/>
    </row>
    <row r="181" spans="1:27" s="22" customFormat="1" ht="16.5" customHeight="1" x14ac:dyDescent="0.25">
      <c r="A181" s="208" t="s">
        <v>1434</v>
      </c>
      <c r="B181" s="105"/>
      <c r="C181" s="13"/>
      <c r="D181" s="27" t="str">
        <f t="shared" si="30"/>
        <v>7 ≤ x ≤ 8</v>
      </c>
      <c r="E181" s="28">
        <f t="shared" si="33"/>
        <v>7</v>
      </c>
      <c r="F181" s="28">
        <f t="shared" si="31"/>
        <v>9</v>
      </c>
      <c r="G181" s="29">
        <f ca="1">SUMPRODUCT((Data!AE$6:AE$999&gt;=E181)*(Data!AE$6:AE$999&lt;F181),SUBTOTAL(103,OFFSET(Data!AE$6:AE$999,ROW(Data!AE$6:AE$999)-MIN(ROW(Data!AE$6:AE$999)),0,1,1)))</f>
        <v>50</v>
      </c>
      <c r="H181" s="29">
        <f ca="1">SUM(G$176:G181)</f>
        <v>313</v>
      </c>
      <c r="I181" s="13" t="b">
        <f t="shared" ca="1" si="32"/>
        <v>1</v>
      </c>
      <c r="J181" s="13">
        <v>0</v>
      </c>
      <c r="K181" s="13">
        <f>COUNTIFS(Data!AE$6:AE$999,"&gt;="&amp;E181,Data!AE$6:AE$999,"&lt;"&amp;F181)*R197</f>
        <v>50</v>
      </c>
      <c r="L181" s="13"/>
      <c r="M181" s="13"/>
      <c r="N181" s="13"/>
      <c r="O181" s="13"/>
      <c r="P181" s="13"/>
      <c r="Q181" s="13"/>
      <c r="R181" s="73"/>
      <c r="S181" s="18"/>
      <c r="T181" s="19"/>
      <c r="U181" s="20"/>
      <c r="V181" s="20"/>
      <c r="W181" s="20"/>
      <c r="X181" s="20"/>
      <c r="Y181" s="20"/>
      <c r="Z181" s="20"/>
      <c r="AA181" s="21"/>
    </row>
    <row r="182" spans="1:27" s="22" customFormat="1" ht="16.5" customHeight="1" x14ac:dyDescent="0.25">
      <c r="A182" s="209"/>
      <c r="B182" s="84"/>
      <c r="C182" s="35"/>
      <c r="D182" s="27" t="str">
        <f t="shared" si="30"/>
        <v>9 ≤ x ≤ 10</v>
      </c>
      <c r="E182" s="28">
        <f t="shared" si="33"/>
        <v>9</v>
      </c>
      <c r="F182" s="28">
        <f t="shared" si="31"/>
        <v>11</v>
      </c>
      <c r="G182" s="29">
        <f ca="1">SUMPRODUCT((Data!AE$6:AE$999&gt;=E182)*(Data!AE$6:AE$999&lt;F182),SUBTOTAL(103,OFFSET(Data!AE$6:AE$999,ROW(Data!AE$6:AE$999)-MIN(ROW(Data!AE$6:AE$999)),0,1,1)))</f>
        <v>18</v>
      </c>
      <c r="H182" s="29">
        <f ca="1">SUM(G$176:G182)</f>
        <v>331</v>
      </c>
      <c r="I182" s="13" t="b">
        <f t="shared" ca="1" si="32"/>
        <v>1</v>
      </c>
      <c r="J182" s="13">
        <v>0</v>
      </c>
      <c r="K182" s="13">
        <f>COUNTIFS(Data!AE$6:AE$999,"&gt;="&amp;E182,Data!AE$6:AE$999,"&lt;"&amp;F182)*R197</f>
        <v>18</v>
      </c>
      <c r="L182" s="13"/>
      <c r="M182" s="13"/>
      <c r="N182" s="13"/>
      <c r="O182" s="13"/>
      <c r="P182" s="13"/>
      <c r="Q182" s="13"/>
      <c r="R182" s="73"/>
      <c r="S182" s="18"/>
      <c r="T182" s="19"/>
      <c r="U182" s="20"/>
      <c r="V182" s="20"/>
      <c r="W182" s="20"/>
      <c r="X182" s="20"/>
      <c r="Y182" s="20"/>
      <c r="Z182" s="20"/>
      <c r="AA182" s="21"/>
    </row>
    <row r="183" spans="1:27" s="22" customFormat="1" ht="16.5" customHeight="1" x14ac:dyDescent="0.25">
      <c r="A183" s="36" t="s">
        <v>1884</v>
      </c>
      <c r="B183" s="121">
        <v>1</v>
      </c>
      <c r="C183" s="13"/>
      <c r="D183" s="27" t="str">
        <f t="shared" si="30"/>
        <v>11 ≤ x ≤ 12</v>
      </c>
      <c r="E183" s="28">
        <f t="shared" si="33"/>
        <v>11</v>
      </c>
      <c r="F183" s="28">
        <f t="shared" si="31"/>
        <v>13</v>
      </c>
      <c r="G183" s="29">
        <f ca="1">SUMPRODUCT((Data!AE$6:AE$999&gt;=E183)*(Data!AE$6:AE$999&lt;F183),SUBTOTAL(103,OFFSET(Data!AE$6:AE$999,ROW(Data!AE$6:AE$999)-MIN(ROW(Data!AE$6:AE$999)),0,1,1)))</f>
        <v>1</v>
      </c>
      <c r="H183" s="29">
        <f ca="1">SUM(G$176:G183)</f>
        <v>332</v>
      </c>
      <c r="I183" s="13" t="b">
        <f t="shared" ca="1" si="32"/>
        <v>1</v>
      </c>
      <c r="J183" s="13">
        <v>0</v>
      </c>
      <c r="K183" s="13">
        <f>COUNTIFS(Data!AE$6:AE$999,"&gt;="&amp;E183,Data!AE$6:AE$999,"&lt;"&amp;F183)*R197</f>
        <v>1</v>
      </c>
      <c r="L183" s="13"/>
      <c r="M183" s="13"/>
      <c r="N183" s="13"/>
      <c r="O183" s="13"/>
      <c r="P183" s="13"/>
      <c r="Q183" s="13"/>
      <c r="R183" s="73"/>
      <c r="S183" s="18"/>
      <c r="T183" s="19"/>
      <c r="U183" s="20"/>
      <c r="V183" s="20"/>
      <c r="W183" s="20"/>
      <c r="X183" s="20"/>
      <c r="Y183" s="20"/>
      <c r="Z183" s="20"/>
      <c r="AA183" s="21"/>
    </row>
    <row r="184" spans="1:27" s="22" customFormat="1" ht="16.5" customHeight="1" x14ac:dyDescent="0.25">
      <c r="A184" s="38" t="s">
        <v>1891</v>
      </c>
      <c r="B184" s="39">
        <f>SUBTOTAL(105,Data!$AE$6:$AE$999)</f>
        <v>0</v>
      </c>
      <c r="C184" s="13"/>
      <c r="D184" s="27" t="str">
        <f t="shared" si="30"/>
        <v>13 ≤ x ≤ 14</v>
      </c>
      <c r="E184" s="28">
        <f t="shared" si="33"/>
        <v>13</v>
      </c>
      <c r="F184" s="28">
        <f t="shared" si="31"/>
        <v>15</v>
      </c>
      <c r="G184" s="29">
        <f ca="1">SUMPRODUCT((Data!AE$6:AE$999&gt;=E184)*(Data!AE$6:AE$999&lt;F184),SUBTOTAL(103,OFFSET(Data!AE$6:AE$999,ROW(Data!AE$6:AE$999)-MIN(ROW(Data!AE$6:AE$999)),0,1,1)))</f>
        <v>1</v>
      </c>
      <c r="H184" s="29">
        <f ca="1">SUM(G$176:G184)</f>
        <v>333</v>
      </c>
      <c r="I184" s="13" t="b">
        <f t="shared" ca="1" si="32"/>
        <v>1</v>
      </c>
      <c r="J184" s="13">
        <v>0</v>
      </c>
      <c r="K184" s="13">
        <f>COUNTIFS(Data!AE$6:AE$999,"&gt;="&amp;E184,Data!AE$6:AE$999,"&lt;"&amp;F184)*R197</f>
        <v>1</v>
      </c>
      <c r="L184" s="13"/>
      <c r="M184" s="13"/>
      <c r="N184" s="122"/>
      <c r="O184" s="13"/>
      <c r="P184" s="13"/>
      <c r="Q184" s="13"/>
      <c r="R184" s="73"/>
      <c r="S184" s="18"/>
      <c r="T184" s="19"/>
      <c r="U184" s="20"/>
      <c r="V184" s="20"/>
      <c r="W184" s="20"/>
      <c r="X184" s="20"/>
      <c r="Y184" s="20"/>
      <c r="Z184" s="20"/>
      <c r="AA184" s="21"/>
    </row>
    <row r="185" spans="1:27" s="22" customFormat="1" ht="16.5" customHeight="1" x14ac:dyDescent="0.25">
      <c r="A185" s="40" t="s">
        <v>1892</v>
      </c>
      <c r="B185" s="41">
        <f>IF(B184&gt;0,ROUNDDOWN(B184/B183,0)*B183,ROUNDUP(B184/B183,0)*B183)</f>
        <v>0</v>
      </c>
      <c r="C185" s="13"/>
      <c r="D185" s="27" t="str">
        <f t="shared" si="30"/>
        <v>15 ≤ x ≤ 16</v>
      </c>
      <c r="E185" s="28">
        <f t="shared" si="33"/>
        <v>15</v>
      </c>
      <c r="F185" s="28">
        <f t="shared" si="31"/>
        <v>17</v>
      </c>
      <c r="G185" s="29">
        <f ca="1">SUMPRODUCT((Data!AE$6:AE$999&gt;=E185)*(Data!AE$6:AE$999&lt;F185),SUBTOTAL(103,OFFSET(Data!AE$6:AE$999,ROW(Data!AE$6:AE$999)-MIN(ROW(Data!AE$6:AE$999)),0,1,1)))</f>
        <v>1</v>
      </c>
      <c r="H185" s="29">
        <f ca="1">SUM(G$176:G185)</f>
        <v>334</v>
      </c>
      <c r="I185" s="13" t="b">
        <f t="shared" ca="1" si="32"/>
        <v>1</v>
      </c>
      <c r="J185" s="13">
        <v>0</v>
      </c>
      <c r="K185" s="13">
        <f>COUNTIFS(Data!AE$6:AE$999,"&gt;="&amp;E185,Data!AE$6:AE$999,"&lt;"&amp;F185)*R197</f>
        <v>1</v>
      </c>
      <c r="L185" s="13"/>
      <c r="M185" s="13"/>
      <c r="N185" s="13"/>
      <c r="O185" s="13"/>
      <c r="P185" s="13"/>
      <c r="Q185" s="13"/>
      <c r="R185" s="73"/>
      <c r="S185" s="18"/>
      <c r="T185" s="19"/>
      <c r="U185" s="20"/>
      <c r="V185" s="20"/>
      <c r="W185" s="20"/>
      <c r="X185" s="20"/>
      <c r="Y185" s="20"/>
      <c r="Z185" s="20"/>
      <c r="AA185" s="21"/>
    </row>
    <row r="186" spans="1:27" s="22" customFormat="1" ht="16.5" customHeight="1" x14ac:dyDescent="0.25">
      <c r="A186" s="38" t="s">
        <v>1893</v>
      </c>
      <c r="B186" s="85"/>
      <c r="C186" s="13"/>
      <c r="D186" s="27" t="str">
        <f t="shared" si="30"/>
        <v>17 ≤ x ≤ 18</v>
      </c>
      <c r="E186" s="28">
        <f t="shared" si="33"/>
        <v>17</v>
      </c>
      <c r="F186" s="28">
        <f t="shared" si="31"/>
        <v>19</v>
      </c>
      <c r="G186" s="29">
        <f ca="1">SUMPRODUCT((Data!AE$6:AE$999&gt;=E186)*(Data!AE$6:AE$999&lt;F186),SUBTOTAL(103,OFFSET(Data!AE$6:AE$999,ROW(Data!AE$6:AE$999)-MIN(ROW(Data!AE$6:AE$999)),0,1,1)))</f>
        <v>0</v>
      </c>
      <c r="H186" s="29">
        <f ca="1">SUM(G$176:G186)</f>
        <v>334</v>
      </c>
      <c r="I186" s="13" t="b">
        <f t="shared" ca="1" si="32"/>
        <v>0</v>
      </c>
      <c r="J186" s="13">
        <v>0</v>
      </c>
      <c r="K186" s="13">
        <f>COUNTIFS(Data!AE$6:AE$999,"&gt;="&amp;E186,Data!AE$6:AE$999,"&lt;"&amp;F186)*R197</f>
        <v>0</v>
      </c>
      <c r="L186" s="13"/>
      <c r="M186" s="13"/>
      <c r="N186" s="13"/>
      <c r="O186" s="13"/>
      <c r="P186" s="13"/>
      <c r="Q186" s="13"/>
      <c r="R186" s="73"/>
      <c r="S186" s="18"/>
      <c r="T186" s="19"/>
      <c r="U186" s="20"/>
      <c r="V186" s="20"/>
      <c r="W186" s="20"/>
      <c r="X186" s="20"/>
      <c r="Y186" s="20"/>
      <c r="Z186" s="20"/>
      <c r="AA186" s="21"/>
    </row>
    <row r="187" spans="1:27" s="22" customFormat="1" ht="16.5" customHeight="1" x14ac:dyDescent="0.25">
      <c r="A187" s="40" t="s">
        <v>1894</v>
      </c>
      <c r="B187" s="43">
        <f>IF(ISBLANK(B186),B185,IF(B186&gt;0,ROUNDDOWN(B186/B183,0)*B183,ROUNDUP(B186/B183,0)*B183))</f>
        <v>0</v>
      </c>
      <c r="C187" s="35"/>
      <c r="D187" s="27" t="str">
        <f t="shared" si="30"/>
        <v>19 ≤ x ≤ 20</v>
      </c>
      <c r="E187" s="28">
        <f t="shared" si="33"/>
        <v>19</v>
      </c>
      <c r="F187" s="28">
        <f t="shared" si="31"/>
        <v>21</v>
      </c>
      <c r="G187" s="29">
        <f ca="1">SUMPRODUCT((Data!AE$6:AE$999&gt;=E187)*(Data!AE$6:AE$999&lt;F187),SUBTOTAL(103,OFFSET(Data!AE$6:AE$999,ROW(Data!AE$6:AE$999)-MIN(ROW(Data!AE$6:AE$999)),0,1,1)))</f>
        <v>0</v>
      </c>
      <c r="H187" s="29">
        <f ca="1">SUM(G$176:G187)</f>
        <v>334</v>
      </c>
      <c r="I187" s="13" t="b">
        <f t="shared" ca="1" si="32"/>
        <v>0</v>
      </c>
      <c r="J187" s="13">
        <v>0</v>
      </c>
      <c r="K187" s="13">
        <f>COUNTIFS(Data!AE$6:AE$999,"&gt;="&amp;E187,Data!AE$6:AE$999,"&lt;"&amp;F187)*R197</f>
        <v>0</v>
      </c>
      <c r="L187" s="13"/>
      <c r="M187" s="13"/>
      <c r="N187" s="13"/>
      <c r="O187" s="13"/>
      <c r="P187" s="13"/>
      <c r="Q187" s="13"/>
      <c r="R187" s="73"/>
      <c r="S187" s="18"/>
      <c r="T187" s="19"/>
      <c r="U187" s="20"/>
      <c r="V187" s="20"/>
      <c r="W187" s="20"/>
      <c r="X187" s="20"/>
      <c r="Y187" s="20"/>
      <c r="Z187" s="20"/>
      <c r="AA187" s="21"/>
    </row>
    <row r="188" spans="1:27" s="22" customFormat="1" ht="16.5" customHeight="1" x14ac:dyDescent="0.25">
      <c r="A188" s="38" t="s">
        <v>1895</v>
      </c>
      <c r="B188" s="45">
        <f>SUBTOTAL(104,Data!$AE$6:$AE$999)</f>
        <v>15</v>
      </c>
      <c r="C188" s="13"/>
      <c r="D188" s="27" t="str">
        <f t="shared" si="30"/>
        <v>21 ≤ x ≤ 22</v>
      </c>
      <c r="E188" s="28">
        <f t="shared" si="33"/>
        <v>21</v>
      </c>
      <c r="F188" s="28">
        <f t="shared" si="31"/>
        <v>23</v>
      </c>
      <c r="G188" s="29">
        <f ca="1">SUMPRODUCT((Data!AE$6:AE$999&gt;=E188)*(Data!AE$6:AE$999&lt;F188),SUBTOTAL(103,OFFSET(Data!AE$6:AE$999,ROW(Data!AE$6:AE$999)-MIN(ROW(Data!AE$6:AE$999)),0,1,1)))</f>
        <v>0</v>
      </c>
      <c r="H188" s="29">
        <f ca="1">SUM(G$176:G188)</f>
        <v>334</v>
      </c>
      <c r="I188" s="13" t="b">
        <f t="shared" ca="1" si="32"/>
        <v>0</v>
      </c>
      <c r="J188" s="13">
        <v>0</v>
      </c>
      <c r="K188" s="13">
        <f>COUNTIFS(Data!AE$6:AE$999,"&gt;="&amp;E188,Data!AE$6:AE$999,"&lt;"&amp;F188)*R197</f>
        <v>0</v>
      </c>
      <c r="L188" s="13"/>
      <c r="M188" s="13"/>
      <c r="N188" s="13"/>
      <c r="O188" s="13"/>
      <c r="P188" s="13"/>
      <c r="Q188" s="13"/>
      <c r="R188" s="73"/>
      <c r="S188" s="18"/>
      <c r="T188" s="19"/>
      <c r="U188" s="20"/>
      <c r="V188" s="20"/>
      <c r="W188" s="20"/>
      <c r="X188" s="20"/>
      <c r="Y188" s="20"/>
      <c r="Z188" s="20"/>
      <c r="AA188" s="21"/>
    </row>
    <row r="189" spans="1:27" s="22" customFormat="1" ht="16.5" customHeight="1" x14ac:dyDescent="0.25">
      <c r="A189" s="38" t="s">
        <v>1896</v>
      </c>
      <c r="B189" s="118">
        <f>ROUNDUP(B188/B183,0)*B183</f>
        <v>15</v>
      </c>
      <c r="C189" s="35"/>
      <c r="D189" s="27" t="str">
        <f t="shared" si="30"/>
        <v>23 ≤ x ≤ 24</v>
      </c>
      <c r="E189" s="28">
        <f t="shared" si="33"/>
        <v>23</v>
      </c>
      <c r="F189" s="28">
        <f t="shared" si="31"/>
        <v>25</v>
      </c>
      <c r="G189" s="29">
        <f ca="1">SUMPRODUCT((Data!AE$6:AE$999&gt;=E189)*(Data!AE$6:AE$999&lt;F189),SUBTOTAL(103,OFFSET(Data!AE$6:AE$999,ROW(Data!AE$6:AE$999)-MIN(ROW(Data!AE$6:AE$999)),0,1,1)))</f>
        <v>0</v>
      </c>
      <c r="H189" s="29">
        <f ca="1">SUM(G$176:G189)</f>
        <v>334</v>
      </c>
      <c r="I189" s="13" t="b">
        <f t="shared" ca="1" si="32"/>
        <v>0</v>
      </c>
      <c r="J189" s="13">
        <v>0</v>
      </c>
      <c r="K189" s="13">
        <f>COUNTIFS(Data!AE$6:AE$999,"&gt;="&amp;E189,Data!AE$6:AE$999,"&lt;"&amp;F189)*R197</f>
        <v>0</v>
      </c>
      <c r="L189" s="13"/>
      <c r="M189" s="13"/>
      <c r="N189" s="13"/>
      <c r="O189" s="13"/>
      <c r="P189" s="13"/>
      <c r="Q189" s="13"/>
      <c r="R189" s="73"/>
      <c r="S189" s="18"/>
      <c r="T189" s="19"/>
      <c r="U189" s="20"/>
      <c r="V189" s="20"/>
      <c r="W189" s="20"/>
      <c r="X189" s="20"/>
      <c r="Y189" s="20"/>
      <c r="Z189" s="20"/>
      <c r="AA189" s="21"/>
    </row>
    <row r="190" spans="1:27" s="22" customFormat="1" ht="16.5" customHeight="1" x14ac:dyDescent="0.25">
      <c r="A190" s="206" t="s">
        <v>1433</v>
      </c>
      <c r="B190" s="47"/>
      <c r="C190" s="13"/>
      <c r="D190" s="27" t="str">
        <f t="shared" si="30"/>
        <v>25 ≤ x ≤ 26</v>
      </c>
      <c r="E190" s="28">
        <f t="shared" si="33"/>
        <v>25</v>
      </c>
      <c r="F190" s="28">
        <f t="shared" si="31"/>
        <v>27</v>
      </c>
      <c r="G190" s="29">
        <f ca="1">SUMPRODUCT((Data!AE$6:AE$999&gt;=E190)*(Data!AE$6:AE$999&lt;F190),SUBTOTAL(103,OFFSET(Data!AE$6:AE$999,ROW(Data!AE$6:AE$999)-MIN(ROW(Data!AE$6:AE$999)),0,1,1)))</f>
        <v>0</v>
      </c>
      <c r="H190" s="29">
        <f ca="1">SUM(G$176:G190)</f>
        <v>334</v>
      </c>
      <c r="I190" s="13" t="b">
        <f t="shared" ca="1" si="32"/>
        <v>0</v>
      </c>
      <c r="J190" s="13">
        <v>0</v>
      </c>
      <c r="K190" s="13">
        <f>COUNTIFS(Data!AE$6:AE$999,"&gt;="&amp;E190,Data!AE$6:AE$999,"&lt;"&amp;F190)*R197</f>
        <v>0</v>
      </c>
      <c r="L190" s="13"/>
      <c r="M190" s="13"/>
      <c r="N190" s="13"/>
      <c r="O190" s="13"/>
      <c r="P190" s="13"/>
      <c r="Q190" s="13"/>
      <c r="R190" s="73"/>
      <c r="S190" s="18"/>
      <c r="T190" s="19"/>
      <c r="U190" s="20"/>
      <c r="V190" s="20"/>
      <c r="W190" s="20"/>
      <c r="X190" s="20"/>
      <c r="Y190" s="20"/>
      <c r="Z190" s="20"/>
      <c r="AA190" s="21"/>
    </row>
    <row r="191" spans="1:27" s="22" customFormat="1" ht="16.5" customHeight="1" x14ac:dyDescent="0.25">
      <c r="A191" s="207"/>
      <c r="B191" s="48"/>
      <c r="C191" s="13"/>
      <c r="D191" s="27" t="str">
        <f t="shared" si="30"/>
        <v>27 ≤ x ≤ 28</v>
      </c>
      <c r="E191" s="28">
        <f t="shared" si="33"/>
        <v>27</v>
      </c>
      <c r="F191" s="28">
        <f t="shared" si="31"/>
        <v>29</v>
      </c>
      <c r="G191" s="29">
        <f ca="1">SUMPRODUCT((Data!AE$6:AE$999&gt;=E191)*(Data!AE$6:AE$999&lt;F191),SUBTOTAL(103,OFFSET(Data!AE$6:AE$999,ROW(Data!AE$6:AE$999)-MIN(ROW(Data!AE$6:AE$999)),0,1,1)))</f>
        <v>0</v>
      </c>
      <c r="H191" s="29">
        <f ca="1">SUM(G$176:G191)</f>
        <v>334</v>
      </c>
      <c r="I191" s="13" t="b">
        <f t="shared" ca="1" si="32"/>
        <v>0</v>
      </c>
      <c r="J191" s="13">
        <v>0</v>
      </c>
      <c r="K191" s="13">
        <f>COUNTIFS(Data!AE$6:AE$999,"&gt;="&amp;E191,Data!AE$6:AE$999,"&lt;"&amp;F191)*R197</f>
        <v>0</v>
      </c>
      <c r="L191" s="13"/>
      <c r="M191" s="13"/>
      <c r="N191" s="13"/>
      <c r="O191" s="13"/>
      <c r="P191" s="13"/>
      <c r="Q191" s="13"/>
      <c r="R191" s="73"/>
      <c r="S191" s="18"/>
      <c r="T191" s="19"/>
      <c r="U191" s="20"/>
      <c r="V191" s="20"/>
      <c r="W191" s="20"/>
      <c r="X191" s="20"/>
      <c r="Y191" s="20"/>
      <c r="Z191" s="20"/>
      <c r="AA191" s="21"/>
    </row>
    <row r="192" spans="1:27" s="22" customFormat="1" ht="16.5" customHeight="1" x14ac:dyDescent="0.25">
      <c r="A192" s="49" t="s">
        <v>1437</v>
      </c>
      <c r="B192" s="123">
        <v>1</v>
      </c>
      <c r="C192" s="13"/>
      <c r="D192" s="27" t="str">
        <f t="shared" si="30"/>
        <v>29 ≤ x ≤ 30</v>
      </c>
      <c r="E192" s="28">
        <f t="shared" si="33"/>
        <v>29</v>
      </c>
      <c r="F192" s="28">
        <f t="shared" si="31"/>
        <v>31</v>
      </c>
      <c r="G192" s="29">
        <f ca="1">SUMPRODUCT((Data!AE$6:AE$999&gt;=E192)*(Data!AE$6:AE$999&lt;F192),SUBTOTAL(103,OFFSET(Data!AE$6:AE$999,ROW(Data!AE$6:AE$999)-MIN(ROW(Data!AE$6:AE$999)),0,1,1)))</f>
        <v>0</v>
      </c>
      <c r="H192" s="29">
        <f ca="1">SUM(G$176:G192)</f>
        <v>334</v>
      </c>
      <c r="I192" s="13" t="b">
        <f t="shared" ca="1" si="32"/>
        <v>0</v>
      </c>
      <c r="J192" s="13">
        <v>0</v>
      </c>
      <c r="K192" s="13">
        <f>COUNTIFS(Data!AE$6:AE$999,"&gt;="&amp;E192,Data!AE$6:AE$999,"&lt;"&amp;F192)*R197</f>
        <v>0</v>
      </c>
      <c r="L192" s="13"/>
      <c r="M192" s="13"/>
      <c r="N192" s="13"/>
      <c r="O192" s="13"/>
      <c r="P192" s="13"/>
      <c r="Q192" s="13"/>
      <c r="R192" s="73"/>
      <c r="S192" s="18"/>
      <c r="T192" s="19"/>
      <c r="U192" s="20"/>
      <c r="V192" s="20"/>
      <c r="W192" s="20"/>
      <c r="X192" s="20"/>
      <c r="Y192" s="20"/>
      <c r="Z192" s="20"/>
      <c r="AA192" s="21"/>
    </row>
    <row r="193" spans="1:27" s="22" customFormat="1" ht="16.5" customHeight="1" x14ac:dyDescent="0.25">
      <c r="A193" s="51" t="s">
        <v>1440</v>
      </c>
      <c r="B193" s="12">
        <f>IF(ISBLANK(B186),IF(AND(ISBLANK(B196),ISBLANK(B194)),ROUNDUP(C193/B192,0)*B192,IF(ISBLANK(B196),ROUNDUP(B194/B192,0)*B192,IF(ISBLANK(B194),ROUNDUP((B189-B187)/(ROUND(B196,0)*B192),0)*B192,ROUNDUP(B194/B192,0)*B192))),IF(AND(ISBLANK(B196),ISBLANK(B194)),ROUNDUP(C193/B192,0)*B192,IF(ISBLANK(B196),ROUNDUP(B194/B192,0)*B192,IF(ISBLANK(B194),ROUNDUP((B189-B187)/(ROUND(B196,0)*B192),0)*B192,ROUNDUP(B194/B192,0)*B192))))</f>
        <v>2</v>
      </c>
      <c r="C193" s="29">
        <f>IF((B189-B187)=0,1,(B189-B187)/C194)</f>
        <v>1.875</v>
      </c>
      <c r="D193" s="27" t="str">
        <f t="shared" si="30"/>
        <v>31 ≤ x ≤ 32</v>
      </c>
      <c r="E193" s="28">
        <f t="shared" si="33"/>
        <v>31</v>
      </c>
      <c r="F193" s="28">
        <f t="shared" si="31"/>
        <v>33</v>
      </c>
      <c r="G193" s="29">
        <f ca="1">SUMPRODUCT((Data!AE$6:AE$999&gt;=E193)*(Data!AE$6:AE$999&lt;F193),SUBTOTAL(103,OFFSET(Data!AE$6:AE$999,ROW(Data!AE$6:AE$999)-MIN(ROW(Data!AE$6:AE$999)),0,1,1)))</f>
        <v>0</v>
      </c>
      <c r="H193" s="29">
        <f ca="1">SUM(G$176:G193)</f>
        <v>334</v>
      </c>
      <c r="I193" s="13" t="b">
        <f t="shared" ca="1" si="32"/>
        <v>0</v>
      </c>
      <c r="J193" s="13">
        <v>0</v>
      </c>
      <c r="K193" s="13">
        <f>COUNTIFS(Data!AE$6:AE$999,"&gt;="&amp;E193,Data!AE$6:AE$999,"&lt;"&amp;F193)*R197</f>
        <v>0</v>
      </c>
      <c r="L193" s="13"/>
      <c r="M193" s="13"/>
      <c r="N193" s="13"/>
      <c r="O193" s="13"/>
      <c r="P193" s="13"/>
      <c r="Q193" s="13"/>
      <c r="R193" s="73"/>
      <c r="S193" s="18"/>
      <c r="T193" s="19"/>
      <c r="U193" s="20"/>
      <c r="V193" s="20"/>
      <c r="W193" s="20"/>
      <c r="X193" s="20"/>
      <c r="Y193" s="20"/>
      <c r="Z193" s="20"/>
      <c r="AA193" s="21"/>
    </row>
    <row r="194" spans="1:27" s="22" customFormat="1" ht="16.5" customHeight="1" x14ac:dyDescent="0.25">
      <c r="A194" s="52" t="s">
        <v>1436</v>
      </c>
      <c r="B194" s="68"/>
      <c r="C194" s="53">
        <f>IF(AND(ISBLANK(B196),ISBLANK(B194)),B197,IF(ISBLANK(B194),ROUND(B196,0),IF(ISBLANK(B196),ROUNDUP((B189-B187)/B194,0),ROUND(B196,0))))</f>
        <v>8</v>
      </c>
      <c r="D194" s="27" t="str">
        <f t="shared" si="30"/>
        <v>33 ≤ x ≤ 34</v>
      </c>
      <c r="E194" s="28">
        <f t="shared" si="33"/>
        <v>33</v>
      </c>
      <c r="F194" s="28">
        <f t="shared" si="31"/>
        <v>35</v>
      </c>
      <c r="G194" s="29">
        <f ca="1">SUMPRODUCT((Data!AE$6:AE$999&gt;=E194)*(Data!AE$6:AE$999&lt;F194),SUBTOTAL(103,OFFSET(Data!AE$6:AE$999,ROW(Data!AE$6:AE$999)-MIN(ROW(Data!AE$6:AE$999)),0,1,1)))</f>
        <v>0</v>
      </c>
      <c r="H194" s="29">
        <f ca="1">SUM(G$176:G194)</f>
        <v>334</v>
      </c>
      <c r="I194" s="13" t="b">
        <f t="shared" ca="1" si="32"/>
        <v>0</v>
      </c>
      <c r="J194" s="13">
        <v>0</v>
      </c>
      <c r="K194" s="13">
        <f>COUNTIFS(Data!AE$6:AE$999,"&gt;="&amp;E194,Data!AE$6:AE$999,"&lt;"&amp;F194)*R197</f>
        <v>0</v>
      </c>
      <c r="L194" s="13"/>
      <c r="M194" s="13"/>
      <c r="N194" s="13"/>
      <c r="O194" s="13"/>
      <c r="P194" s="13"/>
      <c r="Q194" s="13"/>
      <c r="R194" s="73"/>
      <c r="S194" s="18"/>
      <c r="T194" s="19"/>
      <c r="U194" s="20"/>
      <c r="V194" s="20"/>
      <c r="W194" s="20"/>
      <c r="X194" s="20"/>
      <c r="Y194" s="20"/>
      <c r="Z194" s="20"/>
      <c r="AA194" s="21"/>
    </row>
    <row r="195" spans="1:27" s="22" customFormat="1" ht="16.5" customHeight="1" x14ac:dyDescent="0.25">
      <c r="A195" s="51" t="s">
        <v>1439</v>
      </c>
      <c r="B195" s="54">
        <f ca="1">COUNTIF(I176:I197,TRUE)</f>
        <v>9</v>
      </c>
      <c r="C195" s="13"/>
      <c r="D195" s="27" t="str">
        <f t="shared" si="30"/>
        <v>35 ≤ x ≤ 36</v>
      </c>
      <c r="E195" s="28">
        <f t="shared" si="33"/>
        <v>35</v>
      </c>
      <c r="F195" s="28">
        <f t="shared" si="31"/>
        <v>37</v>
      </c>
      <c r="G195" s="29">
        <f ca="1">SUMPRODUCT((Data!AE$6:AE$999&gt;=E195)*(Data!AE$6:AE$999&lt;F195),SUBTOTAL(103,OFFSET(Data!AE$6:AE$999,ROW(Data!AE$6:AE$999)-MIN(ROW(Data!AE$6:AE$999)),0,1,1)))</f>
        <v>0</v>
      </c>
      <c r="H195" s="29">
        <f ca="1">SUM(G$176:G195)</f>
        <v>334</v>
      </c>
      <c r="I195" s="13" t="b">
        <f t="shared" ca="1" si="32"/>
        <v>0</v>
      </c>
      <c r="J195" s="13">
        <v>0</v>
      </c>
      <c r="K195" s="13">
        <f>COUNTIFS(Data!AE$6:AE$999,"&gt;="&amp;E195,Data!AE$6:AE$999,"&lt;"&amp;F195)*R197</f>
        <v>0</v>
      </c>
      <c r="L195" s="13"/>
      <c r="M195" s="13"/>
      <c r="N195" s="13"/>
      <c r="O195" s="13"/>
      <c r="P195" s="13"/>
      <c r="Q195" s="13"/>
      <c r="R195" s="73"/>
      <c r="S195" s="18"/>
      <c r="T195" s="19"/>
      <c r="U195" s="20"/>
      <c r="V195" s="20"/>
      <c r="W195" s="20"/>
      <c r="X195" s="20"/>
      <c r="Y195" s="20"/>
      <c r="Z195" s="20"/>
      <c r="AA195" s="21"/>
    </row>
    <row r="196" spans="1:27" s="22" customFormat="1" ht="16.5" customHeight="1" x14ac:dyDescent="0.25">
      <c r="A196" s="52" t="s">
        <v>1438</v>
      </c>
      <c r="B196" s="68"/>
      <c r="C196" s="13"/>
      <c r="D196" s="27" t="str">
        <f t="shared" si="30"/>
        <v>37 ≤ x ≤ 38</v>
      </c>
      <c r="E196" s="28">
        <f t="shared" si="33"/>
        <v>37</v>
      </c>
      <c r="F196" s="28">
        <f t="shared" si="31"/>
        <v>39</v>
      </c>
      <c r="G196" s="29">
        <f ca="1">SUMPRODUCT((Data!AE$6:AE$999&gt;=E196)*(Data!AE$6:AE$999&lt;F196),SUBTOTAL(103,OFFSET(Data!AE$6:AE$999,ROW(Data!AE$6:AE$999)-MIN(ROW(Data!AE$6:AE$999)),0,1,1)))</f>
        <v>0</v>
      </c>
      <c r="H196" s="29">
        <f ca="1">SUM(G$176:G196)</f>
        <v>334</v>
      </c>
      <c r="I196" s="13" t="b">
        <f t="shared" ca="1" si="32"/>
        <v>0</v>
      </c>
      <c r="J196" s="13">
        <v>0</v>
      </c>
      <c r="K196" s="13">
        <f>COUNTIFS(Data!AE$6:AE$999,"&gt;="&amp;E196,Data!AE$6:AE$999,"&lt;"&amp;F196)*R197</f>
        <v>0</v>
      </c>
      <c r="L196" s="13"/>
      <c r="M196" s="13"/>
      <c r="N196" s="13"/>
      <c r="O196" s="13"/>
      <c r="P196" s="13"/>
      <c r="Q196" s="13"/>
      <c r="R196" s="73"/>
      <c r="S196" s="18"/>
      <c r="T196" s="19"/>
      <c r="U196" s="20"/>
      <c r="V196" s="20"/>
      <c r="W196" s="20"/>
      <c r="X196" s="20"/>
      <c r="Y196" s="20"/>
      <c r="Z196" s="20"/>
      <c r="AA196" s="21"/>
    </row>
    <row r="197" spans="1:27" s="22" customFormat="1" ht="16.5" customHeight="1" x14ac:dyDescent="0.25">
      <c r="A197" s="55" t="s">
        <v>1441</v>
      </c>
      <c r="B197" s="56">
        <f>IF(ROUND(LOG(B179,2),0)&lt;&gt;0,ROUND(LOG(B179,2),0),1)</f>
        <v>8</v>
      </c>
      <c r="C197" s="13"/>
      <c r="D197" s="90" t="str">
        <f>TEXT(E197,IF(B$180=2,"0.00",IF(B$180=1,"0.0",0)))&amp;" ≤ x"</f>
        <v>39 ≤ x</v>
      </c>
      <c r="E197" s="25">
        <f t="shared" si="33"/>
        <v>39</v>
      </c>
      <c r="F197" s="57"/>
      <c r="G197" s="124">
        <f ca="1">SUMPRODUCT((Data!AE$6:AE$999&gt;=E197)*1,SUBTOTAL(103,OFFSET(Data!AE$6:AE$999,ROW(Data!AE$6:AE$999)-MIN(ROW(Data!AE$6:AE$999)),0,1,1)))</f>
        <v>0</v>
      </c>
      <c r="H197" s="26">
        <f ca="1">SUM(G$176:G197)</f>
        <v>334</v>
      </c>
      <c r="I197" s="13" t="b">
        <f ca="1">AND(B179=H197,H197&lt;&gt;SUM(G176:G196))</f>
        <v>0</v>
      </c>
      <c r="J197" s="13">
        <f ca="1">IF(G197&gt;0,G197,0)</f>
        <v>0</v>
      </c>
      <c r="K197" s="13">
        <f>COUNTIFS(Data!AE$6:AE$999,"&gt;="&amp;E197)*R197</f>
        <v>0</v>
      </c>
      <c r="L197" s="13"/>
      <c r="M197" s="13"/>
      <c r="N197" s="13"/>
      <c r="O197" s="13"/>
      <c r="P197" s="13"/>
      <c r="Q197" s="13"/>
      <c r="R197" s="88" t="b">
        <v>1</v>
      </c>
      <c r="S197" s="18"/>
      <c r="T197" s="19"/>
      <c r="U197" s="20"/>
      <c r="V197" s="20"/>
      <c r="W197" s="20"/>
      <c r="X197" s="20"/>
      <c r="Y197" s="20"/>
      <c r="Z197" s="20"/>
      <c r="AA197" s="21"/>
    </row>
    <row r="198" spans="1:27" s="21" customFormat="1" ht="39.950000000000003" customHeight="1" x14ac:dyDescent="0.25">
      <c r="B198" s="70"/>
      <c r="C198" s="59"/>
      <c r="D198" s="60"/>
      <c r="E198" s="61"/>
      <c r="F198" s="61"/>
      <c r="G198" s="62"/>
      <c r="H198" s="62"/>
      <c r="I198" s="59"/>
      <c r="K198" s="59"/>
      <c r="L198" s="59"/>
      <c r="M198" s="59"/>
      <c r="N198" s="59"/>
      <c r="O198" s="59"/>
      <c r="P198" s="59"/>
      <c r="Q198" s="59"/>
      <c r="R198" s="71"/>
      <c r="T198" s="20"/>
      <c r="U198" s="20"/>
      <c r="V198" s="20"/>
      <c r="W198" s="20"/>
      <c r="X198" s="20"/>
      <c r="Y198" s="20"/>
      <c r="Z198" s="20"/>
    </row>
    <row r="199" spans="1:27" s="21" customFormat="1" ht="39.950000000000003" customHeight="1" x14ac:dyDescent="0.25">
      <c r="B199" s="70"/>
      <c r="C199" s="59"/>
      <c r="D199" s="60"/>
      <c r="E199" s="61"/>
      <c r="F199" s="61"/>
      <c r="G199" s="62"/>
      <c r="H199" s="62"/>
      <c r="I199" s="59"/>
      <c r="K199" s="59"/>
      <c r="L199" s="59"/>
      <c r="M199" s="59"/>
      <c r="N199" s="59"/>
      <c r="O199" s="59"/>
      <c r="P199" s="59"/>
      <c r="Q199" s="59"/>
      <c r="R199" s="71"/>
      <c r="T199" s="20"/>
      <c r="U199" s="20"/>
      <c r="V199" s="20"/>
      <c r="W199" s="20"/>
      <c r="X199" s="20"/>
      <c r="Y199" s="20"/>
      <c r="Z199" s="20"/>
    </row>
    <row r="200" spans="1:27" s="22" customFormat="1" ht="16.5" customHeight="1" x14ac:dyDescent="0.25">
      <c r="A200" s="210" t="s">
        <v>1435</v>
      </c>
      <c r="B200" s="210"/>
      <c r="C200" s="13"/>
      <c r="D200" s="14" t="s">
        <v>1401</v>
      </c>
      <c r="E200" s="15" t="s">
        <v>1397</v>
      </c>
      <c r="F200" s="15" t="s">
        <v>1398</v>
      </c>
      <c r="G200" s="16" t="s">
        <v>1371</v>
      </c>
      <c r="H200" s="17" t="s">
        <v>1399</v>
      </c>
      <c r="I200" s="13"/>
      <c r="J200" s="18"/>
      <c r="K200" s="13"/>
      <c r="L200" s="13"/>
      <c r="M200" s="13"/>
      <c r="N200" s="13"/>
      <c r="O200" s="13"/>
      <c r="P200" s="13"/>
      <c r="Q200" s="13"/>
      <c r="R200" s="73"/>
      <c r="S200" s="18"/>
      <c r="T200" s="19"/>
      <c r="U200" s="20"/>
      <c r="V200" s="20"/>
      <c r="W200" s="20"/>
      <c r="X200" s="20"/>
      <c r="Y200" s="20"/>
      <c r="Z200" s="20"/>
      <c r="AA200" s="21"/>
    </row>
    <row r="201" spans="1:27" s="22" customFormat="1" ht="16.5" customHeight="1" x14ac:dyDescent="0.25">
      <c r="A201" s="210"/>
      <c r="B201" s="210"/>
      <c r="C201" s="13"/>
      <c r="D201" s="23" t="str">
        <f>"x ≤ "&amp;TEXT(F201-1,IF(B$205=2,"0.00",IF(B$205=1,"0.0",0)))</f>
        <v>x ≤ -1</v>
      </c>
      <c r="E201" s="24">
        <f>F201-B218</f>
        <v>-1</v>
      </c>
      <c r="F201" s="25">
        <f>E202</f>
        <v>0</v>
      </c>
      <c r="G201" s="26">
        <f ca="1">SUMPRODUCT(1*(Data!AF$6:AF$999&lt;F201),SUBTOTAL(103,OFFSET(Data!AF$6:AF$999,ROW(Data!AF$6:AF$999)-MIN(ROW(Data!AF$6:AF$999)),0,1,1)))</f>
        <v>0</v>
      </c>
      <c r="H201" s="26">
        <f ca="1">SUM(G$201:G201)</f>
        <v>0</v>
      </c>
      <c r="I201" s="13" t="b">
        <f ca="1">H201&lt;&gt;0</f>
        <v>0</v>
      </c>
      <c r="J201" s="13">
        <f ca="1">IF(G201&gt;0,G201,0)</f>
        <v>0</v>
      </c>
      <c r="K201" s="13">
        <f>COUNTIFS(Data!AF$6:AF$999,"&lt;"&amp;F201)*R222</f>
        <v>0</v>
      </c>
      <c r="L201" s="13"/>
      <c r="M201" s="13"/>
      <c r="N201" s="13"/>
      <c r="O201" s="13"/>
      <c r="P201" s="13"/>
      <c r="Q201" s="13"/>
      <c r="R201" s="73"/>
      <c r="S201" s="18"/>
      <c r="T201" s="19"/>
      <c r="U201" s="20"/>
      <c r="V201" s="20"/>
      <c r="W201" s="20"/>
      <c r="X201" s="20"/>
      <c r="Y201" s="20"/>
      <c r="Z201" s="20"/>
      <c r="AA201" s="21"/>
    </row>
    <row r="202" spans="1:27" s="22" customFormat="1" ht="16.5" customHeight="1" x14ac:dyDescent="0.25">
      <c r="A202" s="204" t="str">
        <f ca="1">IF(AND(SUM(H_Bond_Acc_Freq)=B204,SUM(G202:G221)=B204),"","DATA  OUT  OF  RANGE!")</f>
        <v/>
      </c>
      <c r="B202" s="204"/>
      <c r="C202" s="13"/>
      <c r="D202" s="27" t="str">
        <f t="shared" ref="D202:D221" si="34">IF(B$218&gt;1,TEXT(E202,IF(B$205=2,"0.00",IF(B$205=1,"0.0",0)))&amp;" ≤ x ≤ "&amp;TEXT(F202-1,IF(B$205=2,"0.00",IF(B$205=1,"0.0",0))),TEXT(E202,IF(B$205=2,"0.00",IF(B$205=1,"0.0",0))))</f>
        <v>0</v>
      </c>
      <c r="E202" s="28">
        <f>IF(ISBLANK(B211),IF(OR(ISBLANK(B221),ISBLANK(B219)),ROUND((B212-(B212+C219*B218-B214)/2)/B208,0)*B208,B212),B211)</f>
        <v>0</v>
      </c>
      <c r="F202" s="28">
        <f t="shared" ref="F202:F221" si="35">E202+$B$218</f>
        <v>1</v>
      </c>
      <c r="G202" s="29">
        <f ca="1">SUMPRODUCT((Data!AF$6:AF$999&gt;=E202)*(Data!AF$6:AF$999&lt;F202),SUBTOTAL(103,OFFSET(Data!AF$6:AF$999,ROW(Data!AF$6:AF$999)-MIN(ROW(Data!AF$6:AF$999)),0,1,1)))</f>
        <v>5</v>
      </c>
      <c r="H202" s="29">
        <f ca="1">SUM(G$201:G202)</f>
        <v>5</v>
      </c>
      <c r="I202" s="13" t="b">
        <f ca="1">IF(ISNUMBER($B$221),(ROW(H202)-ROW($H$200)-1)&lt;=$B$221,OR(AND((ROW(H202)-ROW($H$200))&gt;=MATCH(TRUE,INDEX($H$201:$H$222&lt;&gt;0,),0),(ROW(H202)-ROW($H$200))&lt;=MATCH(TRUE,INDEX($H$201:$H$222=$B$204,),0)),AND(ISNUMBER($B$211),(ROW(H202)-ROW($H$200))&lt;=MATCH(TRUE,INDEX($H$201:$H$222=$B$204,),0))))</f>
        <v>1</v>
      </c>
      <c r="J202" s="13">
        <v>0</v>
      </c>
      <c r="K202" s="13">
        <f>COUNTIFS(Data!AF$6:AF$999,"&gt;="&amp;E202,Data!AF$6:AF$999,"&lt;"&amp;F202)*R222</f>
        <v>5</v>
      </c>
      <c r="L202" s="13"/>
      <c r="M202" s="13"/>
      <c r="N202" s="13"/>
      <c r="O202" s="13"/>
      <c r="P202" s="13"/>
      <c r="Q202" s="13"/>
      <c r="R202" s="73"/>
      <c r="S202" s="18"/>
      <c r="T202" s="19"/>
      <c r="U202" s="20"/>
      <c r="V202" s="20"/>
      <c r="W202" s="20"/>
      <c r="X202" s="20"/>
      <c r="Y202" s="20"/>
      <c r="Z202" s="20"/>
      <c r="AA202" s="21"/>
    </row>
    <row r="203" spans="1:27" s="22" customFormat="1" ht="16.5" customHeight="1" x14ac:dyDescent="0.25">
      <c r="A203" s="204"/>
      <c r="B203" s="204"/>
      <c r="C203" s="13"/>
      <c r="D203" s="27" t="str">
        <f t="shared" si="34"/>
        <v>1</v>
      </c>
      <c r="E203" s="28">
        <f t="shared" ref="E203:E222" si="36">E202+$B$218</f>
        <v>1</v>
      </c>
      <c r="F203" s="28">
        <f t="shared" si="35"/>
        <v>2</v>
      </c>
      <c r="G203" s="29">
        <f ca="1">SUMPRODUCT((Data!AF$6:AF$999&gt;=E203)*(Data!AF$6:AF$999&lt;F203),SUBTOTAL(103,OFFSET(Data!AF$6:AF$999,ROW(Data!AF$6:AF$999)-MIN(ROW(Data!AF$6:AF$999)),0,1,1)))</f>
        <v>44</v>
      </c>
      <c r="H203" s="29">
        <f ca="1">SUM(G$201:G203)</f>
        <v>49</v>
      </c>
      <c r="I203" s="13" t="b">
        <f t="shared" ref="I203:I221" ca="1" si="37">IF(ISNUMBER($B$221),(ROW(H203)-ROW($H$200)-1)&lt;=$B$221,OR(AND((ROW(H203)-ROW($H$200))&gt;=MATCH(TRUE,INDEX($H$201:$H$222&lt;&gt;0,),0),(ROW(H203)-ROW($H$200))&lt;=MATCH(TRUE,INDEX($H$201:$H$222=$B$204,),0)),AND(ISNUMBER($B$211),(ROW(H203)-ROW($H$200))&lt;=MATCH(TRUE,INDEX($H$201:$H$222=$B$204,),0))))</f>
        <v>1</v>
      </c>
      <c r="J203" s="13">
        <v>0</v>
      </c>
      <c r="K203" s="13">
        <f>COUNTIFS(Data!AF$6:AF$999,"&gt;="&amp;E203,Data!AF$6:AF$999,"&lt;"&amp;F203)*R222</f>
        <v>44</v>
      </c>
      <c r="L203" s="13"/>
      <c r="M203" s="13"/>
      <c r="N203" s="13"/>
      <c r="O203" s="13"/>
      <c r="P203" s="13"/>
      <c r="Q203" s="13"/>
      <c r="R203" s="73"/>
      <c r="S203" s="18"/>
      <c r="T203" s="19"/>
      <c r="U203" s="20"/>
      <c r="V203" s="20"/>
      <c r="W203" s="20"/>
      <c r="X203" s="20"/>
      <c r="Y203" s="20"/>
      <c r="Z203" s="20"/>
      <c r="AA203" s="21"/>
    </row>
    <row r="204" spans="1:27" s="22" customFormat="1" ht="16.5" customHeight="1" x14ac:dyDescent="0.25">
      <c r="A204" s="65" t="s">
        <v>1885</v>
      </c>
      <c r="B204" s="31">
        <f>SUBTOTAL(102,Data!$AF$6:$AF$999)</f>
        <v>334</v>
      </c>
      <c r="C204" s="13"/>
      <c r="D204" s="27" t="str">
        <f t="shared" si="34"/>
        <v>2</v>
      </c>
      <c r="E204" s="28">
        <f t="shared" si="36"/>
        <v>2</v>
      </c>
      <c r="F204" s="28">
        <f t="shared" si="35"/>
        <v>3</v>
      </c>
      <c r="G204" s="29">
        <f ca="1">SUMPRODUCT((Data!AF$6:AF$999&gt;=E204)*(Data!AF$6:AF$999&lt;F204),SUBTOTAL(103,OFFSET(Data!AF$6:AF$999,ROW(Data!AF$6:AF$999)-MIN(ROW(Data!AF$6:AF$999)),0,1,1)))</f>
        <v>60</v>
      </c>
      <c r="H204" s="29">
        <f ca="1">SUM(G$201:G204)</f>
        <v>109</v>
      </c>
      <c r="I204" s="13" t="b">
        <f t="shared" ca="1" si="37"/>
        <v>1</v>
      </c>
      <c r="J204" s="13">
        <v>0</v>
      </c>
      <c r="K204" s="13">
        <f>COUNTIFS(Data!AF$6:AF$999,"&gt;="&amp;E204,Data!AF$6:AF$999,"&lt;"&amp;F204)*R222</f>
        <v>60</v>
      </c>
      <c r="L204" s="13"/>
      <c r="M204" s="13"/>
      <c r="N204" s="13"/>
      <c r="O204" s="13"/>
      <c r="P204" s="13"/>
      <c r="Q204" s="13"/>
      <c r="R204" s="73"/>
      <c r="S204" s="18"/>
      <c r="T204" s="19"/>
      <c r="U204" s="20"/>
      <c r="V204" s="20"/>
      <c r="W204" s="20"/>
      <c r="X204" s="20"/>
      <c r="Y204" s="20"/>
      <c r="Z204" s="20"/>
      <c r="AA204" s="21"/>
    </row>
    <row r="205" spans="1:27" s="22" customFormat="1" ht="16.5" customHeight="1" x14ac:dyDescent="0.25">
      <c r="A205" s="30" t="s">
        <v>1400</v>
      </c>
      <c r="B205" s="115">
        <v>0</v>
      </c>
      <c r="C205" s="35"/>
      <c r="D205" s="27" t="str">
        <f t="shared" si="34"/>
        <v>3</v>
      </c>
      <c r="E205" s="28">
        <f t="shared" si="36"/>
        <v>3</v>
      </c>
      <c r="F205" s="28">
        <f t="shared" si="35"/>
        <v>4</v>
      </c>
      <c r="G205" s="29">
        <f ca="1">SUMPRODUCT((Data!AF$6:AF$999&gt;=E205)*(Data!AF$6:AF$999&lt;F205),SUBTOTAL(103,OFFSET(Data!AF$6:AF$999,ROW(Data!AF$6:AF$999)-MIN(ROW(Data!AF$6:AF$999)),0,1,1)))</f>
        <v>55</v>
      </c>
      <c r="H205" s="29">
        <f ca="1">SUM(G$201:G205)</f>
        <v>164</v>
      </c>
      <c r="I205" s="13" t="b">
        <f t="shared" ca="1" si="37"/>
        <v>1</v>
      </c>
      <c r="J205" s="13">
        <v>0</v>
      </c>
      <c r="K205" s="13">
        <f>COUNTIFS(Data!AF$6:AF$999,"&gt;="&amp;E205,Data!AF$6:AF$999,"&lt;"&amp;F205)*R222</f>
        <v>55</v>
      </c>
      <c r="L205" s="13"/>
      <c r="M205" s="13"/>
      <c r="N205" s="13"/>
      <c r="O205" s="13"/>
      <c r="P205" s="13"/>
      <c r="Q205" s="13"/>
      <c r="R205" s="73"/>
      <c r="S205" s="18"/>
      <c r="T205" s="19"/>
      <c r="U205" s="20"/>
      <c r="V205" s="20"/>
      <c r="W205" s="20"/>
      <c r="X205" s="20"/>
      <c r="Y205" s="20"/>
      <c r="Z205" s="20"/>
      <c r="AA205" s="21"/>
    </row>
    <row r="206" spans="1:27" s="22" customFormat="1" ht="16.5" customHeight="1" x14ac:dyDescent="0.25">
      <c r="A206" s="208" t="s">
        <v>1434</v>
      </c>
      <c r="B206" s="31"/>
      <c r="C206" s="13"/>
      <c r="D206" s="27" t="str">
        <f t="shared" si="34"/>
        <v>4</v>
      </c>
      <c r="E206" s="28">
        <f t="shared" si="36"/>
        <v>4</v>
      </c>
      <c r="F206" s="28">
        <f t="shared" si="35"/>
        <v>5</v>
      </c>
      <c r="G206" s="29">
        <f ca="1">SUMPRODUCT((Data!AF$6:AF$999&gt;=E206)*(Data!AF$6:AF$999&lt;F206),SUBTOTAL(103,OFFSET(Data!AF$6:AF$999,ROW(Data!AF$6:AF$999)-MIN(ROW(Data!AF$6:AF$999)),0,1,1)))</f>
        <v>47</v>
      </c>
      <c r="H206" s="29">
        <f ca="1">SUM(G$201:G206)</f>
        <v>211</v>
      </c>
      <c r="I206" s="13" t="b">
        <f t="shared" ca="1" si="37"/>
        <v>1</v>
      </c>
      <c r="J206" s="13">
        <v>0</v>
      </c>
      <c r="K206" s="13">
        <f>COUNTIFS(Data!AF$6:AF$999,"&gt;="&amp;E206,Data!AF$6:AF$999,"&lt;"&amp;F206)*R222</f>
        <v>47</v>
      </c>
      <c r="L206" s="13"/>
      <c r="M206" s="13"/>
      <c r="N206" s="13"/>
      <c r="O206" s="13"/>
      <c r="P206" s="13"/>
      <c r="Q206" s="13"/>
      <c r="R206" s="73"/>
      <c r="S206" s="18"/>
      <c r="T206" s="19"/>
      <c r="U206" s="20"/>
      <c r="V206" s="20"/>
      <c r="W206" s="20"/>
      <c r="X206" s="20"/>
      <c r="Y206" s="20"/>
      <c r="Z206" s="20"/>
      <c r="AA206" s="21"/>
    </row>
    <row r="207" spans="1:27" s="22" customFormat="1" ht="16.5" customHeight="1" x14ac:dyDescent="0.25">
      <c r="A207" s="209"/>
      <c r="B207" s="66"/>
      <c r="C207" s="13"/>
      <c r="D207" s="27" t="str">
        <f t="shared" si="34"/>
        <v>5</v>
      </c>
      <c r="E207" s="28">
        <f t="shared" si="36"/>
        <v>5</v>
      </c>
      <c r="F207" s="28">
        <f t="shared" si="35"/>
        <v>6</v>
      </c>
      <c r="G207" s="29">
        <f ca="1">SUMPRODUCT((Data!AF$6:AF$999&gt;=E207)*(Data!AF$6:AF$999&lt;F207),SUBTOTAL(103,OFFSET(Data!AF$6:AF$999,ROW(Data!AF$6:AF$999)-MIN(ROW(Data!AF$6:AF$999)),0,1,1)))</f>
        <v>51</v>
      </c>
      <c r="H207" s="29">
        <f ca="1">SUM(G$201:G207)</f>
        <v>262</v>
      </c>
      <c r="I207" s="13" t="b">
        <f t="shared" ca="1" si="37"/>
        <v>1</v>
      </c>
      <c r="J207" s="13">
        <v>0</v>
      </c>
      <c r="K207" s="13">
        <f>COUNTIFS(Data!AF$6:AF$999,"&gt;="&amp;E207,Data!AF$6:AF$999,"&lt;"&amp;F207)*R222</f>
        <v>51</v>
      </c>
      <c r="L207" s="13"/>
      <c r="M207" s="13"/>
      <c r="N207" s="13"/>
      <c r="O207" s="13"/>
      <c r="P207" s="13"/>
      <c r="Q207" s="13"/>
      <c r="R207" s="73"/>
      <c r="S207" s="18"/>
      <c r="T207" s="19"/>
      <c r="U207" s="20"/>
      <c r="V207" s="20"/>
      <c r="W207" s="20"/>
      <c r="X207" s="20"/>
      <c r="Y207" s="20"/>
      <c r="Z207" s="20"/>
      <c r="AA207" s="21"/>
    </row>
    <row r="208" spans="1:27" s="22" customFormat="1" ht="16.5" customHeight="1" x14ac:dyDescent="0.25">
      <c r="A208" s="36" t="s">
        <v>1884</v>
      </c>
      <c r="B208" s="116">
        <v>1</v>
      </c>
      <c r="C208" s="13"/>
      <c r="D208" s="27" t="str">
        <f t="shared" si="34"/>
        <v>6</v>
      </c>
      <c r="E208" s="28">
        <f t="shared" si="36"/>
        <v>6</v>
      </c>
      <c r="F208" s="28">
        <f t="shared" si="35"/>
        <v>7</v>
      </c>
      <c r="G208" s="29">
        <f ca="1">SUMPRODUCT((Data!AF$6:AF$999&gt;=E208)*(Data!AF$6:AF$999&lt;F208),SUBTOTAL(103,OFFSET(Data!AF$6:AF$999,ROW(Data!AF$6:AF$999)-MIN(ROW(Data!AF$6:AF$999)),0,1,1)))</f>
        <v>19</v>
      </c>
      <c r="H208" s="29">
        <f ca="1">SUM(G$201:G208)</f>
        <v>281</v>
      </c>
      <c r="I208" s="13" t="b">
        <f t="shared" ca="1" si="37"/>
        <v>1</v>
      </c>
      <c r="J208" s="13">
        <v>0</v>
      </c>
      <c r="K208" s="13">
        <f>COUNTIFS(Data!AF$6:AF$999,"&gt;="&amp;E208,Data!AF$6:AF$999,"&lt;"&amp;F208)*R222</f>
        <v>19</v>
      </c>
      <c r="L208" s="13"/>
      <c r="M208" s="13"/>
      <c r="N208" s="13"/>
      <c r="O208" s="13"/>
      <c r="P208" s="13"/>
      <c r="Q208" s="13"/>
      <c r="R208" s="73"/>
      <c r="S208" s="18"/>
      <c r="T208" s="19"/>
      <c r="U208" s="20"/>
      <c r="V208" s="20"/>
      <c r="W208" s="20"/>
      <c r="X208" s="20"/>
      <c r="Y208" s="20"/>
      <c r="Z208" s="20"/>
      <c r="AA208" s="21"/>
    </row>
    <row r="209" spans="1:27" s="22" customFormat="1" ht="16.5" customHeight="1" x14ac:dyDescent="0.25">
      <c r="A209" s="38" t="s">
        <v>1883</v>
      </c>
      <c r="B209" s="39">
        <f>SUBTOTAL(105,Data!$AF$6:$AF$999)</f>
        <v>0</v>
      </c>
      <c r="C209" s="13"/>
      <c r="D209" s="27" t="str">
        <f t="shared" si="34"/>
        <v>7</v>
      </c>
      <c r="E209" s="28">
        <f t="shared" si="36"/>
        <v>7</v>
      </c>
      <c r="F209" s="28">
        <f t="shared" si="35"/>
        <v>8</v>
      </c>
      <c r="G209" s="29">
        <f ca="1">SUMPRODUCT((Data!AF$6:AF$999&gt;=E209)*(Data!AF$6:AF$999&lt;F209),SUBTOTAL(103,OFFSET(Data!AF$6:AF$999,ROW(Data!AF$6:AF$999)-MIN(ROW(Data!AF$6:AF$999)),0,1,1)))</f>
        <v>7</v>
      </c>
      <c r="H209" s="29">
        <f ca="1">SUM(G$201:G209)</f>
        <v>288</v>
      </c>
      <c r="I209" s="13" t="b">
        <f t="shared" ca="1" si="37"/>
        <v>1</v>
      </c>
      <c r="J209" s="13">
        <v>0</v>
      </c>
      <c r="K209" s="13">
        <f>COUNTIFS(Data!AF$6:AF$999,"&gt;="&amp;E209,Data!AF$6:AF$999,"&lt;"&amp;F209)*R222</f>
        <v>7</v>
      </c>
      <c r="L209" s="13"/>
      <c r="M209" s="13"/>
      <c r="N209" s="13"/>
      <c r="O209" s="13"/>
      <c r="P209" s="13"/>
      <c r="Q209" s="13"/>
      <c r="R209" s="73"/>
      <c r="S209" s="18"/>
      <c r="T209" s="19"/>
      <c r="U209" s="20"/>
      <c r="V209" s="20"/>
      <c r="W209" s="20"/>
      <c r="X209" s="20"/>
      <c r="Y209" s="20"/>
      <c r="Z209" s="20"/>
      <c r="AA209" s="21"/>
    </row>
    <row r="210" spans="1:27" s="22" customFormat="1" ht="16.5" customHeight="1" x14ac:dyDescent="0.25">
      <c r="A210" s="40" t="s">
        <v>1882</v>
      </c>
      <c r="B210" s="43">
        <f>IF(B209&gt;0,ROUNDDOWN(B209/B208,0)*B208,ROUNDUP(B209/B208,0)*B208)</f>
        <v>0</v>
      </c>
      <c r="C210" s="13"/>
      <c r="D210" s="27" t="str">
        <f t="shared" si="34"/>
        <v>8</v>
      </c>
      <c r="E210" s="28">
        <f t="shared" si="36"/>
        <v>8</v>
      </c>
      <c r="F210" s="28">
        <f t="shared" si="35"/>
        <v>9</v>
      </c>
      <c r="G210" s="29">
        <f ca="1">SUMPRODUCT((Data!AF$6:AF$999&gt;=E210)*(Data!AF$6:AF$999&lt;F210),SUBTOTAL(103,OFFSET(Data!AF$6:AF$999,ROW(Data!AF$6:AF$999)-MIN(ROW(Data!AF$6:AF$999)),0,1,1)))</f>
        <v>10</v>
      </c>
      <c r="H210" s="29">
        <f ca="1">SUM(G$201:G210)</f>
        <v>298</v>
      </c>
      <c r="I210" s="13" t="b">
        <f t="shared" ca="1" si="37"/>
        <v>1</v>
      </c>
      <c r="J210" s="13">
        <v>0</v>
      </c>
      <c r="K210" s="13">
        <f>COUNTIFS(Data!AF$6:AF$999,"&gt;="&amp;E210,Data!AF$6:AF$999,"&lt;"&amp;F210)*R222</f>
        <v>10</v>
      </c>
      <c r="L210" s="13"/>
      <c r="M210" s="13"/>
      <c r="N210" s="13"/>
      <c r="O210" s="13"/>
      <c r="P210" s="13"/>
      <c r="Q210" s="13"/>
      <c r="R210" s="73"/>
      <c r="S210" s="18"/>
      <c r="T210" s="19"/>
      <c r="U210" s="20"/>
      <c r="V210" s="20"/>
      <c r="W210" s="20"/>
      <c r="X210" s="20"/>
      <c r="Y210" s="20"/>
      <c r="Z210" s="20"/>
      <c r="AA210" s="21"/>
    </row>
    <row r="211" spans="1:27" s="22" customFormat="1" ht="16.5" customHeight="1" x14ac:dyDescent="0.25">
      <c r="A211" s="38" t="s">
        <v>1879</v>
      </c>
      <c r="B211" s="117"/>
      <c r="C211" s="13"/>
      <c r="D211" s="27" t="str">
        <f t="shared" si="34"/>
        <v>9</v>
      </c>
      <c r="E211" s="28">
        <f t="shared" si="36"/>
        <v>9</v>
      </c>
      <c r="F211" s="28">
        <f t="shared" si="35"/>
        <v>10</v>
      </c>
      <c r="G211" s="29">
        <f ca="1">SUMPRODUCT((Data!AF$6:AF$999&gt;=E211)*(Data!AF$6:AF$999&lt;F211),SUBTOTAL(103,OFFSET(Data!AF$6:AF$999,ROW(Data!AF$6:AF$999)-MIN(ROW(Data!AF$6:AF$999)),0,1,1)))</f>
        <v>13</v>
      </c>
      <c r="H211" s="29">
        <f ca="1">SUM(G$201:G211)</f>
        <v>311</v>
      </c>
      <c r="I211" s="13" t="b">
        <f t="shared" ca="1" si="37"/>
        <v>1</v>
      </c>
      <c r="J211" s="13">
        <v>0</v>
      </c>
      <c r="K211" s="13">
        <f>COUNTIFS(Data!AF$6:AF$999,"&gt;="&amp;E211,Data!AF$6:AF$999,"&lt;"&amp;F211)*R222</f>
        <v>13</v>
      </c>
      <c r="L211" s="13"/>
      <c r="M211" s="13"/>
      <c r="N211" s="13"/>
      <c r="O211" s="13"/>
      <c r="P211" s="13"/>
      <c r="Q211" s="13"/>
      <c r="R211" s="73"/>
      <c r="S211" s="18"/>
      <c r="T211" s="19"/>
      <c r="U211" s="20"/>
      <c r="V211" s="20"/>
      <c r="W211" s="20"/>
      <c r="X211" s="20"/>
      <c r="Y211" s="20"/>
      <c r="Z211" s="20"/>
      <c r="AA211" s="21"/>
    </row>
    <row r="212" spans="1:27" s="22" customFormat="1" ht="16.5" customHeight="1" x14ac:dyDescent="0.25">
      <c r="A212" s="40" t="s">
        <v>1886</v>
      </c>
      <c r="B212" s="43">
        <f>IF(ISBLANK(B211),B210,IF(B211&gt;0,ROUNDDOWN(B211/B208,0)*B208,ROUNDUP(B211/B208,0)*B208))</f>
        <v>0</v>
      </c>
      <c r="C212" s="35"/>
      <c r="D212" s="27" t="str">
        <f t="shared" si="34"/>
        <v>10</v>
      </c>
      <c r="E212" s="28">
        <f t="shared" si="36"/>
        <v>10</v>
      </c>
      <c r="F212" s="28">
        <f t="shared" si="35"/>
        <v>11</v>
      </c>
      <c r="G212" s="29">
        <f ca="1">SUMPRODUCT((Data!AF$6:AF$999&gt;=E212)*(Data!AF$6:AF$999&lt;F212),SUBTOTAL(103,OFFSET(Data!AF$6:AF$999,ROW(Data!AF$6:AF$999)-MIN(ROW(Data!AF$6:AF$999)),0,1,1)))</f>
        <v>14</v>
      </c>
      <c r="H212" s="29">
        <f ca="1">SUM(G$201:G212)</f>
        <v>325</v>
      </c>
      <c r="I212" s="13" t="b">
        <f t="shared" ca="1" si="37"/>
        <v>1</v>
      </c>
      <c r="J212" s="13">
        <v>0</v>
      </c>
      <c r="K212" s="13">
        <f>COUNTIFS(Data!AF$6:AF$999,"&gt;="&amp;E212,Data!AF$6:AF$999,"&lt;"&amp;F212)*R222</f>
        <v>14</v>
      </c>
      <c r="L212" s="13"/>
      <c r="M212" s="13"/>
      <c r="N212" s="13"/>
      <c r="O212" s="13"/>
      <c r="P212" s="13"/>
      <c r="Q212" s="13"/>
      <c r="R212" s="73"/>
      <c r="S212" s="18"/>
      <c r="T212" s="19"/>
      <c r="U212" s="20"/>
      <c r="V212" s="20"/>
      <c r="W212" s="20"/>
      <c r="X212" s="20"/>
      <c r="Y212" s="20"/>
      <c r="Z212" s="20"/>
      <c r="AA212" s="21"/>
    </row>
    <row r="213" spans="1:27" s="22" customFormat="1" ht="16.5" customHeight="1" x14ac:dyDescent="0.25">
      <c r="A213" s="38" t="s">
        <v>1881</v>
      </c>
      <c r="B213" s="45">
        <f>SUBTOTAL(104,Data!$AF$6:$AF$999)</f>
        <v>12</v>
      </c>
      <c r="C213" s="13"/>
      <c r="D213" s="27" t="str">
        <f t="shared" si="34"/>
        <v>11</v>
      </c>
      <c r="E213" s="28">
        <f t="shared" si="36"/>
        <v>11</v>
      </c>
      <c r="F213" s="28">
        <f t="shared" si="35"/>
        <v>12</v>
      </c>
      <c r="G213" s="29">
        <f ca="1">SUMPRODUCT((Data!AF$6:AF$999&gt;=E213)*(Data!AF$6:AF$999&lt;F213),SUBTOTAL(103,OFFSET(Data!AF$6:AF$999,ROW(Data!AF$6:AF$999)-MIN(ROW(Data!AF$6:AF$999)),0,1,1)))</f>
        <v>6</v>
      </c>
      <c r="H213" s="29">
        <f ca="1">SUM(G$201:G213)</f>
        <v>331</v>
      </c>
      <c r="I213" s="13" t="b">
        <f t="shared" ca="1" si="37"/>
        <v>1</v>
      </c>
      <c r="J213" s="13">
        <v>0</v>
      </c>
      <c r="K213" s="13">
        <f>COUNTIFS(Data!AF$6:AF$999,"&gt;="&amp;E213,Data!AF$6:AF$999,"&lt;"&amp;F213)*R222</f>
        <v>6</v>
      </c>
      <c r="L213" s="13"/>
      <c r="M213" s="13"/>
      <c r="N213" s="13"/>
      <c r="O213" s="13"/>
      <c r="P213" s="13"/>
      <c r="Q213" s="13"/>
      <c r="R213" s="73"/>
      <c r="S213" s="18"/>
      <c r="T213" s="19"/>
      <c r="U213" s="20"/>
      <c r="V213" s="20"/>
      <c r="W213" s="20"/>
      <c r="X213" s="20"/>
      <c r="Y213" s="20"/>
      <c r="Z213" s="20"/>
      <c r="AA213" s="21"/>
    </row>
    <row r="214" spans="1:27" s="22" customFormat="1" ht="16.5" customHeight="1" x14ac:dyDescent="0.25">
      <c r="A214" s="38" t="s">
        <v>1880</v>
      </c>
      <c r="B214" s="118">
        <f>ROUNDUP(B213/B208,0)*B208</f>
        <v>12</v>
      </c>
      <c r="C214" s="35"/>
      <c r="D214" s="27" t="str">
        <f t="shared" si="34"/>
        <v>12</v>
      </c>
      <c r="E214" s="28">
        <f t="shared" si="36"/>
        <v>12</v>
      </c>
      <c r="F214" s="28">
        <f t="shared" si="35"/>
        <v>13</v>
      </c>
      <c r="G214" s="29">
        <f ca="1">SUMPRODUCT((Data!AF$6:AF$999&gt;=E214)*(Data!AF$6:AF$999&lt;F214),SUBTOTAL(103,OFFSET(Data!AF$6:AF$999,ROW(Data!AF$6:AF$999)-MIN(ROW(Data!AF$6:AF$999)),0,1,1)))</f>
        <v>3</v>
      </c>
      <c r="H214" s="29">
        <f ca="1">SUM(G$201:G214)</f>
        <v>334</v>
      </c>
      <c r="I214" s="13" t="b">
        <f t="shared" ca="1" si="37"/>
        <v>1</v>
      </c>
      <c r="J214" s="13">
        <v>0</v>
      </c>
      <c r="K214" s="13">
        <f>COUNTIFS(Data!AF$6:AF$999,"&gt;="&amp;E214,Data!AF$6:AF$999,"&lt;"&amp;F214)*R222</f>
        <v>3</v>
      </c>
      <c r="L214" s="13"/>
      <c r="M214" s="13"/>
      <c r="N214" s="13"/>
      <c r="O214" s="13"/>
      <c r="P214" s="13"/>
      <c r="Q214" s="13"/>
      <c r="R214" s="73"/>
      <c r="S214" s="18"/>
      <c r="T214" s="19"/>
      <c r="U214" s="20"/>
      <c r="V214" s="20"/>
      <c r="W214" s="20"/>
      <c r="X214" s="20"/>
      <c r="Y214" s="20"/>
      <c r="Z214" s="20"/>
      <c r="AA214" s="21"/>
    </row>
    <row r="215" spans="1:27" s="22" customFormat="1" ht="16.5" customHeight="1" x14ac:dyDescent="0.25">
      <c r="A215" s="206" t="s">
        <v>1433</v>
      </c>
      <c r="B215" s="47"/>
      <c r="C215" s="35"/>
      <c r="D215" s="27" t="str">
        <f t="shared" si="34"/>
        <v>13</v>
      </c>
      <c r="E215" s="28">
        <f t="shared" si="36"/>
        <v>13</v>
      </c>
      <c r="F215" s="28">
        <f t="shared" si="35"/>
        <v>14</v>
      </c>
      <c r="G215" s="29">
        <f ca="1">SUMPRODUCT((Data!AF$6:AF$999&gt;=E215)*(Data!AF$6:AF$999&lt;F215),SUBTOTAL(103,OFFSET(Data!AF$6:AF$999,ROW(Data!AF$6:AF$999)-MIN(ROW(Data!AF$6:AF$999)),0,1,1)))</f>
        <v>0</v>
      </c>
      <c r="H215" s="29">
        <f ca="1">SUM(G$201:G215)</f>
        <v>334</v>
      </c>
      <c r="I215" s="13" t="b">
        <f t="shared" ca="1" si="37"/>
        <v>0</v>
      </c>
      <c r="J215" s="13">
        <v>0</v>
      </c>
      <c r="K215" s="13">
        <f>COUNTIFS(Data!AF$6:AF$999,"&gt;="&amp;E215,Data!AF$6:AF$999,"&lt;"&amp;F215)*R222</f>
        <v>0</v>
      </c>
      <c r="L215" s="13"/>
      <c r="M215" s="13"/>
      <c r="N215" s="13"/>
      <c r="O215" s="13"/>
      <c r="P215" s="13"/>
      <c r="Q215" s="13"/>
      <c r="R215" s="73"/>
      <c r="S215" s="18"/>
      <c r="T215" s="19"/>
      <c r="U215" s="20"/>
      <c r="V215" s="20"/>
      <c r="W215" s="20"/>
      <c r="X215" s="20"/>
      <c r="Y215" s="20"/>
      <c r="Z215" s="20"/>
      <c r="AA215" s="21"/>
    </row>
    <row r="216" spans="1:27" s="22" customFormat="1" ht="16.5" customHeight="1" x14ac:dyDescent="0.25">
      <c r="A216" s="207"/>
      <c r="B216" s="48"/>
      <c r="C216" s="13"/>
      <c r="D216" s="27" t="str">
        <f t="shared" si="34"/>
        <v>14</v>
      </c>
      <c r="E216" s="28">
        <f t="shared" si="36"/>
        <v>14</v>
      </c>
      <c r="F216" s="28">
        <f t="shared" si="35"/>
        <v>15</v>
      </c>
      <c r="G216" s="29">
        <f ca="1">SUMPRODUCT((Data!AF$6:AF$999&gt;=E216)*(Data!AF$6:AF$999&lt;F216),SUBTOTAL(103,OFFSET(Data!AF$6:AF$999,ROW(Data!AF$6:AF$999)-MIN(ROW(Data!AF$6:AF$999)),0,1,1)))</f>
        <v>0</v>
      </c>
      <c r="H216" s="29">
        <f ca="1">SUM(G$201:G216)</f>
        <v>334</v>
      </c>
      <c r="I216" s="13" t="b">
        <f t="shared" ca="1" si="37"/>
        <v>0</v>
      </c>
      <c r="J216" s="13">
        <v>0</v>
      </c>
      <c r="K216" s="13">
        <f>COUNTIFS(Data!AF$6:AF$999,"&gt;="&amp;E216,Data!AF$6:AF$999,"&lt;"&amp;F216)*R222</f>
        <v>0</v>
      </c>
      <c r="L216" s="13"/>
      <c r="M216" s="13"/>
      <c r="N216" s="13"/>
      <c r="O216" s="13"/>
      <c r="P216" s="13"/>
      <c r="Q216" s="13"/>
      <c r="R216" s="73"/>
      <c r="S216" s="18"/>
      <c r="T216" s="19"/>
      <c r="U216" s="20"/>
      <c r="V216" s="20"/>
      <c r="W216" s="20"/>
      <c r="X216" s="20"/>
      <c r="Y216" s="20"/>
      <c r="Z216" s="20"/>
      <c r="AA216" s="21"/>
    </row>
    <row r="217" spans="1:27" s="22" customFormat="1" ht="16.5" customHeight="1" x14ac:dyDescent="0.25">
      <c r="A217" s="49" t="s">
        <v>1437</v>
      </c>
      <c r="B217" s="119">
        <v>1</v>
      </c>
      <c r="C217" s="13"/>
      <c r="D217" s="27" t="str">
        <f t="shared" si="34"/>
        <v>15</v>
      </c>
      <c r="E217" s="28">
        <f t="shared" si="36"/>
        <v>15</v>
      </c>
      <c r="F217" s="28">
        <f t="shared" si="35"/>
        <v>16</v>
      </c>
      <c r="G217" s="29">
        <f ca="1">SUMPRODUCT((Data!AF$6:AF$999&gt;=E217)*(Data!AF$6:AF$999&lt;F217),SUBTOTAL(103,OFFSET(Data!AF$6:AF$999,ROW(Data!AF$6:AF$999)-MIN(ROW(Data!AF$6:AF$999)),0,1,1)))</f>
        <v>0</v>
      </c>
      <c r="H217" s="29">
        <f ca="1">SUM(G$201:G217)</f>
        <v>334</v>
      </c>
      <c r="I217" s="13" t="b">
        <f t="shared" ca="1" si="37"/>
        <v>0</v>
      </c>
      <c r="J217" s="13">
        <v>0</v>
      </c>
      <c r="K217" s="13">
        <f>COUNTIFS(Data!AF$6:AF$999,"&gt;="&amp;E217,Data!AF$6:AF$999,"&lt;"&amp;F217)*R222</f>
        <v>0</v>
      </c>
      <c r="L217" s="13"/>
      <c r="M217" s="13"/>
      <c r="N217" s="13"/>
      <c r="O217" s="13"/>
      <c r="P217" s="13"/>
      <c r="Q217" s="13"/>
      <c r="R217" s="73"/>
      <c r="S217" s="18"/>
      <c r="T217" s="19"/>
      <c r="U217" s="20"/>
      <c r="V217" s="20"/>
      <c r="W217" s="20"/>
      <c r="X217" s="20"/>
      <c r="Y217" s="20"/>
      <c r="Z217" s="20"/>
      <c r="AA217" s="21"/>
    </row>
    <row r="218" spans="1:27" s="22" customFormat="1" ht="16.5" customHeight="1" x14ac:dyDescent="0.25">
      <c r="A218" s="51" t="s">
        <v>1440</v>
      </c>
      <c r="B218" s="12">
        <f>IF(ISBLANK(B211),IF(AND(ISBLANK(B221),ISBLANK(B219)),ROUNDUP(C218/B217,0)*B217,IF(ISBLANK(B221),ROUNDUP(B219/B217,0)*B217,IF(ISBLANK(B219),ROUNDUP((B214-B212)/(ROUND(B221,0)*B217),0)*B217,ROUNDUP(B219/B217,0)*B217))),IF(AND(ISBLANK(B221),ISBLANK(B219)),ROUNDUP(C218/B217,0)*B217,IF(ISBLANK(B221),ROUNDUP(B219/B217,0)*B217,IF(ISBLANK(B219),ROUNDUP((B214-B212)/(ROUND(B221,0)*B217),0)*B217,ROUNDUP(B219/B217,0)*B217))))</f>
        <v>1</v>
      </c>
      <c r="C218" s="29">
        <f>IF((B214-B212)=0,1,(B214-B212)/C219)</f>
        <v>1</v>
      </c>
      <c r="D218" s="27" t="str">
        <f t="shared" si="34"/>
        <v>16</v>
      </c>
      <c r="E218" s="28">
        <f t="shared" si="36"/>
        <v>16</v>
      </c>
      <c r="F218" s="28">
        <f t="shared" si="35"/>
        <v>17</v>
      </c>
      <c r="G218" s="29">
        <f ca="1">SUMPRODUCT((Data!AF$6:AF$999&gt;=E218)*(Data!AF$6:AF$999&lt;F218),SUBTOTAL(103,OFFSET(Data!AF$6:AF$999,ROW(Data!AF$6:AF$999)-MIN(ROW(Data!AF$6:AF$999)),0,1,1)))</f>
        <v>0</v>
      </c>
      <c r="H218" s="29">
        <f ca="1">SUM(G$201:G218)</f>
        <v>334</v>
      </c>
      <c r="I218" s="13" t="b">
        <f t="shared" ca="1" si="37"/>
        <v>0</v>
      </c>
      <c r="J218" s="13">
        <v>0</v>
      </c>
      <c r="K218" s="13">
        <f>COUNTIFS(Data!AF$6:AF$999,"&gt;="&amp;E218,Data!AF$6:AF$999,"&lt;"&amp;F218)*R222</f>
        <v>0</v>
      </c>
      <c r="L218" s="13"/>
      <c r="M218" s="13"/>
      <c r="N218" s="13"/>
      <c r="O218" s="13"/>
      <c r="P218" s="13"/>
      <c r="Q218" s="13"/>
      <c r="R218" s="73"/>
      <c r="S218" s="18"/>
      <c r="T218" s="19"/>
      <c r="U218" s="20"/>
      <c r="V218" s="20"/>
      <c r="W218" s="20"/>
      <c r="X218" s="20"/>
      <c r="Y218" s="20"/>
      <c r="Z218" s="20"/>
      <c r="AA218" s="21"/>
    </row>
    <row r="219" spans="1:27" s="22" customFormat="1" ht="16.5" customHeight="1" x14ac:dyDescent="0.25">
      <c r="A219" s="52" t="s">
        <v>1436</v>
      </c>
      <c r="B219" s="68">
        <v>1</v>
      </c>
      <c r="C219" s="53">
        <f>IF(AND(ISBLANK(B221),ISBLANK(B219)),B222,IF(ISBLANK(B219),ROUND(B221,0),IF(ISBLANK(B221),ROUNDUP((B214-B212)/B219,0),ROUND(B221,0))))</f>
        <v>12</v>
      </c>
      <c r="D219" s="27" t="str">
        <f t="shared" si="34"/>
        <v>17</v>
      </c>
      <c r="E219" s="28">
        <f t="shared" si="36"/>
        <v>17</v>
      </c>
      <c r="F219" s="28">
        <f t="shared" si="35"/>
        <v>18</v>
      </c>
      <c r="G219" s="29">
        <f ca="1">SUMPRODUCT((Data!AF$6:AF$999&gt;=E219)*(Data!AF$6:AF$999&lt;F219),SUBTOTAL(103,OFFSET(Data!AF$6:AF$999,ROW(Data!AF$6:AF$999)-MIN(ROW(Data!AF$6:AF$999)),0,1,1)))</f>
        <v>0</v>
      </c>
      <c r="H219" s="29">
        <f ca="1">SUM(G$201:G219)</f>
        <v>334</v>
      </c>
      <c r="I219" s="13" t="b">
        <f t="shared" ca="1" si="37"/>
        <v>0</v>
      </c>
      <c r="J219" s="13">
        <v>0</v>
      </c>
      <c r="K219" s="13">
        <f>COUNTIFS(Data!AF$6:AF$999,"&gt;="&amp;E219,Data!AF$6:AF$999,"&lt;"&amp;F219)*R222</f>
        <v>0</v>
      </c>
      <c r="L219" s="13"/>
      <c r="M219" s="13"/>
      <c r="N219" s="13"/>
      <c r="O219" s="13"/>
      <c r="P219" s="13"/>
      <c r="Q219" s="13"/>
      <c r="R219" s="73"/>
      <c r="S219" s="18"/>
      <c r="T219" s="19"/>
      <c r="U219" s="20"/>
      <c r="V219" s="20"/>
      <c r="W219" s="20"/>
      <c r="X219" s="20"/>
      <c r="Y219" s="20"/>
      <c r="Z219" s="20"/>
      <c r="AA219" s="21"/>
    </row>
    <row r="220" spans="1:27" s="22" customFormat="1" ht="16.5" customHeight="1" x14ac:dyDescent="0.25">
      <c r="A220" s="51" t="s">
        <v>1439</v>
      </c>
      <c r="B220" s="54">
        <f ca="1">COUNTIF(I201:I222,TRUE)</f>
        <v>13</v>
      </c>
      <c r="C220" s="13"/>
      <c r="D220" s="27" t="str">
        <f t="shared" si="34"/>
        <v>18</v>
      </c>
      <c r="E220" s="28">
        <f t="shared" si="36"/>
        <v>18</v>
      </c>
      <c r="F220" s="28">
        <f t="shared" si="35"/>
        <v>19</v>
      </c>
      <c r="G220" s="29">
        <f ca="1">SUMPRODUCT((Data!AF$6:AF$999&gt;=E220)*(Data!AF$6:AF$999&lt;F220),SUBTOTAL(103,OFFSET(Data!AF$6:AF$999,ROW(Data!AF$6:AF$999)-MIN(ROW(Data!AF$6:AF$999)),0,1,1)))</f>
        <v>0</v>
      </c>
      <c r="H220" s="29">
        <f ca="1">SUM(G$201:G220)</f>
        <v>334</v>
      </c>
      <c r="I220" s="13" t="b">
        <f t="shared" ca="1" si="37"/>
        <v>0</v>
      </c>
      <c r="J220" s="13">
        <v>0</v>
      </c>
      <c r="K220" s="13">
        <f>COUNTIFS(Data!AF$6:AF$999,"&gt;="&amp;E220,Data!AF$6:AF$999,"&lt;"&amp;F220)*R222</f>
        <v>0</v>
      </c>
      <c r="L220" s="13"/>
      <c r="M220" s="13"/>
      <c r="N220" s="13"/>
      <c r="O220" s="13"/>
      <c r="P220" s="13"/>
      <c r="Q220" s="13"/>
      <c r="R220" s="73"/>
      <c r="S220" s="18"/>
      <c r="T220" s="19"/>
      <c r="U220" s="20"/>
      <c r="V220" s="20"/>
      <c r="W220" s="20"/>
      <c r="X220" s="20"/>
      <c r="Y220" s="20"/>
      <c r="Z220" s="20"/>
      <c r="AA220" s="21"/>
    </row>
    <row r="221" spans="1:27" s="22" customFormat="1" ht="16.5" customHeight="1" x14ac:dyDescent="0.25">
      <c r="A221" s="52" t="s">
        <v>1438</v>
      </c>
      <c r="B221" s="68"/>
      <c r="C221" s="13"/>
      <c r="D221" s="27" t="str">
        <f t="shared" si="34"/>
        <v>19</v>
      </c>
      <c r="E221" s="28">
        <f t="shared" si="36"/>
        <v>19</v>
      </c>
      <c r="F221" s="28">
        <f t="shared" si="35"/>
        <v>20</v>
      </c>
      <c r="G221" s="29">
        <f ca="1">SUMPRODUCT((Data!AF$6:AF$999&gt;=E221)*(Data!AF$6:AF$999&lt;F221),SUBTOTAL(103,OFFSET(Data!AF$6:AF$999,ROW(Data!AF$6:AF$999)-MIN(ROW(Data!AF$6:AF$999)),0,1,1)))</f>
        <v>0</v>
      </c>
      <c r="H221" s="29">
        <f ca="1">SUM(G$201:G221)</f>
        <v>334</v>
      </c>
      <c r="I221" s="13" t="b">
        <f t="shared" ca="1" si="37"/>
        <v>0</v>
      </c>
      <c r="J221" s="13">
        <v>0</v>
      </c>
      <c r="K221" s="13">
        <f>COUNTIFS(Data!AF$6:AF$999,"&gt;="&amp;E221,Data!AF$6:AF$999,"&lt;"&amp;F221)*R222</f>
        <v>0</v>
      </c>
      <c r="L221" s="13"/>
      <c r="M221" s="13"/>
      <c r="N221" s="13"/>
      <c r="O221" s="13"/>
      <c r="P221" s="13"/>
      <c r="Q221" s="13"/>
      <c r="R221" s="73"/>
      <c r="S221" s="18"/>
      <c r="T221" s="19"/>
      <c r="U221" s="20"/>
      <c r="V221" s="20"/>
      <c r="W221" s="20"/>
      <c r="X221" s="20"/>
      <c r="Y221" s="20"/>
      <c r="Z221" s="20"/>
      <c r="AA221" s="21"/>
    </row>
    <row r="222" spans="1:27" s="22" customFormat="1" ht="16.5" customHeight="1" x14ac:dyDescent="0.25">
      <c r="A222" s="55" t="s">
        <v>1441</v>
      </c>
      <c r="B222" s="56">
        <f>IF(ROUND(LOG(B204,2),0)&lt;&gt;0,ROUND(LOG(B204,2),0),1)</f>
        <v>8</v>
      </c>
      <c r="C222" s="13"/>
      <c r="D222" s="90" t="str">
        <f>TEXT(E222,IF(B$205=2,"0.00",IF(B$205=1,"0.0",0)))&amp;" ≤ x"</f>
        <v>20 ≤ x</v>
      </c>
      <c r="E222" s="25">
        <f t="shared" si="36"/>
        <v>20</v>
      </c>
      <c r="F222" s="57"/>
      <c r="G222" s="29">
        <f ca="1">SUMPRODUCT((Data!AF$6:AF$999&gt;=E222)*1,SUBTOTAL(103,OFFSET(Data!AF$6:AF$999,ROW(Data!AF$6:AF$999)-MIN(ROW(Data!AF$6:AF$999)),0,1,1)))</f>
        <v>0</v>
      </c>
      <c r="H222" s="26">
        <f ca="1">SUM(G$201:G222)</f>
        <v>334</v>
      </c>
      <c r="I222" s="13" t="b">
        <f ca="1">AND(B204=H222,H222&lt;&gt;SUM(G201:G221))</f>
        <v>0</v>
      </c>
      <c r="J222" s="13">
        <f ca="1">IF(G222&gt;0,G222,0)</f>
        <v>0</v>
      </c>
      <c r="K222" s="13">
        <f>COUNTIFS(Data!AF$6:AF$999,"&gt;="&amp;E222)*R222</f>
        <v>0</v>
      </c>
      <c r="L222" s="13"/>
      <c r="M222" s="13"/>
      <c r="N222" s="13"/>
      <c r="O222" s="13"/>
      <c r="P222" s="13"/>
      <c r="Q222" s="13"/>
      <c r="R222" s="88" t="b">
        <v>1</v>
      </c>
      <c r="S222" s="18"/>
      <c r="T222" s="19"/>
      <c r="U222" s="20"/>
      <c r="V222" s="20"/>
      <c r="W222" s="20"/>
      <c r="X222" s="20"/>
      <c r="Y222" s="20"/>
      <c r="Z222" s="20"/>
      <c r="AA222" s="21"/>
    </row>
    <row r="223" spans="1:27" s="21" customFormat="1" ht="39.950000000000003" customHeight="1" x14ac:dyDescent="0.25">
      <c r="B223" s="70"/>
      <c r="C223" s="59"/>
      <c r="D223" s="60"/>
      <c r="E223" s="61"/>
      <c r="F223" s="61"/>
      <c r="G223" s="62"/>
      <c r="H223" s="62"/>
      <c r="I223" s="59"/>
      <c r="K223" s="59"/>
      <c r="L223" s="59"/>
      <c r="M223" s="59"/>
      <c r="N223" s="59"/>
      <c r="O223" s="59"/>
      <c r="P223" s="59"/>
      <c r="Q223" s="59"/>
      <c r="R223" s="71"/>
      <c r="T223" s="20"/>
      <c r="U223" s="20"/>
      <c r="V223" s="20"/>
      <c r="W223" s="20"/>
      <c r="X223" s="20"/>
      <c r="Y223" s="20"/>
      <c r="Z223" s="20"/>
    </row>
    <row r="224" spans="1:27" s="21" customFormat="1" ht="39.950000000000003" customHeight="1" x14ac:dyDescent="0.25">
      <c r="B224" s="70"/>
      <c r="C224" s="59"/>
      <c r="D224" s="60"/>
      <c r="E224" s="61"/>
      <c r="F224" s="61"/>
      <c r="G224" s="62"/>
      <c r="H224" s="62"/>
      <c r="I224" s="59"/>
      <c r="K224" s="59"/>
      <c r="L224" s="59"/>
      <c r="M224" s="59"/>
      <c r="N224" s="59"/>
      <c r="O224" s="59"/>
      <c r="P224" s="59"/>
      <c r="Q224" s="59"/>
      <c r="R224" s="71"/>
      <c r="T224" s="20"/>
      <c r="U224" s="20"/>
      <c r="V224" s="20"/>
      <c r="W224" s="20"/>
      <c r="X224" s="20"/>
      <c r="Y224" s="20"/>
      <c r="Z224" s="20"/>
    </row>
    <row r="225" spans="1:27" s="22" customFormat="1" ht="16.5" customHeight="1" x14ac:dyDescent="0.25">
      <c r="A225" s="210" t="s">
        <v>1435</v>
      </c>
      <c r="B225" s="210"/>
      <c r="C225" s="13"/>
      <c r="D225" s="14" t="s">
        <v>1401</v>
      </c>
      <c r="E225" s="15" t="s">
        <v>1397</v>
      </c>
      <c r="F225" s="15" t="s">
        <v>1398</v>
      </c>
      <c r="G225" s="16" t="s">
        <v>1371</v>
      </c>
      <c r="H225" s="17" t="s">
        <v>1399</v>
      </c>
      <c r="I225" s="13"/>
      <c r="J225" s="18"/>
      <c r="K225" s="13"/>
      <c r="L225" s="13"/>
      <c r="M225" s="13"/>
      <c r="N225" s="13"/>
      <c r="O225" s="13"/>
      <c r="P225" s="13"/>
      <c r="Q225" s="13"/>
      <c r="R225" s="73"/>
      <c r="S225" s="18"/>
      <c r="T225" s="19"/>
      <c r="U225" s="20"/>
      <c r="V225" s="20"/>
      <c r="W225" s="20"/>
      <c r="X225" s="20"/>
      <c r="Y225" s="20"/>
      <c r="Z225" s="20"/>
      <c r="AA225" s="21"/>
    </row>
    <row r="226" spans="1:27" s="22" customFormat="1" ht="16.5" customHeight="1" x14ac:dyDescent="0.25">
      <c r="A226" s="210"/>
      <c r="B226" s="210"/>
      <c r="C226" s="13"/>
      <c r="D226" s="23" t="str">
        <f>"x ≤ "&amp;TEXT(F226-1,IF(B$230=2,"0.00",IF(B$230=1,"0.0",0)))</f>
        <v>x ≤ -3</v>
      </c>
      <c r="E226" s="24">
        <f>E227-$B$243</f>
        <v>-3</v>
      </c>
      <c r="F226" s="25">
        <f>E227</f>
        <v>-2</v>
      </c>
      <c r="G226" s="26">
        <f ca="1">SUMPRODUCT(1*(Data!AG$6:AG$999&lt;F226),SUBTOTAL(103,OFFSET(Data!AG$6:AG$999,ROW(Data!AG$6:AG$999)-MIN(ROW(Data!AG$6:AG$999)),0,1,1)))</f>
        <v>0</v>
      </c>
      <c r="H226" s="26">
        <f ca="1">SUM(G$226:G226)</f>
        <v>0</v>
      </c>
      <c r="I226" s="13" t="b">
        <f ca="1">H226&lt;&gt;0</f>
        <v>0</v>
      </c>
      <c r="J226" s="13">
        <f ca="1">IF(G226&gt;0,G226,0)</f>
        <v>0</v>
      </c>
      <c r="K226" s="13">
        <f>COUNTIFS(Data!AG$6:AG$999,"&lt;"&amp;F226)*R247</f>
        <v>0</v>
      </c>
      <c r="L226" s="13"/>
      <c r="M226" s="13"/>
      <c r="N226" s="13"/>
      <c r="O226" s="13"/>
      <c r="P226" s="13"/>
      <c r="Q226" s="13"/>
      <c r="R226" s="73"/>
      <c r="S226" s="18"/>
      <c r="T226" s="19"/>
      <c r="U226" s="20"/>
      <c r="V226" s="20"/>
      <c r="W226" s="20"/>
      <c r="X226" s="20"/>
      <c r="Y226" s="20"/>
      <c r="Z226" s="20"/>
      <c r="AA226" s="21"/>
    </row>
    <row r="227" spans="1:27" s="22" customFormat="1" ht="16.5" customHeight="1" x14ac:dyDescent="0.25">
      <c r="A227" s="204" t="str">
        <f ca="1">IF(AND(SUM(H_Bond_Donors_Freq)=B229,SUM(G227:G246)=B229),"","DATA  OUT  OF  RANGE!")</f>
        <v/>
      </c>
      <c r="B227" s="204"/>
      <c r="C227" s="13"/>
      <c r="D227" s="27" t="str">
        <f t="shared" ref="D227:D246" si="38">IF(B$243&gt;1,TEXT(E227,IF(B$230=2,"0.00",IF(B$230=1,"0.0",0)))&amp;" ≤ x ≤ "&amp;TEXT(F227-1,IF(B$230=2,"0.00",IF(B$230=1,"0.0",0))),TEXT(E227,IF(B$230=2,"0.00",IF(B$230=1,"0.0",0))))</f>
        <v>-2</v>
      </c>
      <c r="E227" s="28">
        <f>IF(ISBLANK(B236),IF(OR(ISBLANK(B246),ISBLANK(B244)),ROUND((B237-(B237+C244*B243-B239)/2)/B233,0)*B233,B237),B236)</f>
        <v>-2</v>
      </c>
      <c r="F227" s="28">
        <f t="shared" ref="F227:F246" si="39">E227+$B$243</f>
        <v>-1</v>
      </c>
      <c r="G227" s="29">
        <f ca="1">SUMPRODUCT((Data!AG$6:AG$999&gt;=E227)*(Data!AG$6:AG$999&lt;F227),SUBTOTAL(103,OFFSET(Data!AG$6:AG$999,ROW(Data!AG$6:AG$999)-MIN(ROW(Data!AG$6:AG$999)),0,1,1)))</f>
        <v>0</v>
      </c>
      <c r="H227" s="29">
        <f ca="1">SUM(G$226:G227)</f>
        <v>0</v>
      </c>
      <c r="I227" s="13" t="b">
        <f ca="1">IF(ISNUMBER($B$246),(ROW(H227)-ROW($H$225)-1)&lt;=$B$246,OR(AND((ROW(H227)-ROW($H$225))&gt;=MATCH(TRUE,INDEX($H$226:$H$247&lt;&gt;0,),0),(ROW(H227)-ROW($H$225))&lt;=MATCH(TRUE,INDEX($H$226:$H$247=$B$229,),0)),AND(ISNUMBER($B$236),(ROW(H227)-ROW($H$225))&lt;=MATCH(TRUE,INDEX($H$226:$H$247=$B$229,),0))))</f>
        <v>0</v>
      </c>
      <c r="J227" s="13">
        <v>0</v>
      </c>
      <c r="K227" s="13">
        <f>COUNTIFS(Data!AG$6:AG$999,"&gt;="&amp;E227,Data!AG$6:AG$999,"&lt;"&amp;F227)*R247</f>
        <v>0</v>
      </c>
      <c r="L227" s="13"/>
      <c r="M227" s="13"/>
      <c r="N227" s="13"/>
      <c r="O227" s="13"/>
      <c r="P227" s="13"/>
      <c r="Q227" s="13"/>
      <c r="R227" s="73"/>
      <c r="S227" s="18"/>
      <c r="T227" s="19"/>
      <c r="U227" s="20"/>
      <c r="V227" s="20"/>
      <c r="W227" s="20"/>
      <c r="X227" s="20"/>
      <c r="Y227" s="20"/>
      <c r="Z227" s="20"/>
      <c r="AA227" s="21"/>
    </row>
    <row r="228" spans="1:27" s="22" customFormat="1" ht="16.5" customHeight="1" x14ac:dyDescent="0.25">
      <c r="A228" s="204"/>
      <c r="B228" s="204"/>
      <c r="C228" s="13"/>
      <c r="D228" s="27" t="str">
        <f t="shared" si="38"/>
        <v>-1</v>
      </c>
      <c r="E228" s="28">
        <f t="shared" ref="E228:E247" si="40">E227+$B$243</f>
        <v>-1</v>
      </c>
      <c r="F228" s="28">
        <f t="shared" si="39"/>
        <v>0</v>
      </c>
      <c r="G228" s="29">
        <f ca="1">SUMPRODUCT((Data!AG$6:AG$999&gt;=E228)*(Data!AG$6:AG$999&lt;F228),SUBTOTAL(103,OFFSET(Data!AG$6:AG$999,ROW(Data!AG$6:AG$999)-MIN(ROW(Data!AG$6:AG$999)),0,1,1)))</f>
        <v>0</v>
      </c>
      <c r="H228" s="29">
        <f ca="1">SUM(G$226:G228)</f>
        <v>0</v>
      </c>
      <c r="I228" s="13" t="b">
        <f t="shared" ref="I228:I246" ca="1" si="41">IF(ISNUMBER($B$246),(ROW(H228)-ROW($H$225)-1)&lt;=$B$246,OR(AND((ROW(H228)-ROW($H$225))&gt;=MATCH(TRUE,INDEX($H$226:$H$247&lt;&gt;0,),0),(ROW(H228)-ROW($H$225))&lt;=MATCH(TRUE,INDEX($H$226:$H$247=$B$229,),0)),AND(ISNUMBER($B$236),(ROW(H228)-ROW($H$225))&lt;=MATCH(TRUE,INDEX($H$226:$H$247=$B$229,),0))))</f>
        <v>0</v>
      </c>
      <c r="J228" s="13">
        <v>0</v>
      </c>
      <c r="K228" s="13">
        <f>COUNTIFS(Data!AG$6:AG$999,"&gt;="&amp;E228,Data!AG$6:AG$999,"&lt;"&amp;F228)*R247</f>
        <v>0</v>
      </c>
      <c r="L228" s="13"/>
      <c r="M228" s="13"/>
      <c r="N228" s="13"/>
      <c r="O228" s="13"/>
      <c r="P228" s="13"/>
      <c r="Q228" s="13"/>
      <c r="R228" s="73"/>
      <c r="S228" s="18"/>
      <c r="T228" s="19"/>
      <c r="U228" s="20"/>
      <c r="V228" s="20"/>
      <c r="W228" s="20"/>
      <c r="X228" s="20"/>
      <c r="Y228" s="20"/>
      <c r="Z228" s="20"/>
      <c r="AA228" s="21"/>
    </row>
    <row r="229" spans="1:27" s="22" customFormat="1" ht="16.5" customHeight="1" x14ac:dyDescent="0.25">
      <c r="A229" s="65" t="s">
        <v>1885</v>
      </c>
      <c r="B229" s="31">
        <f>SUBTOTAL(102,Data!$AG$6:$AG$999)</f>
        <v>334</v>
      </c>
      <c r="C229" s="13"/>
      <c r="D229" s="27" t="str">
        <f t="shared" si="38"/>
        <v>0</v>
      </c>
      <c r="E229" s="28">
        <f t="shared" si="40"/>
        <v>0</v>
      </c>
      <c r="F229" s="28">
        <f t="shared" si="39"/>
        <v>1</v>
      </c>
      <c r="G229" s="29">
        <f ca="1">SUMPRODUCT((Data!AG$6:AG$999&gt;=E229)*(Data!AG$6:AG$999&lt;F229),SUBTOTAL(103,OFFSET(Data!AG$6:AG$999,ROW(Data!AG$6:AG$999)-MIN(ROW(Data!AG$6:AG$999)),0,1,1)))</f>
        <v>175</v>
      </c>
      <c r="H229" s="29">
        <f ca="1">SUM(G$226:G229)</f>
        <v>175</v>
      </c>
      <c r="I229" s="13" t="b">
        <f t="shared" ca="1" si="41"/>
        <v>1</v>
      </c>
      <c r="J229" s="13">
        <v>0</v>
      </c>
      <c r="K229" s="13">
        <f>COUNTIFS(Data!AG$6:AG$999,"&gt;="&amp;E229,Data!AG$6:AG$999,"&lt;"&amp;F229)*R247</f>
        <v>0</v>
      </c>
      <c r="L229" s="13"/>
      <c r="M229" s="13"/>
      <c r="N229" s="13"/>
      <c r="O229" s="13"/>
      <c r="P229" s="13"/>
      <c r="Q229" s="13"/>
      <c r="R229" s="73"/>
      <c r="S229" s="18"/>
      <c r="T229" s="19"/>
      <c r="U229" s="20"/>
      <c r="V229" s="20"/>
      <c r="W229" s="20"/>
      <c r="X229" s="20"/>
      <c r="Y229" s="20"/>
      <c r="Z229" s="20"/>
      <c r="AA229" s="21"/>
    </row>
    <row r="230" spans="1:27" s="22" customFormat="1" ht="16.5" customHeight="1" x14ac:dyDescent="0.25">
      <c r="A230" s="30" t="s">
        <v>1400</v>
      </c>
      <c r="B230" s="115">
        <v>0</v>
      </c>
      <c r="C230" s="35"/>
      <c r="D230" s="27" t="str">
        <f t="shared" si="38"/>
        <v>1</v>
      </c>
      <c r="E230" s="28">
        <f t="shared" si="40"/>
        <v>1</v>
      </c>
      <c r="F230" s="28">
        <f t="shared" si="39"/>
        <v>2</v>
      </c>
      <c r="G230" s="29">
        <f ca="1">SUMPRODUCT((Data!AG$6:AG$999&gt;=E230)*(Data!AG$6:AG$999&lt;F230),SUBTOTAL(103,OFFSET(Data!AG$6:AG$999,ROW(Data!AG$6:AG$999)-MIN(ROW(Data!AG$6:AG$999)),0,1,1)))</f>
        <v>105</v>
      </c>
      <c r="H230" s="29">
        <f ca="1">SUM(G$226:G230)</f>
        <v>280</v>
      </c>
      <c r="I230" s="13" t="b">
        <f t="shared" ca="1" si="41"/>
        <v>1</v>
      </c>
      <c r="J230" s="13">
        <v>0</v>
      </c>
      <c r="K230" s="13">
        <f>COUNTIFS(Data!AG$6:AG$999,"&gt;="&amp;E230,Data!AG$6:AG$999,"&lt;"&amp;F230)*R247</f>
        <v>0</v>
      </c>
      <c r="L230" s="13"/>
      <c r="M230" s="13"/>
      <c r="N230" s="13"/>
      <c r="O230" s="13"/>
      <c r="P230" s="13"/>
      <c r="Q230" s="13"/>
      <c r="R230" s="73"/>
      <c r="S230" s="18"/>
      <c r="T230" s="19"/>
      <c r="U230" s="20"/>
      <c r="V230" s="20"/>
      <c r="W230" s="20"/>
      <c r="X230" s="20"/>
      <c r="Y230" s="20"/>
      <c r="Z230" s="20"/>
      <c r="AA230" s="21"/>
    </row>
    <row r="231" spans="1:27" s="22" customFormat="1" ht="16.5" customHeight="1" x14ac:dyDescent="0.25">
      <c r="A231" s="208" t="s">
        <v>1434</v>
      </c>
      <c r="B231" s="31"/>
      <c r="C231" s="13"/>
      <c r="D231" s="27" t="str">
        <f t="shared" si="38"/>
        <v>2</v>
      </c>
      <c r="E231" s="28">
        <f t="shared" si="40"/>
        <v>2</v>
      </c>
      <c r="F231" s="28">
        <f t="shared" si="39"/>
        <v>3</v>
      </c>
      <c r="G231" s="29">
        <f ca="1">SUMPRODUCT((Data!AG$6:AG$999&gt;=E231)*(Data!AG$6:AG$999&lt;F231),SUBTOTAL(103,OFFSET(Data!AG$6:AG$999,ROW(Data!AG$6:AG$999)-MIN(ROW(Data!AG$6:AG$999)),0,1,1)))</f>
        <v>46</v>
      </c>
      <c r="H231" s="29">
        <f ca="1">SUM(G$226:G231)</f>
        <v>326</v>
      </c>
      <c r="I231" s="13" t="b">
        <f t="shared" ca="1" si="41"/>
        <v>1</v>
      </c>
      <c r="J231" s="13">
        <v>0</v>
      </c>
      <c r="K231" s="13">
        <f>COUNTIFS(Data!AG$6:AG$999,"&gt;="&amp;E231,Data!AG$6:AG$999,"&lt;"&amp;F231)*R247</f>
        <v>0</v>
      </c>
      <c r="L231" s="13"/>
      <c r="M231" s="13"/>
      <c r="N231" s="13"/>
      <c r="O231" s="13"/>
      <c r="P231" s="13"/>
      <c r="Q231" s="13"/>
      <c r="R231" s="73"/>
      <c r="S231" s="18"/>
      <c r="T231" s="19"/>
      <c r="U231" s="20"/>
      <c r="V231" s="20"/>
      <c r="W231" s="20"/>
      <c r="X231" s="20"/>
      <c r="Y231" s="20"/>
      <c r="Z231" s="20"/>
      <c r="AA231" s="21"/>
    </row>
    <row r="232" spans="1:27" s="22" customFormat="1" ht="16.5" customHeight="1" x14ac:dyDescent="0.25">
      <c r="A232" s="209"/>
      <c r="B232" s="125"/>
      <c r="C232" s="13"/>
      <c r="D232" s="27" t="str">
        <f t="shared" si="38"/>
        <v>3</v>
      </c>
      <c r="E232" s="28">
        <f t="shared" si="40"/>
        <v>3</v>
      </c>
      <c r="F232" s="28">
        <f t="shared" si="39"/>
        <v>4</v>
      </c>
      <c r="G232" s="29">
        <f ca="1">SUMPRODUCT((Data!AG$6:AG$999&gt;=E232)*(Data!AG$6:AG$999&lt;F232),SUBTOTAL(103,OFFSET(Data!AG$6:AG$999,ROW(Data!AG$6:AG$999)-MIN(ROW(Data!AG$6:AG$999)),0,1,1)))</f>
        <v>7</v>
      </c>
      <c r="H232" s="29">
        <f ca="1">SUM(G$226:G232)</f>
        <v>333</v>
      </c>
      <c r="I232" s="13" t="b">
        <f t="shared" ca="1" si="41"/>
        <v>1</v>
      </c>
      <c r="J232" s="13">
        <v>0</v>
      </c>
      <c r="K232" s="13">
        <f>COUNTIFS(Data!AG$6:AG$999,"&gt;="&amp;E232,Data!AG$6:AG$999,"&lt;"&amp;F232)*R247</f>
        <v>0</v>
      </c>
      <c r="L232" s="13"/>
      <c r="M232" s="13"/>
      <c r="N232" s="13"/>
      <c r="O232" s="13"/>
      <c r="P232" s="13"/>
      <c r="Q232" s="13"/>
      <c r="R232" s="73"/>
      <c r="S232" s="18"/>
      <c r="T232" s="19"/>
      <c r="U232" s="20"/>
      <c r="V232" s="20"/>
      <c r="W232" s="20"/>
      <c r="X232" s="20"/>
      <c r="Y232" s="20"/>
      <c r="Z232" s="20"/>
      <c r="AA232" s="21"/>
    </row>
    <row r="233" spans="1:27" s="22" customFormat="1" ht="16.5" customHeight="1" x14ac:dyDescent="0.25">
      <c r="A233" s="36" t="s">
        <v>1884</v>
      </c>
      <c r="B233" s="116">
        <v>1</v>
      </c>
      <c r="C233" s="13"/>
      <c r="D233" s="27" t="str">
        <f t="shared" si="38"/>
        <v>4</v>
      </c>
      <c r="E233" s="28">
        <f t="shared" si="40"/>
        <v>4</v>
      </c>
      <c r="F233" s="28">
        <f t="shared" si="39"/>
        <v>5</v>
      </c>
      <c r="G233" s="29">
        <f ca="1">SUMPRODUCT((Data!AG$6:AG$999&gt;=E233)*(Data!AG$6:AG$999&lt;F233),SUBTOTAL(103,OFFSET(Data!AG$6:AG$999,ROW(Data!AG$6:AG$999)-MIN(ROW(Data!AG$6:AG$999)),0,1,1)))</f>
        <v>0</v>
      </c>
      <c r="H233" s="29">
        <f ca="1">SUM(G$226:G233)</f>
        <v>333</v>
      </c>
      <c r="I233" s="13" t="b">
        <f t="shared" ca="1" si="41"/>
        <v>1</v>
      </c>
      <c r="J233" s="13">
        <v>0</v>
      </c>
      <c r="K233" s="13">
        <f>COUNTIFS(Data!AG$6:AG$999,"&gt;="&amp;E233,Data!AG$6:AG$999,"&lt;"&amp;F233)*R247</f>
        <v>0</v>
      </c>
      <c r="L233" s="13"/>
      <c r="M233" s="13"/>
      <c r="N233" s="13"/>
      <c r="O233" s="13"/>
      <c r="P233" s="13"/>
      <c r="Q233" s="13"/>
      <c r="R233" s="73"/>
      <c r="S233" s="18"/>
      <c r="T233" s="19"/>
      <c r="U233" s="20"/>
      <c r="V233" s="20"/>
      <c r="W233" s="20"/>
      <c r="X233" s="20"/>
      <c r="Y233" s="20"/>
      <c r="Z233" s="20"/>
      <c r="AA233" s="21"/>
    </row>
    <row r="234" spans="1:27" s="22" customFormat="1" ht="16.5" customHeight="1" x14ac:dyDescent="0.25">
      <c r="A234" s="38" t="s">
        <v>1883</v>
      </c>
      <c r="B234" s="39">
        <f>SUBTOTAL(105,Data!$AG$6:$AG$999)</f>
        <v>0</v>
      </c>
      <c r="C234" s="13"/>
      <c r="D234" s="27" t="str">
        <f t="shared" si="38"/>
        <v>5</v>
      </c>
      <c r="E234" s="28">
        <f t="shared" si="40"/>
        <v>5</v>
      </c>
      <c r="F234" s="28">
        <f t="shared" si="39"/>
        <v>6</v>
      </c>
      <c r="G234" s="29">
        <f ca="1">SUMPRODUCT((Data!AG$6:AG$999&gt;=E234)*(Data!AG$6:AG$999&lt;F234),SUBTOTAL(103,OFFSET(Data!AG$6:AG$999,ROW(Data!AG$6:AG$999)-MIN(ROW(Data!AG$6:AG$999)),0,1,1)))</f>
        <v>1</v>
      </c>
      <c r="H234" s="29">
        <f ca="1">SUM(G$226:G234)</f>
        <v>334</v>
      </c>
      <c r="I234" s="13" t="b">
        <f t="shared" ca="1" si="41"/>
        <v>1</v>
      </c>
      <c r="J234" s="13">
        <v>0</v>
      </c>
      <c r="K234" s="13">
        <f>COUNTIFS(Data!AG$6:AG$999,"&gt;="&amp;E234,Data!AG$6:AG$999,"&lt;"&amp;F234)*R247</f>
        <v>0</v>
      </c>
      <c r="L234" s="13"/>
      <c r="M234" s="13"/>
      <c r="N234" s="13"/>
      <c r="O234" s="13"/>
      <c r="P234" s="13"/>
      <c r="Q234" s="13"/>
      <c r="R234" s="73"/>
      <c r="S234" s="18"/>
      <c r="T234" s="19"/>
      <c r="U234" s="20"/>
      <c r="V234" s="20"/>
      <c r="W234" s="20"/>
      <c r="X234" s="20"/>
      <c r="Y234" s="20"/>
      <c r="Z234" s="20"/>
      <c r="AA234" s="21"/>
    </row>
    <row r="235" spans="1:27" s="22" customFormat="1" ht="16.5" customHeight="1" x14ac:dyDescent="0.25">
      <c r="A235" s="40" t="s">
        <v>1882</v>
      </c>
      <c r="B235" s="43">
        <f>IF(B234&gt;0,ROUNDDOWN(B234/B233,0)*B233,ROUNDUP(B234/B233,0)*B233)</f>
        <v>0</v>
      </c>
      <c r="C235" s="13"/>
      <c r="D235" s="27" t="str">
        <f t="shared" si="38"/>
        <v>6</v>
      </c>
      <c r="E235" s="28">
        <f t="shared" si="40"/>
        <v>6</v>
      </c>
      <c r="F235" s="28">
        <f t="shared" si="39"/>
        <v>7</v>
      </c>
      <c r="G235" s="29">
        <f ca="1">SUMPRODUCT((Data!AG$6:AG$999&gt;=E235)*(Data!AG$6:AG$999&lt;F235),SUBTOTAL(103,OFFSET(Data!AG$6:AG$999,ROW(Data!AG$6:AG$999)-MIN(ROW(Data!AG$6:AG$999)),0,1,1)))</f>
        <v>0</v>
      </c>
      <c r="H235" s="29">
        <f ca="1">SUM(G$226:G235)</f>
        <v>334</v>
      </c>
      <c r="I235" s="13" t="b">
        <f t="shared" ca="1" si="41"/>
        <v>0</v>
      </c>
      <c r="J235" s="13">
        <v>0</v>
      </c>
      <c r="K235" s="13">
        <f>COUNTIFS(Data!AG$6:AG$999,"&gt;="&amp;E235,Data!AG$6:AG$999,"&lt;"&amp;F235)*R247</f>
        <v>0</v>
      </c>
      <c r="L235" s="13"/>
      <c r="M235" s="13"/>
      <c r="N235" s="13"/>
      <c r="O235" s="13"/>
      <c r="P235" s="13"/>
      <c r="Q235" s="13"/>
      <c r="R235" s="73"/>
      <c r="S235" s="18"/>
      <c r="T235" s="19"/>
      <c r="U235" s="20"/>
      <c r="V235" s="20"/>
      <c r="W235" s="20"/>
      <c r="X235" s="20"/>
      <c r="Y235" s="20"/>
      <c r="Z235" s="20"/>
      <c r="AA235" s="21"/>
    </row>
    <row r="236" spans="1:27" s="22" customFormat="1" ht="16.5" customHeight="1" x14ac:dyDescent="0.25">
      <c r="A236" s="38" t="s">
        <v>1879</v>
      </c>
      <c r="B236" s="117"/>
      <c r="C236" s="13"/>
      <c r="D236" s="27" t="str">
        <f t="shared" si="38"/>
        <v>7</v>
      </c>
      <c r="E236" s="28">
        <f t="shared" si="40"/>
        <v>7</v>
      </c>
      <c r="F236" s="28">
        <f t="shared" si="39"/>
        <v>8</v>
      </c>
      <c r="G236" s="29">
        <f ca="1">SUMPRODUCT((Data!AG$6:AG$999&gt;=E236)*(Data!AG$6:AG$999&lt;F236),SUBTOTAL(103,OFFSET(Data!AG$6:AG$999,ROW(Data!AG$6:AG$999)-MIN(ROW(Data!AG$6:AG$999)),0,1,1)))</f>
        <v>0</v>
      </c>
      <c r="H236" s="29">
        <f ca="1">SUM(G$226:G236)</f>
        <v>334</v>
      </c>
      <c r="I236" s="13" t="b">
        <f t="shared" ca="1" si="41"/>
        <v>0</v>
      </c>
      <c r="J236" s="13">
        <v>0</v>
      </c>
      <c r="K236" s="13">
        <f>COUNTIFS(Data!AG$6:AG$999,"&gt;="&amp;E236,Data!AG$6:AG$999,"&lt;"&amp;F236)*R247</f>
        <v>0</v>
      </c>
      <c r="L236" s="13"/>
      <c r="M236" s="13"/>
      <c r="N236" s="13"/>
      <c r="O236" s="13"/>
      <c r="P236" s="13"/>
      <c r="Q236" s="13"/>
      <c r="R236" s="73"/>
      <c r="S236" s="18"/>
      <c r="T236" s="19"/>
      <c r="U236" s="20"/>
      <c r="V236" s="20"/>
      <c r="W236" s="20"/>
      <c r="X236" s="20"/>
      <c r="Y236" s="20"/>
      <c r="Z236" s="20"/>
      <c r="AA236" s="21"/>
    </row>
    <row r="237" spans="1:27" s="22" customFormat="1" ht="16.5" customHeight="1" x14ac:dyDescent="0.25">
      <c r="A237" s="40" t="s">
        <v>1886</v>
      </c>
      <c r="B237" s="43">
        <f>IF(ISBLANK(B236),B235,IF(B236&gt;0,ROUNDDOWN(B236/B233,0)*B233,ROUNDUP(B236/B233,0)*B233))</f>
        <v>0</v>
      </c>
      <c r="C237" s="35"/>
      <c r="D237" s="27" t="str">
        <f t="shared" si="38"/>
        <v>8</v>
      </c>
      <c r="E237" s="28">
        <f t="shared" si="40"/>
        <v>8</v>
      </c>
      <c r="F237" s="28">
        <f t="shared" si="39"/>
        <v>9</v>
      </c>
      <c r="G237" s="29">
        <f ca="1">SUMPRODUCT((Data!AG$6:AG$999&gt;=E237)*(Data!AG$6:AG$999&lt;F237),SUBTOTAL(103,OFFSET(Data!AG$6:AG$999,ROW(Data!AG$6:AG$999)-MIN(ROW(Data!AG$6:AG$999)),0,1,1)))</f>
        <v>0</v>
      </c>
      <c r="H237" s="29">
        <f ca="1">SUM(G$226:G237)</f>
        <v>334</v>
      </c>
      <c r="I237" s="13" t="b">
        <f t="shared" ca="1" si="41"/>
        <v>0</v>
      </c>
      <c r="J237" s="13">
        <v>0</v>
      </c>
      <c r="K237" s="13">
        <f>COUNTIFS(Data!AG$6:AG$999,"&gt;="&amp;E237,Data!AG$6:AG$999,"&lt;"&amp;F237)*R247</f>
        <v>0</v>
      </c>
      <c r="L237" s="13"/>
      <c r="M237" s="13"/>
      <c r="N237" s="13"/>
      <c r="O237" s="13"/>
      <c r="P237" s="13"/>
      <c r="Q237" s="13"/>
      <c r="R237" s="73"/>
      <c r="S237" s="18"/>
      <c r="T237" s="19"/>
      <c r="U237" s="20"/>
      <c r="V237" s="20"/>
      <c r="W237" s="20"/>
      <c r="X237" s="20"/>
      <c r="Y237" s="20"/>
      <c r="Z237" s="20"/>
      <c r="AA237" s="21"/>
    </row>
    <row r="238" spans="1:27" s="22" customFormat="1" ht="16.5" customHeight="1" x14ac:dyDescent="0.25">
      <c r="A238" s="38" t="s">
        <v>1881</v>
      </c>
      <c r="B238" s="45">
        <f>SUBTOTAL(104,Data!$AG$6:$AG$999)</f>
        <v>5</v>
      </c>
      <c r="C238" s="13"/>
      <c r="D238" s="27" t="str">
        <f t="shared" si="38"/>
        <v>9</v>
      </c>
      <c r="E238" s="28">
        <f t="shared" si="40"/>
        <v>9</v>
      </c>
      <c r="F238" s="28">
        <f t="shared" si="39"/>
        <v>10</v>
      </c>
      <c r="G238" s="29">
        <f ca="1">SUMPRODUCT((Data!AG$6:AG$999&gt;=E238)*(Data!AG$6:AG$999&lt;F238),SUBTOTAL(103,OFFSET(Data!AG$6:AG$999,ROW(Data!AG$6:AG$999)-MIN(ROW(Data!AG$6:AG$999)),0,1,1)))</f>
        <v>0</v>
      </c>
      <c r="H238" s="29">
        <f ca="1">SUM(G$226:G238)</f>
        <v>334</v>
      </c>
      <c r="I238" s="13" t="b">
        <f t="shared" ca="1" si="41"/>
        <v>0</v>
      </c>
      <c r="J238" s="13">
        <v>0</v>
      </c>
      <c r="K238" s="13">
        <f>COUNTIFS(Data!AG$6:AG$999,"&gt;="&amp;E238,Data!AG$6:AG$999,"&lt;"&amp;F238)*R247</f>
        <v>0</v>
      </c>
      <c r="L238" s="13"/>
      <c r="M238" s="13"/>
      <c r="N238" s="13"/>
      <c r="O238" s="13"/>
      <c r="P238" s="13"/>
      <c r="Q238" s="13"/>
      <c r="R238" s="73"/>
      <c r="S238" s="18"/>
      <c r="T238" s="19"/>
      <c r="U238" s="20"/>
      <c r="V238" s="20"/>
      <c r="W238" s="20"/>
      <c r="X238" s="20"/>
      <c r="Y238" s="20"/>
      <c r="Z238" s="20"/>
      <c r="AA238" s="21"/>
    </row>
    <row r="239" spans="1:27" s="22" customFormat="1" ht="16.5" customHeight="1" x14ac:dyDescent="0.25">
      <c r="A239" s="38" t="s">
        <v>1880</v>
      </c>
      <c r="B239" s="118">
        <f>ROUNDUP(B238/B233,0)*B233</f>
        <v>5</v>
      </c>
      <c r="C239" s="35"/>
      <c r="D239" s="27" t="str">
        <f t="shared" si="38"/>
        <v>10</v>
      </c>
      <c r="E239" s="28">
        <f t="shared" si="40"/>
        <v>10</v>
      </c>
      <c r="F239" s="28">
        <f t="shared" si="39"/>
        <v>11</v>
      </c>
      <c r="G239" s="29">
        <f ca="1">SUMPRODUCT((Data!AG$6:AG$999&gt;=E239)*(Data!AG$6:AG$999&lt;F239),SUBTOTAL(103,OFFSET(Data!AG$6:AG$999,ROW(Data!AG$6:AG$999)-MIN(ROW(Data!AG$6:AG$999)),0,1,1)))</f>
        <v>0</v>
      </c>
      <c r="H239" s="29">
        <f ca="1">SUM(G$226:G239)</f>
        <v>334</v>
      </c>
      <c r="I239" s="13" t="b">
        <f t="shared" ca="1" si="41"/>
        <v>0</v>
      </c>
      <c r="J239" s="13">
        <v>0</v>
      </c>
      <c r="K239" s="13">
        <f>COUNTIFS(Data!AG$6:AG$999,"&gt;="&amp;E239,Data!AG$6:AG$999,"&lt;"&amp;F239)*R247</f>
        <v>0</v>
      </c>
      <c r="L239" s="13"/>
      <c r="M239" s="13"/>
      <c r="N239" s="13"/>
      <c r="O239" s="13"/>
      <c r="P239" s="13"/>
      <c r="Q239" s="13"/>
      <c r="R239" s="73"/>
      <c r="S239" s="18"/>
      <c r="T239" s="19"/>
      <c r="U239" s="20"/>
      <c r="V239" s="20"/>
      <c r="W239" s="20"/>
      <c r="X239" s="20"/>
      <c r="Y239" s="20"/>
      <c r="Z239" s="20"/>
      <c r="AA239" s="21"/>
    </row>
    <row r="240" spans="1:27" s="22" customFormat="1" ht="16.5" customHeight="1" x14ac:dyDescent="0.25">
      <c r="A240" s="206" t="s">
        <v>1433</v>
      </c>
      <c r="B240" s="47"/>
      <c r="C240" s="35"/>
      <c r="D240" s="27" t="str">
        <f t="shared" si="38"/>
        <v>11</v>
      </c>
      <c r="E240" s="28">
        <f t="shared" si="40"/>
        <v>11</v>
      </c>
      <c r="F240" s="28">
        <f t="shared" si="39"/>
        <v>12</v>
      </c>
      <c r="G240" s="29">
        <f ca="1">SUMPRODUCT((Data!AG$6:AG$999&gt;=E240)*(Data!AG$6:AG$999&lt;F240),SUBTOTAL(103,OFFSET(Data!AG$6:AG$999,ROW(Data!AG$6:AG$999)-MIN(ROW(Data!AG$6:AG$999)),0,1,1)))</f>
        <v>0</v>
      </c>
      <c r="H240" s="29">
        <f ca="1">SUM(G$226:G240)</f>
        <v>334</v>
      </c>
      <c r="I240" s="13" t="b">
        <f t="shared" ca="1" si="41"/>
        <v>0</v>
      </c>
      <c r="J240" s="13">
        <v>0</v>
      </c>
      <c r="K240" s="13">
        <f>COUNTIFS(Data!AG$6:AG$999,"&gt;="&amp;E240,Data!AG$6:AG$999,"&lt;"&amp;F240)*R247</f>
        <v>0</v>
      </c>
      <c r="L240" s="13"/>
      <c r="M240" s="13"/>
      <c r="N240" s="13"/>
      <c r="O240" s="13"/>
      <c r="P240" s="13"/>
      <c r="Q240" s="13"/>
      <c r="R240" s="73"/>
      <c r="S240" s="18"/>
      <c r="T240" s="19"/>
      <c r="U240" s="20"/>
      <c r="V240" s="20"/>
      <c r="W240" s="20"/>
      <c r="X240" s="20"/>
      <c r="Y240" s="20"/>
      <c r="Z240" s="20"/>
      <c r="AA240" s="21"/>
    </row>
    <row r="241" spans="1:27" s="22" customFormat="1" ht="16.5" customHeight="1" x14ac:dyDescent="0.25">
      <c r="A241" s="207"/>
      <c r="B241" s="48"/>
      <c r="C241" s="13"/>
      <c r="D241" s="27" t="str">
        <f t="shared" si="38"/>
        <v>12</v>
      </c>
      <c r="E241" s="28">
        <f t="shared" si="40"/>
        <v>12</v>
      </c>
      <c r="F241" s="28">
        <f t="shared" si="39"/>
        <v>13</v>
      </c>
      <c r="G241" s="29">
        <f ca="1">SUMPRODUCT((Data!AG$6:AG$999&gt;=E241)*(Data!AG$6:AG$999&lt;F241),SUBTOTAL(103,OFFSET(Data!AG$6:AG$999,ROW(Data!AG$6:AG$999)-MIN(ROW(Data!AG$6:AG$999)),0,1,1)))</f>
        <v>0</v>
      </c>
      <c r="H241" s="29">
        <f ca="1">SUM(G$226:G241)</f>
        <v>334</v>
      </c>
      <c r="I241" s="13" t="b">
        <f t="shared" ca="1" si="41"/>
        <v>0</v>
      </c>
      <c r="J241" s="13">
        <v>0</v>
      </c>
      <c r="K241" s="13">
        <f>COUNTIFS(Data!AG$6:AG$999,"&gt;="&amp;E241,Data!AG$6:AG$999,"&lt;"&amp;F241)*R247</f>
        <v>0</v>
      </c>
      <c r="L241" s="13"/>
      <c r="M241" s="13"/>
      <c r="N241" s="13"/>
      <c r="O241" s="13"/>
      <c r="P241" s="13"/>
      <c r="Q241" s="13"/>
      <c r="R241" s="73"/>
      <c r="S241" s="18"/>
      <c r="T241" s="19"/>
      <c r="U241" s="20"/>
      <c r="V241" s="20"/>
      <c r="W241" s="20"/>
      <c r="X241" s="20"/>
      <c r="Y241" s="20"/>
      <c r="Z241" s="20"/>
      <c r="AA241" s="21"/>
    </row>
    <row r="242" spans="1:27" s="22" customFormat="1" ht="16.5" customHeight="1" x14ac:dyDescent="0.25">
      <c r="A242" s="49" t="s">
        <v>1437</v>
      </c>
      <c r="B242" s="119">
        <v>1</v>
      </c>
      <c r="C242" s="13"/>
      <c r="D242" s="27" t="str">
        <f t="shared" si="38"/>
        <v>13</v>
      </c>
      <c r="E242" s="28">
        <f t="shared" si="40"/>
        <v>13</v>
      </c>
      <c r="F242" s="28">
        <f t="shared" si="39"/>
        <v>14</v>
      </c>
      <c r="G242" s="29">
        <f ca="1">SUMPRODUCT((Data!AG$6:AG$999&gt;=E242)*(Data!AG$6:AG$999&lt;F242),SUBTOTAL(103,OFFSET(Data!AG$6:AG$999,ROW(Data!AG$6:AG$999)-MIN(ROW(Data!AG$6:AG$999)),0,1,1)))</f>
        <v>0</v>
      </c>
      <c r="H242" s="29">
        <f ca="1">SUM(G$226:G242)</f>
        <v>334</v>
      </c>
      <c r="I242" s="13" t="b">
        <f t="shared" ca="1" si="41"/>
        <v>0</v>
      </c>
      <c r="J242" s="13">
        <v>0</v>
      </c>
      <c r="K242" s="13">
        <f>COUNTIFS(Data!AG$6:AG$999,"&gt;="&amp;E242,Data!AG$6:AG$999,"&lt;"&amp;F242)*R247</f>
        <v>0</v>
      </c>
      <c r="L242" s="13"/>
      <c r="M242" s="13"/>
      <c r="N242" s="13"/>
      <c r="O242" s="13"/>
      <c r="P242" s="13"/>
      <c r="Q242" s="13"/>
      <c r="R242" s="73"/>
      <c r="S242" s="18"/>
      <c r="T242" s="19"/>
      <c r="U242" s="20"/>
      <c r="V242" s="20"/>
      <c r="W242" s="20"/>
      <c r="X242" s="20"/>
      <c r="Y242" s="20"/>
      <c r="Z242" s="20"/>
      <c r="AA242" s="21"/>
    </row>
    <row r="243" spans="1:27" s="22" customFormat="1" ht="16.5" customHeight="1" x14ac:dyDescent="0.25">
      <c r="A243" s="51" t="s">
        <v>1440</v>
      </c>
      <c r="B243" s="12">
        <f>IF(ISBLANK(B236),IF(AND(ISBLANK(B246),ISBLANK(B244)),ROUNDUP(C243/B242,0)*B242,IF(ISBLANK(B246),ROUNDUP(B244/B242,0)*B242,IF(ISBLANK(B244),ROUNDUP((B239-B237)/(ROUND(B246,0)*B242),0)*B242,ROUNDUP(B244/B242,0)*B242))),IF(AND(ISBLANK(B246),ISBLANK(B244)),ROUNDUP(C243/B242,0)*B242,IF(ISBLANK(B246),ROUNDUP(B244/B242,0)*B242,IF(ISBLANK(B244),ROUNDUP((B239-B237)/(ROUND(B246,0)*B242),0)*B242,ROUNDUP(B244/B242,0)*B242))))</f>
        <v>1</v>
      </c>
      <c r="C243" s="29">
        <f>IF((B239-B237)=0,1,(B239-B237)/C244)</f>
        <v>0.625</v>
      </c>
      <c r="D243" s="27" t="str">
        <f t="shared" si="38"/>
        <v>14</v>
      </c>
      <c r="E243" s="28">
        <f t="shared" si="40"/>
        <v>14</v>
      </c>
      <c r="F243" s="28">
        <f t="shared" si="39"/>
        <v>15</v>
      </c>
      <c r="G243" s="29">
        <f ca="1">SUMPRODUCT((Data!AG$6:AG$999&gt;=E243)*(Data!AG$6:AG$999&lt;F243),SUBTOTAL(103,OFFSET(Data!AG$6:AG$999,ROW(Data!AG$6:AG$999)-MIN(ROW(Data!AG$6:AG$999)),0,1,1)))</f>
        <v>0</v>
      </c>
      <c r="H243" s="29">
        <f ca="1">SUM(G$226:G243)</f>
        <v>334</v>
      </c>
      <c r="I243" s="13" t="b">
        <f t="shared" ca="1" si="41"/>
        <v>0</v>
      </c>
      <c r="J243" s="13">
        <v>0</v>
      </c>
      <c r="K243" s="13">
        <f>COUNTIFS(Data!AG$6:AG$999,"&gt;="&amp;E243,Data!AG$6:AG$999,"&lt;"&amp;F243)*R247</f>
        <v>0</v>
      </c>
      <c r="L243" s="13"/>
      <c r="M243" s="13"/>
      <c r="N243" s="13"/>
      <c r="O243" s="13"/>
      <c r="P243" s="13"/>
      <c r="Q243" s="13"/>
      <c r="R243" s="73"/>
      <c r="S243" s="18"/>
      <c r="T243" s="19"/>
      <c r="U243" s="20"/>
      <c r="V243" s="20"/>
      <c r="W243" s="20"/>
      <c r="X243" s="20"/>
      <c r="Y243" s="20"/>
      <c r="Z243" s="20"/>
      <c r="AA243" s="21"/>
    </row>
    <row r="244" spans="1:27" s="22" customFormat="1" ht="16.5" customHeight="1" x14ac:dyDescent="0.25">
      <c r="A244" s="52" t="s">
        <v>1436</v>
      </c>
      <c r="B244" s="68"/>
      <c r="C244" s="53">
        <f>IF(AND(ISBLANK(B246),ISBLANK(B244)),B247,IF(ISBLANK(B244),ROUND(B246,0),IF(ISBLANK(B246),ROUNDUP((B239-B237)/B244,0),ROUND(B246,0))))</f>
        <v>8</v>
      </c>
      <c r="D244" s="27" t="str">
        <f t="shared" si="38"/>
        <v>15</v>
      </c>
      <c r="E244" s="28">
        <f t="shared" si="40"/>
        <v>15</v>
      </c>
      <c r="F244" s="28">
        <f t="shared" si="39"/>
        <v>16</v>
      </c>
      <c r="G244" s="29">
        <f ca="1">SUMPRODUCT((Data!AG$6:AG$999&gt;=E244)*(Data!AG$6:AG$999&lt;F244),SUBTOTAL(103,OFFSET(Data!AG$6:AG$999,ROW(Data!AG$6:AG$999)-MIN(ROW(Data!AG$6:AG$999)),0,1,1)))</f>
        <v>0</v>
      </c>
      <c r="H244" s="29">
        <f ca="1">SUM(G$226:G244)</f>
        <v>334</v>
      </c>
      <c r="I244" s="13" t="b">
        <f t="shared" ca="1" si="41"/>
        <v>0</v>
      </c>
      <c r="J244" s="13">
        <v>0</v>
      </c>
      <c r="K244" s="13">
        <f>COUNTIFS(Data!AG$6:AG$999,"&gt;="&amp;E244,Data!AG$6:AG$999,"&lt;"&amp;F244)*R247</f>
        <v>0</v>
      </c>
      <c r="L244" s="13"/>
      <c r="M244" s="13"/>
      <c r="N244" s="13"/>
      <c r="O244" s="13"/>
      <c r="P244" s="13"/>
      <c r="Q244" s="13"/>
      <c r="R244" s="73"/>
      <c r="S244" s="18"/>
      <c r="T244" s="19"/>
      <c r="U244" s="20"/>
      <c r="V244" s="20"/>
      <c r="W244" s="20"/>
      <c r="X244" s="20"/>
      <c r="Y244" s="20"/>
      <c r="Z244" s="20"/>
      <c r="AA244" s="21"/>
    </row>
    <row r="245" spans="1:27" s="22" customFormat="1" ht="16.5" customHeight="1" x14ac:dyDescent="0.25">
      <c r="A245" s="51" t="s">
        <v>1439</v>
      </c>
      <c r="B245" s="54">
        <f ca="1">COUNTIF(I226:I247,TRUE)</f>
        <v>6</v>
      </c>
      <c r="C245" s="13"/>
      <c r="D245" s="27" t="str">
        <f t="shared" si="38"/>
        <v>16</v>
      </c>
      <c r="E245" s="28">
        <f t="shared" si="40"/>
        <v>16</v>
      </c>
      <c r="F245" s="28">
        <f t="shared" si="39"/>
        <v>17</v>
      </c>
      <c r="G245" s="29">
        <f ca="1">SUMPRODUCT((Data!AG$6:AG$999&gt;=E245)*(Data!AG$6:AG$999&lt;F245),SUBTOTAL(103,OFFSET(Data!AG$6:AG$999,ROW(Data!AG$6:AG$999)-MIN(ROW(Data!AG$6:AG$999)),0,1,1)))</f>
        <v>0</v>
      </c>
      <c r="H245" s="29">
        <f ca="1">SUM(G$226:G245)</f>
        <v>334</v>
      </c>
      <c r="I245" s="13" t="b">
        <f t="shared" ca="1" si="41"/>
        <v>0</v>
      </c>
      <c r="J245" s="13">
        <v>0</v>
      </c>
      <c r="K245" s="13">
        <f>COUNTIFS(Data!AG$6:AG$999,"&gt;="&amp;E245,Data!AG$6:AG$999,"&lt;"&amp;F245)*R247</f>
        <v>0</v>
      </c>
      <c r="L245" s="13"/>
      <c r="M245" s="13"/>
      <c r="N245" s="13"/>
      <c r="O245" s="13"/>
      <c r="P245" s="13"/>
      <c r="Q245" s="13"/>
      <c r="R245" s="73"/>
      <c r="S245" s="18"/>
      <c r="T245" s="19"/>
      <c r="U245" s="20"/>
      <c r="V245" s="20"/>
      <c r="W245" s="20"/>
      <c r="X245" s="20"/>
      <c r="Y245" s="20"/>
      <c r="Z245" s="20"/>
      <c r="AA245" s="21"/>
    </row>
    <row r="246" spans="1:27" s="22" customFormat="1" ht="16.5" customHeight="1" x14ac:dyDescent="0.25">
      <c r="A246" s="52" t="s">
        <v>1438</v>
      </c>
      <c r="B246" s="68"/>
      <c r="C246" s="13"/>
      <c r="D246" s="27" t="str">
        <f t="shared" si="38"/>
        <v>17</v>
      </c>
      <c r="E246" s="28">
        <f t="shared" si="40"/>
        <v>17</v>
      </c>
      <c r="F246" s="28">
        <f t="shared" si="39"/>
        <v>18</v>
      </c>
      <c r="G246" s="29">
        <f ca="1">SUMPRODUCT((Data!AG$6:AG$999&gt;=E246)*(Data!AG$6:AG$999&lt;F246),SUBTOTAL(103,OFFSET(Data!AG$6:AG$999,ROW(Data!AG$6:AG$999)-MIN(ROW(Data!AG$6:AG$999)),0,1,1)))</f>
        <v>0</v>
      </c>
      <c r="H246" s="29">
        <f ca="1">SUM(G$226:G246)</f>
        <v>334</v>
      </c>
      <c r="I246" s="13" t="b">
        <f t="shared" ca="1" si="41"/>
        <v>0</v>
      </c>
      <c r="J246" s="13">
        <v>0</v>
      </c>
      <c r="K246" s="13">
        <f>COUNTIFS(Data!AG$6:AG$999,"&gt;="&amp;E246,Data!AG$6:AG$999,"&lt;"&amp;F246)*R247</f>
        <v>0</v>
      </c>
      <c r="L246" s="13"/>
      <c r="M246" s="13"/>
      <c r="N246" s="13"/>
      <c r="O246" s="13"/>
      <c r="P246" s="13"/>
      <c r="Q246" s="13"/>
      <c r="R246" s="73"/>
      <c r="S246" s="18"/>
      <c r="T246" s="19"/>
      <c r="U246" s="20"/>
      <c r="V246" s="20"/>
      <c r="W246" s="20"/>
      <c r="X246" s="20"/>
      <c r="Y246" s="20"/>
      <c r="Z246" s="20"/>
      <c r="AA246" s="21"/>
    </row>
    <row r="247" spans="1:27" s="22" customFormat="1" ht="16.5" customHeight="1" x14ac:dyDescent="0.25">
      <c r="A247" s="55" t="s">
        <v>1441</v>
      </c>
      <c r="B247" s="56">
        <f>IF(ROUND(LOG(B229,2),0)&lt;&gt;0,ROUND(LOG(B229,2),0),1)</f>
        <v>8</v>
      </c>
      <c r="C247" s="13"/>
      <c r="D247" s="90" t="str">
        <f>TEXT(E247,IF(B$230=2,"0.00",IF(B$230=1,"0.0",0)))&amp;" ≤ x"</f>
        <v>18 ≤ x</v>
      </c>
      <c r="E247" s="25">
        <f t="shared" si="40"/>
        <v>18</v>
      </c>
      <c r="F247" s="57"/>
      <c r="G247" s="29">
        <f ca="1">SUMPRODUCT((Data!AG$6:AG$999&gt;=E247)*1,SUBTOTAL(103,OFFSET(Data!AG$6:AG$999,ROW(Data!AG$6:AG$999)-MIN(ROW(Data!AG$6:AG$999)),0,1,1)))</f>
        <v>0</v>
      </c>
      <c r="H247" s="26">
        <f ca="1">SUM(G$226:G247)</f>
        <v>334</v>
      </c>
      <c r="I247" s="13" t="b">
        <f ca="1">AND(B229=H247,H247&lt;&gt;SUM(G226:G246))</f>
        <v>0</v>
      </c>
      <c r="J247" s="13">
        <f ca="1">IF(G247&gt;0,G247,0)</f>
        <v>0</v>
      </c>
      <c r="K247" s="13">
        <f>COUNTIFS(Data!AG$6:AG$999,"&gt;="&amp;E247)*R247</f>
        <v>0</v>
      </c>
      <c r="L247" s="13"/>
      <c r="M247" s="13"/>
      <c r="N247" s="13"/>
      <c r="O247" s="13"/>
      <c r="P247" s="13"/>
      <c r="Q247" s="13"/>
      <c r="R247" s="88" t="b">
        <v>0</v>
      </c>
      <c r="S247" s="18"/>
      <c r="T247" s="19"/>
      <c r="U247" s="20"/>
      <c r="V247" s="20"/>
      <c r="W247" s="20"/>
      <c r="X247" s="20"/>
      <c r="Y247" s="20"/>
      <c r="Z247" s="20"/>
      <c r="AA247" s="21"/>
    </row>
    <row r="248" spans="1:27" s="21" customFormat="1" ht="39.950000000000003" customHeight="1" x14ac:dyDescent="0.25">
      <c r="A248" s="126"/>
      <c r="B248" s="91"/>
      <c r="C248" s="59"/>
      <c r="D248" s="127"/>
      <c r="E248" s="128"/>
      <c r="F248" s="129"/>
      <c r="G248" s="130"/>
      <c r="H248" s="130"/>
      <c r="I248" s="59"/>
      <c r="J248" s="59"/>
      <c r="K248" s="59"/>
      <c r="L248" s="59"/>
      <c r="M248" s="59"/>
      <c r="N248" s="59"/>
      <c r="O248" s="59"/>
      <c r="P248" s="59"/>
      <c r="Q248" s="59"/>
      <c r="R248" s="71"/>
      <c r="T248" s="20"/>
      <c r="U248" s="20"/>
      <c r="V248" s="20"/>
      <c r="W248" s="20"/>
      <c r="X248" s="20"/>
      <c r="Y248" s="20"/>
      <c r="Z248" s="20"/>
    </row>
    <row r="249" spans="1:27" s="20" customFormat="1" ht="39.950000000000003" customHeight="1" x14ac:dyDescent="0.25">
      <c r="A249" s="21"/>
      <c r="B249" s="70"/>
      <c r="C249" s="59"/>
      <c r="K249" s="131"/>
      <c r="L249" s="131"/>
      <c r="M249" s="131"/>
      <c r="N249" s="131"/>
      <c r="O249" s="131"/>
      <c r="P249" s="131"/>
      <c r="Q249" s="131"/>
      <c r="R249" s="140"/>
    </row>
    <row r="250" spans="1:27" ht="16.5" customHeight="1" x14ac:dyDescent="0.25">
      <c r="A250" s="110"/>
      <c r="B250" s="199"/>
      <c r="C250" s="131"/>
      <c r="D250" s="196"/>
      <c r="E250" s="196"/>
      <c r="F250" s="196"/>
      <c r="G250" s="196"/>
      <c r="H250" s="196"/>
      <c r="I250" s="196"/>
      <c r="J250" s="196"/>
      <c r="K250" s="131"/>
      <c r="L250" s="131"/>
      <c r="M250" s="131"/>
      <c r="N250" s="131"/>
      <c r="O250" s="131"/>
      <c r="P250" s="131"/>
      <c r="Q250" s="131"/>
      <c r="R250" s="140"/>
    </row>
    <row r="251" spans="1:27" ht="16.5" customHeight="1" x14ac:dyDescent="0.25">
      <c r="A251" s="126"/>
      <c r="B251" s="199"/>
      <c r="C251" s="131"/>
      <c r="D251" s="196"/>
      <c r="E251" s="196"/>
      <c r="F251" s="196"/>
      <c r="G251" s="196"/>
      <c r="H251" s="196"/>
      <c r="I251" s="196"/>
      <c r="J251" s="196"/>
      <c r="K251" s="131"/>
      <c r="L251" s="131"/>
      <c r="M251" s="131"/>
      <c r="N251" s="131"/>
      <c r="O251" s="131"/>
      <c r="P251" s="131"/>
      <c r="Q251" s="131"/>
      <c r="R251" s="140"/>
    </row>
    <row r="252" spans="1:27" ht="16.5" customHeight="1" x14ac:dyDescent="0.25">
      <c r="A252" s="126"/>
      <c r="B252" s="199"/>
      <c r="C252" s="131"/>
      <c r="D252" s="196"/>
      <c r="E252" s="196"/>
      <c r="F252" s="196"/>
      <c r="G252" s="196"/>
      <c r="H252" s="196"/>
      <c r="I252" s="196"/>
      <c r="J252" s="196"/>
      <c r="K252" s="131"/>
      <c r="L252" s="131"/>
      <c r="M252" s="131"/>
      <c r="N252" s="131"/>
      <c r="O252" s="131"/>
      <c r="P252" s="131"/>
      <c r="Q252" s="131"/>
      <c r="R252" s="140"/>
    </row>
  </sheetData>
  <sheetProtection sheet="1" objects="1" scenarios="1" selectLockedCells="1"/>
  <protectedRanges>
    <protectedRange sqref="B236 B244 B246" name="Range2"/>
    <protectedRange sqref="B9 C6 B46 B33 B83 B121 B108 B133 B183 B142 B146 B117 B96 B92 B42 B22 B18 B169 B171 B196 B192 B219 B221 B11:B12 B20 B94 B119 B144 B194 B44 B160:B161 B210:B211 B235 C30 C80 C105 C130 B180:C180 B35:B36 B85:B86 B110:B111 B135:B136 B185:B186 B58 C55 B71 B67 B60:B61 B69" name="Range1"/>
  </protectedRanges>
  <dataConsolidate/>
  <mergeCells count="40">
    <mergeCell ref="A227:B228"/>
    <mergeCell ref="A231:A232"/>
    <mergeCell ref="A240:A241"/>
    <mergeCell ref="A200:B201"/>
    <mergeCell ref="A206:A207"/>
    <mergeCell ref="A215:A216"/>
    <mergeCell ref="A202:B203"/>
    <mergeCell ref="A225:B226"/>
    <mergeCell ref="A165:A166"/>
    <mergeCell ref="A175:B176"/>
    <mergeCell ref="A177:B178"/>
    <mergeCell ref="A181:A182"/>
    <mergeCell ref="A190:A191"/>
    <mergeCell ref="A131:A132"/>
    <mergeCell ref="A140:A141"/>
    <mergeCell ref="A150:B151"/>
    <mergeCell ref="A152:B153"/>
    <mergeCell ref="A156:A157"/>
    <mergeCell ref="A1:B2"/>
    <mergeCell ref="A3:B4"/>
    <mergeCell ref="A7:A8"/>
    <mergeCell ref="A16:A17"/>
    <mergeCell ref="A75:B76"/>
    <mergeCell ref="A25:B26"/>
    <mergeCell ref="A27:B28"/>
    <mergeCell ref="A31:A32"/>
    <mergeCell ref="A40:A41"/>
    <mergeCell ref="A56:A57"/>
    <mergeCell ref="A77:B78"/>
    <mergeCell ref="A102:B103"/>
    <mergeCell ref="A127:B128"/>
    <mergeCell ref="A50:B51"/>
    <mergeCell ref="A52:B53"/>
    <mergeCell ref="A65:A66"/>
    <mergeCell ref="A81:A82"/>
    <mergeCell ref="A90:A91"/>
    <mergeCell ref="A106:A107"/>
    <mergeCell ref="A115:A116"/>
    <mergeCell ref="A125:B126"/>
    <mergeCell ref="A100:B101"/>
  </mergeCells>
  <conditionalFormatting sqref="D2:H2">
    <cfRule type="expression" dxfId="37" priority="219">
      <formula>$G$2&lt;&gt;0</formula>
    </cfRule>
  </conditionalFormatting>
  <conditionalFormatting sqref="D176:H199 D3:H5 D26:H29 D31:H49 D73:H74 D76:H79 D81:H99 D101:H104 D106:H124 D126:H129 D131:H149 D151:H154 D156:H174 D201:H204 D226:H229 D7:H12 D14:H24 D206:H224 D231:H248">
    <cfRule type="expression" dxfId="36" priority="5965">
      <formula>$I3</formula>
    </cfRule>
  </conditionalFormatting>
  <conditionalFormatting sqref="D26:H26">
    <cfRule type="expression" dxfId="35" priority="146">
      <formula>$G$26&lt;&gt;0</formula>
    </cfRule>
  </conditionalFormatting>
  <conditionalFormatting sqref="D76:H76">
    <cfRule type="expression" dxfId="34" priority="206">
      <formula>$G$76&lt;&gt;0</formula>
    </cfRule>
  </conditionalFormatting>
  <conditionalFormatting sqref="D101:H101">
    <cfRule type="expression" dxfId="33" priority="197">
      <formula>$G$101&lt;&gt;0</formula>
    </cfRule>
  </conditionalFormatting>
  <conditionalFormatting sqref="D126:H126">
    <cfRule type="expression" dxfId="32" priority="188">
      <formula>$G$126&lt;&gt;0</formula>
    </cfRule>
  </conditionalFormatting>
  <conditionalFormatting sqref="D151:H151">
    <cfRule type="expression" dxfId="31" priority="178">
      <formula>$G$151&lt;&gt;0</formula>
    </cfRule>
  </conditionalFormatting>
  <conditionalFormatting sqref="D176:H176">
    <cfRule type="expression" dxfId="30" priority="170">
      <formula>$G$176&lt;&gt;0</formula>
    </cfRule>
  </conditionalFormatting>
  <conditionalFormatting sqref="D201:H201">
    <cfRule type="expression" dxfId="29" priority="162">
      <formula>$G$201&lt;&gt;0</formula>
    </cfRule>
  </conditionalFormatting>
  <conditionalFormatting sqref="D226:H226">
    <cfRule type="expression" dxfId="28" priority="149">
      <formula>$G$226&lt;&gt;0</formula>
    </cfRule>
  </conditionalFormatting>
  <conditionalFormatting sqref="D23:H23">
    <cfRule type="expression" dxfId="27" priority="341">
      <formula>SUM($G$2:$G$22)&lt;&gt;$B$5</formula>
    </cfRule>
  </conditionalFormatting>
  <conditionalFormatting sqref="D151">
    <cfRule type="expression" dxfId="26" priority="22">
      <formula>$G$201&lt;&gt;0</formula>
    </cfRule>
  </conditionalFormatting>
  <conditionalFormatting sqref="A3:B4">
    <cfRule type="expression" dxfId="25" priority="19">
      <formula>IF($A3="",FALSE,TRUE)</formula>
    </cfRule>
  </conditionalFormatting>
  <conditionalFormatting sqref="A227:B228 A202:B203 A177:B178 A152:B153 A127:B128 A102:B103 A77:B78 A27:B28">
    <cfRule type="expression" dxfId="24" priority="18">
      <formula>IF($A27="",FALSE,TRUE)</formula>
    </cfRule>
  </conditionalFormatting>
  <conditionalFormatting sqref="D47:H47">
    <cfRule type="expression" dxfId="23" priority="5856">
      <formula>SUM($G26:$G46)&lt;&gt;$B$29</formula>
    </cfRule>
  </conditionalFormatting>
  <conditionalFormatting sqref="D6:H6">
    <cfRule type="expression" dxfId="22" priority="5897">
      <formula>$I6</formula>
    </cfRule>
  </conditionalFormatting>
  <conditionalFormatting sqref="D30:H30">
    <cfRule type="expression" dxfId="21" priority="5899">
      <formula>$I30</formula>
    </cfRule>
  </conditionalFormatting>
  <conditionalFormatting sqref="D80:H80">
    <cfRule type="expression" dxfId="20" priority="5903">
      <formula>$I80</formula>
    </cfRule>
  </conditionalFormatting>
  <conditionalFormatting sqref="D105:H105">
    <cfRule type="expression" dxfId="19" priority="5905">
      <formula>$I105</formula>
    </cfRule>
  </conditionalFormatting>
  <conditionalFormatting sqref="D130:H130">
    <cfRule type="expression" dxfId="18" priority="5907">
      <formula>$I130</formula>
    </cfRule>
  </conditionalFormatting>
  <conditionalFormatting sqref="D155:H155">
    <cfRule type="expression" dxfId="17" priority="5909">
      <formula>$I155</formula>
    </cfRule>
  </conditionalFormatting>
  <conditionalFormatting sqref="D205:H205">
    <cfRule type="expression" dxfId="16" priority="5911">
      <formula>$I205</formula>
    </cfRule>
  </conditionalFormatting>
  <conditionalFormatting sqref="D230:H230">
    <cfRule type="expression" dxfId="15" priority="5913">
      <formula>$I230</formula>
    </cfRule>
  </conditionalFormatting>
  <conditionalFormatting sqref="D97:H97">
    <cfRule type="expression" dxfId="14" priority="5867">
      <formula>SUM($G$76:$G$96)&lt;&gt;$B$79</formula>
    </cfRule>
  </conditionalFormatting>
  <conditionalFormatting sqref="D122:H122">
    <cfRule type="expression" dxfId="13" priority="5923">
      <formula>SUM($G$101:$G$121)&lt;&gt;$B$104</formula>
    </cfRule>
  </conditionalFormatting>
  <conditionalFormatting sqref="D147:H147">
    <cfRule type="expression" dxfId="12" priority="5939">
      <formula>SUM($G$126:$G$146)&lt;&gt;$B$129</formula>
    </cfRule>
  </conditionalFormatting>
  <conditionalFormatting sqref="D172:H172">
    <cfRule type="expression" dxfId="11" priority="5953">
      <formula>SUM($G$151:$G$171)&lt;&gt;$B$154</formula>
    </cfRule>
  </conditionalFormatting>
  <conditionalFormatting sqref="D197:H197">
    <cfRule type="expression" dxfId="10" priority="5975">
      <formula>SUM($G$176:$G$196)&lt;&gt;$B$179</formula>
    </cfRule>
  </conditionalFormatting>
  <conditionalFormatting sqref="D13:H13">
    <cfRule type="expression" dxfId="9" priority="5991">
      <formula>$I13</formula>
    </cfRule>
  </conditionalFormatting>
  <conditionalFormatting sqref="D51:H51">
    <cfRule type="expression" dxfId="8" priority="4">
      <formula>$G$51&lt;&gt;0</formula>
    </cfRule>
  </conditionalFormatting>
  <conditionalFormatting sqref="D52:H54 D56:H61 D63:H72">
    <cfRule type="expression" dxfId="7" priority="6">
      <formula>$I52</formula>
    </cfRule>
  </conditionalFormatting>
  <conditionalFormatting sqref="D72:H72">
    <cfRule type="expression" dxfId="6" priority="5">
      <formula>SUM($G$51:$G$71)&lt;&gt;$B$54</formula>
    </cfRule>
  </conditionalFormatting>
  <conditionalFormatting sqref="A52:B53">
    <cfRule type="expression" dxfId="5" priority="3">
      <formula>IF($A52="",FALSE,TRUE)</formula>
    </cfRule>
  </conditionalFormatting>
  <conditionalFormatting sqref="D55:H55">
    <cfRule type="expression" dxfId="4" priority="7">
      <formula>$I55</formula>
    </cfRule>
  </conditionalFormatting>
  <conditionalFormatting sqref="D62:H62">
    <cfRule type="expression" dxfId="3" priority="8">
      <formula>$I62</formula>
    </cfRule>
  </conditionalFormatting>
  <conditionalFormatting sqref="D222:H222">
    <cfRule type="expression" dxfId="2" priority="2">
      <formula>SUM($G$201:$G$221)&lt;&gt;$B$204</formula>
    </cfRule>
  </conditionalFormatting>
  <conditionalFormatting sqref="D247:H247">
    <cfRule type="expression" dxfId="1" priority="1">
      <formula>SUM($G$226:$G$246)&lt;&gt;$B$229</formula>
    </cfRule>
  </conditionalFormatting>
  <dataValidations count="10">
    <dataValidation type="decimal" operator="greaterThanOrEqual" showErrorMessage="1" errorTitle="Required Value" error="A positive number greater or equal to 0.01 must be entered here." sqref="B117 B108 B18 B183 B192 B92 B133 B142 B83 B67">
      <formula1>0.01</formula1>
    </dataValidation>
    <dataValidation type="whole" showErrorMessage="1" errorTitle="Required Value" error="Enter the number of decimal places to display bin widths to._x000a__x000a_Acepted values are 0, 1 and 2." sqref="C6 C105 C180 C30 C80 C130 C55">
      <formula1>0</formula1>
      <formula2>2</formula2>
    </dataValidation>
    <dataValidation type="whole" allowBlank="1" showInputMessage="1" showErrorMessage="1" errorTitle="Value Required" error="A whole number between 1 and 20 (inclusive) is required." sqref="B246 B221 B196 B171 B146 B121 B96 B22 B46 B71">
      <formula1>1</formula1>
      <formula2>20</formula2>
    </dataValidation>
    <dataValidation type="decimal" operator="greaterThan" allowBlank="1" showInputMessage="1" showErrorMessage="1" errorTitle="Value Required" error="A positive number is required." sqref="B20 B44 B219 B94 B119 B144 B169 B244 B69">
      <formula1>0</formula1>
    </dataValidation>
    <dataValidation type="decimal" operator="greaterThan" allowBlank="1" showInputMessage="1" showErrorMessage="1" errorTitle="Value Required" error="A positive number must be entered here." sqref="B194">
      <formula1>0</formula1>
    </dataValidation>
    <dataValidation type="decimal" operator="greaterThanOrEqual" showErrorMessage="1" errorTitle="Required Value" error="A number greater than or equal to 0.01 must be entered here." sqref="B9 B58">
      <formula1>0.01</formula1>
    </dataValidation>
    <dataValidation type="whole" showErrorMessage="1" errorTitle="Optional Value" error="Enter 0, 1, 2 or leave blank." sqref="B55 B6 B80 B105 B130 C155 B180 C205 C230">
      <formula1>0</formula1>
      <formula2>2</formula2>
    </dataValidation>
    <dataValidation type="decimal" operator="greaterThanOrEqual" showErrorMessage="1" errorTitle="Required Value" error="A positive number greater or equal to 0.0001 must be entered here." sqref="B42">
      <formula1>0.0001</formula1>
    </dataValidation>
    <dataValidation type="whole" showErrorMessage="1" errorTitle="Optional Value" error="Enter 2, 3, 4 or leave blank." sqref="B30">
      <formula1>2</formula1>
      <formula2>4</formula2>
    </dataValidation>
    <dataValidation type="decimal" operator="greaterThanOrEqual" showErrorMessage="1" errorTitle="Required Value" error="A positive number greater or equal to 0.0001  must be entered here." sqref="B33">
      <formula1>0.0001</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227" r:id="rId4" name="Check Box 83">
              <controlPr locked="0" defaultSize="0" autoFill="0" autoLine="0" autoPict="0">
                <anchor moveWithCells="1">
                  <from>
                    <xdr:col>8</xdr:col>
                    <xdr:colOff>257175</xdr:colOff>
                    <xdr:row>21</xdr:row>
                    <xdr:rowOff>38100</xdr:rowOff>
                  </from>
                  <to>
                    <xdr:col>10</xdr:col>
                    <xdr:colOff>390525</xdr:colOff>
                    <xdr:row>22</xdr:row>
                    <xdr:rowOff>152400</xdr:rowOff>
                  </to>
                </anchor>
              </controlPr>
            </control>
          </mc:Choice>
        </mc:AlternateContent>
        <mc:AlternateContent xmlns:mc="http://schemas.openxmlformats.org/markup-compatibility/2006">
          <mc:Choice Requires="x14">
            <control shapeId="6228" r:id="rId5" name="Check Box 84">
              <controlPr locked="0" defaultSize="0" autoFill="0" autoLine="0" autoPict="0">
                <anchor moveWithCells="1">
                  <from>
                    <xdr:col>8</xdr:col>
                    <xdr:colOff>257175</xdr:colOff>
                    <xdr:row>45</xdr:row>
                    <xdr:rowOff>95250</xdr:rowOff>
                  </from>
                  <to>
                    <xdr:col>10</xdr:col>
                    <xdr:colOff>390525</xdr:colOff>
                    <xdr:row>47</xdr:row>
                    <xdr:rowOff>0</xdr:rowOff>
                  </to>
                </anchor>
              </controlPr>
            </control>
          </mc:Choice>
        </mc:AlternateContent>
        <mc:AlternateContent xmlns:mc="http://schemas.openxmlformats.org/markup-compatibility/2006">
          <mc:Choice Requires="x14">
            <control shapeId="6229" r:id="rId6" name="Check Box 85">
              <controlPr locked="0" defaultSize="0" autoFill="0" autoLine="0" autoPict="0">
                <anchor moveWithCells="1">
                  <from>
                    <xdr:col>8</xdr:col>
                    <xdr:colOff>257175</xdr:colOff>
                    <xdr:row>70</xdr:row>
                    <xdr:rowOff>85725</xdr:rowOff>
                  </from>
                  <to>
                    <xdr:col>10</xdr:col>
                    <xdr:colOff>390525</xdr:colOff>
                    <xdr:row>71</xdr:row>
                    <xdr:rowOff>200025</xdr:rowOff>
                  </to>
                </anchor>
              </controlPr>
            </control>
          </mc:Choice>
        </mc:AlternateContent>
        <mc:AlternateContent xmlns:mc="http://schemas.openxmlformats.org/markup-compatibility/2006">
          <mc:Choice Requires="x14">
            <control shapeId="6230" r:id="rId7" name="Check Box 86">
              <controlPr locked="0" defaultSize="0" autoFill="0" autoLine="0" autoPict="0">
                <anchor moveWithCells="1">
                  <from>
                    <xdr:col>8</xdr:col>
                    <xdr:colOff>257175</xdr:colOff>
                    <xdr:row>95</xdr:row>
                    <xdr:rowOff>76200</xdr:rowOff>
                  </from>
                  <to>
                    <xdr:col>10</xdr:col>
                    <xdr:colOff>390525</xdr:colOff>
                    <xdr:row>96</xdr:row>
                    <xdr:rowOff>190500</xdr:rowOff>
                  </to>
                </anchor>
              </controlPr>
            </control>
          </mc:Choice>
        </mc:AlternateContent>
        <mc:AlternateContent xmlns:mc="http://schemas.openxmlformats.org/markup-compatibility/2006">
          <mc:Choice Requires="x14">
            <control shapeId="6231" r:id="rId8" name="Check Box 87">
              <controlPr locked="0" defaultSize="0" autoFill="0" autoLine="0" autoPict="0">
                <anchor moveWithCells="1">
                  <from>
                    <xdr:col>8</xdr:col>
                    <xdr:colOff>257175</xdr:colOff>
                    <xdr:row>120</xdr:row>
                    <xdr:rowOff>66675</xdr:rowOff>
                  </from>
                  <to>
                    <xdr:col>10</xdr:col>
                    <xdr:colOff>390525</xdr:colOff>
                    <xdr:row>121</xdr:row>
                    <xdr:rowOff>180975</xdr:rowOff>
                  </to>
                </anchor>
              </controlPr>
            </control>
          </mc:Choice>
        </mc:AlternateContent>
        <mc:AlternateContent xmlns:mc="http://schemas.openxmlformats.org/markup-compatibility/2006">
          <mc:Choice Requires="x14">
            <control shapeId="6232" r:id="rId9" name="Check Box 88">
              <controlPr locked="0" defaultSize="0" autoFill="0" autoLine="0" autoPict="0">
                <anchor moveWithCells="1">
                  <from>
                    <xdr:col>8</xdr:col>
                    <xdr:colOff>257175</xdr:colOff>
                    <xdr:row>145</xdr:row>
                    <xdr:rowOff>66675</xdr:rowOff>
                  </from>
                  <to>
                    <xdr:col>10</xdr:col>
                    <xdr:colOff>390525</xdr:colOff>
                    <xdr:row>146</xdr:row>
                    <xdr:rowOff>180975</xdr:rowOff>
                  </to>
                </anchor>
              </controlPr>
            </control>
          </mc:Choice>
        </mc:AlternateContent>
        <mc:AlternateContent xmlns:mc="http://schemas.openxmlformats.org/markup-compatibility/2006">
          <mc:Choice Requires="x14">
            <control shapeId="6234" r:id="rId10" name="Check Box 90">
              <controlPr locked="0" defaultSize="0" autoFill="0" autoLine="0" autoPict="0">
                <anchor moveWithCells="1">
                  <from>
                    <xdr:col>8</xdr:col>
                    <xdr:colOff>257175</xdr:colOff>
                    <xdr:row>170</xdr:row>
                    <xdr:rowOff>57150</xdr:rowOff>
                  </from>
                  <to>
                    <xdr:col>10</xdr:col>
                    <xdr:colOff>390525</xdr:colOff>
                    <xdr:row>171</xdr:row>
                    <xdr:rowOff>171450</xdr:rowOff>
                  </to>
                </anchor>
              </controlPr>
            </control>
          </mc:Choice>
        </mc:AlternateContent>
        <mc:AlternateContent xmlns:mc="http://schemas.openxmlformats.org/markup-compatibility/2006">
          <mc:Choice Requires="x14">
            <control shapeId="6235" r:id="rId11" name="Check Box 91">
              <controlPr locked="0" defaultSize="0" autoFill="0" autoLine="0" autoPict="0">
                <anchor moveWithCells="1">
                  <from>
                    <xdr:col>8</xdr:col>
                    <xdr:colOff>257175</xdr:colOff>
                    <xdr:row>195</xdr:row>
                    <xdr:rowOff>47625</xdr:rowOff>
                  </from>
                  <to>
                    <xdr:col>10</xdr:col>
                    <xdr:colOff>390525</xdr:colOff>
                    <xdr:row>196</xdr:row>
                    <xdr:rowOff>161925</xdr:rowOff>
                  </to>
                </anchor>
              </controlPr>
            </control>
          </mc:Choice>
        </mc:AlternateContent>
        <mc:AlternateContent xmlns:mc="http://schemas.openxmlformats.org/markup-compatibility/2006">
          <mc:Choice Requires="x14">
            <control shapeId="6236" r:id="rId12" name="Check Box 92">
              <controlPr locked="0" defaultSize="0" autoFill="0" autoLine="0" autoPict="0">
                <anchor moveWithCells="1">
                  <from>
                    <xdr:col>8</xdr:col>
                    <xdr:colOff>257175</xdr:colOff>
                    <xdr:row>220</xdr:row>
                    <xdr:rowOff>38100</xdr:rowOff>
                  </from>
                  <to>
                    <xdr:col>10</xdr:col>
                    <xdr:colOff>390525</xdr:colOff>
                    <xdr:row>221</xdr:row>
                    <xdr:rowOff>152400</xdr:rowOff>
                  </to>
                </anchor>
              </controlPr>
            </control>
          </mc:Choice>
        </mc:AlternateContent>
        <mc:AlternateContent xmlns:mc="http://schemas.openxmlformats.org/markup-compatibility/2006">
          <mc:Choice Requires="x14">
            <control shapeId="6237" r:id="rId13" name="Check Box 93">
              <controlPr locked="0" defaultSize="0" autoFill="0" autoLine="0" autoPict="0">
                <anchor moveWithCells="1">
                  <from>
                    <xdr:col>8</xdr:col>
                    <xdr:colOff>257175</xdr:colOff>
                    <xdr:row>245</xdr:row>
                    <xdr:rowOff>28575</xdr:rowOff>
                  </from>
                  <to>
                    <xdr:col>10</xdr:col>
                    <xdr:colOff>390525</xdr:colOff>
                    <xdr:row>246</xdr:row>
                    <xdr:rowOff>142875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000"/>
  <sheetViews>
    <sheetView showGridLines="0" zoomScaleNormal="100" workbookViewId="0">
      <selection activeCell="C28" sqref="C28"/>
    </sheetView>
  </sheetViews>
  <sheetFormatPr defaultRowHeight="15" x14ac:dyDescent="0.25"/>
  <cols>
    <col min="1" max="1" width="4.5703125" style="132" customWidth="1"/>
    <col min="2" max="2" width="9.140625" style="132"/>
    <col min="3" max="3" width="23.42578125" style="132" customWidth="1"/>
    <col min="4" max="4" width="5.42578125" style="132" customWidth="1"/>
    <col min="5" max="5" width="9.140625" style="132" customWidth="1"/>
    <col min="6" max="16" width="9.140625" style="132"/>
    <col min="17" max="18" width="9.140625" style="224"/>
    <col min="19" max="16384" width="9.140625" style="132"/>
  </cols>
  <sheetData>
    <row r="1" spans="1:18" x14ac:dyDescent="0.25">
      <c r="A1" s="221"/>
      <c r="B1" s="221"/>
      <c r="C1" s="221"/>
      <c r="D1" s="221"/>
      <c r="E1" s="221"/>
      <c r="Q1" s="224">
        <f ca="1">IF(ISBLANK(INDIRECT("Data!"&amp;'Scatter Plots'!$E$3&amp;ROW(A1)+5)),NA(),INDIRECT("Data!"&amp;'Scatter Plots'!$E$3&amp;ROW(A1)+5))</f>
        <v>255.483</v>
      </c>
      <c r="R1" s="224">
        <f ca="1">IF(ISBLANK(INDIRECT("Data!"&amp;'Scatter Plots'!$D$3&amp;ROW(A1)+5)),NA(),INDIRECT("Data!"&amp;'Scatter Plots'!$D$3&amp;ROW(A1)+5))</f>
        <v>-2.96</v>
      </c>
    </row>
    <row r="2" spans="1:18" x14ac:dyDescent="0.25">
      <c r="A2" s="221"/>
      <c r="B2" s="221"/>
      <c r="C2" s="221"/>
      <c r="D2" s="222">
        <v>8</v>
      </c>
      <c r="E2" s="222">
        <v>9</v>
      </c>
      <c r="Q2" s="224">
        <f ca="1">IF(ISBLANK(INDIRECT("Data!"&amp;'Scatter Plots'!$E$3&amp;ROW(A2)+5)),NA(),INDIRECT("Data!"&amp;'Scatter Plots'!$E$3&amp;ROW(A2)+5))</f>
        <v>221.03700000000001</v>
      </c>
      <c r="R2" s="224">
        <f ca="1">IF(ISBLANK(INDIRECT("Data!"&amp;'Scatter Plots'!$D$3&amp;ROW(A2)+5)),NA(),INDIRECT("Data!"&amp;'Scatter Plots'!$D$3&amp;ROW(A2)+5))</f>
        <v>-2.5099999999999998</v>
      </c>
    </row>
    <row r="3" spans="1:18" x14ac:dyDescent="0.25">
      <c r="A3" s="221"/>
      <c r="B3" s="221"/>
      <c r="C3" s="221"/>
      <c r="D3" s="223" t="str">
        <f>IF(D2=1,E5,IF(D2=2,E6,IF(D2=3,E7,IF(D2=4,E8,IF(D2=5,E9,IF(D2=6,E10,IF(D2=7,E11,IF(D2=8,E12,IF(D2=9,E13,IF(D2=10,E14,IF(D2=11,E15,E16)))))))))))</f>
        <v>AY</v>
      </c>
      <c r="E3" s="223" t="str">
        <f>IF(E2=1,E5,IF(E2=2,E6,IF(E2=3,E7,IF(E2=4,E8,IF(E2=5,E9,IF(E2=6,E10,IF(E2=7,E11,IF(E2=8,E12,IF(E2=9,E13,IF(E2=10,E14,IF(E2=11,E15,E16)))))))))))</f>
        <v>Z</v>
      </c>
      <c r="N3" s="136"/>
      <c r="Q3" s="224">
        <f ca="1">IF(ISBLANK(INDIRECT("Data!"&amp;'Scatter Plots'!$E$3&amp;ROW(A3)+5)),NA(),INDIRECT("Data!"&amp;'Scatter Plots'!$E$3&amp;ROW(A3)+5))</f>
        <v>249.09100000000001</v>
      </c>
      <c r="R3" s="224">
        <f ca="1">IF(ISBLANK(INDIRECT("Data!"&amp;'Scatter Plots'!$D$3&amp;ROW(A3)+5)),NA(),INDIRECT("Data!"&amp;'Scatter Plots'!$D$3&amp;ROW(A3)+5))</f>
        <v>-3.67</v>
      </c>
    </row>
    <row r="4" spans="1:18" x14ac:dyDescent="0.25">
      <c r="A4" s="221"/>
      <c r="B4" s="221"/>
      <c r="C4" s="221"/>
      <c r="D4" s="221"/>
      <c r="E4" s="221"/>
      <c r="Q4" s="224">
        <f ca="1">IF(ISBLANK(INDIRECT("Data!"&amp;'Scatter Plots'!$E$3&amp;ROW(A4)+5)),NA(),INDIRECT("Data!"&amp;'Scatter Plots'!$E$3&amp;ROW(A4)+5))</f>
        <v>269.767</v>
      </c>
      <c r="R4" s="224">
        <f ca="1">IF(ISBLANK(INDIRECT("Data!"&amp;'Scatter Plots'!$D$3&amp;ROW(A4)+5)),NA(),INDIRECT("Data!"&amp;'Scatter Plots'!$D$3&amp;ROW(A4)+5))</f>
        <v>-3.04</v>
      </c>
    </row>
    <row r="5" spans="1:18" x14ac:dyDescent="0.25">
      <c r="A5" s="221" t="s">
        <v>1888</v>
      </c>
      <c r="B5" s="221"/>
      <c r="C5" s="221"/>
      <c r="D5" s="221"/>
      <c r="E5" s="221" t="str">
        <f>SUBSTITUTE(ADDRESS(1,COLUMN(Data!AI2),4),"1","")</f>
        <v>AI</v>
      </c>
      <c r="Q5" s="224">
        <f ca="1">IF(ISBLANK(INDIRECT("Data!"&amp;'Scatter Plots'!$E$3&amp;ROW(A11)+5)),NA(),INDIRECT("Data!"&amp;'Scatter Plots'!$E$3&amp;ROW(A11)+5))</f>
        <v>227.33</v>
      </c>
      <c r="R5" s="224">
        <f ca="1">IF(ISBLANK(INDIRECT("Data!"&amp;'Scatter Plots'!$D$3&amp;ROW(A11)+5)),NA(),INDIRECT("Data!"&amp;'Scatter Plots'!$D$3&amp;ROW(A11)+5))</f>
        <v>-3.04</v>
      </c>
    </row>
    <row r="6" spans="1:18" x14ac:dyDescent="0.25">
      <c r="A6" s="221" t="s">
        <v>2097</v>
      </c>
      <c r="B6" s="221"/>
      <c r="C6" s="221"/>
      <c r="D6" s="221"/>
      <c r="E6" s="221" t="str">
        <f>SUBSTITUTE(ADDRESS(1,COLUMN(Data!AF2),4),"1","")</f>
        <v>AF</v>
      </c>
      <c r="Q6" s="224">
        <f ca="1">IF(ISBLANK(INDIRECT("Data!"&amp;'Scatter Plots'!$E$3&amp;ROW(A12)+5)),NA(),INDIRECT("Data!"&amp;'Scatter Plots'!$E$3&amp;ROW(A12)+5))</f>
        <v>241.2902</v>
      </c>
      <c r="R6" s="224">
        <f ca="1">IF(ISBLANK(INDIRECT("Data!"&amp;'Scatter Plots'!$D$3&amp;ROW(A12)+5)),NA(),INDIRECT("Data!"&amp;'Scatter Plots'!$D$3&amp;ROW(A12)+5))</f>
        <v>-2.1800000000000002</v>
      </c>
    </row>
    <row r="7" spans="1:18" x14ac:dyDescent="0.25">
      <c r="A7" s="221" t="s">
        <v>2096</v>
      </c>
      <c r="B7" s="221"/>
      <c r="C7" s="221"/>
      <c r="D7" s="221"/>
      <c r="E7" s="221" t="str">
        <f>SUBSTITUTE(ADDRESS(1,COLUMN(Data!AG2),4),"1","")</f>
        <v>AG</v>
      </c>
      <c r="Q7" s="224">
        <f ca="1">IF(ISBLANK(INDIRECT("Data!"&amp;'Scatter Plots'!$E$3&amp;ROW(A8)+5)),NA(),INDIRECT("Data!"&amp;'Scatter Plots'!$E$3&amp;ROW(A8)+5))</f>
        <v>269.767</v>
      </c>
      <c r="R7" s="224">
        <f ca="1">IF(ISBLANK(INDIRECT("Data!"&amp;'Scatter Plots'!$D$3&amp;ROW(A8)+5)),NA(),INDIRECT("Data!"&amp;'Scatter Plots'!$D$3&amp;ROW(A8)+5))</f>
        <v>-3.26</v>
      </c>
    </row>
    <row r="8" spans="1:18" x14ac:dyDescent="0.25">
      <c r="A8" s="221" t="s">
        <v>2098</v>
      </c>
      <c r="B8" s="221"/>
      <c r="C8" s="221"/>
      <c r="D8" s="221"/>
      <c r="E8" s="221" t="str">
        <f>SUBSTITUTE(ADDRESS(1,COLUMN(Data!AP2),4),"1","")</f>
        <v>AP</v>
      </c>
      <c r="Q8" s="224">
        <f ca="1">IF(ISBLANK(INDIRECT("Data!"&amp;'Scatter Plots'!$E$3&amp;ROW(A5)+5)),NA(),INDIRECT("Data!"&amp;'Scatter Plots'!$E$3&amp;ROW(A5)+5))</f>
        <v>361.65699999999998</v>
      </c>
      <c r="R8" s="224">
        <f ca="1">IF(ISBLANK(INDIRECT("Data!"&amp;'Scatter Plots'!$D$3&amp;ROW(A5)+5)),NA(),INDIRECT("Data!"&amp;'Scatter Plots'!$D$3&amp;ROW(A5)+5))</f>
        <v>-5.63</v>
      </c>
    </row>
    <row r="9" spans="1:18" x14ac:dyDescent="0.25">
      <c r="A9" s="221" t="s">
        <v>2102</v>
      </c>
      <c r="B9" s="221"/>
      <c r="C9" s="221"/>
      <c r="D9" s="221"/>
      <c r="E9" s="221" t="str">
        <f>SUBSTITUTE(ADDRESS(1,COLUMN(Data!BC2),4),"1","")</f>
        <v>BC</v>
      </c>
      <c r="F9" s="184"/>
      <c r="Q9" s="224">
        <f ca="1">IF(ISBLANK(INDIRECT("Data!"&amp;'Scatter Plots'!$E$3&amp;ROW(A13)+5)),NA(),INDIRECT("Data!"&amp;'Scatter Plots'!$E$3&amp;ROW(A13)+5))</f>
        <v>369.375</v>
      </c>
      <c r="R9" s="224">
        <f ca="1">IF(ISBLANK(INDIRECT("Data!"&amp;'Scatter Plots'!$D$3&amp;ROW(A13)+5)),NA(),INDIRECT("Data!"&amp;'Scatter Plots'!$D$3&amp;ROW(A13)+5))</f>
        <v>-3.32</v>
      </c>
    </row>
    <row r="10" spans="1:18" x14ac:dyDescent="0.25">
      <c r="A10" s="221" t="s">
        <v>2099</v>
      </c>
      <c r="B10" s="221"/>
      <c r="C10" s="221"/>
      <c r="D10" s="221"/>
      <c r="E10" s="221" t="str">
        <f>SUBSTITUTE(ADDRESS(1,COLUMN(Data!BD2),4),"1","")</f>
        <v>BD</v>
      </c>
      <c r="Q10" s="224">
        <f ca="1">IF(ISBLANK(INDIRECT("Data!"&amp;'Scatter Plots'!$E$3&amp;ROW(A6)+5)),NA(),INDIRECT("Data!"&amp;'Scatter Plots'!$E$3&amp;ROW(A6)+5))</f>
        <v>264.66399999999999</v>
      </c>
      <c r="R10" s="224">
        <f ca="1">IF(ISBLANK(INDIRECT("Data!"&amp;'Scatter Plots'!$D$3&amp;ROW(A6)+5)),NA(),INDIRECT("Data!"&amp;'Scatter Plots'!$D$3&amp;ROW(A6)+5))</f>
        <v>-4.41</v>
      </c>
    </row>
    <row r="11" spans="1:18" x14ac:dyDescent="0.25">
      <c r="A11" s="221" t="s">
        <v>2101</v>
      </c>
      <c r="B11" s="221"/>
      <c r="C11" s="221"/>
      <c r="D11" s="221"/>
      <c r="E11" s="221" t="str">
        <f>SUBSTITUTE(ADDRESS(1,COLUMN(Data!AX2),4),"1","")</f>
        <v>AX</v>
      </c>
      <c r="Q11" s="224">
        <f ca="1">IF(ISBLANK(INDIRECT("Data!"&amp;'Scatter Plots'!$E$3&amp;ROW(A7)+5)),NA(),INDIRECT("Data!"&amp;'Scatter Plots'!$E$3&amp;ROW(A7)+5))</f>
        <v>56.063299999999998</v>
      </c>
      <c r="R11" s="224">
        <f ca="1">IF(ISBLANK(INDIRECT("Data!"&amp;'Scatter Plots'!$D$3&amp;ROW(A7)+5)),NA(),INDIRECT("Data!"&amp;'Scatter Plots'!$D$3&amp;ROW(A7)+5))</f>
        <v>0.56999999999999995</v>
      </c>
    </row>
    <row r="12" spans="1:18" x14ac:dyDescent="0.25">
      <c r="A12" s="221" t="s">
        <v>2100</v>
      </c>
      <c r="B12" s="221"/>
      <c r="C12" s="221"/>
      <c r="D12" s="221"/>
      <c r="E12" s="221" t="str">
        <f>SUBSTITUTE(ADDRESS(1,COLUMN(Data!AY2),4),"1","")</f>
        <v>AY</v>
      </c>
      <c r="F12" s="184"/>
      <c r="Q12" s="224">
        <f ca="1">IF(ISBLANK(INDIRECT("Data!"&amp;'Scatter Plots'!$E$3&amp;ROW(A9)+5)),NA(),INDIRECT("Data!"&amp;'Scatter Plots'!$E$3&amp;ROW(A9)+5))</f>
        <v>173.64</v>
      </c>
      <c r="R12" s="224">
        <f ca="1">IF(ISBLANK(INDIRECT("Data!"&amp;'Scatter Plots'!$D$3&amp;ROW(A9)+5)),NA(),INDIRECT("Data!"&amp;'Scatter Plots'!$D$3&amp;ROW(A9)+5))</f>
        <v>-0.95</v>
      </c>
    </row>
    <row r="13" spans="1:18" x14ac:dyDescent="0.25">
      <c r="A13" s="221" t="s">
        <v>1890</v>
      </c>
      <c r="B13" s="221"/>
      <c r="C13" s="221"/>
      <c r="D13" s="221"/>
      <c r="E13" s="221" t="str">
        <f>SUBSTITUTE(ADDRESS(1,COLUMN(Data!Z2),4),"1","")</f>
        <v>Z</v>
      </c>
      <c r="Q13" s="224">
        <f ca="1">IF(ISBLANK(INDIRECT("Data!"&amp;'Scatter Plots'!$E$3&amp;ROW(A10)+5)),NA(),INDIRECT("Data!"&amp;'Scatter Plots'!$E$3&amp;ROW(A10)+5))</f>
        <v>323.38409999999999</v>
      </c>
      <c r="R13" s="224">
        <f ca="1">IF(ISBLANK(INDIRECT("Data!"&amp;'Scatter Plots'!$D$3&amp;ROW(A10)+5)),NA(),INDIRECT("Data!"&amp;'Scatter Plots'!$D$3&amp;ROW(A10)+5))</f>
        <v>-3.03</v>
      </c>
    </row>
    <row r="14" spans="1:18" x14ac:dyDescent="0.25">
      <c r="A14" s="221" t="s">
        <v>2076</v>
      </c>
      <c r="B14" s="221"/>
      <c r="C14" s="221"/>
      <c r="D14" s="221"/>
      <c r="E14" s="221" t="str">
        <f>SUBSTITUTE(ADDRESS(1,COLUMN(Data!AH2),4),"1","")</f>
        <v>AH</v>
      </c>
      <c r="Q14" s="224">
        <f ca="1">IF(ISBLANK(INDIRECT("Data!"&amp;'Scatter Plots'!$E$3&amp;ROW(A14)+5)),NA(),INDIRECT("Data!"&amp;'Scatter Plots'!$E$3&amp;ROW(A14)+5))</f>
        <v>213.62100000000001</v>
      </c>
      <c r="R14" s="224">
        <f ca="1">IF(ISBLANK(INDIRECT("Data!"&amp;'Scatter Plots'!$D$3&amp;ROW(A14)+5)),NA(),INDIRECT("Data!"&amp;'Scatter Plots'!$D$3&amp;ROW(A14)+5))</f>
        <v>-1.8</v>
      </c>
    </row>
    <row r="15" spans="1:18" x14ac:dyDescent="0.25">
      <c r="A15" s="221" t="s">
        <v>2095</v>
      </c>
      <c r="B15" s="221"/>
      <c r="C15" s="221"/>
      <c r="D15" s="221"/>
      <c r="E15" s="221" t="str">
        <f>SUBSTITUTE(ADDRESS(1,COLUMN(Data!AD2),4),"1","")</f>
        <v>AD</v>
      </c>
      <c r="Q15" s="224">
        <f ca="1">IF(ISBLANK(INDIRECT("Data!"&amp;'Scatter Plots'!$E$3&amp;ROW(A15)+5)),NA(),INDIRECT("Data!"&amp;'Scatter Plots'!$E$3&amp;ROW(A15)+5))</f>
        <v>207.01400000000001</v>
      </c>
      <c r="R15" s="224">
        <f ca="1">IF(ISBLANK(INDIRECT("Data!"&amp;'Scatter Plots'!$D$3&amp;ROW(A15)+5)),NA(),INDIRECT("Data!"&amp;'Scatter Plots'!$D$3&amp;ROW(A15)+5))</f>
        <v>-2.02</v>
      </c>
    </row>
    <row r="16" spans="1:18" x14ac:dyDescent="0.25">
      <c r="A16" s="221" t="s">
        <v>1889</v>
      </c>
      <c r="B16" s="221"/>
      <c r="C16" s="221"/>
      <c r="D16" s="221"/>
      <c r="E16" s="221" t="str">
        <f>SUBSTITUTE(ADDRESS(1,COLUMN(Data!AE2),4),"1","")</f>
        <v>AE</v>
      </c>
      <c r="Q16" s="224">
        <f ca="1">IF(ISBLANK(INDIRECT("Data!"&amp;'Scatter Plots'!$E$3&amp;ROW(A16)+5)),NA(),INDIRECT("Data!"&amp;'Scatter Plots'!$E$3&amp;ROW(A16)+5))</f>
        <v>304.30200000000002</v>
      </c>
      <c r="R16" s="224">
        <f ca="1">IF(ISBLANK(INDIRECT("Data!"&amp;'Scatter Plots'!$D$3&amp;ROW(A16)+5)),NA(),INDIRECT("Data!"&amp;'Scatter Plots'!$D$3&amp;ROW(A16)+5))</f>
        <v>-4.3</v>
      </c>
    </row>
    <row r="17" spans="1:18" x14ac:dyDescent="0.25">
      <c r="A17" s="136"/>
      <c r="B17" s="136"/>
      <c r="Q17" s="224">
        <f ca="1">IF(ISBLANK(INDIRECT("Data!"&amp;'Scatter Plots'!$E$3&amp;ROW(A17)+5)),NA(),INDIRECT("Data!"&amp;'Scatter Plots'!$E$3&amp;ROW(A17)+5))</f>
        <v>84.08</v>
      </c>
      <c r="R17" s="224">
        <f ca="1">IF(ISBLANK(INDIRECT("Data!"&amp;'Scatter Plots'!$D$3&amp;ROW(A17)+5)),NA(),INDIRECT("Data!"&amp;'Scatter Plots'!$D$3&amp;ROW(A17)+5))</f>
        <v>0.52</v>
      </c>
    </row>
    <row r="18" spans="1:18" x14ac:dyDescent="0.25">
      <c r="A18" s="136"/>
      <c r="B18" s="136"/>
      <c r="Q18" s="224">
        <f ca="1">IF(ISBLANK(INDIRECT("Data!"&amp;'Scatter Plots'!$E$3&amp;ROW(A18)+5)),NA(),INDIRECT("Data!"&amp;'Scatter Plots'!$E$3&amp;ROW(A18)+5))</f>
        <v>367.85199999999998</v>
      </c>
      <c r="R18" s="224">
        <f ca="1">IF(ISBLANK(INDIRECT("Data!"&amp;'Scatter Plots'!$D$3&amp;ROW(A18)+5)),NA(),INDIRECT("Data!"&amp;'Scatter Plots'!$D$3&amp;ROW(A18)+5))</f>
        <v>-5.51</v>
      </c>
    </row>
    <row r="19" spans="1:18" x14ac:dyDescent="0.25">
      <c r="A19" s="136"/>
      <c r="B19" s="136"/>
      <c r="Q19" s="224">
        <f ca="1">IF(ISBLANK(INDIRECT("Data!"&amp;'Scatter Plots'!$E$3&amp;ROW(A19)+5)),NA(),INDIRECT("Data!"&amp;'Scatter Plots'!$E$3&amp;ROW(A19)+5))</f>
        <v>230.24100000000001</v>
      </c>
      <c r="R19" s="224">
        <f ca="1">IF(ISBLANK(INDIRECT("Data!"&amp;'Scatter Plots'!$D$3&amp;ROW(A19)+5)),NA(),INDIRECT("Data!"&amp;'Scatter Plots'!$D$3&amp;ROW(A19)+5))</f>
        <v>-1.66</v>
      </c>
    </row>
    <row r="20" spans="1:18" x14ac:dyDescent="0.25">
      <c r="A20" s="136"/>
      <c r="B20" s="136"/>
      <c r="Q20" s="224">
        <f ca="1">IF(ISBLANK(INDIRECT("Data!"&amp;'Scatter Plots'!$E$3&amp;ROW(A20)+5)),NA(),INDIRECT("Data!"&amp;'Scatter Plots'!$E$3&amp;ROW(A20)+5))</f>
        <v>215.68299999999999</v>
      </c>
      <c r="R20" s="224">
        <f ca="1">IF(ISBLANK(INDIRECT("Data!"&amp;'Scatter Plots'!$D$3&amp;ROW(A20)+5)),NA(),INDIRECT("Data!"&amp;'Scatter Plots'!$D$3&amp;ROW(A20)+5))</f>
        <v>-3.55</v>
      </c>
    </row>
    <row r="21" spans="1:18" x14ac:dyDescent="0.25">
      <c r="A21" s="136"/>
      <c r="B21" s="136"/>
      <c r="Q21" s="224">
        <f ca="1">IF(ISBLANK(INDIRECT("Data!"&amp;'Scatter Plots'!$E$3&amp;ROW(A21)+5)),NA(),INDIRECT("Data!"&amp;'Scatter Plots'!$E$3&amp;ROW(A21)+5))</f>
        <v>338.18900000000002</v>
      </c>
      <c r="R21" s="224">
        <f ca="1">IF(ISBLANK(INDIRECT("Data!"&amp;'Scatter Plots'!$D$3&amp;ROW(A21)+5)),NA(),INDIRECT("Data!"&amp;'Scatter Plots'!$D$3&amp;ROW(A21)+5))</f>
        <v>-4.1399999999999997</v>
      </c>
    </row>
    <row r="22" spans="1:18" x14ac:dyDescent="0.25">
      <c r="Q22" s="224">
        <f ca="1">IF(ISBLANK(INDIRECT("Data!"&amp;'Scatter Plots'!$E$3&amp;ROW(A22)+5)),NA(),INDIRECT("Data!"&amp;'Scatter Plots'!$E$3&amp;ROW(A22)+5))</f>
        <v>424.39499999999998</v>
      </c>
      <c r="R22" s="224">
        <f ca="1">IF(ISBLANK(INDIRECT("Data!"&amp;'Scatter Plots'!$D$3&amp;ROW(A22)+5)),NA(),INDIRECT("Data!"&amp;'Scatter Plots'!$D$3&amp;ROW(A22)+5))</f>
        <v>-2.61</v>
      </c>
    </row>
    <row r="23" spans="1:18" x14ac:dyDescent="0.25">
      <c r="Q23" s="224">
        <f ca="1">IF(ISBLANK(INDIRECT("Data!"&amp;'Scatter Plots'!$E$3&amp;ROW(A23)+5)),NA(),INDIRECT("Data!"&amp;'Scatter Plots'!$E$3&amp;ROW(A23)+5))</f>
        <v>355.32670000000002</v>
      </c>
      <c r="R23" s="224">
        <f ca="1">IF(ISBLANK(INDIRECT("Data!"&amp;'Scatter Plots'!$D$3&amp;ROW(A23)+5)),NA(),INDIRECT("Data!"&amp;'Scatter Plots'!$D$3&amp;ROW(A23)+5))</f>
        <v>-4.9800000000000004</v>
      </c>
    </row>
    <row r="24" spans="1:18" x14ac:dyDescent="0.25">
      <c r="Q24" s="224">
        <f ca="1">IF(ISBLANK(INDIRECT("Data!"&amp;'Scatter Plots'!$E$3&amp;ROW(A24)+5)),NA(),INDIRECT("Data!"&amp;'Scatter Plots'!$E$3&amp;ROW(A24)+5))</f>
        <v>243.667</v>
      </c>
      <c r="R24" s="224">
        <f ca="1">IF(ISBLANK(INDIRECT("Data!"&amp;'Scatter Plots'!$D$3&amp;ROW(A24)+5)),NA(),INDIRECT("Data!"&amp;'Scatter Plots'!$D$3&amp;ROW(A24)+5))</f>
        <v>-2.61</v>
      </c>
    </row>
    <row r="25" spans="1:18" x14ac:dyDescent="0.25">
      <c r="Q25" s="224">
        <f ca="1">IF(ISBLANK(INDIRECT("Data!"&amp;'Scatter Plots'!$E$3&amp;ROW(A25)+5)),NA(),INDIRECT("Data!"&amp;'Scatter Plots'!$E$3&amp;ROW(A25)+5))</f>
        <v>271.72000000000003</v>
      </c>
      <c r="R25" s="224">
        <f ca="1">IF(ISBLANK(INDIRECT("Data!"&amp;'Scatter Plots'!$D$3&amp;ROW(A25)+5)),NA(),INDIRECT("Data!"&amp;'Scatter Plots'!$D$3&amp;ROW(A25)+5))</f>
        <v>-3.18</v>
      </c>
    </row>
    <row r="26" spans="1:18" x14ac:dyDescent="0.25">
      <c r="Q26" s="224">
        <f ca="1">IF(ISBLANK(INDIRECT("Data!"&amp;'Scatter Plots'!$E$3&amp;ROW(A26)+5)),NA(),INDIRECT("Data!"&amp;'Scatter Plots'!$E$3&amp;ROW(A26)+5))</f>
        <v>335.279</v>
      </c>
      <c r="R26" s="224">
        <f ca="1">IF(ISBLANK(INDIRECT("Data!"&amp;'Scatter Plots'!$D$3&amp;ROW(A26)+5)),NA(),INDIRECT("Data!"&amp;'Scatter Plots'!$D$3&amp;ROW(A26)+5))</f>
        <v>-5.53</v>
      </c>
    </row>
    <row r="27" spans="1:18" x14ac:dyDescent="0.25">
      <c r="Q27" s="224">
        <f ca="1">IF(ISBLANK(INDIRECT("Data!"&amp;'Scatter Plots'!$E$3&amp;ROW(A27)+5)),NA(),INDIRECT("Data!"&amp;'Scatter Plots'!$E$3&amp;ROW(A27)+5))</f>
        <v>256.31799999999998</v>
      </c>
      <c r="R27" s="224">
        <f ca="1">IF(ISBLANK(INDIRECT("Data!"&amp;'Scatter Plots'!$D$3&amp;ROW(A27)+5)),NA(),INDIRECT("Data!"&amp;'Scatter Plots'!$D$3&amp;ROW(A27)+5))</f>
        <v>-3.21</v>
      </c>
    </row>
    <row r="28" spans="1:18" x14ac:dyDescent="0.25">
      <c r="Q28" s="224">
        <f ca="1">IF(ISBLANK(INDIRECT("Data!"&amp;'Scatter Plots'!$E$3&amp;ROW(A28)+5)),NA(),INDIRECT("Data!"&amp;'Scatter Plots'!$E$3&amp;ROW(A28)+5))</f>
        <v>410.40199999999999</v>
      </c>
      <c r="R28" s="224">
        <f ca="1">IF(ISBLANK(INDIRECT("Data!"&amp;'Scatter Plots'!$D$3&amp;ROW(A28)+5)),NA(),INDIRECT("Data!"&amp;'Scatter Plots'!$D$3&amp;ROW(A28)+5))</f>
        <v>-4.16</v>
      </c>
    </row>
    <row r="29" spans="1:18" x14ac:dyDescent="0.25">
      <c r="Q29" s="224">
        <f ca="1">IF(ISBLANK(INDIRECT("Data!"&amp;'Scatter Plots'!$E$3&amp;ROW(A29)+5)),NA(),INDIRECT("Data!"&amp;'Scatter Plots'!$E$3&amp;ROW(A29)+5))</f>
        <v>397.51299999999998</v>
      </c>
      <c r="R29" s="224">
        <f ca="1">IF(ISBLANK(INDIRECT("Data!"&amp;'Scatter Plots'!$D$3&amp;ROW(A29)+5)),NA(),INDIRECT("Data!"&amp;'Scatter Plots'!$D$3&amp;ROW(A29)+5))</f>
        <v>-4.2</v>
      </c>
    </row>
    <row r="30" spans="1:18" x14ac:dyDescent="0.25">
      <c r="Q30" s="224">
        <f ca="1">IF(ISBLANK(INDIRECT("Data!"&amp;'Scatter Plots'!$E$3&amp;ROW(A30)+5)),NA(),INDIRECT("Data!"&amp;'Scatter Plots'!$E$3&amp;ROW(A30)+5))</f>
        <v>240.279</v>
      </c>
      <c r="R30" s="224">
        <f ca="1">IF(ISBLANK(INDIRECT("Data!"&amp;'Scatter Plots'!$D$3&amp;ROW(A30)+5)),NA(),INDIRECT("Data!"&amp;'Scatter Plots'!$D$3&amp;ROW(A30)+5))</f>
        <v>-2.68</v>
      </c>
    </row>
    <row r="31" spans="1:18" x14ac:dyDescent="0.25">
      <c r="Q31" s="224">
        <f ca="1">IF(ISBLANK(INDIRECT("Data!"&amp;'Scatter Plots'!$E$3&amp;ROW(A31)+5)),NA(),INDIRECT("Data!"&amp;'Scatter Plots'!$E$3&amp;ROW(A31)+5))</f>
        <v>257.77999999999997</v>
      </c>
      <c r="R31" s="224">
        <f ca="1">IF(ISBLANK(INDIRECT("Data!"&amp;'Scatter Plots'!$D$3&amp;ROW(A31)+5)),NA(),INDIRECT("Data!"&amp;'Scatter Plots'!$D$3&amp;ROW(A31)+5))</f>
        <v>-4.16</v>
      </c>
    </row>
    <row r="32" spans="1:18" x14ac:dyDescent="0.25">
      <c r="Q32" s="224">
        <f ca="1">IF(ISBLANK(INDIRECT("Data!"&amp;'Scatter Plots'!$E$3&amp;ROW(A32)+5)),NA(),INDIRECT("Data!"&amp;'Scatter Plots'!$E$3&amp;ROW(A32)+5))</f>
        <v>506.471</v>
      </c>
      <c r="R32" s="224">
        <f ca="1">IF(ISBLANK(INDIRECT("Data!"&amp;'Scatter Plots'!$D$3&amp;ROW(A32)+5)),NA(),INDIRECT("Data!"&amp;'Scatter Plots'!$D$3&amp;ROW(A32)+5))</f>
        <v>-6.4</v>
      </c>
    </row>
    <row r="33" spans="2:18" x14ac:dyDescent="0.25">
      <c r="Q33" s="224">
        <f ca="1">IF(ISBLANK(INDIRECT("Data!"&amp;'Scatter Plots'!$E$3&amp;ROW(A33)+5)),NA(),INDIRECT("Data!"&amp;'Scatter Plots'!$E$3&amp;ROW(A33)+5))</f>
        <v>446.96699999999998</v>
      </c>
      <c r="R33" s="224">
        <f ca="1">IF(ISBLANK(INDIRECT("Data!"&amp;'Scatter Plots'!$D$3&amp;ROW(A33)+5)),NA(),INDIRECT("Data!"&amp;'Scatter Plots'!$D$3&amp;ROW(A33)+5))</f>
        <v>-5.71</v>
      </c>
    </row>
    <row r="34" spans="2:18" x14ac:dyDescent="0.25">
      <c r="Q34" s="224">
        <f ca="1">IF(ISBLANK(INDIRECT("Data!"&amp;'Scatter Plots'!$E$3&amp;ROW(A34)+5)),NA(),INDIRECT("Data!"&amp;'Scatter Plots'!$E$3&amp;ROW(A34)+5))</f>
        <v>431.31200000000001</v>
      </c>
      <c r="R34" s="224">
        <f ca="1">IF(ISBLANK(INDIRECT("Data!"&amp;'Scatter Plots'!$D$3&amp;ROW(A34)+5)),NA(),INDIRECT("Data!"&amp;'Scatter Plots'!$D$3&amp;ROW(A34)+5))</f>
        <v>-5.95</v>
      </c>
    </row>
    <row r="35" spans="2:18" x14ac:dyDescent="0.25">
      <c r="B35" s="136" t="s">
        <v>2075</v>
      </c>
      <c r="D35" s="197">
        <f ca="1">SUMPRODUCT(ISNUMBER(Q1:Q1000)*ISNUMBER(R1:R1000))-D36</f>
        <v>0</v>
      </c>
      <c r="Q35" s="224">
        <f ca="1">IF(ISBLANK(INDIRECT("Data!"&amp;'Scatter Plots'!$E$3&amp;ROW(A35)+5)),NA(),INDIRECT("Data!"&amp;'Scatter Plots'!$E$3&amp;ROW(A35)+5))</f>
        <v>399.36099999999999</v>
      </c>
      <c r="R35" s="224">
        <f ca="1">IF(ISBLANK(INDIRECT("Data!"&amp;'Scatter Plots'!$D$3&amp;ROW(A35)+5)),NA(),INDIRECT("Data!"&amp;'Scatter Plots'!$D$3&amp;ROW(A35)+5))</f>
        <v>-3.6</v>
      </c>
    </row>
    <row r="36" spans="2:18" x14ac:dyDescent="0.25">
      <c r="B36" s="136" t="s">
        <v>2074</v>
      </c>
      <c r="D36" s="197">
        <f ca="1">IF(SUBTOTAL(102,[0]!X_Series)&lt;SUBTOTAL(102,[0]!Y_Series),SUBTOTAL(102,[0]!X_Series),SUBTOTAL(102,[0]!Y_Series))</f>
        <v>334</v>
      </c>
      <c r="Q36" s="224">
        <f ca="1">IF(ISBLANK(INDIRECT("Data!"&amp;'Scatter Plots'!$E$3&amp;ROW(A36)+5)),NA(),INDIRECT("Data!"&amp;'Scatter Plots'!$E$3&amp;ROW(A36)+5))</f>
        <v>342.13099999999997</v>
      </c>
      <c r="R36" s="224">
        <f ca="1">IF(ISBLANK(INDIRECT("Data!"&amp;'Scatter Plots'!$D$3&amp;ROW(A36)+5)),NA(),INDIRECT("Data!"&amp;'Scatter Plots'!$D$3&amp;ROW(A36)+5))</f>
        <v>-5.85</v>
      </c>
    </row>
    <row r="37" spans="2:18" x14ac:dyDescent="0.25">
      <c r="C37" s="193"/>
      <c r="Q37" s="224">
        <f ca="1">IF(ISBLANK(INDIRECT("Data!"&amp;'Scatter Plots'!$E$3&amp;ROW(A37)+5)),NA(),INDIRECT("Data!"&amp;'Scatter Plots'!$E$3&amp;ROW(A37)+5))</f>
        <v>323.2826</v>
      </c>
      <c r="R37" s="224">
        <f ca="1">IF(ISBLANK(INDIRECT("Data!"&amp;'Scatter Plots'!$D$3&amp;ROW(A37)+5)),NA(),INDIRECT("Data!"&amp;'Scatter Plots'!$D$3&amp;ROW(A37)+5))</f>
        <v>-2.04</v>
      </c>
    </row>
    <row r="38" spans="2:18" x14ac:dyDescent="0.25">
      <c r="Q38" s="224">
        <f ca="1">IF(ISBLANK(INDIRECT("Data!"&amp;'Scatter Plots'!$E$3&amp;ROW(A38)+5)),NA(),INDIRECT("Data!"&amp;'Scatter Plots'!$E$3&amp;ROW(A38)+5))</f>
        <v>430.3682</v>
      </c>
      <c r="R38" s="224">
        <f ca="1">IF(ISBLANK(INDIRECT("Data!"&amp;'Scatter Plots'!$D$3&amp;ROW(A38)+5)),NA(),INDIRECT("Data!"&amp;'Scatter Plots'!$D$3&amp;ROW(A38)+5))</f>
        <v>-3.11</v>
      </c>
    </row>
    <row r="39" spans="2:18" x14ac:dyDescent="0.25">
      <c r="Q39" s="224">
        <f ca="1">IF(ISBLANK(INDIRECT("Data!"&amp;'Scatter Plots'!$E$3&amp;ROW(A39)+5)),NA(),INDIRECT("Data!"&amp;'Scatter Plots'!$E$3&amp;ROW(A39)+5))</f>
        <v>261.11599999999999</v>
      </c>
      <c r="R39" s="224">
        <f ca="1">IF(ISBLANK(INDIRECT("Data!"&amp;'Scatter Plots'!$D$3&amp;ROW(A39)+5)),NA(),INDIRECT("Data!"&amp;'Scatter Plots'!$D$3&amp;ROW(A39)+5))</f>
        <v>-1.91</v>
      </c>
    </row>
    <row r="40" spans="2:18" x14ac:dyDescent="0.25">
      <c r="Q40" s="224">
        <f ca="1">IF(ISBLANK(INDIRECT("Data!"&amp;'Scatter Plots'!$E$3&amp;ROW(A40)+5)),NA(),INDIRECT("Data!"&amp;'Scatter Plots'!$E$3&amp;ROW(A40)+5))</f>
        <v>312.245</v>
      </c>
      <c r="R40" s="224">
        <f ca="1">IF(ISBLANK(INDIRECT("Data!"&amp;'Scatter Plots'!$D$3&amp;ROW(A40)+5)),NA(),INDIRECT("Data!"&amp;'Scatter Plots'!$D$3&amp;ROW(A40)+5))</f>
        <v>-4.9800000000000004</v>
      </c>
    </row>
    <row r="41" spans="2:18" x14ac:dyDescent="0.25">
      <c r="Q41" s="224">
        <f ca="1">IF(ISBLANK(INDIRECT("Data!"&amp;'Scatter Plots'!$E$3&amp;ROW(A41)+5)),NA(),INDIRECT("Data!"&amp;'Scatter Plots'!$E$3&amp;ROW(A41)+5))</f>
        <v>461.01900000000001</v>
      </c>
      <c r="R41" s="224">
        <f ca="1">IF(ISBLANK(INDIRECT("Data!"&amp;'Scatter Plots'!$D$3&amp;ROW(A41)+5)),NA(),INDIRECT("Data!"&amp;'Scatter Plots'!$D$3&amp;ROW(A41)+5))</f>
        <v>-5.34</v>
      </c>
    </row>
    <row r="42" spans="2:18" x14ac:dyDescent="0.25">
      <c r="Q42" s="224">
        <f ca="1">IF(ISBLANK(INDIRECT("Data!"&amp;'Scatter Plots'!$E$3&amp;ROW(A42)+5)),NA(),INDIRECT("Data!"&amp;'Scatter Plots'!$E$3&amp;ROW(A42)+5))</f>
        <v>276.91300000000001</v>
      </c>
      <c r="R42" s="224">
        <f ca="1">IF(ISBLANK(INDIRECT("Data!"&amp;'Scatter Plots'!$D$3&amp;ROW(A42)+5)),NA(),INDIRECT("Data!"&amp;'Scatter Plots'!$D$3&amp;ROW(A42)+5))</f>
        <v>-3.33</v>
      </c>
    </row>
    <row r="43" spans="2:18" x14ac:dyDescent="0.25">
      <c r="Q43" s="224">
        <f ca="1">IF(ISBLANK(INDIRECT("Data!"&amp;'Scatter Plots'!$E$3&amp;ROW(A43)+5)),NA(),INDIRECT("Data!"&amp;'Scatter Plots'!$E$3&amp;ROW(A43)+5))</f>
        <v>311.84699999999998</v>
      </c>
      <c r="R43" s="224">
        <f ca="1">IF(ISBLANK(INDIRECT("Data!"&amp;'Scatter Plots'!$D$3&amp;ROW(A43)+5)),NA(),INDIRECT("Data!"&amp;'Scatter Plots'!$D$3&amp;ROW(A43)+5))</f>
        <v>-4.1900000000000004</v>
      </c>
    </row>
    <row r="44" spans="2:18" x14ac:dyDescent="0.25">
      <c r="Q44" s="224">
        <f ca="1">IF(ISBLANK(INDIRECT("Data!"&amp;'Scatter Plots'!$E$3&amp;ROW(A44)+5)),NA(),INDIRECT("Data!"&amp;'Scatter Plots'!$E$3&amp;ROW(A44)+5))</f>
        <v>474.815</v>
      </c>
      <c r="R44" s="224">
        <f ca="1">IF(ISBLANK(INDIRECT("Data!"&amp;'Scatter Plots'!$D$3&amp;ROW(A44)+5)),NA(),INDIRECT("Data!"&amp;'Scatter Plots'!$D$3&amp;ROW(A44)+5))</f>
        <v>-6.04</v>
      </c>
    </row>
    <row r="45" spans="2:18" x14ac:dyDescent="0.25">
      <c r="Q45" s="224">
        <f ca="1">IF(ISBLANK(INDIRECT("Data!"&amp;'Scatter Plots'!$E$3&amp;ROW(A45)+5)),NA(),INDIRECT("Data!"&amp;'Scatter Plots'!$E$3&amp;ROW(A45)+5))</f>
        <v>332.35599999999999</v>
      </c>
      <c r="R45" s="224">
        <f ca="1">IF(ISBLANK(INDIRECT("Data!"&amp;'Scatter Plots'!$D$3&amp;ROW(A45)+5)),NA(),INDIRECT("Data!"&amp;'Scatter Plots'!$D$3&amp;ROW(A45)+5))</f>
        <v>-4.91</v>
      </c>
    </row>
    <row r="46" spans="2:18" x14ac:dyDescent="0.25">
      <c r="Q46" s="224">
        <f ca="1">IF(ISBLANK(INDIRECT("Data!"&amp;'Scatter Plots'!$E$3&amp;ROW(A46)+5)),NA(),INDIRECT("Data!"&amp;'Scatter Plots'!$E$3&amp;ROW(A46)+5))</f>
        <v>309.83100000000002</v>
      </c>
      <c r="R46" s="224">
        <f ca="1">IF(ISBLANK(INDIRECT("Data!"&amp;'Scatter Plots'!$D$3&amp;ROW(A46)+5)),NA(),INDIRECT("Data!"&amp;'Scatter Plots'!$D$3&amp;ROW(A46)+5))</f>
        <v>-4.33</v>
      </c>
    </row>
    <row r="47" spans="2:18" x14ac:dyDescent="0.25">
      <c r="Q47" s="224">
        <f ca="1">IF(ISBLANK(INDIRECT("Data!"&amp;'Scatter Plots'!$E$3&amp;ROW(A47)+5)),NA(),INDIRECT("Data!"&amp;'Scatter Plots'!$E$3&amp;ROW(A47)+5))</f>
        <v>295.33420000000001</v>
      </c>
      <c r="R47" s="224">
        <f ca="1">IF(ISBLANK(INDIRECT("Data!"&amp;'Scatter Plots'!$D$3&amp;ROW(A47)+5)),NA(),INDIRECT("Data!"&amp;'Scatter Plots'!$D$3&amp;ROW(A47)+5))</f>
        <v>-4.4400000000000004</v>
      </c>
    </row>
    <row r="48" spans="2:18" x14ac:dyDescent="0.25">
      <c r="Q48" s="224">
        <f ca="1">IF(ISBLANK(INDIRECT("Data!"&amp;'Scatter Plots'!$E$3&amp;ROW(A48)+5)),NA(),INDIRECT("Data!"&amp;'Scatter Plots'!$E$3&amp;ROW(A48)+5))</f>
        <v>399.5231</v>
      </c>
      <c r="R48" s="224">
        <f ca="1">IF(ISBLANK(INDIRECT("Data!"&amp;'Scatter Plots'!$D$3&amp;ROW(A48)+5)),NA(),INDIRECT("Data!"&amp;'Scatter Plots'!$D$3&amp;ROW(A48)+5))</f>
        <v>-5</v>
      </c>
    </row>
    <row r="49" spans="17:18" x14ac:dyDescent="0.25">
      <c r="Q49" s="224">
        <f ca="1">IF(ISBLANK(INDIRECT("Data!"&amp;'Scatter Plots'!$E$3&amp;ROW(A49)+5)),NA(),INDIRECT("Data!"&amp;'Scatter Plots'!$E$3&amp;ROW(A49)+5))</f>
        <v>217.37100000000001</v>
      </c>
      <c r="R49" s="224">
        <f ca="1">IF(ISBLANK(INDIRECT("Data!"&amp;'Scatter Plots'!$D$3&amp;ROW(A49)+5)),NA(),INDIRECT("Data!"&amp;'Scatter Plots'!$D$3&amp;ROW(A49)+5))</f>
        <v>-3.68</v>
      </c>
    </row>
    <row r="50" spans="17:18" x14ac:dyDescent="0.25">
      <c r="Q50" s="224">
        <f ca="1">IF(ISBLANK(INDIRECT("Data!"&amp;'Scatter Plots'!$E$3&amp;ROW(A50)+5)),NA(),INDIRECT("Data!"&amp;'Scatter Plots'!$E$3&amp;ROW(A50)+5))</f>
        <v>350.43599999999998</v>
      </c>
      <c r="R50" s="224">
        <f ca="1">IF(ISBLANK(INDIRECT("Data!"&amp;'Scatter Plots'!$D$3&amp;ROW(A50)+5)),NA(),INDIRECT("Data!"&amp;'Scatter Plots'!$D$3&amp;ROW(A50)+5))</f>
        <v>-3.15</v>
      </c>
    </row>
    <row r="51" spans="17:18" x14ac:dyDescent="0.25">
      <c r="Q51" s="224">
        <f ca="1">IF(ISBLANK(INDIRECT("Data!"&amp;'Scatter Plots'!$E$3&amp;ROW(A51)+5)),NA(),INDIRECT("Data!"&amp;'Scatter Plots'!$E$3&amp;ROW(A51)+5))</f>
        <v>236.267</v>
      </c>
      <c r="R51" s="224">
        <f ca="1">IF(ISBLANK(INDIRECT("Data!"&amp;'Scatter Plots'!$D$3&amp;ROW(A51)+5)),NA(),INDIRECT("Data!"&amp;'Scatter Plots'!$D$3&amp;ROW(A51)+5))</f>
        <v>-1.83</v>
      </c>
    </row>
    <row r="52" spans="17:18" x14ac:dyDescent="0.25">
      <c r="Q52" s="224">
        <f ca="1">IF(ISBLANK(INDIRECT("Data!"&amp;'Scatter Plots'!$E$3&amp;ROW(A52)+5)),NA(),INDIRECT("Data!"&amp;'Scatter Plots'!$E$3&amp;ROW(A52)+5))</f>
        <v>412.19099999999997</v>
      </c>
      <c r="R52" s="224">
        <f ca="1">IF(ISBLANK(INDIRECT("Data!"&amp;'Scatter Plots'!$D$3&amp;ROW(A52)+5)),NA(),INDIRECT("Data!"&amp;'Scatter Plots'!$D$3&amp;ROW(A52)+5))</f>
        <v>-5.12</v>
      </c>
    </row>
    <row r="53" spans="17:18" x14ac:dyDescent="0.25">
      <c r="Q53" s="224">
        <f ca="1">IF(ISBLANK(INDIRECT("Data!"&amp;'Scatter Plots'!$E$3&amp;ROW(A53)+5)),NA(),INDIRECT("Data!"&amp;'Scatter Plots'!$E$3&amp;ROW(A53)+5))</f>
        <v>314.12099999999998</v>
      </c>
      <c r="R53" s="224">
        <f ca="1">IF(ISBLANK(INDIRECT("Data!"&amp;'Scatter Plots'!$D$3&amp;ROW(A53)+5)),NA(),INDIRECT("Data!"&amp;'Scatter Plots'!$D$3&amp;ROW(A53)+5))</f>
        <v>-5.55</v>
      </c>
    </row>
    <row r="54" spans="17:18" x14ac:dyDescent="0.25">
      <c r="Q54" s="224">
        <f ca="1">IF(ISBLANK(INDIRECT("Data!"&amp;'Scatter Plots'!$E$3&amp;ROW(A54)+5)),NA(),INDIRECT("Data!"&amp;'Scatter Plots'!$E$3&amp;ROW(A54)+5))</f>
        <v>206.02600000000001</v>
      </c>
      <c r="R54" s="224">
        <f ca="1">IF(ISBLANK(INDIRECT("Data!"&amp;'Scatter Plots'!$D$3&amp;ROW(A54)+5)),NA(),INDIRECT("Data!"&amp;'Scatter Plots'!$D$3&amp;ROW(A54)+5))</f>
        <v>-2.4700000000000002</v>
      </c>
    </row>
    <row r="55" spans="17:18" x14ac:dyDescent="0.25">
      <c r="Q55" s="224">
        <f ca="1">IF(ISBLANK(INDIRECT("Data!"&amp;'Scatter Plots'!$E$3&amp;ROW(A55)+5)),NA(),INDIRECT("Data!"&amp;'Scatter Plots'!$E$3&amp;ROW(A55)+5))</f>
        <v>293.54500000000002</v>
      </c>
      <c r="R55" s="224">
        <f ca="1">IF(ISBLANK(INDIRECT("Data!"&amp;'Scatter Plots'!$D$3&amp;ROW(A55)+5)),NA(),INDIRECT("Data!"&amp;'Scatter Plots'!$D$3&amp;ROW(A55)+5))</f>
        <v>-3.26</v>
      </c>
    </row>
    <row r="56" spans="17:18" x14ac:dyDescent="0.25">
      <c r="Q56" s="224">
        <f ca="1">IF(ISBLANK(INDIRECT("Data!"&amp;'Scatter Plots'!$E$3&amp;ROW(A56)+5)),NA(),INDIRECT("Data!"&amp;'Scatter Plots'!$E$3&amp;ROW(A56)+5))</f>
        <v>260.67200000000003</v>
      </c>
      <c r="R56" s="224">
        <f ca="1">IF(ISBLANK(INDIRECT("Data!"&amp;'Scatter Plots'!$D$3&amp;ROW(A56)+5)),NA(),INDIRECT("Data!"&amp;'Scatter Plots'!$D$3&amp;ROW(A56)+5))</f>
        <v>-4.18</v>
      </c>
    </row>
    <row r="57" spans="17:18" x14ac:dyDescent="0.25">
      <c r="Q57" s="224">
        <f ca="1">IF(ISBLANK(INDIRECT("Data!"&amp;'Scatter Plots'!$E$3&amp;ROW(A57)+5)),NA(),INDIRECT("Data!"&amp;'Scatter Plots'!$E$3&amp;ROW(A57)+5))</f>
        <v>414.82100000000003</v>
      </c>
      <c r="R57" s="224">
        <f ca="1">IF(ISBLANK(INDIRECT("Data!"&amp;'Scatter Plots'!$D$3&amp;ROW(A57)+5)),NA(),INDIRECT("Data!"&amp;'Scatter Plots'!$D$3&amp;ROW(A57)+5))</f>
        <v>-4.5199999999999996</v>
      </c>
    </row>
    <row r="58" spans="17:18" x14ac:dyDescent="0.25">
      <c r="Q58" s="224">
        <f ca="1">IF(ISBLANK(INDIRECT("Data!"&amp;'Scatter Plots'!$E$3&amp;ROW(A58)+5)),NA(),INDIRECT("Data!"&amp;'Scatter Plots'!$E$3&amp;ROW(A58)+5))</f>
        <v>212.67599999999999</v>
      </c>
      <c r="R58" s="224">
        <f ca="1">IF(ISBLANK(INDIRECT("Data!"&amp;'Scatter Plots'!$D$3&amp;ROW(A58)+5)),NA(),INDIRECT("Data!"&amp;'Scatter Plots'!$D$3&amp;ROW(A58)+5))</f>
        <v>-2.87</v>
      </c>
    </row>
    <row r="59" spans="17:18" x14ac:dyDescent="0.25">
      <c r="Q59" s="224">
        <f ca="1">IF(ISBLANK(INDIRECT("Data!"&amp;'Scatter Plots'!$E$3&amp;ROW(A59)+5)),NA(),INDIRECT("Data!"&amp;'Scatter Plots'!$E$3&amp;ROW(A59)+5))</f>
        <v>290.745</v>
      </c>
      <c r="R59" s="224">
        <f ca="1">IF(ISBLANK(INDIRECT("Data!"&amp;'Scatter Plots'!$D$3&amp;ROW(A59)+5)),NA(),INDIRECT("Data!"&amp;'Scatter Plots'!$D$3&amp;ROW(A59)+5))</f>
        <v>-4.8899999999999997</v>
      </c>
    </row>
    <row r="60" spans="17:18" x14ac:dyDescent="0.25">
      <c r="Q60" s="224">
        <f ca="1">IF(ISBLANK(INDIRECT("Data!"&amp;'Scatter Plots'!$E$3&amp;ROW(A60)+5)),NA(),INDIRECT("Data!"&amp;'Scatter Plots'!$E$3&amp;ROW(A60)+5))</f>
        <v>261.70400000000001</v>
      </c>
      <c r="R60" s="224">
        <f ca="1">IF(ISBLANK(INDIRECT("Data!"&amp;'Scatter Plots'!$D$3&amp;ROW(A60)+5)),NA(),INDIRECT("Data!"&amp;'Scatter Plots'!$D$3&amp;ROW(A60)+5))</f>
        <v>-3.34</v>
      </c>
    </row>
    <row r="61" spans="17:18" x14ac:dyDescent="0.25">
      <c r="Q61" s="224">
        <f ca="1">IF(ISBLANK(INDIRECT("Data!"&amp;'Scatter Plots'!$E$3&amp;ROW(A61)+5)),NA(),INDIRECT("Data!"&amp;'Scatter Plots'!$E$3&amp;ROW(A61)+5))</f>
        <v>213.661</v>
      </c>
      <c r="R61" s="224">
        <f ca="1">IF(ISBLANK(INDIRECT("Data!"&amp;'Scatter Plots'!$D$3&amp;ROW(A61)+5)),NA(),INDIRECT("Data!"&amp;'Scatter Plots'!$D$3&amp;ROW(A61)+5))</f>
        <v>-3.38</v>
      </c>
    </row>
    <row r="62" spans="17:18" x14ac:dyDescent="0.25">
      <c r="Q62" s="224">
        <f ca="1">IF(ISBLANK(INDIRECT("Data!"&amp;'Scatter Plots'!$E$3&amp;ROW(A62)+5)),NA(),INDIRECT("Data!"&amp;'Scatter Plots'!$E$3&amp;ROW(A62)+5))</f>
        <v>357.77300000000002</v>
      </c>
      <c r="R62" s="224">
        <f ca="1">IF(ISBLANK(INDIRECT("Data!"&amp;'Scatter Plots'!$D$3&amp;ROW(A62)+5)),NA(),INDIRECT("Data!"&amp;'Scatter Plots'!$D$3&amp;ROW(A62)+5))</f>
        <v>-4.1399999999999997</v>
      </c>
    </row>
    <row r="63" spans="17:18" x14ac:dyDescent="0.25">
      <c r="Q63" s="224">
        <f ca="1">IF(ISBLANK(INDIRECT("Data!"&amp;'Scatter Plots'!$E$3&amp;ROW(A63)+5)),NA(),INDIRECT("Data!"&amp;'Scatter Plots'!$E$3&amp;ROW(A63)+5))</f>
        <v>331.964</v>
      </c>
      <c r="R63" s="224">
        <f ca="1">IF(ISBLANK(INDIRECT("Data!"&amp;'Scatter Plots'!$D$3&amp;ROW(A63)+5)),NA(),INDIRECT("Data!"&amp;'Scatter Plots'!$D$3&amp;ROW(A63)+5))</f>
        <v>-5.6</v>
      </c>
    </row>
    <row r="64" spans="17:18" x14ac:dyDescent="0.25">
      <c r="Q64" s="224">
        <f ca="1">IF(ISBLANK(INDIRECT("Data!"&amp;'Scatter Plots'!$E$3&amp;ROW(A64)+5)),NA(),INDIRECT("Data!"&amp;'Scatter Plots'!$E$3&amp;ROW(A64)+5))</f>
        <v>206.09200000000001</v>
      </c>
      <c r="R64" s="224">
        <f ca="1">IF(ISBLANK(INDIRECT("Data!"&amp;'Scatter Plots'!$D$3&amp;ROW(A64)+5)),NA(),INDIRECT("Data!"&amp;'Scatter Plots'!$D$3&amp;ROW(A64)+5))</f>
        <v>-4.1100000000000003</v>
      </c>
    </row>
    <row r="65" spans="17:18" x14ac:dyDescent="0.25">
      <c r="Q65" s="224">
        <f ca="1">IF(ISBLANK(INDIRECT("Data!"&amp;'Scatter Plots'!$E$3&amp;ROW(A65)+5)),NA(),INDIRECT("Data!"&amp;'Scatter Plots'!$E$3&amp;ROW(A65)+5))</f>
        <v>394.24900000000002</v>
      </c>
      <c r="R65" s="224">
        <f ca="1">IF(ISBLANK(INDIRECT("Data!"&amp;'Scatter Plots'!$D$3&amp;ROW(A65)+5)),NA(),INDIRECT("Data!"&amp;'Scatter Plots'!$D$3&amp;ROW(A65)+5))</f>
        <v>-5.34</v>
      </c>
    </row>
    <row r="66" spans="17:18" x14ac:dyDescent="0.25">
      <c r="Q66" s="224">
        <f ca="1">IF(ISBLANK(INDIRECT("Data!"&amp;'Scatter Plots'!$E$3&amp;ROW(A66)+5)),NA(),INDIRECT("Data!"&amp;'Scatter Plots'!$E$3&amp;ROW(A66)+5))</f>
        <v>274.39780000000002</v>
      </c>
      <c r="R66" s="224">
        <f ca="1">IF(ISBLANK(INDIRECT("Data!"&amp;'Scatter Plots'!$D$3&amp;ROW(A66)+5)),NA(),INDIRECT("Data!"&amp;'Scatter Plots'!$D$3&amp;ROW(A66)+5))</f>
        <v>-5.87</v>
      </c>
    </row>
    <row r="67" spans="17:18" x14ac:dyDescent="0.25">
      <c r="Q67" s="224">
        <f ca="1">IF(ISBLANK(INDIRECT("Data!"&amp;'Scatter Plots'!$E$3&amp;ROW(A67)+5)),NA(),INDIRECT("Data!"&amp;'Scatter Plots'!$E$3&amp;ROW(A67)+5))</f>
        <v>413.40600000000001</v>
      </c>
      <c r="R67" s="224">
        <f ca="1">IF(ISBLANK(INDIRECT("Data!"&amp;'Scatter Plots'!$D$3&amp;ROW(A67)+5)),NA(),INDIRECT("Data!"&amp;'Scatter Plots'!$D$3&amp;ROW(A67)+5))</f>
        <v>-3.6</v>
      </c>
    </row>
    <row r="68" spans="17:18" x14ac:dyDescent="0.25">
      <c r="Q68" s="224">
        <f ca="1">IF(ISBLANK(INDIRECT("Data!"&amp;'Scatter Plots'!$E$3&amp;ROW(A68)+5)),NA(),INDIRECT("Data!"&amp;'Scatter Plots'!$E$3&amp;ROW(A68)+5))</f>
        <v>359.911</v>
      </c>
      <c r="R68" s="224">
        <f ca="1">IF(ISBLANK(INDIRECT("Data!"&amp;'Scatter Plots'!$D$3&amp;ROW(A68)+5)),NA(),INDIRECT("Data!"&amp;'Scatter Plots'!$D$3&amp;ROW(A68)+5))</f>
        <v>-4.4800000000000004</v>
      </c>
    </row>
    <row r="69" spans="17:18" x14ac:dyDescent="0.25">
      <c r="Q69" s="224">
        <f ca="1">IF(ISBLANK(INDIRECT("Data!"&amp;'Scatter Plots'!$E$3&amp;ROW(A69)+5)),NA(),INDIRECT("Data!"&amp;'Scatter Plots'!$E$3&amp;ROW(A69)+5))</f>
        <v>311.69299999999998</v>
      </c>
      <c r="R69" s="224">
        <f ca="1">IF(ISBLANK(INDIRECT("Data!"&amp;'Scatter Plots'!$D$3&amp;ROW(A69)+5)),NA(),INDIRECT("Data!"&amp;'Scatter Plots'!$D$3&amp;ROW(A69)+5))</f>
        <v>-3.92</v>
      </c>
    </row>
    <row r="70" spans="17:18" x14ac:dyDescent="0.25">
      <c r="Q70" s="224">
        <f ca="1">IF(ISBLANK(INDIRECT("Data!"&amp;'Scatter Plots'!$E$3&amp;ROW(A70)+5)),NA(),INDIRECT("Data!"&amp;'Scatter Plots'!$E$3&amp;ROW(A70)+5))</f>
        <v>349.74099999999999</v>
      </c>
      <c r="R70" s="224">
        <f ca="1">IF(ISBLANK(INDIRECT("Data!"&amp;'Scatter Plots'!$D$3&amp;ROW(A70)+5)),NA(),INDIRECT("Data!"&amp;'Scatter Plots'!$D$3&amp;ROW(A70)+5))</f>
        <v>-4.74</v>
      </c>
    </row>
    <row r="71" spans="17:18" x14ac:dyDescent="0.25">
      <c r="Q71" s="224">
        <f ca="1">IF(ISBLANK(INDIRECT("Data!"&amp;'Scatter Plots'!$E$3&amp;ROW(A71)+5)),NA(),INDIRECT("Data!"&amp;'Scatter Plots'!$E$3&amp;ROW(A71)+5))</f>
        <v>239.69800000000001</v>
      </c>
      <c r="R71" s="224">
        <f ca="1">IF(ISBLANK(INDIRECT("Data!"&amp;'Scatter Plots'!$D$3&amp;ROW(A71)+5)),NA(),INDIRECT("Data!"&amp;'Scatter Plots'!$D$3&amp;ROW(A71)+5))</f>
        <v>-2.33</v>
      </c>
    </row>
    <row r="72" spans="17:18" x14ac:dyDescent="0.25">
      <c r="Q72" s="224">
        <f ca="1">IF(ISBLANK(INDIRECT("Data!"&amp;'Scatter Plots'!$E$3&amp;ROW(A72)+5)),NA(),INDIRECT("Data!"&amp;'Scatter Plots'!$E$3&amp;ROW(A72)+5))</f>
        <v>324.202</v>
      </c>
      <c r="R72" s="224">
        <f ca="1">IF(ISBLANK(INDIRECT("Data!"&amp;'Scatter Plots'!$D$3&amp;ROW(A72)+5)),NA(),INDIRECT("Data!"&amp;'Scatter Plots'!$D$3&amp;ROW(A72)+5))</f>
        <v>-5.42</v>
      </c>
    </row>
    <row r="73" spans="17:18" x14ac:dyDescent="0.25">
      <c r="Q73" s="224">
        <f ca="1">IF(ISBLANK(INDIRECT("Data!"&amp;'Scatter Plots'!$E$3&amp;ROW(A73)+5)),NA(),INDIRECT("Data!"&amp;'Scatter Plots'!$E$3&amp;ROW(A73)+5))</f>
        <v>192</v>
      </c>
      <c r="R73" s="224">
        <f ca="1">IF(ISBLANK(INDIRECT("Data!"&amp;'Scatter Plots'!$D$3&amp;ROW(A73)+5)),NA(),INDIRECT("Data!"&amp;'Scatter Plots'!$D$3&amp;ROW(A73)+5))</f>
        <v>-1.64</v>
      </c>
    </row>
    <row r="74" spans="17:18" x14ac:dyDescent="0.25">
      <c r="Q74" s="224">
        <f ca="1">IF(ISBLANK(INDIRECT("Data!"&amp;'Scatter Plots'!$E$3&amp;ROW(A74)+5)),NA(),INDIRECT("Data!"&amp;'Scatter Plots'!$E$3&amp;ROW(A74)+5))</f>
        <v>429.81099999999998</v>
      </c>
      <c r="R74" s="224">
        <f ca="1">IF(ISBLANK(INDIRECT("Data!"&amp;'Scatter Plots'!$D$3&amp;ROW(A74)+5)),NA(),INDIRECT("Data!"&amp;'Scatter Plots'!$D$3&amp;ROW(A74)+5))</f>
        <v>-4.2699999999999996</v>
      </c>
    </row>
    <row r="75" spans="17:18" x14ac:dyDescent="0.25">
      <c r="Q75" s="224">
        <f ca="1">IF(ISBLANK(INDIRECT("Data!"&amp;'Scatter Plots'!$E$3&amp;ROW(A75)+5)),NA(),INDIRECT("Data!"&amp;'Scatter Plots'!$E$3&amp;ROW(A75)+5))</f>
        <v>302.79899999999998</v>
      </c>
      <c r="R75" s="224">
        <f ca="1">IF(ISBLANK(INDIRECT("Data!"&amp;'Scatter Plots'!$D$3&amp;ROW(A75)+5)),NA(),INDIRECT("Data!"&amp;'Scatter Plots'!$D$3&amp;ROW(A75)+5))</f>
        <v>-5.1100000000000003</v>
      </c>
    </row>
    <row r="76" spans="17:18" x14ac:dyDescent="0.25">
      <c r="Q76" s="224">
        <f ca="1">IF(ISBLANK(INDIRECT("Data!"&amp;'Scatter Plots'!$E$3&amp;ROW(A76)+5)),NA(),INDIRECT("Data!"&amp;'Scatter Plots'!$E$3&amp;ROW(A76)+5))</f>
        <v>240.69300000000001</v>
      </c>
      <c r="R76" s="224">
        <f ca="1">IF(ISBLANK(INDIRECT("Data!"&amp;'Scatter Plots'!$D$3&amp;ROW(A76)+5)),NA(),INDIRECT("Data!"&amp;'Scatter Plots'!$D$3&amp;ROW(A76)+5))</f>
        <v>-3.15</v>
      </c>
    </row>
    <row r="77" spans="17:18" x14ac:dyDescent="0.25">
      <c r="Q77" s="224">
        <f ca="1">IF(ISBLANK(INDIRECT("Data!"&amp;'Scatter Plots'!$E$3&amp;ROW(A77)+5)),NA(),INDIRECT("Data!"&amp;'Scatter Plots'!$E$3&amp;ROW(A77)+5))</f>
        <v>215.35599999999999</v>
      </c>
      <c r="R77" s="224">
        <f ca="1">IF(ISBLANK(INDIRECT("Data!"&amp;'Scatter Plots'!$D$3&amp;ROW(A77)+5)),NA(),INDIRECT("Data!"&amp;'Scatter Plots'!$D$3&amp;ROW(A77)+5))</f>
        <v>-3.4</v>
      </c>
    </row>
    <row r="78" spans="17:18" x14ac:dyDescent="0.25">
      <c r="Q78" s="224">
        <f ca="1">IF(ISBLANK(INDIRECT("Data!"&amp;'Scatter Plots'!$E$3&amp;ROW(A78)+5)),NA(),INDIRECT("Data!"&amp;'Scatter Plots'!$E$3&amp;ROW(A78)+5))</f>
        <v>421.428</v>
      </c>
      <c r="R78" s="224">
        <f ca="1">IF(ISBLANK(INDIRECT("Data!"&amp;'Scatter Plots'!$D$3&amp;ROW(A78)+5)),NA(),INDIRECT("Data!"&amp;'Scatter Plots'!$D$3&amp;ROW(A78)+5))</f>
        <v>-4.34</v>
      </c>
    </row>
    <row r="79" spans="17:18" x14ac:dyDescent="0.25">
      <c r="Q79" s="224">
        <f ca="1">IF(ISBLANK(INDIRECT("Data!"&amp;'Scatter Plots'!$E$3&amp;ROW(A79)+5)),NA(),INDIRECT("Data!"&amp;'Scatter Plots'!$E$3&amp;ROW(A79)+5))</f>
        <v>325.46600000000001</v>
      </c>
      <c r="R79" s="224">
        <f ca="1">IF(ISBLANK(INDIRECT("Data!"&amp;'Scatter Plots'!$D$3&amp;ROW(A79)+5)),NA(),INDIRECT("Data!"&amp;'Scatter Plots'!$D$3&amp;ROW(A79)+5))</f>
        <v>-3.67</v>
      </c>
    </row>
    <row r="80" spans="17:18" x14ac:dyDescent="0.25">
      <c r="Q80" s="224">
        <f ca="1">IF(ISBLANK(INDIRECT("Data!"&amp;'Scatter Plots'!$E$3&amp;ROW(A80)+5)),NA(),INDIRECT("Data!"&amp;'Scatter Plots'!$E$3&amp;ROW(A80)+5))</f>
        <v>357.37549999999999</v>
      </c>
      <c r="R80" s="224">
        <f ca="1">IF(ISBLANK(INDIRECT("Data!"&amp;'Scatter Plots'!$D$3&amp;ROW(A80)+5)),NA(),INDIRECT("Data!"&amp;'Scatter Plots'!$D$3&amp;ROW(A80)+5))</f>
        <v>-5.01</v>
      </c>
    </row>
    <row r="81" spans="17:18" x14ac:dyDescent="0.25">
      <c r="Q81" s="224">
        <f ca="1">IF(ISBLANK(INDIRECT("Data!"&amp;'Scatter Plots'!$E$3&amp;ROW(A81)+5)),NA(),INDIRECT("Data!"&amp;'Scatter Plots'!$E$3&amp;ROW(A81)+5))</f>
        <v>142.96899999999999</v>
      </c>
      <c r="R81" s="224">
        <f ca="1">IF(ISBLANK(INDIRECT("Data!"&amp;'Scatter Plots'!$D$3&amp;ROW(A81)+5)),NA(),INDIRECT("Data!"&amp;'Scatter Plots'!$D$3&amp;ROW(A81)+5))</f>
        <v>-1.56</v>
      </c>
    </row>
    <row r="82" spans="17:18" x14ac:dyDescent="0.25">
      <c r="Q82" s="224">
        <f ca="1">IF(ISBLANK(INDIRECT("Data!"&amp;'Scatter Plots'!$E$3&amp;ROW(A82)+5)),NA(),INDIRECT("Data!"&amp;'Scatter Plots'!$E$3&amp;ROW(A82)+5))</f>
        <v>162.27600000000001</v>
      </c>
      <c r="R82" s="224">
        <f ca="1">IF(ISBLANK(INDIRECT("Data!"&amp;'Scatter Plots'!$D$3&amp;ROW(A82)+5)),NA(),INDIRECT("Data!"&amp;'Scatter Plots'!$D$3&amp;ROW(A82)+5))</f>
        <v>-2.13</v>
      </c>
    </row>
    <row r="83" spans="17:18" x14ac:dyDescent="0.25">
      <c r="Q83" s="224">
        <f ca="1">IF(ISBLANK(INDIRECT("Data!"&amp;'Scatter Plots'!$E$3&amp;ROW(A83)+5)),NA(),INDIRECT("Data!"&amp;'Scatter Plots'!$E$3&amp;ROW(A83)+5))</f>
        <v>300.30919999999998</v>
      </c>
      <c r="R83" s="224">
        <f ca="1">IF(ISBLANK(INDIRECT("Data!"&amp;'Scatter Plots'!$D$3&amp;ROW(A83)+5)),NA(),INDIRECT("Data!"&amp;'Scatter Plots'!$D$3&amp;ROW(A83)+5))</f>
        <v>-4.05</v>
      </c>
    </row>
    <row r="84" spans="17:18" x14ac:dyDescent="0.25">
      <c r="Q84" s="224">
        <f ca="1">IF(ISBLANK(INDIRECT("Data!"&amp;'Scatter Plots'!$E$3&amp;ROW(A84)+5)),NA(),INDIRECT("Data!"&amp;'Scatter Plots'!$E$3&amp;ROW(A84)+5))</f>
        <v>213.303</v>
      </c>
      <c r="R84" s="224">
        <f ca="1">IF(ISBLANK(INDIRECT("Data!"&amp;'Scatter Plots'!$D$3&amp;ROW(A84)+5)),NA(),INDIRECT("Data!"&amp;'Scatter Plots'!$D$3&amp;ROW(A84)+5))</f>
        <v>-3.17</v>
      </c>
    </row>
    <row r="85" spans="17:18" x14ac:dyDescent="0.25">
      <c r="Q85" s="224">
        <f ca="1">IF(ISBLANK(INDIRECT("Data!"&amp;'Scatter Plots'!$E$3&amp;ROW(A85)+5)),NA(),INDIRECT("Data!"&amp;'Scatter Plots'!$E$3&amp;ROW(A85)+5))</f>
        <v>270.21899999999999</v>
      </c>
      <c r="R85" s="224">
        <f ca="1">IF(ISBLANK(INDIRECT("Data!"&amp;'Scatter Plots'!$D$3&amp;ROW(A85)+5)),NA(),INDIRECT("Data!"&amp;'Scatter Plots'!$D$3&amp;ROW(A85)+5))</f>
        <v>-4.03</v>
      </c>
    </row>
    <row r="86" spans="17:18" x14ac:dyDescent="0.25">
      <c r="Q86" s="224">
        <f ca="1">IF(ISBLANK(INDIRECT("Data!"&amp;'Scatter Plots'!$E$3&amp;ROW(A86)+5)),NA(),INDIRECT("Data!"&amp;'Scatter Plots'!$E$3&amp;ROW(A86)+5))</f>
        <v>221.03700000000001</v>
      </c>
      <c r="R86" s="224">
        <f ca="1">IF(ISBLANK(INDIRECT("Data!"&amp;'Scatter Plots'!$D$3&amp;ROW(A86)+5)),NA(),INDIRECT("Data!"&amp;'Scatter Plots'!$D$3&amp;ROW(A86)+5))</f>
        <v>-1.7</v>
      </c>
    </row>
    <row r="87" spans="17:18" x14ac:dyDescent="0.25">
      <c r="Q87" s="224">
        <f ca="1">IF(ISBLANK(INDIRECT("Data!"&amp;'Scatter Plots'!$E$3&amp;ROW(A87)+5)),NA(),INDIRECT("Data!"&amp;'Scatter Plots'!$E$3&amp;ROW(A87)+5))</f>
        <v>172.011</v>
      </c>
      <c r="R87" s="224">
        <f ca="1">IF(ISBLANK(INDIRECT("Data!"&amp;'Scatter Plots'!$D$3&amp;ROW(A87)+5)),NA(),INDIRECT("Data!"&amp;'Scatter Plots'!$D$3&amp;ROW(A87)+5))</f>
        <v>-4.24</v>
      </c>
    </row>
    <row r="88" spans="17:18" x14ac:dyDescent="0.25">
      <c r="Q88" s="224">
        <f ca="1">IF(ISBLANK(INDIRECT("Data!"&amp;'Scatter Plots'!$E$3&amp;ROW(A88)+5)),NA(),INDIRECT("Data!"&amp;'Scatter Plots'!$E$3&amp;ROW(A88)+5))</f>
        <v>235.06399999999999</v>
      </c>
      <c r="R88" s="224">
        <f ca="1">IF(ISBLANK(INDIRECT("Data!"&amp;'Scatter Plots'!$D$3&amp;ROW(A88)+5)),NA(),INDIRECT("Data!"&amp;'Scatter Plots'!$D$3&amp;ROW(A88)+5))</f>
        <v>-2.4500000000000002</v>
      </c>
    </row>
    <row r="89" spans="17:18" x14ac:dyDescent="0.25">
      <c r="Q89" s="224">
        <f ca="1">IF(ISBLANK(INDIRECT("Data!"&amp;'Scatter Plots'!$E$3&amp;ROW(A89)+5)),NA(),INDIRECT("Data!"&amp;'Scatter Plots'!$E$3&amp;ROW(A89)+5))</f>
        <v>341.18599999999998</v>
      </c>
      <c r="R89" s="224">
        <f ca="1">IF(ISBLANK(INDIRECT("Data!"&amp;'Scatter Plots'!$D$3&amp;ROW(A89)+5)),NA(),INDIRECT("Data!"&amp;'Scatter Plots'!$D$3&amp;ROW(A89)+5))</f>
        <v>-5.63</v>
      </c>
    </row>
    <row r="90" spans="17:18" x14ac:dyDescent="0.25">
      <c r="Q90" s="224">
        <f ca="1">IF(ISBLANK(INDIRECT("Data!"&amp;'Scatter Plots'!$E$3&amp;ROW(A90)+5)),NA(),INDIRECT("Data!"&amp;'Scatter Plots'!$E$3&amp;ROW(A90)+5))</f>
        <v>406.22</v>
      </c>
      <c r="R90" s="224">
        <f ca="1">IF(ISBLANK(INDIRECT("Data!"&amp;'Scatter Plots'!$D$3&amp;ROW(A90)+5)),NA(),INDIRECT("Data!"&amp;'Scatter Plots'!$D$3&amp;ROW(A90)+5))</f>
        <v>-4.3</v>
      </c>
    </row>
    <row r="91" spans="17:18" x14ac:dyDescent="0.25">
      <c r="Q91" s="224">
        <f ca="1">IF(ISBLANK(INDIRECT("Data!"&amp;'Scatter Plots'!$E$3&amp;ROW(A91)+5)),NA(),INDIRECT("Data!"&amp;'Scatter Plots'!$E$3&amp;ROW(A91)+5))</f>
        <v>311.80399999999997</v>
      </c>
      <c r="R91" s="224">
        <f ca="1">IF(ISBLANK(INDIRECT("Data!"&amp;'Scatter Plots'!$D$3&amp;ROW(A91)+5)),NA(),INDIRECT("Data!"&amp;'Scatter Plots'!$D$3&amp;ROW(A91)+5))</f>
        <v>-3.73</v>
      </c>
    </row>
    <row r="92" spans="17:18" x14ac:dyDescent="0.25">
      <c r="Q92" s="224">
        <f ca="1">IF(ISBLANK(INDIRECT("Data!"&amp;'Scatter Plots'!$E$3&amp;ROW(A92)+5)),NA(),INDIRECT("Data!"&amp;'Scatter Plots'!$E$3&amp;ROW(A92)+5))</f>
        <v>249.3297</v>
      </c>
      <c r="R92" s="224">
        <f ca="1">IF(ISBLANK(INDIRECT("Data!"&amp;'Scatter Plots'!$D$3&amp;ROW(A92)+5)),NA(),INDIRECT("Data!"&amp;'Scatter Plots'!$D$3&amp;ROW(A92)+5))</f>
        <v>-4.3899999999999997</v>
      </c>
    </row>
    <row r="93" spans="17:18" x14ac:dyDescent="0.25">
      <c r="Q93" s="224">
        <f ca="1">IF(ISBLANK(INDIRECT("Data!"&amp;'Scatter Plots'!$E$3&amp;ROW(A93)+5)),NA(),INDIRECT("Data!"&amp;'Scatter Plots'!$E$3&amp;ROW(A93)+5))</f>
        <v>394.29489999999998</v>
      </c>
      <c r="R93" s="224">
        <f ca="1">IF(ISBLANK(INDIRECT("Data!"&amp;'Scatter Plots'!$D$3&amp;ROW(A93)+5)),NA(),INDIRECT("Data!"&amp;'Scatter Plots'!$D$3&amp;ROW(A93)+5))</f>
        <v>-5.1100000000000003</v>
      </c>
    </row>
    <row r="94" spans="17:18" x14ac:dyDescent="0.25">
      <c r="Q94" s="224">
        <f ca="1">IF(ISBLANK(INDIRECT("Data!"&amp;'Scatter Plots'!$E$3&amp;ROW(A94)+5)),NA(),INDIRECT("Data!"&amp;'Scatter Plots'!$E$3&amp;ROW(A94)+5))</f>
        <v>334.27760000000001</v>
      </c>
      <c r="R94" s="224">
        <f ca="1">IF(ISBLANK(INDIRECT("Data!"&amp;'Scatter Plots'!$D$3&amp;ROW(A94)+5)),NA(),INDIRECT("Data!"&amp;'Scatter Plots'!$D$3&amp;ROW(A94)+5))</f>
        <v>-4.37</v>
      </c>
    </row>
    <row r="95" spans="17:18" x14ac:dyDescent="0.25">
      <c r="Q95" s="224">
        <f ca="1">IF(ISBLANK(INDIRECT("Data!"&amp;'Scatter Plots'!$E$3&amp;ROW(A95)+5)),NA(),INDIRECT("Data!"&amp;'Scatter Plots'!$E$3&amp;ROW(A95)+5))</f>
        <v>338.78899999999999</v>
      </c>
      <c r="R95" s="224">
        <f ca="1">IF(ISBLANK(INDIRECT("Data!"&amp;'Scatter Plots'!$D$3&amp;ROW(A95)+5)),NA(),INDIRECT("Data!"&amp;'Scatter Plots'!$D$3&amp;ROW(A95)+5))</f>
        <v>-3.42</v>
      </c>
    </row>
    <row r="96" spans="17:18" x14ac:dyDescent="0.25">
      <c r="Q96" s="224">
        <f ca="1">IF(ISBLANK(INDIRECT("Data!"&amp;'Scatter Plots'!$E$3&amp;ROW(A96)+5)),NA(),INDIRECT("Data!"&amp;'Scatter Plots'!$E$3&amp;ROW(A96)+5))</f>
        <v>263.39800000000002</v>
      </c>
      <c r="R96" s="224">
        <f ca="1">IF(ISBLANK(INDIRECT("Data!"&amp;'Scatter Plots'!$D$3&amp;ROW(A96)+5)),NA(),INDIRECT("Data!"&amp;'Scatter Plots'!$D$3&amp;ROW(A96)+5))</f>
        <v>-4.42</v>
      </c>
    </row>
    <row r="97" spans="17:18" x14ac:dyDescent="0.25">
      <c r="Q97" s="224">
        <f ca="1">IF(ISBLANK(INDIRECT("Data!"&amp;'Scatter Plots'!$E$3&amp;ROW(A97)+5)),NA(),INDIRECT("Data!"&amp;'Scatter Plots'!$E$3&amp;ROW(A97)+5))</f>
        <v>255.74100000000001</v>
      </c>
      <c r="R97" s="224">
        <f ca="1">IF(ISBLANK(INDIRECT("Data!"&amp;'Scatter Plots'!$D$3&amp;ROW(A97)+5)),NA(),INDIRECT("Data!"&amp;'Scatter Plots'!$D$3&amp;ROW(A97)+5))</f>
        <v>-2.6</v>
      </c>
    </row>
    <row r="98" spans="17:18" x14ac:dyDescent="0.25">
      <c r="Q98" s="224">
        <f ca="1">IF(ISBLANK(INDIRECT("Data!"&amp;'Scatter Plots'!$E$3&amp;ROW(A98)+5)),NA(),INDIRECT("Data!"&amp;'Scatter Plots'!$E$3&amp;ROW(A98)+5))</f>
        <v>255.38300000000001</v>
      </c>
      <c r="R98" s="224">
        <f ca="1">IF(ISBLANK(INDIRECT("Data!"&amp;'Scatter Plots'!$D$3&amp;ROW(A98)+5)),NA(),INDIRECT("Data!"&amp;'Scatter Plots'!$D$3&amp;ROW(A98)+5))</f>
        <v>-4.25</v>
      </c>
    </row>
    <row r="99" spans="17:18" x14ac:dyDescent="0.25">
      <c r="Q99" s="224">
        <f ca="1">IF(ISBLANK(INDIRECT("Data!"&amp;'Scatter Plots'!$E$3&amp;ROW(A99)+5)),NA(),INDIRECT("Data!"&amp;'Scatter Plots'!$E$3&amp;ROW(A99)+5))</f>
        <v>275.79500000000002</v>
      </c>
      <c r="R99" s="224">
        <f ca="1">IF(ISBLANK(INDIRECT("Data!"&amp;'Scatter Plots'!$D$3&amp;ROW(A99)+5)),NA(),INDIRECT("Data!"&amp;'Scatter Plots'!$D$3&amp;ROW(A99)+5))</f>
        <v>-3.47</v>
      </c>
    </row>
    <row r="100" spans="17:18" x14ac:dyDescent="0.25">
      <c r="Q100" s="224">
        <f ca="1">IF(ISBLANK(INDIRECT("Data!"&amp;'Scatter Plots'!$E$3&amp;ROW(A100)+5)),NA(),INDIRECT("Data!"&amp;'Scatter Plots'!$E$3&amp;ROW(A100)+5))</f>
        <v>137.9974</v>
      </c>
      <c r="R100" s="224">
        <f ca="1">IF(ISBLANK(INDIRECT("Data!"&amp;'Scatter Plots'!$D$3&amp;ROW(A100)+5)),NA(),INDIRECT("Data!"&amp;'Scatter Plots'!$D$3&amp;ROW(A100)+5))</f>
        <v>0.27</v>
      </c>
    </row>
    <row r="101" spans="17:18" x14ac:dyDescent="0.25">
      <c r="Q101" s="224">
        <f ca="1">IF(ISBLANK(INDIRECT("Data!"&amp;'Scatter Plots'!$E$3&amp;ROW(A101)+5)),NA(),INDIRECT("Data!"&amp;'Scatter Plots'!$E$3&amp;ROW(A101)+5))</f>
        <v>322.2405</v>
      </c>
      <c r="R101" s="224">
        <f ca="1">IF(ISBLANK(INDIRECT("Data!"&amp;'Scatter Plots'!$D$3&amp;ROW(A101)+5)),NA(),INDIRECT("Data!"&amp;'Scatter Plots'!$D$3&amp;ROW(A101)+5))</f>
        <v>-5.47</v>
      </c>
    </row>
    <row r="102" spans="17:18" x14ac:dyDescent="0.25">
      <c r="Q102" s="224">
        <f ca="1">IF(ISBLANK(INDIRECT("Data!"&amp;'Scatter Plots'!$E$3&amp;ROW(A102)+5)),NA(),INDIRECT("Data!"&amp;'Scatter Plots'!$E$3&amp;ROW(A102)+5))</f>
        <v>240.21270000000001</v>
      </c>
      <c r="R102" s="224">
        <f ca="1">IF(ISBLANK(INDIRECT("Data!"&amp;'Scatter Plots'!$D$3&amp;ROW(A102)+5)),NA(),INDIRECT("Data!"&amp;'Scatter Plots'!$D$3&amp;ROW(A102)+5))</f>
        <v>-3.38</v>
      </c>
    </row>
    <row r="103" spans="17:18" x14ac:dyDescent="0.25">
      <c r="Q103" s="224">
        <f ca="1">IF(ISBLANK(INDIRECT("Data!"&amp;'Scatter Plots'!$E$3&amp;ROW(A103)+5)),NA(),INDIRECT("Data!"&amp;'Scatter Plots'!$E$3&amp;ROW(A103)+5))</f>
        <v>240.21270000000001</v>
      </c>
      <c r="R103" s="224">
        <f ca="1">IF(ISBLANK(INDIRECT("Data!"&amp;'Scatter Plots'!$D$3&amp;ROW(A103)+5)),NA(),INDIRECT("Data!"&amp;'Scatter Plots'!$D$3&amp;ROW(A103)+5))</f>
        <v>-3.39</v>
      </c>
    </row>
    <row r="104" spans="17:18" x14ac:dyDescent="0.25">
      <c r="Q104" s="224">
        <f ca="1">IF(ISBLANK(INDIRECT("Data!"&amp;'Scatter Plots'!$E$3&amp;ROW(A104)+5)),NA(),INDIRECT("Data!"&amp;'Scatter Plots'!$E$3&amp;ROW(A104)+5))</f>
        <v>239.31229999999999</v>
      </c>
      <c r="R104" s="224">
        <f ca="1">IF(ISBLANK(INDIRECT("Data!"&amp;'Scatter Plots'!$D$3&amp;ROW(A104)+5)),NA(),INDIRECT("Data!"&amp;'Scatter Plots'!$D$3&amp;ROW(A104)+5))</f>
        <v>-2.98</v>
      </c>
    </row>
    <row r="105" spans="17:18" x14ac:dyDescent="0.25">
      <c r="Q105" s="224">
        <f ca="1">IF(ISBLANK(INDIRECT("Data!"&amp;'Scatter Plots'!$E$3&amp;ROW(A105)+5)),NA(),INDIRECT("Data!"&amp;'Scatter Plots'!$E$3&amp;ROW(A105)+5))</f>
        <v>184.23599999999999</v>
      </c>
      <c r="R105" s="224">
        <f ca="1">IF(ISBLANK(INDIRECT("Data!"&amp;'Scatter Plots'!$D$3&amp;ROW(A105)+5)),NA(),INDIRECT("Data!"&amp;'Scatter Plots'!$D$3&amp;ROW(A105)+5))</f>
        <v>-6.07</v>
      </c>
    </row>
    <row r="106" spans="17:18" x14ac:dyDescent="0.25">
      <c r="Q106" s="224">
        <f ca="1">IF(ISBLANK(INDIRECT("Data!"&amp;'Scatter Plots'!$E$3&amp;ROW(A106)+5)),NA(),INDIRECT("Data!"&amp;'Scatter Plots'!$E$3&amp;ROW(A106)+5))</f>
        <v>401.41500000000002</v>
      </c>
      <c r="R106" s="224">
        <f ca="1">IF(ISBLANK(INDIRECT("Data!"&amp;'Scatter Plots'!$D$3&amp;ROW(A106)+5)),NA(),INDIRECT("Data!"&amp;'Scatter Plots'!$D$3&amp;ROW(A106)+5))</f>
        <v>-4.68</v>
      </c>
    </row>
    <row r="107" spans="17:18" x14ac:dyDescent="0.25">
      <c r="Q107" s="224">
        <f ca="1">IF(ISBLANK(INDIRECT("Data!"&amp;'Scatter Plots'!$E$3&amp;ROW(A107)+5)),NA(),INDIRECT("Data!"&amp;'Scatter Plots'!$E$3&amp;ROW(A107)+5))</f>
        <v>233.095</v>
      </c>
      <c r="R107" s="224">
        <f ca="1">IF(ISBLANK(INDIRECT("Data!"&amp;'Scatter Plots'!$D$3&amp;ROW(A107)+5)),NA(),INDIRECT("Data!"&amp;'Scatter Plots'!$D$3&amp;ROW(A107)+5))</f>
        <v>-3.76</v>
      </c>
    </row>
    <row r="108" spans="17:18" x14ac:dyDescent="0.25">
      <c r="Q108" s="224">
        <f ca="1">IF(ISBLANK(INDIRECT("Data!"&amp;'Scatter Plots'!$E$3&amp;ROW(A108)+5)),NA(),INDIRECT("Data!"&amp;'Scatter Plots'!$E$3&amp;ROW(A108)+5))</f>
        <v>198.13290000000001</v>
      </c>
      <c r="R108" s="224">
        <f ca="1">IF(ISBLANK(INDIRECT("Data!"&amp;'Scatter Plots'!$D$3&amp;ROW(A108)+5)),NA(),INDIRECT("Data!"&amp;'Scatter Plots'!$D$3&amp;ROW(A108)+5))</f>
        <v>-2.84</v>
      </c>
    </row>
    <row r="109" spans="17:18" x14ac:dyDescent="0.25">
      <c r="Q109" s="224">
        <f ca="1">IF(ISBLANK(INDIRECT("Data!"&amp;'Scatter Plots'!$E$3&amp;ROW(A109)+5)),NA(),INDIRECT("Data!"&amp;'Scatter Plots'!$E$3&amp;ROW(A109)+5))</f>
        <v>137.9554</v>
      </c>
      <c r="R109" s="224">
        <f ca="1">IF(ISBLANK(INDIRECT("Data!"&amp;'Scatter Plots'!$D$3&amp;ROW(A109)+5)),NA(),INDIRECT("Data!"&amp;'Scatter Plots'!$D$3&amp;ROW(A109)+5))</f>
        <v>-0.08</v>
      </c>
    </row>
    <row r="110" spans="17:18" x14ac:dyDescent="0.25">
      <c r="Q110" s="224">
        <f ca="1">IF(ISBLANK(INDIRECT("Data!"&amp;'Scatter Plots'!$E$3&amp;ROW(A110)+5)),NA(),INDIRECT("Data!"&amp;'Scatter Plots'!$E$3&amp;ROW(A110)+5))</f>
        <v>268.3535</v>
      </c>
      <c r="R110" s="224">
        <f ca="1">IF(ISBLANK(INDIRECT("Data!"&amp;'Scatter Plots'!$D$3&amp;ROW(A110)+5)),NA(),INDIRECT("Data!"&amp;'Scatter Plots'!$D$3&amp;ROW(A110)+5))</f>
        <v>-4.3</v>
      </c>
    </row>
    <row r="111" spans="17:18" x14ac:dyDescent="0.25">
      <c r="Q111" s="224">
        <f ca="1">IF(ISBLANK(INDIRECT("Data!"&amp;'Scatter Plots'!$E$3&amp;ROW(A111)+5)),NA(),INDIRECT("Data!"&amp;'Scatter Plots'!$E$3&amp;ROW(A111)+5))</f>
        <v>184.1472</v>
      </c>
      <c r="R111" s="224">
        <f ca="1">IF(ISBLANK(INDIRECT("Data!"&amp;'Scatter Plots'!$D$3&amp;ROW(A111)+5)),NA(),INDIRECT("Data!"&amp;'Scatter Plots'!$D$3&amp;ROW(A111)+5))</f>
        <v>-0.27</v>
      </c>
    </row>
    <row r="112" spans="17:18" x14ac:dyDescent="0.25">
      <c r="Q112" s="224">
        <f ca="1">IF(ISBLANK(INDIRECT("Data!"&amp;'Scatter Plots'!$E$3&amp;ROW(A112)+5)),NA(),INDIRECT("Data!"&amp;'Scatter Plots'!$E$3&amp;ROW(A112)+5))</f>
        <v>189.31800000000001</v>
      </c>
      <c r="R112" s="224">
        <f ca="1">IF(ISBLANK(INDIRECT("Data!"&amp;'Scatter Plots'!$D$3&amp;ROW(A112)+5)),NA(),INDIRECT("Data!"&amp;'Scatter Plots'!$D$3&amp;ROW(A112)+5))</f>
        <v>-2.2999999999999998</v>
      </c>
    </row>
    <row r="113" spans="17:18" x14ac:dyDescent="0.25">
      <c r="Q113" s="224">
        <f ca="1">IF(ISBLANK(INDIRECT("Data!"&amp;'Scatter Plots'!$E$3&amp;ROW(A113)+5)),NA(),INDIRECT("Data!"&amp;'Scatter Plots'!$E$3&amp;ROW(A113)+5))</f>
        <v>265.41399999999999</v>
      </c>
      <c r="R113" s="224">
        <f ca="1">IF(ISBLANK(INDIRECT("Data!"&amp;'Scatter Plots'!$D$3&amp;ROW(A113)+5)),NA(),INDIRECT("Data!"&amp;'Scatter Plots'!$D$3&amp;ROW(A113)+5))</f>
        <v>-4.5</v>
      </c>
    </row>
    <row r="114" spans="17:18" x14ac:dyDescent="0.25">
      <c r="Q114" s="224">
        <f ca="1">IF(ISBLANK(INDIRECT("Data!"&amp;'Scatter Plots'!$E$3&amp;ROW(A114)+5)),NA(),INDIRECT("Data!"&amp;'Scatter Plots'!$E$3&amp;ROW(A114)+5))</f>
        <v>333.26319999999998</v>
      </c>
      <c r="R114" s="224">
        <f ca="1">IF(ISBLANK(INDIRECT("Data!"&amp;'Scatter Plots'!$D$3&amp;ROW(A114)+5)),NA(),INDIRECT("Data!"&amp;'Scatter Plots'!$D$3&amp;ROW(A114)+5))</f>
        <v>-5.33</v>
      </c>
    </row>
    <row r="115" spans="17:18" x14ac:dyDescent="0.25">
      <c r="Q115" s="224">
        <f ca="1">IF(ISBLANK(INDIRECT("Data!"&amp;'Scatter Plots'!$E$3&amp;ROW(A115)+5)),NA(),INDIRECT("Data!"&amp;'Scatter Plots'!$E$3&amp;ROW(A115)+5))</f>
        <v>410.40499999999997</v>
      </c>
      <c r="R115" s="224">
        <f ca="1">IF(ISBLANK(INDIRECT("Data!"&amp;'Scatter Plots'!$D$3&amp;ROW(A115)+5)),NA(),INDIRECT("Data!"&amp;'Scatter Plots'!$D$3&amp;ROW(A115)+5))</f>
        <v>-4.22</v>
      </c>
    </row>
    <row r="116" spans="17:18" x14ac:dyDescent="0.25">
      <c r="Q116" s="224">
        <f ca="1">IF(ISBLANK(INDIRECT("Data!"&amp;'Scatter Plots'!$E$3&amp;ROW(A116)+5)),NA(),INDIRECT("Data!"&amp;'Scatter Plots'!$E$3&amp;ROW(A116)+5))</f>
        <v>264.32499999999999</v>
      </c>
      <c r="R116" s="224">
        <f ca="1">IF(ISBLANK(INDIRECT("Data!"&amp;'Scatter Plots'!$D$3&amp;ROW(A116)+5)),NA(),INDIRECT("Data!"&amp;'Scatter Plots'!$D$3&amp;ROW(A116)+5))</f>
        <v>-2.11</v>
      </c>
    </row>
    <row r="117" spans="17:18" x14ac:dyDescent="0.25">
      <c r="Q117" s="224">
        <f ca="1">IF(ISBLANK(INDIRECT("Data!"&amp;'Scatter Plots'!$E$3&amp;ROW(A117)+5)),NA(),INDIRECT("Data!"&amp;'Scatter Plots'!$E$3&amp;ROW(A117)+5))</f>
        <v>161.26499999999999</v>
      </c>
      <c r="R117" s="224">
        <f ca="1">IF(ISBLANK(INDIRECT("Data!"&amp;'Scatter Plots'!$D$3&amp;ROW(A117)+5)),NA(),INDIRECT("Data!"&amp;'Scatter Plots'!$D$3&amp;ROW(A117)+5))</f>
        <v>-1.1299999999999999</v>
      </c>
    </row>
    <row r="118" spans="17:18" x14ac:dyDescent="0.25">
      <c r="Q118" s="224">
        <f ca="1">IF(ISBLANK(INDIRECT("Data!"&amp;'Scatter Plots'!$E$3&amp;ROW(A118)+5)),NA(),INDIRECT("Data!"&amp;'Scatter Plots'!$E$3&amp;ROW(A118)+5))</f>
        <v>286.34399999999999</v>
      </c>
      <c r="R118" s="224">
        <f ca="1">IF(ISBLANK(INDIRECT("Data!"&amp;'Scatter Plots'!$D$3&amp;ROW(A118)+5)),NA(),INDIRECT("Data!"&amp;'Scatter Plots'!$D$3&amp;ROW(A118)+5))</f>
        <v>-3.09</v>
      </c>
    </row>
    <row r="119" spans="17:18" x14ac:dyDescent="0.25">
      <c r="Q119" s="224">
        <f ca="1">IF(ISBLANK(INDIRECT("Data!"&amp;'Scatter Plots'!$E$3&amp;ROW(A119)+5)),NA(),INDIRECT("Data!"&amp;'Scatter Plots'!$E$3&amp;ROW(A119)+5))</f>
        <v>451.221</v>
      </c>
      <c r="R119" s="224">
        <f ca="1">IF(ISBLANK(INDIRECT("Data!"&amp;'Scatter Plots'!$D$3&amp;ROW(A119)+5)),NA(),INDIRECT("Data!"&amp;'Scatter Plots'!$D$3&amp;ROW(A119)+5))</f>
        <v>-5.89</v>
      </c>
    </row>
    <row r="120" spans="17:18" x14ac:dyDescent="0.25">
      <c r="Q120" s="224">
        <f ca="1">IF(ISBLANK(INDIRECT("Data!"&amp;'Scatter Plots'!$E$3&amp;ROW(A120)+5)),NA(),INDIRECT("Data!"&amp;'Scatter Plots'!$E$3&amp;ROW(A120)+5))</f>
        <v>398.39100000000002</v>
      </c>
      <c r="R120" s="224">
        <f ca="1">IF(ISBLANK(INDIRECT("Data!"&amp;'Scatter Plots'!$D$3&amp;ROW(A120)+5)),NA(),INDIRECT("Data!"&amp;'Scatter Plots'!$D$3&amp;ROW(A120)+5))</f>
        <v>-3.4</v>
      </c>
    </row>
    <row r="121" spans="17:18" x14ac:dyDescent="0.25">
      <c r="Q121" s="224">
        <f ca="1">IF(ISBLANK(INDIRECT("Data!"&amp;'Scatter Plots'!$E$3&amp;ROW(A121)+5)),NA(),INDIRECT("Data!"&amp;'Scatter Plots'!$E$3&amp;ROW(A121)+5))</f>
        <v>340.20100000000002</v>
      </c>
      <c r="R121" s="224">
        <f ca="1">IF(ISBLANK(INDIRECT("Data!"&amp;'Scatter Plots'!$D$3&amp;ROW(A121)+5)),NA(),INDIRECT("Data!"&amp;'Scatter Plots'!$D$3&amp;ROW(A121)+5))</f>
        <v>-5.35</v>
      </c>
    </row>
    <row r="122" spans="17:18" x14ac:dyDescent="0.25">
      <c r="Q122" s="224">
        <f ca="1">IF(ISBLANK(INDIRECT("Data!"&amp;'Scatter Plots'!$E$3&amp;ROW(A122)+5)),NA(),INDIRECT("Data!"&amp;'Scatter Plots'!$E$3&amp;ROW(A122)+5))</f>
        <v>333.72300000000001</v>
      </c>
      <c r="R122" s="224">
        <f ca="1">IF(ISBLANK(INDIRECT("Data!"&amp;'Scatter Plots'!$D$3&amp;ROW(A122)+5)),NA(),INDIRECT("Data!"&amp;'Scatter Plots'!$D$3&amp;ROW(A122)+5))</f>
        <v>-3.74</v>
      </c>
    </row>
    <row r="123" spans="17:18" x14ac:dyDescent="0.25">
      <c r="Q123" s="224">
        <f ca="1">IF(ISBLANK(INDIRECT("Data!"&amp;'Scatter Plots'!$E$3&amp;ROW(A123)+5)),NA(),INDIRECT("Data!"&amp;'Scatter Plots'!$E$3&amp;ROW(A123)+5))</f>
        <v>361.77600000000001</v>
      </c>
      <c r="R123" s="224">
        <f ca="1">IF(ISBLANK(INDIRECT("Data!"&amp;'Scatter Plots'!$D$3&amp;ROW(A123)+5)),NA(),INDIRECT("Data!"&amp;'Scatter Plots'!$D$3&amp;ROW(A123)+5))</f>
        <v>-4.12</v>
      </c>
    </row>
    <row r="124" spans="17:18" x14ac:dyDescent="0.25">
      <c r="Q124" s="224">
        <f ca="1">IF(ISBLANK(INDIRECT("Data!"&amp;'Scatter Plots'!$E$3&amp;ROW(A124)+5)),NA(),INDIRECT("Data!"&amp;'Scatter Plots'!$E$3&amp;ROW(A124)+5))</f>
        <v>366.26</v>
      </c>
      <c r="R124" s="224">
        <f ca="1">IF(ISBLANK(INDIRECT("Data!"&amp;'Scatter Plots'!$D$3&amp;ROW(A124)+5)),NA(),INDIRECT("Data!"&amp;'Scatter Plots'!$D$3&amp;ROW(A124)+5))</f>
        <v>-4.82</v>
      </c>
    </row>
    <row r="125" spans="17:18" x14ac:dyDescent="0.25">
      <c r="Q125" s="224">
        <f ca="1">IF(ISBLANK(INDIRECT("Data!"&amp;'Scatter Plots'!$E$3&amp;ROW(A125)+5)),NA(),INDIRECT("Data!"&amp;'Scatter Plots'!$E$3&amp;ROW(A125)+5))</f>
        <v>349.815</v>
      </c>
      <c r="R125" s="224">
        <f ca="1">IF(ISBLANK(INDIRECT("Data!"&amp;'Scatter Plots'!$D$3&amp;ROW(A125)+5)),NA(),INDIRECT("Data!"&amp;'Scatter Plots'!$D$3&amp;ROW(A125)+5))</f>
        <v>-3.67</v>
      </c>
    </row>
    <row r="126" spans="17:18" x14ac:dyDescent="0.25">
      <c r="Q126" s="224">
        <f ca="1">IF(ISBLANK(INDIRECT("Data!"&amp;'Scatter Plots'!$E$3&amp;ROW(A126)+5)),NA(),INDIRECT("Data!"&amp;'Scatter Plots'!$E$3&amp;ROW(A126)+5))</f>
        <v>164.20439999999999</v>
      </c>
      <c r="R126" s="224">
        <f ca="1">IF(ISBLANK(INDIRECT("Data!"&amp;'Scatter Plots'!$D$3&amp;ROW(A126)+5)),NA(),INDIRECT("Data!"&amp;'Scatter Plots'!$D$3&amp;ROW(A126)+5))</f>
        <v>-1.6</v>
      </c>
    </row>
    <row r="127" spans="17:18" x14ac:dyDescent="0.25">
      <c r="Q127" s="224">
        <f ca="1">IF(ISBLANK(INDIRECT("Data!"&amp;'Scatter Plots'!$E$3&amp;ROW(A127)+5)),NA(),INDIRECT("Data!"&amp;'Scatter Plots'!$E$3&amp;ROW(A127)+5))</f>
        <v>363.81</v>
      </c>
      <c r="R127" s="224">
        <f ca="1">IF(ISBLANK(INDIRECT("Data!"&amp;'Scatter Plots'!$D$3&amp;ROW(A127)+5)),NA(),INDIRECT("Data!"&amp;'Scatter Plots'!$D$3&amp;ROW(A127)+5))</f>
        <v>-5.09</v>
      </c>
    </row>
    <row r="128" spans="17:18" x14ac:dyDescent="0.25">
      <c r="Q128" s="224">
        <f ca="1">IF(ISBLANK(INDIRECT("Data!"&amp;'Scatter Plots'!$E$3&amp;ROW(A128)+5)),NA(),INDIRECT("Data!"&amp;'Scatter Plots'!$E$3&amp;ROW(A128)+5))</f>
        <v>335.75700000000001</v>
      </c>
      <c r="R128" s="224">
        <f ca="1">IF(ISBLANK(INDIRECT("Data!"&amp;'Scatter Plots'!$D$3&amp;ROW(A128)+5)),NA(),INDIRECT("Data!"&amp;'Scatter Plots'!$D$3&amp;ROW(A128)+5))</f>
        <v>-4.82</v>
      </c>
    </row>
    <row r="129" spans="17:18" x14ac:dyDescent="0.25">
      <c r="Q129" s="224">
        <f ca="1">IF(ISBLANK(INDIRECT("Data!"&amp;'Scatter Plots'!$E$3&amp;ROW(A129)+5)),NA(),INDIRECT("Data!"&amp;'Scatter Plots'!$E$3&amp;ROW(A129)+5))</f>
        <v>407.32499999999999</v>
      </c>
      <c r="R129" s="224">
        <f ca="1">IF(ISBLANK(INDIRECT("Data!"&amp;'Scatter Plots'!$D$3&amp;ROW(A129)+5)),NA(),INDIRECT("Data!"&amp;'Scatter Plots'!$D$3&amp;ROW(A129)+5))</f>
        <v>-3.74</v>
      </c>
    </row>
    <row r="130" spans="17:18" x14ac:dyDescent="0.25">
      <c r="Q130" s="224">
        <f ca="1">IF(ISBLANK(INDIRECT("Data!"&amp;'Scatter Plots'!$E$3&amp;ROW(A130)+5)),NA(),INDIRECT("Data!"&amp;'Scatter Plots'!$E$3&amp;ROW(A130)+5))</f>
        <v>359.28399999999999</v>
      </c>
      <c r="R130" s="224">
        <f ca="1">IF(ISBLANK(INDIRECT("Data!"&amp;'Scatter Plots'!$D$3&amp;ROW(A130)+5)),NA(),INDIRECT("Data!"&amp;'Scatter Plots'!$D$3&amp;ROW(A130)+5))</f>
        <v>-3.76</v>
      </c>
    </row>
    <row r="131" spans="17:18" x14ac:dyDescent="0.25">
      <c r="Q131" s="224">
        <f ca="1">IF(ISBLANK(INDIRECT("Data!"&amp;'Scatter Plots'!$E$3&amp;ROW(A131)+5)),NA(),INDIRECT("Data!"&amp;'Scatter Plots'!$E$3&amp;ROW(A131)+5))</f>
        <v>327.25529999999998</v>
      </c>
      <c r="R131" s="224">
        <f ca="1">IF(ISBLANK(INDIRECT("Data!"&amp;'Scatter Plots'!$D$3&amp;ROW(A131)+5)),NA(),INDIRECT("Data!"&amp;'Scatter Plots'!$D$3&amp;ROW(A131)+5))</f>
        <v>-4.09</v>
      </c>
    </row>
    <row r="132" spans="17:18" x14ac:dyDescent="0.25">
      <c r="Q132" s="224">
        <f ca="1">IF(ISBLANK(INDIRECT("Data!"&amp;'Scatter Plots'!$E$3&amp;ROW(A132)+5)),NA(),INDIRECT("Data!"&amp;'Scatter Plots'!$E$3&amp;ROW(A132)+5))</f>
        <v>383.36160000000001</v>
      </c>
      <c r="R132" s="224">
        <f ca="1">IF(ISBLANK(INDIRECT("Data!"&amp;'Scatter Plots'!$D$3&amp;ROW(A132)+5)),NA(),INDIRECT("Data!"&amp;'Scatter Plots'!$D$3&amp;ROW(A132)+5))</f>
        <v>-5.09</v>
      </c>
    </row>
    <row r="133" spans="17:18" x14ac:dyDescent="0.25">
      <c r="Q133" s="224">
        <f ca="1">IF(ISBLANK(INDIRECT("Data!"&amp;'Scatter Plots'!$E$3&amp;ROW(A133)+5)),NA(),INDIRECT("Data!"&amp;'Scatter Plots'!$E$3&amp;ROW(A133)+5))</f>
        <v>443.61900000000003</v>
      </c>
      <c r="R133" s="224">
        <f ca="1">IF(ISBLANK(INDIRECT("Data!"&amp;'Scatter Plots'!$D$3&amp;ROW(A133)+5)),NA(),INDIRECT("Data!"&amp;'Scatter Plots'!$D$3&amp;ROW(A133)+5))</f>
        <v>-5.29</v>
      </c>
    </row>
    <row r="134" spans="17:18" x14ac:dyDescent="0.25">
      <c r="Q134" s="224">
        <f ca="1">IF(ISBLANK(INDIRECT("Data!"&amp;'Scatter Plots'!$E$3&amp;ROW(A134)+5)),NA(),INDIRECT("Data!"&amp;'Scatter Plots'!$E$3&amp;ROW(A134)+5))</f>
        <v>395.29199999999997</v>
      </c>
      <c r="R134" s="224">
        <f ca="1">IF(ISBLANK(INDIRECT("Data!"&amp;'Scatter Plots'!$D$3&amp;ROW(A134)+5)),NA(),INDIRECT("Data!"&amp;'Scatter Plots'!$D$3&amp;ROW(A134)+5))</f>
        <v>-4.0999999999999996</v>
      </c>
    </row>
    <row r="135" spans="17:18" x14ac:dyDescent="0.25">
      <c r="Q135" s="224">
        <f ca="1">IF(ISBLANK(INDIRECT("Data!"&amp;'Scatter Plots'!$E$3&amp;ROW(A135)+5)),NA(),INDIRECT("Data!"&amp;'Scatter Plots'!$E$3&amp;ROW(A135)+5))</f>
        <v>487.459</v>
      </c>
      <c r="R135" s="224">
        <f ca="1">IF(ISBLANK(INDIRECT("Data!"&amp;'Scatter Plots'!$D$3&amp;ROW(A135)+5)),NA(),INDIRECT("Data!"&amp;'Scatter Plots'!$D$3&amp;ROW(A135)+5))</f>
        <v>-3.73</v>
      </c>
    </row>
    <row r="136" spans="17:18" x14ac:dyDescent="0.25">
      <c r="Q136" s="224">
        <f ca="1">IF(ISBLANK(INDIRECT("Data!"&amp;'Scatter Plots'!$E$3&amp;ROW(A136)+5)),NA(),INDIRECT("Data!"&amp;'Scatter Plots'!$E$3&amp;ROW(A136)+5))</f>
        <v>355.69799999999998</v>
      </c>
      <c r="R136" s="224">
        <f ca="1">IF(ISBLANK(INDIRECT("Data!"&amp;'Scatter Plots'!$D$3&amp;ROW(A136)+5)),NA(),INDIRECT("Data!"&amp;'Scatter Plots'!$D$3&amp;ROW(A136)+5))</f>
        <v>-5.91</v>
      </c>
    </row>
    <row r="137" spans="17:18" x14ac:dyDescent="0.25">
      <c r="Q137" s="224">
        <f ca="1">IF(ISBLANK(INDIRECT("Data!"&amp;'Scatter Plots'!$E$3&amp;ROW(A137)+5)),NA(),INDIRECT("Data!"&amp;'Scatter Plots'!$E$3&amp;ROW(A137)+5))</f>
        <v>363.33100000000002</v>
      </c>
      <c r="R137" s="224">
        <f ca="1">IF(ISBLANK(INDIRECT("Data!"&amp;'Scatter Plots'!$D$3&amp;ROW(A137)+5)),NA(),INDIRECT("Data!"&amp;'Scatter Plots'!$D$3&amp;ROW(A137)+5))</f>
        <v>-4.42</v>
      </c>
    </row>
    <row r="138" spans="17:18" x14ac:dyDescent="0.25">
      <c r="Q138" s="224">
        <f ca="1">IF(ISBLANK(INDIRECT("Data!"&amp;'Scatter Plots'!$E$3&amp;ROW(A138)+5)),NA(),INDIRECT("Data!"&amp;'Scatter Plots'!$E$3&amp;ROW(A138)+5))</f>
        <v>408.73200000000003</v>
      </c>
      <c r="R138" s="224">
        <f ca="1">IF(ISBLANK(INDIRECT("Data!"&amp;'Scatter Plots'!$D$3&amp;ROW(A138)+5)),NA(),INDIRECT("Data!"&amp;'Scatter Plots'!$D$3&amp;ROW(A138)+5))</f>
        <v>-5.51</v>
      </c>
    </row>
    <row r="139" spans="17:18" x14ac:dyDescent="0.25">
      <c r="Q139" s="224">
        <f ca="1">IF(ISBLANK(INDIRECT("Data!"&amp;'Scatter Plots'!$E$3&amp;ROW(A139)+5)),NA(),INDIRECT("Data!"&amp;'Scatter Plots'!$E$3&amp;ROW(A139)+5))</f>
        <v>325.29399999999998</v>
      </c>
      <c r="R139" s="224">
        <f ca="1">IF(ISBLANK(INDIRECT("Data!"&amp;'Scatter Plots'!$D$3&amp;ROW(A139)+5)),NA(),INDIRECT("Data!"&amp;'Scatter Plots'!$D$3&amp;ROW(A139)+5))</f>
        <v>-3.65</v>
      </c>
    </row>
    <row r="140" spans="17:18" x14ac:dyDescent="0.25">
      <c r="Q140" s="224">
        <f ca="1">IF(ISBLANK(INDIRECT("Data!"&amp;'Scatter Plots'!$E$3&amp;ROW(A140)+5)),NA(),INDIRECT("Data!"&amp;'Scatter Plots'!$E$3&amp;ROW(A140)+5))</f>
        <v>423.86200000000002</v>
      </c>
      <c r="R140" s="224">
        <f ca="1">IF(ISBLANK(INDIRECT("Data!"&amp;'Scatter Plots'!$D$3&amp;ROW(A140)+5)),NA(),INDIRECT("Data!"&amp;'Scatter Plots'!$D$3&amp;ROW(A140)+5))</f>
        <v>-5.0999999999999996</v>
      </c>
    </row>
    <row r="141" spans="17:18" x14ac:dyDescent="0.25">
      <c r="Q141" s="224">
        <f ca="1">IF(ISBLANK(INDIRECT("Data!"&amp;'Scatter Plots'!$E$3&amp;ROW(A141)+5)),NA(),INDIRECT("Data!"&amp;'Scatter Plots'!$E$3&amp;ROW(A141)+5))</f>
        <v>354.33179999999999</v>
      </c>
      <c r="R141" s="224">
        <f ca="1">IF(ISBLANK(INDIRECT("Data!"&amp;'Scatter Plots'!$D$3&amp;ROW(A141)+5)),NA(),INDIRECT("Data!"&amp;'Scatter Plots'!$D$3&amp;ROW(A141)+5))</f>
        <v>-3.95</v>
      </c>
    </row>
    <row r="142" spans="17:18" x14ac:dyDescent="0.25">
      <c r="Q142" s="224">
        <f ca="1">IF(ISBLANK(INDIRECT("Data!"&amp;'Scatter Plots'!$E$3&amp;ROW(A142)+5)),NA(),INDIRECT("Data!"&amp;'Scatter Plots'!$E$3&amp;ROW(A142)+5))</f>
        <v>232.20230000000001</v>
      </c>
      <c r="R142" s="224">
        <f ca="1">IF(ISBLANK(INDIRECT("Data!"&amp;'Scatter Plots'!$D$3&amp;ROW(A142)+5)),NA(),INDIRECT("Data!"&amp;'Scatter Plots'!$D$3&amp;ROW(A142)+5))</f>
        <v>-3.43</v>
      </c>
    </row>
    <row r="143" spans="17:18" x14ac:dyDescent="0.25">
      <c r="Q143" s="224">
        <f ca="1">IF(ISBLANK(INDIRECT("Data!"&amp;'Scatter Plots'!$E$3&amp;ROW(A143)+5)),NA(),INDIRECT("Data!"&amp;'Scatter Plots'!$E$3&amp;ROW(A143)+5))</f>
        <v>447.74700000000001</v>
      </c>
      <c r="R143" s="224">
        <f ca="1">IF(ISBLANK(INDIRECT("Data!"&amp;'Scatter Plots'!$D$3&amp;ROW(A143)+5)),NA(),INDIRECT("Data!"&amp;'Scatter Plots'!$D$3&amp;ROW(A143)+5))</f>
        <v>-5.94</v>
      </c>
    </row>
    <row r="144" spans="17:18" x14ac:dyDescent="0.25">
      <c r="Q144" s="224">
        <f ca="1">IF(ISBLANK(INDIRECT("Data!"&amp;'Scatter Plots'!$E$3&amp;ROW(A144)+5)),NA(),INDIRECT("Data!"&amp;'Scatter Plots'!$E$3&amp;ROW(A144)+5))</f>
        <v>460.78500000000003</v>
      </c>
      <c r="R144" s="224">
        <f ca="1">IF(ISBLANK(INDIRECT("Data!"&amp;'Scatter Plots'!$D$3&amp;ROW(A144)+5)),NA(),INDIRECT("Data!"&amp;'Scatter Plots'!$D$3&amp;ROW(A144)+5))</f>
        <v>-5.5</v>
      </c>
    </row>
    <row r="145" spans="17:18" x14ac:dyDescent="0.25">
      <c r="Q145" s="224">
        <f ca="1">IF(ISBLANK(INDIRECT("Data!"&amp;'Scatter Plots'!$E$3&amp;ROW(A145)+5)),NA(),INDIRECT("Data!"&amp;'Scatter Plots'!$E$3&amp;ROW(A145)+5))</f>
        <v>390.74200000000002</v>
      </c>
      <c r="R145" s="224">
        <f ca="1">IF(ISBLANK(INDIRECT("Data!"&amp;'Scatter Plots'!$D$3&amp;ROW(A145)+5)),NA(),INDIRECT("Data!"&amp;'Scatter Plots'!$D$3&amp;ROW(A145)+5))</f>
        <v>-5.85</v>
      </c>
    </row>
    <row r="146" spans="17:18" x14ac:dyDescent="0.25">
      <c r="Q146" s="224">
        <f ca="1">IF(ISBLANK(INDIRECT("Data!"&amp;'Scatter Plots'!$E$3&amp;ROW(A146)+5)),NA(),INDIRECT("Data!"&amp;'Scatter Plots'!$E$3&amp;ROW(A146)+5))</f>
        <v>145.03299999999999</v>
      </c>
      <c r="R146" s="224">
        <f ca="1">IF(ISBLANK(INDIRECT("Data!"&amp;'Scatter Plots'!$D$3&amp;ROW(A146)+5)),NA(),INDIRECT("Data!"&amp;'Scatter Plots'!$D$3&amp;ROW(A146)+5))</f>
        <v>-1.64</v>
      </c>
    </row>
    <row r="147" spans="17:18" x14ac:dyDescent="0.25">
      <c r="Q147" s="224">
        <f ca="1">IF(ISBLANK(INDIRECT("Data!"&amp;'Scatter Plots'!$E$3&amp;ROW(A147)+5)),NA(),INDIRECT("Data!"&amp;'Scatter Plots'!$E$3&amp;ROW(A147)+5))</f>
        <v>465.36099999999999</v>
      </c>
      <c r="R147" s="224">
        <f ca="1">IF(ISBLANK(INDIRECT("Data!"&amp;'Scatter Plots'!$D$3&amp;ROW(A147)+5)),NA(),INDIRECT("Data!"&amp;'Scatter Plots'!$D$3&amp;ROW(A147)+5))</f>
        <v>-4.18</v>
      </c>
    </row>
    <row r="148" spans="17:18" x14ac:dyDescent="0.25">
      <c r="Q148" s="224">
        <f ca="1">IF(ISBLANK(INDIRECT("Data!"&amp;'Scatter Plots'!$E$3&amp;ROW(A148)+5)),NA(),INDIRECT("Data!"&amp;'Scatter Plots'!$E$3&amp;ROW(A148)+5))</f>
        <v>329.31580000000002</v>
      </c>
      <c r="R148" s="224">
        <f ca="1">IF(ISBLANK(INDIRECT("Data!"&amp;'Scatter Plots'!$D$3&amp;ROW(A148)+5)),NA(),INDIRECT("Data!"&amp;'Scatter Plots'!$D$3&amp;ROW(A148)+5))</f>
        <v>-4.4400000000000004</v>
      </c>
    </row>
    <row r="149" spans="17:18" x14ac:dyDescent="0.25">
      <c r="Q149" s="224">
        <f ca="1">IF(ISBLANK(INDIRECT("Data!"&amp;'Scatter Plots'!$E$3&amp;ROW(A149)+5)),NA(),INDIRECT("Data!"&amp;'Scatter Plots'!$E$3&amp;ROW(A149)+5))</f>
        <v>312.11500000000001</v>
      </c>
      <c r="R149" s="224">
        <f ca="1">IF(ISBLANK(INDIRECT("Data!"&amp;'Scatter Plots'!$D$3&amp;ROW(A149)+5)),NA(),INDIRECT("Data!"&amp;'Scatter Plots'!$D$3&amp;ROW(A149)+5))</f>
        <v>-4.04</v>
      </c>
    </row>
    <row r="150" spans="17:18" x14ac:dyDescent="0.25">
      <c r="Q150" s="224">
        <f ca="1">IF(ISBLANK(INDIRECT("Data!"&amp;'Scatter Plots'!$E$3&amp;ROW(A150)+5)),NA(),INDIRECT("Data!"&amp;'Scatter Plots'!$E$3&amp;ROW(A150)+5))</f>
        <v>255.03100000000001</v>
      </c>
      <c r="R150" s="224">
        <f ca="1">IF(ISBLANK(INDIRECT("Data!"&amp;'Scatter Plots'!$D$3&amp;ROW(A150)+5)),NA(),INDIRECT("Data!"&amp;'Scatter Plots'!$D$3&amp;ROW(A150)+5))</f>
        <v>-2.4700000000000002</v>
      </c>
    </row>
    <row r="151" spans="17:18" x14ac:dyDescent="0.25">
      <c r="Q151" s="224">
        <f ca="1">IF(ISBLANK(INDIRECT("Data!"&amp;'Scatter Plots'!$E$3&amp;ROW(A151)+5)),NA(),INDIRECT("Data!"&amp;'Scatter Plots'!$E$3&amp;ROW(A151)+5))</f>
        <v>333.30450000000002</v>
      </c>
      <c r="R151" s="224">
        <f ca="1">IF(ISBLANK(INDIRECT("Data!"&amp;'Scatter Plots'!$D$3&amp;ROW(A151)+5)),NA(),INDIRECT("Data!"&amp;'Scatter Plots'!$D$3&amp;ROW(A151)+5))</f>
        <v>-4.76</v>
      </c>
    </row>
    <row r="152" spans="17:18" x14ac:dyDescent="0.25">
      <c r="Q152" s="224">
        <f ca="1">IF(ISBLANK(INDIRECT("Data!"&amp;'Scatter Plots'!$E$3&amp;ROW(A152)+5)),NA(),INDIRECT("Data!"&amp;'Scatter Plots'!$E$3&amp;ROW(A152)+5))</f>
        <v>403.87900000000002</v>
      </c>
      <c r="R152" s="224">
        <f ca="1">IF(ISBLANK(INDIRECT("Data!"&amp;'Scatter Plots'!$D$3&amp;ROW(A152)+5)),NA(),INDIRECT("Data!"&amp;'Scatter Plots'!$D$3&amp;ROW(A152)+5))</f>
        <v>-4.1500000000000004</v>
      </c>
    </row>
    <row r="153" spans="17:18" x14ac:dyDescent="0.25">
      <c r="Q153" s="224">
        <f ca="1">IF(ISBLANK(INDIRECT("Data!"&amp;'Scatter Plots'!$E$3&amp;ROW(A153)+5)),NA(),INDIRECT("Data!"&amp;'Scatter Plots'!$E$3&amp;ROW(A153)+5))</f>
        <v>437.75599999999997</v>
      </c>
      <c r="R153" s="224">
        <f ca="1">IF(ISBLANK(INDIRECT("Data!"&amp;'Scatter Plots'!$D$3&amp;ROW(A153)+5)),NA(),INDIRECT("Data!"&amp;'Scatter Plots'!$D$3&amp;ROW(A153)+5))</f>
        <v>-5.91</v>
      </c>
    </row>
    <row r="154" spans="17:18" x14ac:dyDescent="0.25">
      <c r="Q154" s="224">
        <f ca="1">IF(ISBLANK(INDIRECT("Data!"&amp;'Scatter Plots'!$E$3&amp;ROW(A154)+5)),NA(),INDIRECT("Data!"&amp;'Scatter Plots'!$E$3&amp;ROW(A154)+5))</f>
        <v>452.44200000000001</v>
      </c>
      <c r="R154" s="224">
        <f ca="1">IF(ISBLANK(INDIRECT("Data!"&amp;'Scatter Plots'!$D$3&amp;ROW(A154)+5)),NA(),INDIRECT("Data!"&amp;'Scatter Plots'!$D$3&amp;ROW(A154)+5))</f>
        <v>-4.4000000000000004</v>
      </c>
    </row>
    <row r="155" spans="17:18" x14ac:dyDescent="0.25">
      <c r="Q155" s="224">
        <f ca="1">IF(ISBLANK(INDIRECT("Data!"&amp;'Scatter Plots'!$E$3&amp;ROW(A155)+5)),NA(),INDIRECT("Data!"&amp;'Scatter Plots'!$E$3&amp;ROW(A155)+5))</f>
        <v>152.06630000000001</v>
      </c>
      <c r="R155" s="224">
        <f ca="1">IF(ISBLANK(INDIRECT("Data!"&amp;'Scatter Plots'!$D$3&amp;ROW(A155)+5)),NA(),INDIRECT("Data!"&amp;'Scatter Plots'!$D$3&amp;ROW(A155)+5))</f>
        <v>-0.63</v>
      </c>
    </row>
    <row r="156" spans="17:18" x14ac:dyDescent="0.25">
      <c r="Q156" s="224">
        <f ca="1">IF(ISBLANK(INDIRECT("Data!"&amp;'Scatter Plots'!$E$3&amp;ROW(A156)+5)),NA(),INDIRECT("Data!"&amp;'Scatter Plots'!$E$3&amp;ROW(A156)+5))</f>
        <v>180.11949999999999</v>
      </c>
      <c r="R156" s="224">
        <f ca="1">IF(ISBLANK(INDIRECT("Data!"&amp;'Scatter Plots'!$D$3&amp;ROW(A156)+5)),NA(),INDIRECT("Data!"&amp;'Scatter Plots'!$D$3&amp;ROW(A156)+5))</f>
        <v>-0.59</v>
      </c>
    </row>
    <row r="157" spans="17:18" x14ac:dyDescent="0.25">
      <c r="Q157" s="224">
        <f ca="1">IF(ISBLANK(INDIRECT("Data!"&amp;'Scatter Plots'!$E$3&amp;ROW(A157)+5)),NA(),INDIRECT("Data!"&amp;'Scatter Plots'!$E$3&amp;ROW(A157)+5))</f>
        <v>169.07310000000001</v>
      </c>
      <c r="R157" s="224">
        <f ca="1">IF(ISBLANK(INDIRECT("Data!"&amp;'Scatter Plots'!$D$3&amp;ROW(A157)+5)),NA(),INDIRECT("Data!"&amp;'Scatter Plots'!$D$3&amp;ROW(A157)+5))</f>
        <v>-1</v>
      </c>
    </row>
    <row r="158" spans="17:18" x14ac:dyDescent="0.25">
      <c r="Q158" s="224">
        <f ca="1">IF(ISBLANK(INDIRECT("Data!"&amp;'Scatter Plots'!$E$3&amp;ROW(A158)+5)),NA(),INDIRECT("Data!"&amp;'Scatter Plots'!$E$3&amp;ROW(A158)+5))</f>
        <v>470.78</v>
      </c>
      <c r="R158" s="224">
        <f ca="1">IF(ISBLANK(INDIRECT("Data!"&amp;'Scatter Plots'!$D$3&amp;ROW(A158)+5)),NA(),INDIRECT("Data!"&amp;'Scatter Plots'!$D$3&amp;ROW(A158)+5))</f>
        <v>-5.73</v>
      </c>
    </row>
    <row r="159" spans="17:18" x14ac:dyDescent="0.25">
      <c r="Q159" s="224">
        <f ca="1">IF(ISBLANK(INDIRECT("Data!"&amp;'Scatter Plots'!$E$3&amp;ROW(A159)+5)),NA(),INDIRECT("Data!"&amp;'Scatter Plots'!$E$3&amp;ROW(A159)+5))</f>
        <v>434.81200000000001</v>
      </c>
      <c r="R159" s="224">
        <f ca="1">IF(ISBLANK(INDIRECT("Data!"&amp;'Scatter Plots'!$D$3&amp;ROW(A159)+5)),NA(),INDIRECT("Data!"&amp;'Scatter Plots'!$D$3&amp;ROW(A159)+5))</f>
        <v>-3.3</v>
      </c>
    </row>
    <row r="160" spans="17:18" x14ac:dyDescent="0.25">
      <c r="Q160" s="224">
        <f ca="1">IF(ISBLANK(INDIRECT("Data!"&amp;'Scatter Plots'!$E$3&amp;ROW(A160)+5)),NA(),INDIRECT("Data!"&amp;'Scatter Plots'!$E$3&amp;ROW(A160)+5))</f>
        <v>375.72699999999998</v>
      </c>
      <c r="R160" s="224">
        <f ca="1">IF(ISBLANK(INDIRECT("Data!"&amp;'Scatter Plots'!$D$3&amp;ROW(A160)+5)),NA(),INDIRECT("Data!"&amp;'Scatter Plots'!$D$3&amp;ROW(A160)+5))</f>
        <v>-4.72</v>
      </c>
    </row>
    <row r="161" spans="17:18" x14ac:dyDescent="0.25">
      <c r="Q161" s="224">
        <f ca="1">IF(ISBLANK(INDIRECT("Data!"&amp;'Scatter Plots'!$E$3&amp;ROW(A161)+5)),NA(),INDIRECT("Data!"&amp;'Scatter Plots'!$E$3&amp;ROW(A161)+5))</f>
        <v>252.31280000000001</v>
      </c>
      <c r="R161" s="224">
        <f ca="1">IF(ISBLANK(INDIRECT("Data!"&amp;'Scatter Plots'!$D$3&amp;ROW(A161)+5)),NA(),INDIRECT("Data!"&amp;'Scatter Plots'!$D$3&amp;ROW(A161)+5))</f>
        <v>-1.52</v>
      </c>
    </row>
    <row r="162" spans="17:18" x14ac:dyDescent="0.25">
      <c r="Q162" s="224">
        <f ca="1">IF(ISBLANK(INDIRECT("Data!"&amp;'Scatter Plots'!$E$3&amp;ROW(A162)+5)),NA(),INDIRECT("Data!"&amp;'Scatter Plots'!$E$3&amp;ROW(A162)+5))</f>
        <v>288.34160000000003</v>
      </c>
      <c r="R162" s="224">
        <f ca="1">IF(ISBLANK(INDIRECT("Data!"&amp;'Scatter Plots'!$D$3&amp;ROW(A162)+5)),NA(),INDIRECT("Data!"&amp;'Scatter Plots'!$D$3&amp;ROW(A162)+5))</f>
        <v>-3.67</v>
      </c>
    </row>
    <row r="163" spans="17:18" x14ac:dyDescent="0.25">
      <c r="Q163" s="224">
        <f ca="1">IF(ISBLANK(INDIRECT("Data!"&amp;'Scatter Plots'!$E$3&amp;ROW(A163)+5)),NA(),INDIRECT("Data!"&amp;'Scatter Plots'!$E$3&amp;ROW(A163)+5))</f>
        <v>305.32909999999998</v>
      </c>
      <c r="R163" s="224">
        <f ca="1">IF(ISBLANK(INDIRECT("Data!"&amp;'Scatter Plots'!$D$3&amp;ROW(A163)+5)),NA(),INDIRECT("Data!"&amp;'Scatter Plots'!$D$3&amp;ROW(A163)+5))</f>
        <v>-3.14</v>
      </c>
    </row>
    <row r="164" spans="17:18" x14ac:dyDescent="0.25">
      <c r="Q164" s="224">
        <f ca="1">IF(ISBLANK(INDIRECT("Data!"&amp;'Scatter Plots'!$E$3&amp;ROW(A164)+5)),NA(),INDIRECT("Data!"&amp;'Scatter Plots'!$E$3&amp;ROW(A164)+5))</f>
        <v>275.30309999999997</v>
      </c>
      <c r="R164" s="224">
        <f ca="1">IF(ISBLANK(INDIRECT("Data!"&amp;'Scatter Plots'!$D$3&amp;ROW(A164)+5)),NA(),INDIRECT("Data!"&amp;'Scatter Plots'!$D$3&amp;ROW(A164)+5))</f>
        <v>-3</v>
      </c>
    </row>
    <row r="165" spans="17:18" x14ac:dyDescent="0.25">
      <c r="Q165" s="224">
        <f ca="1">IF(ISBLANK(INDIRECT("Data!"&amp;'Scatter Plots'!$E$3&amp;ROW(A165)+5)),NA(),INDIRECT("Data!"&amp;'Scatter Plots'!$E$3&amp;ROW(A165)+5))</f>
        <v>261.2765</v>
      </c>
      <c r="R165" s="224">
        <f ca="1">IF(ISBLANK(INDIRECT("Data!"&amp;'Scatter Plots'!$D$3&amp;ROW(A165)+5)),NA(),INDIRECT("Data!"&amp;'Scatter Plots'!$D$3&amp;ROW(A165)+5))</f>
        <v>-2.78</v>
      </c>
    </row>
    <row r="166" spans="17:18" x14ac:dyDescent="0.25">
      <c r="Q166" s="224">
        <f ca="1">IF(ISBLANK(INDIRECT("Data!"&amp;'Scatter Plots'!$E$3&amp;ROW(A166)+5)),NA(),INDIRECT("Data!"&amp;'Scatter Plots'!$E$3&amp;ROW(A166)+5))</f>
        <v>311.33519999999999</v>
      </c>
      <c r="R166" s="224">
        <f ca="1">IF(ISBLANK(INDIRECT("Data!"&amp;'Scatter Plots'!$D$3&amp;ROW(A166)+5)),NA(),INDIRECT("Data!"&amp;'Scatter Plots'!$D$3&amp;ROW(A166)+5))</f>
        <v>-3.71</v>
      </c>
    </row>
    <row r="167" spans="17:18" x14ac:dyDescent="0.25">
      <c r="Q167" s="224">
        <f ca="1">IF(ISBLANK(INDIRECT("Data!"&amp;'Scatter Plots'!$E$3&amp;ROW(A167)+5)),NA(),INDIRECT("Data!"&amp;'Scatter Plots'!$E$3&amp;ROW(A167)+5))</f>
        <v>289.3297</v>
      </c>
      <c r="R167" s="224">
        <f ca="1">IF(ISBLANK(INDIRECT("Data!"&amp;'Scatter Plots'!$D$3&amp;ROW(A167)+5)),NA(),INDIRECT("Data!"&amp;'Scatter Plots'!$D$3&amp;ROW(A167)+5))</f>
        <v>-3.14</v>
      </c>
    </row>
    <row r="168" spans="17:18" x14ac:dyDescent="0.25">
      <c r="Q168" s="224">
        <f ca="1">IF(ISBLANK(INDIRECT("Data!"&amp;'Scatter Plots'!$E$3&amp;ROW(A168)+5)),NA(),INDIRECT("Data!"&amp;'Scatter Plots'!$E$3&amp;ROW(A168)+5))</f>
        <v>412.80799999999999</v>
      </c>
      <c r="R168" s="224">
        <f ca="1">IF(ISBLANK(INDIRECT("Data!"&amp;'Scatter Plots'!$D$3&amp;ROW(A168)+5)),NA(),INDIRECT("Data!"&amp;'Scatter Plots'!$D$3&amp;ROW(A168)+5))</f>
        <v>-4.2699999999999996</v>
      </c>
    </row>
    <row r="169" spans="17:18" x14ac:dyDescent="0.25">
      <c r="Q169" s="224">
        <f ca="1">IF(ISBLANK(INDIRECT("Data!"&amp;'Scatter Plots'!$E$3&amp;ROW(A169)+5)),NA(),INDIRECT("Data!"&amp;'Scatter Plots'!$E$3&amp;ROW(A169)+5))</f>
        <v>340.8</v>
      </c>
      <c r="R169" s="224">
        <f ca="1">IF(ISBLANK(INDIRECT("Data!"&amp;'Scatter Plots'!$D$3&amp;ROW(A169)+5)),NA(),INDIRECT("Data!"&amp;'Scatter Plots'!$D$3&amp;ROW(A169)+5))</f>
        <v>-5.38</v>
      </c>
    </row>
    <row r="170" spans="17:18" x14ac:dyDescent="0.25">
      <c r="Q170" s="224">
        <f ca="1">IF(ISBLANK(INDIRECT("Data!"&amp;'Scatter Plots'!$E$3&amp;ROW(A170)+5)),NA(),INDIRECT("Data!"&amp;'Scatter Plots'!$E$3&amp;ROW(A170)+5))</f>
        <v>301.36189999999999</v>
      </c>
      <c r="R170" s="224">
        <f ca="1">IF(ISBLANK(INDIRECT("Data!"&amp;'Scatter Plots'!$D$3&amp;ROW(A170)+5)),NA(),INDIRECT("Data!"&amp;'Scatter Plots'!$D$3&amp;ROW(A170)+5))</f>
        <v>-3.73</v>
      </c>
    </row>
    <row r="171" spans="17:18" x14ac:dyDescent="0.25">
      <c r="Q171" s="224">
        <f ca="1">IF(ISBLANK(INDIRECT("Data!"&amp;'Scatter Plots'!$E$3&amp;ROW(A171)+5)),NA(),INDIRECT("Data!"&amp;'Scatter Plots'!$E$3&amp;ROW(A171)+5))</f>
        <v>507.26</v>
      </c>
      <c r="R171" s="224">
        <f ca="1">IF(ISBLANK(INDIRECT("Data!"&amp;'Scatter Plots'!$D$3&amp;ROW(A171)+5)),NA(),INDIRECT("Data!"&amp;'Scatter Plots'!$D$3&amp;ROW(A171)+5))</f>
        <v>-3.12</v>
      </c>
    </row>
    <row r="172" spans="17:18" x14ac:dyDescent="0.25">
      <c r="Q172" s="224">
        <f ca="1">IF(ISBLANK(INDIRECT("Data!"&amp;'Scatter Plots'!$E$3&amp;ROW(A172)+5)),NA(),INDIRECT("Data!"&amp;'Scatter Plots'!$E$3&amp;ROW(A172)+5))</f>
        <v>449.22399999999999</v>
      </c>
      <c r="R172" s="224">
        <f ca="1">IF(ISBLANK(INDIRECT("Data!"&amp;'Scatter Plots'!$D$3&amp;ROW(A172)+5)),NA(),INDIRECT("Data!"&amp;'Scatter Plots'!$D$3&amp;ROW(A172)+5))</f>
        <v>-2.97</v>
      </c>
    </row>
    <row r="173" spans="17:18" x14ac:dyDescent="0.25">
      <c r="Q173" s="224">
        <f ca="1">IF(ISBLANK(INDIRECT("Data!"&amp;'Scatter Plots'!$E$3&amp;ROW(A173)+5)),NA(),INDIRECT("Data!"&amp;'Scatter Plots'!$E$3&amp;ROW(A173)+5))</f>
        <v>370.91379999999998</v>
      </c>
      <c r="R173" s="224">
        <f ca="1">IF(ISBLANK(INDIRECT("Data!"&amp;'Scatter Plots'!$D$3&amp;ROW(A173)+5)),NA(),INDIRECT("Data!"&amp;'Scatter Plots'!$D$3&amp;ROW(A173)+5))</f>
        <v>-3.61</v>
      </c>
    </row>
    <row r="174" spans="17:18" x14ac:dyDescent="0.25">
      <c r="Q174" s="224">
        <f ca="1">IF(ISBLANK(INDIRECT("Data!"&amp;'Scatter Plots'!$E$3&amp;ROW(A174)+5)),NA(),INDIRECT("Data!"&amp;'Scatter Plots'!$E$3&amp;ROW(A174)+5))</f>
        <v>427.23200000000003</v>
      </c>
      <c r="R174" s="224">
        <f ca="1">IF(ISBLANK(INDIRECT("Data!"&amp;'Scatter Plots'!$D$3&amp;ROW(A174)+5)),NA(),INDIRECT("Data!"&amp;'Scatter Plots'!$D$3&amp;ROW(A174)+5))</f>
        <v>-5.47</v>
      </c>
    </row>
    <row r="175" spans="17:18" x14ac:dyDescent="0.25">
      <c r="Q175" s="224">
        <f ca="1">IF(ISBLANK(INDIRECT("Data!"&amp;'Scatter Plots'!$E$3&amp;ROW(A175)+5)),NA(),INDIRECT("Data!"&amp;'Scatter Plots'!$E$3&amp;ROW(A175)+5))</f>
        <v>309.36079999999998</v>
      </c>
      <c r="R175" s="224">
        <f ca="1">IF(ISBLANK(INDIRECT("Data!"&amp;'Scatter Plots'!$D$3&amp;ROW(A175)+5)),NA(),INDIRECT("Data!"&amp;'Scatter Plots'!$D$3&amp;ROW(A175)+5))</f>
        <v>-6.45</v>
      </c>
    </row>
    <row r="176" spans="17:18" x14ac:dyDescent="0.25">
      <c r="Q176" s="224">
        <f ca="1">IF(ISBLANK(INDIRECT("Data!"&amp;'Scatter Plots'!$E$3&amp;ROW(A176)+5)),NA(),INDIRECT("Data!"&amp;'Scatter Plots'!$E$3&amp;ROW(A176)+5))</f>
        <v>206.2841</v>
      </c>
      <c r="R176" s="224">
        <f ca="1">IF(ISBLANK(INDIRECT("Data!"&amp;'Scatter Plots'!$D$3&amp;ROW(A176)+5)),NA(),INDIRECT("Data!"&amp;'Scatter Plots'!$D$3&amp;ROW(A176)+5))</f>
        <v>-3.54</v>
      </c>
    </row>
    <row r="177" spans="17:18" x14ac:dyDescent="0.25">
      <c r="Q177" s="224">
        <f ca="1">IF(ISBLANK(INDIRECT("Data!"&amp;'Scatter Plots'!$E$3&amp;ROW(A177)+5)),NA(),INDIRECT("Data!"&amp;'Scatter Plots'!$E$3&amp;ROW(A177)+5))</f>
        <v>211.26089999999999</v>
      </c>
      <c r="R177" s="224">
        <f ca="1">IF(ISBLANK(INDIRECT("Data!"&amp;'Scatter Plots'!$D$3&amp;ROW(A177)+5)),NA(),INDIRECT("Data!"&amp;'Scatter Plots'!$D$3&amp;ROW(A177)+5))</f>
        <v>-2.44</v>
      </c>
    </row>
    <row r="178" spans="17:18" x14ac:dyDescent="0.25">
      <c r="Q178" s="224">
        <f ca="1">IF(ISBLANK(INDIRECT("Data!"&amp;'Scatter Plots'!$E$3&amp;ROW(A178)+5)),NA(),INDIRECT("Data!"&amp;'Scatter Plots'!$E$3&amp;ROW(A178)+5))</f>
        <v>332.39420000000001</v>
      </c>
      <c r="R178" s="224">
        <f ca="1">IF(ISBLANK(INDIRECT("Data!"&amp;'Scatter Plots'!$D$3&amp;ROW(A178)+5)),NA(),INDIRECT("Data!"&amp;'Scatter Plots'!$D$3&amp;ROW(A178)+5))</f>
        <v>-3.94</v>
      </c>
    </row>
    <row r="179" spans="17:18" x14ac:dyDescent="0.25">
      <c r="Q179" s="224">
        <f ca="1">IF(ISBLANK(INDIRECT("Data!"&amp;'Scatter Plots'!$E$3&amp;ROW(A179)+5)),NA(),INDIRECT("Data!"&amp;'Scatter Plots'!$E$3&amp;ROW(A179)+5))</f>
        <v>325.767</v>
      </c>
      <c r="R179" s="224">
        <f ca="1">IF(ISBLANK(INDIRECT("Data!"&amp;'Scatter Plots'!$D$3&amp;ROW(A179)+5)),NA(),INDIRECT("Data!"&amp;'Scatter Plots'!$D$3&amp;ROW(A179)+5))</f>
        <v>-3.77</v>
      </c>
    </row>
    <row r="180" spans="17:18" x14ac:dyDescent="0.25">
      <c r="Q180" s="224">
        <f ca="1">IF(ISBLANK(INDIRECT("Data!"&amp;'Scatter Plots'!$E$3&amp;ROW(A180)+5)),NA(),INDIRECT("Data!"&amp;'Scatter Plots'!$E$3&amp;ROW(A180)+5))</f>
        <v>359.32</v>
      </c>
      <c r="R180" s="224">
        <f ca="1">IF(ISBLANK(INDIRECT("Data!"&amp;'Scatter Plots'!$D$3&amp;ROW(A180)+5)),NA(),INDIRECT("Data!"&amp;'Scatter Plots'!$D$3&amp;ROW(A180)+5))</f>
        <v>-3.88</v>
      </c>
    </row>
    <row r="181" spans="17:18" x14ac:dyDescent="0.25">
      <c r="Q181" s="224">
        <f ca="1">IF(ISBLANK(INDIRECT("Data!"&amp;'Scatter Plots'!$E$3&amp;ROW(A181)+5)),NA(),INDIRECT("Data!"&amp;'Scatter Plots'!$E$3&amp;ROW(A181)+5))</f>
        <v>383.226</v>
      </c>
      <c r="R181" s="224">
        <f ca="1">IF(ISBLANK(INDIRECT("Data!"&amp;'Scatter Plots'!$D$3&amp;ROW(A181)+5)),NA(),INDIRECT("Data!"&amp;'Scatter Plots'!$D$3&amp;ROW(A181)+5))</f>
        <v>-3.24</v>
      </c>
    </row>
    <row r="182" spans="17:18" x14ac:dyDescent="0.25">
      <c r="Q182" s="224">
        <f ca="1">IF(ISBLANK(INDIRECT("Data!"&amp;'Scatter Plots'!$E$3&amp;ROW(A182)+5)),NA(),INDIRECT("Data!"&amp;'Scatter Plots'!$E$3&amp;ROW(A182)+5))</f>
        <v>279.33479999999997</v>
      </c>
      <c r="R182" s="224">
        <f ca="1">IF(ISBLANK(INDIRECT("Data!"&amp;'Scatter Plots'!$D$3&amp;ROW(A182)+5)),NA(),INDIRECT("Data!"&amp;'Scatter Plots'!$D$3&amp;ROW(A182)+5))</f>
        <v>-2.93</v>
      </c>
    </row>
    <row r="183" spans="17:18" x14ac:dyDescent="0.25">
      <c r="Q183" s="224">
        <f ca="1">IF(ISBLANK(INDIRECT("Data!"&amp;'Scatter Plots'!$E$3&amp;ROW(A183)+5)),NA(),INDIRECT("Data!"&amp;'Scatter Plots'!$E$3&amp;ROW(A183)+5))</f>
        <v>461.77300000000002</v>
      </c>
      <c r="R183" s="224">
        <f ca="1">IF(ISBLANK(INDIRECT("Data!"&amp;'Scatter Plots'!$D$3&amp;ROW(A183)+5)),NA(),INDIRECT("Data!"&amp;'Scatter Plots'!$D$3&amp;ROW(A183)+5))</f>
        <v>-6.18</v>
      </c>
    </row>
    <row r="184" spans="17:18" x14ac:dyDescent="0.25">
      <c r="Q184" s="224">
        <f ca="1">IF(ISBLANK(INDIRECT("Data!"&amp;'Scatter Plots'!$E$3&amp;ROW(A184)+5)),NA(),INDIRECT("Data!"&amp;'Scatter Plots'!$E$3&amp;ROW(A184)+5))</f>
        <v>234.29419999999999</v>
      </c>
      <c r="R184" s="224">
        <f ca="1">IF(ISBLANK(INDIRECT("Data!"&amp;'Scatter Plots'!$D$3&amp;ROW(A184)+5)),NA(),INDIRECT("Data!"&amp;'Scatter Plots'!$D$3&amp;ROW(A184)+5))</f>
        <v>-1.72</v>
      </c>
    </row>
    <row r="185" spans="17:18" x14ac:dyDescent="0.25">
      <c r="Q185" s="224">
        <f ca="1">IF(ISBLANK(INDIRECT("Data!"&amp;'Scatter Plots'!$E$3&amp;ROW(A185)+5)),NA(),INDIRECT("Data!"&amp;'Scatter Plots'!$E$3&amp;ROW(A185)+5))</f>
        <v>249.09399999999999</v>
      </c>
      <c r="R185" s="224">
        <f ca="1">IF(ISBLANK(INDIRECT("Data!"&amp;'Scatter Plots'!$D$3&amp;ROW(A185)+5)),NA(),INDIRECT("Data!"&amp;'Scatter Plots'!$D$3&amp;ROW(A185)+5))</f>
        <v>-3.52</v>
      </c>
    </row>
    <row r="186" spans="17:18" x14ac:dyDescent="0.25">
      <c r="Q186" s="224">
        <f ca="1">IF(ISBLANK(INDIRECT("Data!"&amp;'Scatter Plots'!$E$3&amp;ROW(A186)+5)),NA(),INDIRECT("Data!"&amp;'Scatter Plots'!$E$3&amp;ROW(A186)+5))</f>
        <v>200.619</v>
      </c>
      <c r="R186" s="224">
        <f ca="1">IF(ISBLANK(INDIRECT("Data!"&amp;'Scatter Plots'!$D$3&amp;ROW(A186)+5)),NA(),INDIRECT("Data!"&amp;'Scatter Plots'!$D$3&amp;ROW(A186)+5))</f>
        <v>-2.23</v>
      </c>
    </row>
    <row r="187" spans="17:18" x14ac:dyDescent="0.25">
      <c r="Q187" s="224">
        <f ca="1">IF(ISBLANK(INDIRECT("Data!"&amp;'Scatter Plots'!$E$3&amp;ROW(A187)+5)),NA(),INDIRECT("Data!"&amp;'Scatter Plots'!$E$3&amp;ROW(A187)+5))</f>
        <v>244.738</v>
      </c>
      <c r="R187" s="224">
        <f ca="1">IF(ISBLANK(INDIRECT("Data!"&amp;'Scatter Plots'!$D$3&amp;ROW(A187)+5)),NA(),INDIRECT("Data!"&amp;'Scatter Plots'!$D$3&amp;ROW(A187)+5))</f>
        <v>-3.72</v>
      </c>
    </row>
    <row r="188" spans="17:18" x14ac:dyDescent="0.25">
      <c r="Q188" s="224">
        <f ca="1">IF(ISBLANK(INDIRECT("Data!"&amp;'Scatter Plots'!$E$3&amp;ROW(A188)+5)),NA(),INDIRECT("Data!"&amp;'Scatter Plots'!$E$3&amp;ROW(A188)+5))</f>
        <v>228.672</v>
      </c>
      <c r="R188" s="224">
        <f ca="1">IF(ISBLANK(INDIRECT("Data!"&amp;'Scatter Plots'!$D$3&amp;ROW(A188)+5)),NA(),INDIRECT("Data!"&amp;'Scatter Plots'!$D$3&amp;ROW(A188)+5))</f>
        <v>-3.12</v>
      </c>
    </row>
    <row r="189" spans="17:18" x14ac:dyDescent="0.25">
      <c r="Q189" s="224">
        <f ca="1">IF(ISBLANK(INDIRECT("Data!"&amp;'Scatter Plots'!$E$3&amp;ROW(A189)+5)),NA(),INDIRECT("Data!"&amp;'Scatter Plots'!$E$3&amp;ROW(A189)+5))</f>
        <v>214.64599999999999</v>
      </c>
      <c r="R189" s="224">
        <f ca="1">IF(ISBLANK(INDIRECT("Data!"&amp;'Scatter Plots'!$D$3&amp;ROW(A189)+5)),NA(),INDIRECT("Data!"&amp;'Scatter Plots'!$D$3&amp;ROW(A189)+5))</f>
        <v>-2.5499999999999998</v>
      </c>
    </row>
    <row r="190" spans="17:18" x14ac:dyDescent="0.25">
      <c r="Q190" s="224">
        <f ca="1">IF(ISBLANK(INDIRECT("Data!"&amp;'Scatter Plots'!$E$3&amp;ROW(A190)+5)),NA(),INDIRECT("Data!"&amp;'Scatter Plots'!$E$3&amp;ROW(A190)+5))</f>
        <v>298.36</v>
      </c>
      <c r="R190" s="224">
        <f ca="1">IF(ISBLANK(INDIRECT("Data!"&amp;'Scatter Plots'!$D$3&amp;ROW(A190)+5)),NA(),INDIRECT("Data!"&amp;'Scatter Plots'!$D$3&amp;ROW(A190)+5))</f>
        <v>-4.09</v>
      </c>
    </row>
    <row r="191" spans="17:18" x14ac:dyDescent="0.25">
      <c r="Q191" s="224">
        <f ca="1">IF(ISBLANK(INDIRECT("Data!"&amp;'Scatter Plots'!$E$3&amp;ROW(A191)+5)),NA(),INDIRECT("Data!"&amp;'Scatter Plots'!$E$3&amp;ROW(A191)+5))</f>
        <v>310.29300000000001</v>
      </c>
      <c r="R191" s="224">
        <f ca="1">IF(ISBLANK(INDIRECT("Data!"&amp;'Scatter Plots'!$D$3&amp;ROW(A191)+5)),NA(),INDIRECT("Data!"&amp;'Scatter Plots'!$D$3&amp;ROW(A191)+5))</f>
        <v>-3.24</v>
      </c>
    </row>
    <row r="192" spans="17:18" x14ac:dyDescent="0.25">
      <c r="Q192" s="224">
        <f ca="1">IF(ISBLANK(INDIRECT("Data!"&amp;'Scatter Plots'!$E$3&amp;ROW(A192)+5)),NA(),INDIRECT("Data!"&amp;'Scatter Plots'!$E$3&amp;ROW(A192)+5))</f>
        <v>489.48</v>
      </c>
      <c r="R192" s="224">
        <f ca="1">IF(ISBLANK(INDIRECT("Data!"&amp;'Scatter Plots'!$D$3&amp;ROW(A192)+5)),NA(),INDIRECT("Data!"&amp;'Scatter Plots'!$D$3&amp;ROW(A192)+5))</f>
        <v>-3.97</v>
      </c>
    </row>
    <row r="193" spans="17:18" x14ac:dyDescent="0.25">
      <c r="Q193" s="224">
        <f ca="1">IF(ISBLANK(INDIRECT("Data!"&amp;'Scatter Plots'!$E$3&amp;ROW(A193)+5)),NA(),INDIRECT("Data!"&amp;'Scatter Plots'!$E$3&amp;ROW(A193)+5))</f>
        <v>339.32100000000003</v>
      </c>
      <c r="R193" s="224">
        <f ca="1">IF(ISBLANK(INDIRECT("Data!"&amp;'Scatter Plots'!$D$3&amp;ROW(A193)+5)),NA(),INDIRECT("Data!"&amp;'Scatter Plots'!$D$3&amp;ROW(A193)+5))</f>
        <v>-4.08</v>
      </c>
    </row>
    <row r="194" spans="17:18" x14ac:dyDescent="0.25">
      <c r="Q194" s="224">
        <f ca="1">IF(ISBLANK(INDIRECT("Data!"&amp;'Scatter Plots'!$E$3&amp;ROW(A194)+5)),NA(),INDIRECT("Data!"&amp;'Scatter Plots'!$E$3&amp;ROW(A194)+5))</f>
        <v>106.19</v>
      </c>
      <c r="R194" s="224">
        <f ca="1">IF(ISBLANK(INDIRECT("Data!"&amp;'Scatter Plots'!$D$3&amp;ROW(A194)+5)),NA(),INDIRECT("Data!"&amp;'Scatter Plots'!$D$3&amp;ROW(A194)+5))</f>
        <v>-1.6</v>
      </c>
    </row>
    <row r="195" spans="17:18" x14ac:dyDescent="0.25">
      <c r="Q195" s="224">
        <f ca="1">IF(ISBLANK(INDIRECT("Data!"&amp;'Scatter Plots'!$E$3&amp;ROW(A195)+5)),NA(),INDIRECT("Data!"&amp;'Scatter Plots'!$E$3&amp;ROW(A195)+5))</f>
        <v>202.21260000000001</v>
      </c>
      <c r="R195" s="224">
        <f ca="1">IF(ISBLANK(INDIRECT("Data!"&amp;'Scatter Plots'!$D$3&amp;ROW(A195)+5)),NA(),INDIRECT("Data!"&amp;'Scatter Plots'!$D$3&amp;ROW(A195)+5))</f>
        <v>-2.62</v>
      </c>
    </row>
    <row r="196" spans="17:18" x14ac:dyDescent="0.25">
      <c r="Q196" s="224">
        <f ca="1">IF(ISBLANK(INDIRECT("Data!"&amp;'Scatter Plots'!$E$3&amp;ROW(A196)+5)),NA(),INDIRECT("Data!"&amp;'Scatter Plots'!$E$3&amp;ROW(A196)+5))</f>
        <v>277.74900000000002</v>
      </c>
      <c r="R196" s="224">
        <f ca="1">IF(ISBLANK(INDIRECT("Data!"&amp;'Scatter Plots'!$D$3&amp;ROW(A196)+5)),NA(),INDIRECT("Data!"&amp;'Scatter Plots'!$D$3&amp;ROW(A196)+5))</f>
        <v>-2.74</v>
      </c>
    </row>
    <row r="197" spans="17:18" x14ac:dyDescent="0.25">
      <c r="Q197" s="224">
        <f ca="1">IF(ISBLANK(INDIRECT("Data!"&amp;'Scatter Plots'!$E$3&amp;ROW(A197)+5)),NA(),INDIRECT("Data!"&amp;'Scatter Plots'!$E$3&amp;ROW(A197)+5))</f>
        <v>475.86399999999998</v>
      </c>
      <c r="R197" s="224">
        <f ca="1">IF(ISBLANK(INDIRECT("Data!"&amp;'Scatter Plots'!$D$3&amp;ROW(A197)+5)),NA(),INDIRECT("Data!"&amp;'Scatter Plots'!$D$3&amp;ROW(A197)+5))</f>
        <v>-3.19</v>
      </c>
    </row>
    <row r="198" spans="17:18" x14ac:dyDescent="0.25">
      <c r="Q198" s="224">
        <f ca="1">IF(ISBLANK(INDIRECT("Data!"&amp;'Scatter Plots'!$E$3&amp;ROW(A198)+5)),NA(),INDIRECT("Data!"&amp;'Scatter Plots'!$E$3&amp;ROW(A198)+5))</f>
        <v>221.279</v>
      </c>
      <c r="R198" s="224">
        <f ca="1">IF(ISBLANK(INDIRECT("Data!"&amp;'Scatter Plots'!$D$3&amp;ROW(A198)+5)),NA(),INDIRECT("Data!"&amp;'Scatter Plots'!$D$3&amp;ROW(A198)+5))</f>
        <v>-2.83</v>
      </c>
    </row>
    <row r="199" spans="17:18" x14ac:dyDescent="0.25">
      <c r="Q199" s="224">
        <f ca="1">IF(ISBLANK(INDIRECT("Data!"&amp;'Scatter Plots'!$E$3&amp;ROW(A199)+5)),NA(),INDIRECT("Data!"&amp;'Scatter Plots'!$E$3&amp;ROW(A199)+5))</f>
        <v>261.06200000000001</v>
      </c>
      <c r="R199" s="224">
        <f ca="1">IF(ISBLANK(INDIRECT("Data!"&amp;'Scatter Plots'!$D$3&amp;ROW(A199)+5)),NA(),INDIRECT("Data!"&amp;'Scatter Plots'!$D$3&amp;ROW(A199)+5))</f>
        <v>-2.82</v>
      </c>
    </row>
    <row r="200" spans="17:18" x14ac:dyDescent="0.25">
      <c r="Q200" s="224">
        <f ca="1">IF(ISBLANK(INDIRECT("Data!"&amp;'Scatter Plots'!$E$3&amp;ROW(A200)+5)),NA(),INDIRECT("Data!"&amp;'Scatter Plots'!$E$3&amp;ROW(A200)+5))</f>
        <v>337.38400000000001</v>
      </c>
      <c r="R200" s="224">
        <f ca="1">IF(ISBLANK(INDIRECT("Data!"&amp;'Scatter Plots'!$D$3&amp;ROW(A200)+5)),NA(),INDIRECT("Data!"&amp;'Scatter Plots'!$D$3&amp;ROW(A200)+5))</f>
        <v>-5.09</v>
      </c>
    </row>
    <row r="201" spans="17:18" x14ac:dyDescent="0.25">
      <c r="Q201" s="224">
        <f ca="1">IF(ISBLANK(INDIRECT("Data!"&amp;'Scatter Plots'!$E$3&amp;ROW(A201)+5)),NA(),INDIRECT("Data!"&amp;'Scatter Plots'!$E$3&amp;ROW(A201)+5))</f>
        <v>271.38200000000001</v>
      </c>
      <c r="R201" s="224">
        <f ca="1">IF(ISBLANK(INDIRECT("Data!"&amp;'Scatter Plots'!$D$3&amp;ROW(A201)+5)),NA(),INDIRECT("Data!"&amp;'Scatter Plots'!$D$3&amp;ROW(A201)+5))</f>
        <v>-3.85</v>
      </c>
    </row>
    <row r="202" spans="17:18" x14ac:dyDescent="0.25">
      <c r="Q202" s="224">
        <f ca="1">IF(ISBLANK(INDIRECT("Data!"&amp;'Scatter Plots'!$E$3&amp;ROW(A202)+5)),NA(),INDIRECT("Data!"&amp;'Scatter Plots'!$E$3&amp;ROW(A202)+5))</f>
        <v>240.297</v>
      </c>
      <c r="R202" s="224">
        <f ca="1">IF(ISBLANK(INDIRECT("Data!"&amp;'Scatter Plots'!$D$3&amp;ROW(A202)+5)),NA(),INDIRECT("Data!"&amp;'Scatter Plots'!$D$3&amp;ROW(A202)+5))</f>
        <v>-4.66</v>
      </c>
    </row>
    <row r="203" spans="17:18" x14ac:dyDescent="0.25">
      <c r="Q203" s="224">
        <f ca="1">IF(ISBLANK(INDIRECT("Data!"&amp;'Scatter Plots'!$E$3&amp;ROW(A203)+5)),NA(),INDIRECT("Data!"&amp;'Scatter Plots'!$E$3&amp;ROW(A203)+5))</f>
        <v>268.3535</v>
      </c>
      <c r="R203" s="224">
        <f ca="1">IF(ISBLANK(INDIRECT("Data!"&amp;'Scatter Plots'!$D$3&amp;ROW(A203)+5)),NA(),INDIRECT("Data!"&amp;'Scatter Plots'!$D$3&amp;ROW(A203)+5))</f>
        <v>-3.65</v>
      </c>
    </row>
    <row r="204" spans="17:18" x14ac:dyDescent="0.25">
      <c r="Q204" s="224">
        <f ca="1">IF(ISBLANK(INDIRECT("Data!"&amp;'Scatter Plots'!$E$3&amp;ROW(A204)+5)),NA(),INDIRECT("Data!"&amp;'Scatter Plots'!$E$3&amp;ROW(A204)+5))</f>
        <v>400.46809999999999</v>
      </c>
      <c r="R204" s="224">
        <f ca="1">IF(ISBLANK(INDIRECT("Data!"&amp;'Scatter Plots'!$D$3&amp;ROW(A204)+5)),NA(),INDIRECT("Data!"&amp;'Scatter Plots'!$D$3&amp;ROW(A204)+5))</f>
        <v>-4.72</v>
      </c>
    </row>
    <row r="205" spans="17:18" x14ac:dyDescent="0.25">
      <c r="Q205" s="224">
        <f ca="1">IF(ISBLANK(INDIRECT("Data!"&amp;'Scatter Plots'!$E$3&amp;ROW(A205)+5)),NA(),INDIRECT("Data!"&amp;'Scatter Plots'!$E$3&amp;ROW(A205)+5))</f>
        <v>259.10000000000002</v>
      </c>
      <c r="R205" s="224">
        <f ca="1">IF(ISBLANK(INDIRECT("Data!"&amp;'Scatter Plots'!$D$3&amp;ROW(A205)+5)),NA(),INDIRECT("Data!"&amp;'Scatter Plots'!$D$3&amp;ROW(A205)+5))</f>
        <v>-2.9</v>
      </c>
    </row>
    <row r="206" spans="17:18" x14ac:dyDescent="0.25">
      <c r="Q206" s="224">
        <f ca="1">IF(ISBLANK(INDIRECT("Data!"&amp;'Scatter Plots'!$E$3&amp;ROW(A206)+5)),NA(),INDIRECT("Data!"&amp;'Scatter Plots'!$E$3&amp;ROW(A206)+5))</f>
        <v>283.79399999999998</v>
      </c>
      <c r="R206" s="224">
        <f ca="1">IF(ISBLANK(INDIRECT("Data!"&amp;'Scatter Plots'!$D$3&amp;ROW(A206)+5)),NA(),INDIRECT("Data!"&amp;'Scatter Plots'!$D$3&amp;ROW(A206)+5))</f>
        <v>-2.73</v>
      </c>
    </row>
    <row r="207" spans="17:18" x14ac:dyDescent="0.25">
      <c r="Q207" s="224">
        <f ca="1">IF(ISBLANK(INDIRECT("Data!"&amp;'Scatter Plots'!$E$3&amp;ROW(A207)+5)),NA(),INDIRECT("Data!"&amp;'Scatter Plots'!$E$3&amp;ROW(A207)+5))</f>
        <v>418.255</v>
      </c>
      <c r="R207" s="224">
        <f ca="1">IF(ISBLANK(INDIRECT("Data!"&amp;'Scatter Plots'!$D$3&amp;ROW(A207)+5)),NA(),INDIRECT("Data!"&amp;'Scatter Plots'!$D$3&amp;ROW(A207)+5))</f>
        <v>-4.32</v>
      </c>
    </row>
    <row r="208" spans="17:18" x14ac:dyDescent="0.25">
      <c r="Q208" s="224">
        <f ca="1">IF(ISBLANK(INDIRECT("Data!"&amp;'Scatter Plots'!$E$3&amp;ROW(A208)+5)),NA(),INDIRECT("Data!"&amp;'Scatter Plots'!$E$3&amp;ROW(A208)+5))</f>
        <v>228.67500000000001</v>
      </c>
      <c r="R208" s="224">
        <f ca="1">IF(ISBLANK(INDIRECT("Data!"&amp;'Scatter Plots'!$D$3&amp;ROW(A208)+5)),NA(),INDIRECT("Data!"&amp;'Scatter Plots'!$D$3&amp;ROW(A208)+5))</f>
        <v>-2.71</v>
      </c>
    </row>
    <row r="209" spans="17:18" x14ac:dyDescent="0.25">
      <c r="Q209" s="224">
        <f ca="1">IF(ISBLANK(INDIRECT("Data!"&amp;'Scatter Plots'!$E$3&amp;ROW(A209)+5)),NA(),INDIRECT("Data!"&amp;'Scatter Plots'!$E$3&amp;ROW(A209)+5))</f>
        <v>214.28800000000001</v>
      </c>
      <c r="R209" s="224">
        <f ca="1">IF(ISBLANK(INDIRECT("Data!"&amp;'Scatter Plots'!$D$3&amp;ROW(A209)+5)),NA(),INDIRECT("Data!"&amp;'Scatter Plots'!$D$3&amp;ROW(A209)+5))</f>
        <v>-2.2000000000000002</v>
      </c>
    </row>
    <row r="210" spans="17:18" x14ac:dyDescent="0.25">
      <c r="Q210" s="224">
        <f ca="1">IF(ISBLANK(INDIRECT("Data!"&amp;'Scatter Plots'!$E$3&amp;ROW(A210)+5)),NA(),INDIRECT("Data!"&amp;'Scatter Plots'!$E$3&amp;ROW(A210)+5))</f>
        <v>381.36399999999998</v>
      </c>
      <c r="R210" s="224">
        <f ca="1">IF(ISBLANK(INDIRECT("Data!"&amp;'Scatter Plots'!$D$3&amp;ROW(A210)+5)),NA(),INDIRECT("Data!"&amp;'Scatter Plots'!$D$3&amp;ROW(A210)+5))</f>
        <v>-4.29</v>
      </c>
    </row>
    <row r="211" spans="17:18" x14ac:dyDescent="0.25">
      <c r="Q211" s="224">
        <f ca="1">IF(ISBLANK(INDIRECT("Data!"&amp;'Scatter Plots'!$E$3&amp;ROW(A211)+5)),NA(),INDIRECT("Data!"&amp;'Scatter Plots'!$E$3&amp;ROW(A211)+5))</f>
        <v>187.30199999999999</v>
      </c>
      <c r="R211" s="224">
        <f ca="1">IF(ISBLANK(INDIRECT("Data!"&amp;'Scatter Plots'!$D$3&amp;ROW(A211)+5)),NA(),INDIRECT("Data!"&amp;'Scatter Plots'!$D$3&amp;ROW(A211)+5))</f>
        <v>-2.1</v>
      </c>
    </row>
    <row r="212" spans="17:18" x14ac:dyDescent="0.25">
      <c r="Q212" s="224">
        <f ca="1">IF(ISBLANK(INDIRECT("Data!"&amp;'Scatter Plots'!$E$3&amp;ROW(A212)+5)),NA(),INDIRECT("Data!"&amp;'Scatter Plots'!$E$3&amp;ROW(A212)+5))</f>
        <v>239.74100000000001</v>
      </c>
      <c r="R212" s="224">
        <f ca="1">IF(ISBLANK(INDIRECT("Data!"&amp;'Scatter Plots'!$D$3&amp;ROW(A212)+5)),NA(),INDIRECT("Data!"&amp;'Scatter Plots'!$D$3&amp;ROW(A212)+5))</f>
        <v>-3.97</v>
      </c>
    </row>
    <row r="213" spans="17:18" x14ac:dyDescent="0.25">
      <c r="Q213" s="224">
        <f ca="1">IF(ISBLANK(INDIRECT("Data!"&amp;'Scatter Plots'!$E$3&amp;ROW(A213)+5)),NA(),INDIRECT("Data!"&amp;'Scatter Plots'!$E$3&amp;ROW(A213)+5))</f>
        <v>214.649</v>
      </c>
      <c r="R213" s="224">
        <f ca="1">IF(ISBLANK(INDIRECT("Data!"&amp;'Scatter Plots'!$D$3&amp;ROW(A213)+5)),NA(),INDIRECT("Data!"&amp;'Scatter Plots'!$D$3&amp;ROW(A213)+5))</f>
        <v>-2.57</v>
      </c>
    </row>
    <row r="214" spans="17:18" x14ac:dyDescent="0.25">
      <c r="Q214" s="224">
        <f ca="1">IF(ISBLANK(INDIRECT("Data!"&amp;'Scatter Plots'!$E$3&amp;ROW(A214)+5)),NA(),INDIRECT("Data!"&amp;'Scatter Plots'!$E$3&amp;ROW(A214)+5))</f>
        <v>198.649</v>
      </c>
      <c r="R214" s="224">
        <f ca="1">IF(ISBLANK(INDIRECT("Data!"&amp;'Scatter Plots'!$D$3&amp;ROW(A214)+5)),NA(),INDIRECT("Data!"&amp;'Scatter Plots'!$D$3&amp;ROW(A214)+5))</f>
        <v>-2.89</v>
      </c>
    </row>
    <row r="215" spans="17:18" x14ac:dyDescent="0.25">
      <c r="Q215" s="224">
        <f ca="1">IF(ISBLANK(INDIRECT("Data!"&amp;'Scatter Plots'!$E$3&amp;ROW(A215)+5)),NA(),INDIRECT("Data!"&amp;'Scatter Plots'!$E$3&amp;ROW(A215)+5))</f>
        <v>138.96279999999999</v>
      </c>
      <c r="R215" s="224">
        <f ca="1">IF(ISBLANK(INDIRECT("Data!"&amp;'Scatter Plots'!$D$3&amp;ROW(A215)+5)),NA(),INDIRECT("Data!"&amp;'Scatter Plots'!$D$3&amp;ROW(A215)+5))</f>
        <v>0.38</v>
      </c>
    </row>
    <row r="216" spans="17:18" x14ac:dyDescent="0.25">
      <c r="Q216" s="224">
        <f ca="1">IF(ISBLANK(INDIRECT("Data!"&amp;'Scatter Plots'!$E$3&amp;ROW(A216)+5)),NA(),INDIRECT("Data!"&amp;'Scatter Plots'!$E$3&amp;ROW(A216)+5))</f>
        <v>291.34379999999999</v>
      </c>
      <c r="R216" s="224">
        <f ca="1">IF(ISBLANK(INDIRECT("Data!"&amp;'Scatter Plots'!$D$3&amp;ROW(A216)+5)),NA(),INDIRECT("Data!"&amp;'Scatter Plots'!$D$3&amp;ROW(A216)+5))</f>
        <v>-5.32</v>
      </c>
    </row>
    <row r="217" spans="17:18" x14ac:dyDescent="0.25">
      <c r="Q217" s="224">
        <f ca="1">IF(ISBLANK(INDIRECT("Data!"&amp;'Scatter Plots'!$E$3&amp;ROW(A217)+5)),NA(),INDIRECT("Data!"&amp;'Scatter Plots'!$E$3&amp;ROW(A217)+5))</f>
        <v>271.35410000000002</v>
      </c>
      <c r="R217" s="224">
        <f ca="1">IF(ISBLANK(INDIRECT("Data!"&amp;'Scatter Plots'!$D$3&amp;ROW(A217)+5)),NA(),INDIRECT("Data!"&amp;'Scatter Plots'!$D$3&amp;ROW(A217)+5))</f>
        <v>-3.57</v>
      </c>
    </row>
    <row r="218" spans="17:18" x14ac:dyDescent="0.25">
      <c r="Q218" s="224">
        <f ca="1">IF(ISBLANK(INDIRECT("Data!"&amp;'Scatter Plots'!$E$3&amp;ROW(A218)+5)),NA(),INDIRECT("Data!"&amp;'Scatter Plots'!$E$3&amp;ROW(A218)+5))</f>
        <v>291.30070000000001</v>
      </c>
      <c r="R218" s="224">
        <f ca="1">IF(ISBLANK(INDIRECT("Data!"&amp;'Scatter Plots'!$D$3&amp;ROW(A218)+5)),NA(),INDIRECT("Data!"&amp;'Scatter Plots'!$D$3&amp;ROW(A218)+5))</f>
        <v>-4.8899999999999997</v>
      </c>
    </row>
    <row r="219" spans="17:18" x14ac:dyDescent="0.25">
      <c r="Q219" s="224">
        <f ca="1">IF(ISBLANK(INDIRECT("Data!"&amp;'Scatter Plots'!$E$3&amp;ROW(A219)+5)),NA(),INDIRECT("Data!"&amp;'Scatter Plots'!$E$3&amp;ROW(A219)+5))</f>
        <v>431.42599999999999</v>
      </c>
      <c r="R219" s="224">
        <f ca="1">IF(ISBLANK(INDIRECT("Data!"&amp;'Scatter Plots'!$D$3&amp;ROW(A219)+5)),NA(),INDIRECT("Data!"&amp;'Scatter Plots'!$D$3&amp;ROW(A219)+5))</f>
        <v>-3.81</v>
      </c>
    </row>
    <row r="220" spans="17:18" x14ac:dyDescent="0.25">
      <c r="Q220" s="224">
        <f ca="1">IF(ISBLANK(INDIRECT("Data!"&amp;'Scatter Plots'!$E$3&amp;ROW(A220)+5)),NA(),INDIRECT("Data!"&amp;'Scatter Plots'!$E$3&amp;ROW(A220)+5))</f>
        <v>275.17399999999998</v>
      </c>
      <c r="R220" s="224">
        <f ca="1">IF(ISBLANK(INDIRECT("Data!"&amp;'Scatter Plots'!$D$3&amp;ROW(A220)+5)),NA(),INDIRECT("Data!"&amp;'Scatter Plots'!$D$3&amp;ROW(A220)+5))</f>
        <v>-4.7699999999999996</v>
      </c>
    </row>
    <row r="221" spans="17:18" x14ac:dyDescent="0.25">
      <c r="Q221" s="224">
        <f ca="1">IF(ISBLANK(INDIRECT("Data!"&amp;'Scatter Plots'!$E$3&amp;ROW(A221)+5)),NA(),INDIRECT("Data!"&amp;'Scatter Plots'!$E$3&amp;ROW(A221)+5))</f>
        <v>410.40499999999997</v>
      </c>
      <c r="R221" s="224">
        <f ca="1">IF(ISBLANK(INDIRECT("Data!"&amp;'Scatter Plots'!$D$3&amp;ROW(A221)+5)),NA(),INDIRECT("Data!"&amp;'Scatter Plots'!$D$3&amp;ROW(A221)+5))</f>
        <v>-4.1100000000000003</v>
      </c>
    </row>
    <row r="222" spans="17:18" x14ac:dyDescent="0.25">
      <c r="Q222" s="224">
        <f ca="1">IF(ISBLANK(INDIRECT("Data!"&amp;'Scatter Plots'!$E$3&amp;ROW(A222)+5)),NA(),INDIRECT("Data!"&amp;'Scatter Plots'!$E$3&amp;ROW(A222)+5))</f>
        <v>284.09500000000003</v>
      </c>
      <c r="R222" s="224">
        <f ca="1">IF(ISBLANK(INDIRECT("Data!"&amp;'Scatter Plots'!$D$3&amp;ROW(A222)+5)),NA(),INDIRECT("Data!"&amp;'Scatter Plots'!$D$3&amp;ROW(A222)+5))</f>
        <v>-5.46</v>
      </c>
    </row>
    <row r="223" spans="17:18" x14ac:dyDescent="0.25">
      <c r="Q223" s="224">
        <f ca="1">IF(ISBLANK(INDIRECT("Data!"&amp;'Scatter Plots'!$E$3&amp;ROW(A223)+5)),NA(),INDIRECT("Data!"&amp;'Scatter Plots'!$E$3&amp;ROW(A223)+5))</f>
        <v>303.66800000000001</v>
      </c>
      <c r="R223" s="224">
        <f ca="1">IF(ISBLANK(INDIRECT("Data!"&amp;'Scatter Plots'!$D$3&amp;ROW(A223)+5)),NA(),INDIRECT("Data!"&amp;'Scatter Plots'!$D$3&amp;ROW(A223)+5))</f>
        <v>-4.04</v>
      </c>
    </row>
    <row r="224" spans="17:18" x14ac:dyDescent="0.25">
      <c r="Q224" s="224">
        <f ca="1">IF(ISBLANK(INDIRECT("Data!"&amp;'Scatter Plots'!$E$3&amp;ROW(A224)+5)),NA(),INDIRECT("Data!"&amp;'Scatter Plots'!$E$3&amp;ROW(A224)+5))</f>
        <v>251.25360000000001</v>
      </c>
      <c r="R224" s="224">
        <f ca="1">IF(ISBLANK(INDIRECT("Data!"&amp;'Scatter Plots'!$D$3&amp;ROW(A224)+5)),NA(),INDIRECT("Data!"&amp;'Scatter Plots'!$D$3&amp;ROW(A224)+5))</f>
        <v>-1.43</v>
      </c>
    </row>
    <row r="225" spans="17:18" x14ac:dyDescent="0.25">
      <c r="Q225" s="224">
        <f ca="1">IF(ISBLANK(INDIRECT("Data!"&amp;'Scatter Plots'!$E$3&amp;ROW(A225)+5)),NA(),INDIRECT("Data!"&amp;'Scatter Plots'!$E$3&amp;ROW(A225)+5))</f>
        <v>282.46140000000003</v>
      </c>
      <c r="R225" s="224">
        <f ca="1">IF(ISBLANK(INDIRECT("Data!"&amp;'Scatter Plots'!$D$3&amp;ROW(A225)+5)),NA(),INDIRECT("Data!"&amp;'Scatter Plots'!$D$3&amp;ROW(A225)+5))</f>
        <v>-6.37</v>
      </c>
    </row>
    <row r="226" spans="17:18" x14ac:dyDescent="0.25">
      <c r="Q226" s="224">
        <f ca="1">IF(ISBLANK(INDIRECT("Data!"&amp;'Scatter Plots'!$E$3&amp;ROW(A226)+5)),NA(),INDIRECT("Data!"&amp;'Scatter Plots'!$E$3&amp;ROW(A226)+5))</f>
        <v>257.77999999999997</v>
      </c>
      <c r="R226" s="224">
        <f ca="1">IF(ISBLANK(INDIRECT("Data!"&amp;'Scatter Plots'!$D$3&amp;ROW(A226)+5)),NA(),INDIRECT("Data!"&amp;'Scatter Plots'!$D$3&amp;ROW(A226)+5))</f>
        <v>-4.18</v>
      </c>
    </row>
    <row r="227" spans="17:18" x14ac:dyDescent="0.25">
      <c r="Q227" s="224">
        <f ca="1">IF(ISBLANK(INDIRECT("Data!"&amp;'Scatter Plots'!$E$3&amp;ROW(A227)+5)),NA(),INDIRECT("Data!"&amp;'Scatter Plots'!$E$3&amp;ROW(A227)+5))</f>
        <v>424.43200000000002</v>
      </c>
      <c r="R227" s="224">
        <f ca="1">IF(ISBLANK(INDIRECT("Data!"&amp;'Scatter Plots'!$D$3&amp;ROW(A227)+5)),NA(),INDIRECT("Data!"&amp;'Scatter Plots'!$D$3&amp;ROW(A227)+5))</f>
        <v>-4.57</v>
      </c>
    </row>
    <row r="228" spans="17:18" x14ac:dyDescent="0.25">
      <c r="Q228" s="224">
        <f ca="1">IF(ISBLANK(INDIRECT("Data!"&amp;'Scatter Plots'!$E$3&amp;ROW(A228)+5)),NA(),INDIRECT("Data!"&amp;'Scatter Plots'!$E$3&amp;ROW(A228)+5))</f>
        <v>346.36</v>
      </c>
      <c r="R228" s="224">
        <f ca="1">IF(ISBLANK(INDIRECT("Data!"&amp;'Scatter Plots'!$D$3&amp;ROW(A228)+5)),NA(),INDIRECT("Data!"&amp;'Scatter Plots'!$D$3&amp;ROW(A228)+5))</f>
        <v>-5.16</v>
      </c>
    </row>
    <row r="229" spans="17:18" x14ac:dyDescent="0.25">
      <c r="Q229" s="224">
        <f ca="1">IF(ISBLANK(INDIRECT("Data!"&amp;'Scatter Plots'!$E$3&amp;ROW(A229)+5)),NA(),INDIRECT("Data!"&amp;'Scatter Plots'!$E$3&amp;ROW(A229)+5))</f>
        <v>341.18900000000002</v>
      </c>
      <c r="R229" s="224">
        <f ca="1">IF(ISBLANK(INDIRECT("Data!"&amp;'Scatter Plots'!$D$3&amp;ROW(A229)+5)),NA(),INDIRECT("Data!"&amp;'Scatter Plots'!$D$3&amp;ROW(A229)+5))</f>
        <v>-4.6100000000000003</v>
      </c>
    </row>
    <row r="230" spans="17:18" x14ac:dyDescent="0.25">
      <c r="Q230" s="224">
        <f ca="1">IF(ISBLANK(INDIRECT("Data!"&amp;'Scatter Plots'!$E$3&amp;ROW(A230)+5)),NA(),INDIRECT("Data!"&amp;'Scatter Plots'!$E$3&amp;ROW(A230)+5))</f>
        <v>345.221</v>
      </c>
      <c r="R230" s="224">
        <f ca="1">IF(ISBLANK(INDIRECT("Data!"&amp;'Scatter Plots'!$D$3&amp;ROW(A230)+5)),NA(),INDIRECT("Data!"&amp;'Scatter Plots'!$D$3&amp;ROW(A230)+5))</f>
        <v>-5.69</v>
      </c>
    </row>
    <row r="231" spans="17:18" x14ac:dyDescent="0.25">
      <c r="Q231" s="224">
        <f ca="1">IF(ISBLANK(INDIRECT("Data!"&amp;'Scatter Plots'!$E$3&amp;ROW(A231)+5)),NA(),INDIRECT("Data!"&amp;'Scatter Plots'!$E$3&amp;ROW(A231)+5))</f>
        <v>406.41300000000001</v>
      </c>
      <c r="R231" s="224">
        <f ca="1">IF(ISBLANK(INDIRECT("Data!"&amp;'Scatter Plots'!$D$3&amp;ROW(A231)+5)),NA(),INDIRECT("Data!"&amp;'Scatter Plots'!$D$3&amp;ROW(A231)+5))</f>
        <v>-4.2</v>
      </c>
    </row>
    <row r="232" spans="17:18" x14ac:dyDescent="0.25">
      <c r="Q232" s="224">
        <f ca="1">IF(ISBLANK(INDIRECT("Data!"&amp;'Scatter Plots'!$E$3&amp;ROW(A232)+5)),NA(),INDIRECT("Data!"&amp;'Scatter Plots'!$E$3&amp;ROW(A232)+5))</f>
        <v>376.27600000000001</v>
      </c>
      <c r="R232" s="224">
        <f ca="1">IF(ISBLANK(INDIRECT("Data!"&amp;'Scatter Plots'!$D$3&amp;ROW(A232)+5)),NA(),INDIRECT("Data!"&amp;'Scatter Plots'!$D$3&amp;ROW(A232)+5))</f>
        <v>-5.19</v>
      </c>
    </row>
    <row r="233" spans="17:18" x14ac:dyDescent="0.25">
      <c r="Q233" s="224">
        <f ca="1">IF(ISBLANK(INDIRECT("Data!"&amp;'Scatter Plots'!$E$3&amp;ROW(A233)+5)),NA(),INDIRECT("Data!"&amp;'Scatter Plots'!$E$3&amp;ROW(A233)+5))</f>
        <v>361.7</v>
      </c>
      <c r="R233" s="224">
        <f ca="1">IF(ISBLANK(INDIRECT("Data!"&amp;'Scatter Plots'!$D$3&amp;ROW(A233)+5)),NA(),INDIRECT("Data!"&amp;'Scatter Plots'!$D$3&amp;ROW(A233)+5))</f>
        <v>-5.67</v>
      </c>
    </row>
    <row r="234" spans="17:18" x14ac:dyDescent="0.25">
      <c r="Q234" s="224">
        <f ca="1">IF(ISBLANK(INDIRECT("Data!"&amp;'Scatter Plots'!$E$3&amp;ROW(A234)+5)),NA(),INDIRECT("Data!"&amp;'Scatter Plots'!$E$3&amp;ROW(A234)+5))</f>
        <v>186.25190000000001</v>
      </c>
      <c r="R234" s="224">
        <f ca="1">IF(ISBLANK(INDIRECT("Data!"&amp;'Scatter Plots'!$D$3&amp;ROW(A234)+5)),NA(),INDIRECT("Data!"&amp;'Scatter Plots'!$D$3&amp;ROW(A234)+5))</f>
        <v>-5.83</v>
      </c>
    </row>
    <row r="235" spans="17:18" x14ac:dyDescent="0.25">
      <c r="Q235" s="224">
        <f ca="1">IF(ISBLANK(INDIRECT("Data!"&amp;'Scatter Plots'!$E$3&amp;ROW(A235)+5)),NA(),INDIRECT("Data!"&amp;'Scatter Plots'!$E$3&amp;ROW(A235)+5))</f>
        <v>203.345</v>
      </c>
      <c r="R235" s="224">
        <f ca="1">IF(ISBLANK(INDIRECT("Data!"&amp;'Scatter Plots'!$D$3&amp;ROW(A235)+5)),NA(),INDIRECT("Data!"&amp;'Scatter Plots'!$D$3&amp;ROW(A235)+5))</f>
        <v>-3.35</v>
      </c>
    </row>
    <row r="236" spans="17:18" x14ac:dyDescent="0.25">
      <c r="Q236" s="224">
        <f ca="1">IF(ISBLANK(INDIRECT("Data!"&amp;'Scatter Plots'!$E$3&amp;ROW(A236)+5)),NA(),INDIRECT("Data!"&amp;'Scatter Plots'!$E$3&amp;ROW(A236)+5))</f>
        <v>158.238</v>
      </c>
      <c r="R236" s="224">
        <f ca="1">IF(ISBLANK(INDIRECT("Data!"&amp;'Scatter Plots'!$D$3&amp;ROW(A236)+5)),NA(),INDIRECT("Data!"&amp;'Scatter Plots'!$D$3&amp;ROW(A236)+5))</f>
        <v>-2.75</v>
      </c>
    </row>
    <row r="237" spans="17:18" x14ac:dyDescent="0.25">
      <c r="Q237" s="224">
        <f ca="1">IF(ISBLANK(INDIRECT("Data!"&amp;'Scatter Plots'!$E$3&amp;ROW(A237)+5)),NA(),INDIRECT("Data!"&amp;'Scatter Plots'!$E$3&amp;ROW(A237)+5))</f>
        <v>281.30770000000001</v>
      </c>
      <c r="R237" s="224">
        <f ca="1">IF(ISBLANK(INDIRECT("Data!"&amp;'Scatter Plots'!$D$3&amp;ROW(A237)+5)),NA(),INDIRECT("Data!"&amp;'Scatter Plots'!$D$3&amp;ROW(A237)+5))</f>
        <v>-3.94</v>
      </c>
    </row>
    <row r="238" spans="17:18" x14ac:dyDescent="0.25">
      <c r="Q238" s="224">
        <f ca="1">IF(ISBLANK(INDIRECT("Data!"&amp;'Scatter Plots'!$E$3&amp;ROW(A238)+5)),NA(),INDIRECT("Data!"&amp;'Scatter Plots'!$E$3&amp;ROW(A238)+5))</f>
        <v>483.37</v>
      </c>
      <c r="R238" s="224">
        <f ca="1">IF(ISBLANK(INDIRECT("Data!"&amp;'Scatter Plots'!$D$3&amp;ROW(A238)+5)),NA(),INDIRECT("Data!"&amp;'Scatter Plots'!$D$3&amp;ROW(A238)+5))</f>
        <v>-3.63</v>
      </c>
    </row>
    <row r="239" spans="17:18" x14ac:dyDescent="0.25">
      <c r="Q239" s="224">
        <f ca="1">IF(ISBLANK(INDIRECT("Data!"&amp;'Scatter Plots'!$E$3&amp;ROW(A239)+5)),NA(),INDIRECT("Data!"&amp;'Scatter Plots'!$E$3&amp;ROW(A239)+5))</f>
        <v>266.33699999999999</v>
      </c>
      <c r="R239" s="224">
        <f ca="1">IF(ISBLANK(INDIRECT("Data!"&amp;'Scatter Plots'!$D$3&amp;ROW(A239)+5)),NA(),INDIRECT("Data!"&amp;'Scatter Plots'!$D$3&amp;ROW(A239)+5))</f>
        <v>-4.28</v>
      </c>
    </row>
    <row r="240" spans="17:18" x14ac:dyDescent="0.25">
      <c r="Q240" s="224">
        <f ca="1">IF(ISBLANK(INDIRECT("Data!"&amp;'Scatter Plots'!$E$3&amp;ROW(A240)+5)),NA(),INDIRECT("Data!"&amp;'Scatter Plots'!$E$3&amp;ROW(A240)+5))</f>
        <v>239.74100000000001</v>
      </c>
      <c r="R240" s="224">
        <f ca="1">IF(ISBLANK(INDIRECT("Data!"&amp;'Scatter Plots'!$D$3&amp;ROW(A240)+5)),NA(),INDIRECT("Data!"&amp;'Scatter Plots'!$D$3&amp;ROW(A240)+5))</f>
        <v>-3.98</v>
      </c>
    </row>
    <row r="241" spans="17:18" x14ac:dyDescent="0.25">
      <c r="Q241" s="224">
        <f ca="1">IF(ISBLANK(INDIRECT("Data!"&amp;'Scatter Plots'!$E$3&amp;ROW(A241)+5)),NA(),INDIRECT("Data!"&amp;'Scatter Plots'!$E$3&amp;ROW(A241)+5))</f>
        <v>353.77300000000002</v>
      </c>
      <c r="R241" s="224">
        <f ca="1">IF(ISBLANK(INDIRECT("Data!"&amp;'Scatter Plots'!$D$3&amp;ROW(A241)+5)),NA(),INDIRECT("Data!"&amp;'Scatter Plots'!$D$3&amp;ROW(A241)+5))</f>
        <v>-4.93</v>
      </c>
    </row>
    <row r="242" spans="17:18" x14ac:dyDescent="0.25">
      <c r="Q242" s="224">
        <f ca="1">IF(ISBLANK(INDIRECT("Data!"&amp;'Scatter Plots'!$E$3&amp;ROW(A242)+5)),NA(),INDIRECT("Data!"&amp;'Scatter Plots'!$E$3&amp;ROW(A242)+5))</f>
        <v>295.80399999999997</v>
      </c>
      <c r="R242" s="224">
        <f ca="1">IF(ISBLANK(INDIRECT("Data!"&amp;'Scatter Plots'!$D$3&amp;ROW(A242)+5)),NA(),INDIRECT("Data!"&amp;'Scatter Plots'!$D$3&amp;ROW(A242)+5))</f>
        <v>-3.33</v>
      </c>
    </row>
    <row r="243" spans="17:18" x14ac:dyDescent="0.25">
      <c r="Q243" s="224">
        <f ca="1">IF(ISBLANK(INDIRECT("Data!"&amp;'Scatter Plots'!$E$3&amp;ROW(A243)+5)),NA(),INDIRECT("Data!"&amp;'Scatter Plots'!$E$3&amp;ROW(A243)+5))</f>
        <v>300.30919999999998</v>
      </c>
      <c r="R243" s="224">
        <f ca="1">IF(ISBLANK(INDIRECT("Data!"&amp;'Scatter Plots'!$D$3&amp;ROW(A243)+5)),NA(),INDIRECT("Data!"&amp;'Scatter Plots'!$D$3&amp;ROW(A243)+5))</f>
        <v>-4.18</v>
      </c>
    </row>
    <row r="244" spans="17:18" x14ac:dyDescent="0.25">
      <c r="Q244" s="224">
        <f ca="1">IF(ISBLANK(INDIRECT("Data!"&amp;'Scatter Plots'!$E$3&amp;ROW(A244)+5)),NA(),INDIRECT("Data!"&amp;'Scatter Plots'!$E$3&amp;ROW(A244)+5))</f>
        <v>241.459</v>
      </c>
      <c r="R244" s="224">
        <f ca="1">IF(ISBLANK(INDIRECT("Data!"&amp;'Scatter Plots'!$D$3&amp;ROW(A244)+5)),NA(),INDIRECT("Data!"&amp;'Scatter Plots'!$D$3&amp;ROW(A244)+5))</f>
        <v>-2.75</v>
      </c>
    </row>
    <row r="245" spans="17:18" x14ac:dyDescent="0.25">
      <c r="Q245" s="224">
        <f ca="1">IF(ISBLANK(INDIRECT("Data!"&amp;'Scatter Plots'!$E$3&amp;ROW(A245)+5)),NA(),INDIRECT("Data!"&amp;'Scatter Plots'!$E$3&amp;ROW(A245)+5))</f>
        <v>376.30439999999999</v>
      </c>
      <c r="R245" s="224">
        <f ca="1">IF(ISBLANK(INDIRECT("Data!"&amp;'Scatter Plots'!$D$3&amp;ROW(A245)+5)),NA(),INDIRECT("Data!"&amp;'Scatter Plots'!$D$3&amp;ROW(A245)+5))</f>
        <v>-5.12</v>
      </c>
    </row>
    <row r="246" spans="17:18" x14ac:dyDescent="0.25">
      <c r="Q246" s="224">
        <f ca="1">IF(ISBLANK(INDIRECT("Data!"&amp;'Scatter Plots'!$E$3&amp;ROW(A246)+5)),NA(),INDIRECT("Data!"&amp;'Scatter Plots'!$E$3&amp;ROW(A246)+5))</f>
        <v>400.51119999999997</v>
      </c>
      <c r="R246" s="224">
        <f ca="1">IF(ISBLANK(INDIRECT("Data!"&amp;'Scatter Plots'!$D$3&amp;ROW(A246)+5)),NA(),INDIRECT("Data!"&amp;'Scatter Plots'!$D$3&amp;ROW(A246)+5))</f>
        <v>-3.28</v>
      </c>
    </row>
    <row r="247" spans="17:18" x14ac:dyDescent="0.25">
      <c r="Q247" s="224">
        <f ca="1">IF(ISBLANK(INDIRECT("Data!"&amp;'Scatter Plots'!$E$3&amp;ROW(A247)+5)),NA(),INDIRECT("Data!"&amp;'Scatter Plots'!$E$3&amp;ROW(A247)+5))</f>
        <v>353.48099999999999</v>
      </c>
      <c r="R247" s="224">
        <f ca="1">IF(ISBLANK(INDIRECT("Data!"&amp;'Scatter Plots'!$D$3&amp;ROW(A247)+5)),NA(),INDIRECT("Data!"&amp;'Scatter Plots'!$D$3&amp;ROW(A247)+5))</f>
        <v>-5.04</v>
      </c>
    </row>
    <row r="248" spans="17:18" x14ac:dyDescent="0.25">
      <c r="Q248" s="224">
        <f ca="1">IF(ISBLANK(INDIRECT("Data!"&amp;'Scatter Plots'!$E$3&amp;ROW(A248)+5)),NA(),INDIRECT("Data!"&amp;'Scatter Plots'!$E$3&amp;ROW(A248)+5))</f>
        <v>311.84699999999998</v>
      </c>
      <c r="R248" s="224">
        <f ca="1">IF(ISBLANK(INDIRECT("Data!"&amp;'Scatter Plots'!$D$3&amp;ROW(A248)+5)),NA(),INDIRECT("Data!"&amp;'Scatter Plots'!$D$3&amp;ROW(A248)+5))</f>
        <v>-4.3099999999999996</v>
      </c>
    </row>
    <row r="249" spans="17:18" x14ac:dyDescent="0.25">
      <c r="Q249" s="224">
        <f ca="1">IF(ISBLANK(INDIRECT("Data!"&amp;'Scatter Plots'!$E$3&amp;ROW(A249)+5)),NA(),INDIRECT("Data!"&amp;'Scatter Plots'!$E$3&amp;ROW(A249)+5))</f>
        <v>468.33699999999999</v>
      </c>
      <c r="R249" s="224">
        <f ca="1">IF(ISBLANK(INDIRECT("Data!"&amp;'Scatter Plots'!$D$3&amp;ROW(A249)+5)),NA(),INDIRECT("Data!"&amp;'Scatter Plots'!$D$3&amp;ROW(A249)+5))</f>
        <v>-3.97</v>
      </c>
    </row>
    <row r="250" spans="17:18" x14ac:dyDescent="0.25">
      <c r="Q250" s="224">
        <f ca="1">IF(ISBLANK(INDIRECT("Data!"&amp;'Scatter Plots'!$E$3&amp;ROW(A250)+5)),NA(),INDIRECT("Data!"&amp;'Scatter Plots'!$E$3&amp;ROW(A250)+5))</f>
        <v>350.2937</v>
      </c>
      <c r="R250" s="224">
        <f ca="1">IF(ISBLANK(INDIRECT("Data!"&amp;'Scatter Plots'!$D$3&amp;ROW(A250)+5)),NA(),INDIRECT("Data!"&amp;'Scatter Plots'!$D$3&amp;ROW(A250)+5))</f>
        <v>-5.49</v>
      </c>
    </row>
    <row r="251" spans="17:18" x14ac:dyDescent="0.25">
      <c r="Q251" s="224">
        <f ca="1">IF(ISBLANK(INDIRECT("Data!"&amp;'Scatter Plots'!$E$3&amp;ROW(A251)+5)),NA(),INDIRECT("Data!"&amp;'Scatter Plots'!$E$3&amp;ROW(A251)+5))</f>
        <v>414.21199999999999</v>
      </c>
      <c r="R251" s="224">
        <f ca="1">IF(ISBLANK(INDIRECT("Data!"&amp;'Scatter Plots'!$D$3&amp;ROW(A251)+5)),NA(),INDIRECT("Data!"&amp;'Scatter Plots'!$D$3&amp;ROW(A251)+5))</f>
        <v>-3.46</v>
      </c>
    </row>
    <row r="252" spans="17:18" x14ac:dyDescent="0.25">
      <c r="Q252" s="224">
        <f ca="1">IF(ISBLANK(INDIRECT("Data!"&amp;'Scatter Plots'!$E$3&amp;ROW(A252)+5)),NA(),INDIRECT("Data!"&amp;'Scatter Plots'!$E$3&amp;ROW(A252)+5))</f>
        <v>347.28969999999998</v>
      </c>
      <c r="R252" s="224">
        <f ca="1">IF(ISBLANK(INDIRECT("Data!"&amp;'Scatter Plots'!$D$3&amp;ROW(A252)+5)),NA(),INDIRECT("Data!"&amp;'Scatter Plots'!$D$3&amp;ROW(A252)+5))</f>
        <v>-6.54</v>
      </c>
    </row>
    <row r="253" spans="17:18" x14ac:dyDescent="0.25">
      <c r="Q253" s="224">
        <f ca="1">IF(ISBLANK(INDIRECT("Data!"&amp;'Scatter Plots'!$E$3&amp;ROW(A253)+5)),NA(),INDIRECT("Data!"&amp;'Scatter Plots'!$E$3&amp;ROW(A253)+5))</f>
        <v>466.03300000000002</v>
      </c>
      <c r="R253" s="224">
        <f ca="1">IF(ISBLANK(INDIRECT("Data!"&amp;'Scatter Plots'!$D$3&amp;ROW(A253)+5)),NA(),INDIRECT("Data!"&amp;'Scatter Plots'!$D$3&amp;ROW(A253)+5))</f>
        <v>-5.47</v>
      </c>
    </row>
    <row r="254" spans="17:18" x14ac:dyDescent="0.25">
      <c r="Q254" s="224">
        <f ca="1">IF(ISBLANK(INDIRECT("Data!"&amp;'Scatter Plots'!$E$3&amp;ROW(A254)+5)),NA(),INDIRECT("Data!"&amp;'Scatter Plots'!$E$3&amp;ROW(A254)+5))</f>
        <v>225.29079999999999</v>
      </c>
      <c r="R254" s="224">
        <f ca="1">IF(ISBLANK(INDIRECT("Data!"&amp;'Scatter Plots'!$D$3&amp;ROW(A254)+5)),NA(),INDIRECT("Data!"&amp;'Scatter Plots'!$D$3&amp;ROW(A254)+5))</f>
        <v>-3.69</v>
      </c>
    </row>
    <row r="255" spans="17:18" x14ac:dyDescent="0.25">
      <c r="Q255" s="224">
        <f ca="1">IF(ISBLANK(INDIRECT("Data!"&amp;'Scatter Plots'!$E$3&amp;ROW(A255)+5)),NA(),INDIRECT("Data!"&amp;'Scatter Plots'!$E$3&amp;ROW(A255)+5))</f>
        <v>241.35599999999999</v>
      </c>
      <c r="R255" s="224">
        <f ca="1">IF(ISBLANK(INDIRECT("Data!"&amp;'Scatter Plots'!$D$3&amp;ROW(A255)+5)),NA(),INDIRECT("Data!"&amp;'Scatter Plots'!$D$3&amp;ROW(A255)+5))</f>
        <v>-4.0999999999999996</v>
      </c>
    </row>
    <row r="256" spans="17:18" x14ac:dyDescent="0.25">
      <c r="Q256" s="224">
        <f ca="1">IF(ISBLANK(INDIRECT("Data!"&amp;'Scatter Plots'!$E$3&amp;ROW(A256)+5)),NA(),INDIRECT("Data!"&amp;'Scatter Plots'!$E$3&amp;ROW(A256)+5))</f>
        <v>211.68799999999999</v>
      </c>
      <c r="R256" s="224">
        <f ca="1">IF(ISBLANK(INDIRECT("Data!"&amp;'Scatter Plots'!$D$3&amp;ROW(A256)+5)),NA(),INDIRECT("Data!"&amp;'Scatter Plots'!$D$3&amp;ROW(A256)+5))</f>
        <v>-2.48</v>
      </c>
    </row>
    <row r="257" spans="17:18" x14ac:dyDescent="0.25">
      <c r="Q257" s="224">
        <f ca="1">IF(ISBLANK(INDIRECT("Data!"&amp;'Scatter Plots'!$E$3&amp;ROW(A257)+5)),NA(),INDIRECT("Data!"&amp;'Scatter Plots'!$E$3&amp;ROW(A257)+5))</f>
        <v>218.08</v>
      </c>
      <c r="R257" s="224">
        <f ca="1">IF(ISBLANK(INDIRECT("Data!"&amp;'Scatter Plots'!$D$3&amp;ROW(A257)+5)),NA(),INDIRECT("Data!"&amp;'Scatter Plots'!$D$3&amp;ROW(A257)+5))</f>
        <v>-3</v>
      </c>
    </row>
    <row r="258" spans="17:18" x14ac:dyDescent="0.25">
      <c r="Q258" s="224">
        <f ca="1">IF(ISBLANK(INDIRECT("Data!"&amp;'Scatter Plots'!$E$3&amp;ROW(A258)+5)),NA(),INDIRECT("Data!"&amp;'Scatter Plots'!$E$3&amp;ROW(A258)+5))</f>
        <v>443.88</v>
      </c>
      <c r="R258" s="224">
        <f ca="1">IF(ISBLANK(INDIRECT("Data!"&amp;'Scatter Plots'!$D$3&amp;ROW(A258)+5)),NA(),INDIRECT("Data!"&amp;'Scatter Plots'!$D$3&amp;ROW(A258)+5))</f>
        <v>-5.15</v>
      </c>
    </row>
    <row r="259" spans="17:18" x14ac:dyDescent="0.25">
      <c r="Q259" s="224">
        <f ca="1">IF(ISBLANK(INDIRECT("Data!"&amp;'Scatter Plots'!$E$3&amp;ROW(A259)+5)),NA(),INDIRECT("Data!"&amp;'Scatter Plots'!$E$3&amp;ROW(A259)+5))</f>
        <v>229.71</v>
      </c>
      <c r="R259" s="224">
        <f ca="1">IF(ISBLANK(INDIRECT("Data!"&amp;'Scatter Plots'!$D$3&amp;ROW(A259)+5)),NA(),INDIRECT("Data!"&amp;'Scatter Plots'!$D$3&amp;ROW(A259)+5))</f>
        <v>-4.43</v>
      </c>
    </row>
    <row r="260" spans="17:18" x14ac:dyDescent="0.25">
      <c r="Q260" s="224">
        <f ca="1">IF(ISBLANK(INDIRECT("Data!"&amp;'Scatter Plots'!$E$3&amp;ROW(A260)+5)),NA(),INDIRECT("Data!"&amp;'Scatter Plots'!$E$3&amp;ROW(A260)+5))</f>
        <v>179.2157</v>
      </c>
      <c r="R260" s="224">
        <f ca="1">IF(ISBLANK(INDIRECT("Data!"&amp;'Scatter Plots'!$D$3&amp;ROW(A260)+5)),NA(),INDIRECT("Data!"&amp;'Scatter Plots'!$D$3&amp;ROW(A260)+5))</f>
        <v>-1.97</v>
      </c>
    </row>
    <row r="261" spans="17:18" x14ac:dyDescent="0.25">
      <c r="Q261" s="224">
        <f ca="1">IF(ISBLANK(INDIRECT("Data!"&amp;'Scatter Plots'!$E$3&amp;ROW(A261)+5)),NA(),INDIRECT("Data!"&amp;'Scatter Plots'!$E$3&amp;ROW(A261)+5))</f>
        <v>283.79399999999998</v>
      </c>
      <c r="R261" s="224">
        <f ca="1">IF(ISBLANK(INDIRECT("Data!"&amp;'Scatter Plots'!$D$3&amp;ROW(A261)+5)),NA(),INDIRECT("Data!"&amp;'Scatter Plots'!$D$3&amp;ROW(A261)+5))</f>
        <v>-3.4</v>
      </c>
    </row>
    <row r="262" spans="17:18" x14ac:dyDescent="0.25">
      <c r="Q262" s="224">
        <f ca="1">IF(ISBLANK(INDIRECT("Data!"&amp;'Scatter Plots'!$E$3&amp;ROW(A262)+5)),NA(),INDIRECT("Data!"&amp;'Scatter Plots'!$E$3&amp;ROW(A262)+5))</f>
        <v>397.38400000000001</v>
      </c>
      <c r="R262" s="224">
        <f ca="1">IF(ISBLANK(INDIRECT("Data!"&amp;'Scatter Plots'!$D$3&amp;ROW(A262)+5)),NA(),INDIRECT("Data!"&amp;'Scatter Plots'!$D$3&amp;ROW(A262)+5))</f>
        <v>-3.99</v>
      </c>
    </row>
    <row r="263" spans="17:18" x14ac:dyDescent="0.25">
      <c r="Q263" s="224">
        <f ca="1">IF(ISBLANK(INDIRECT("Data!"&amp;'Scatter Plots'!$E$3&amp;ROW(A263)+5)),NA(),INDIRECT("Data!"&amp;'Scatter Plots'!$E$3&amp;ROW(A263)+5))</f>
        <v>455.87599999999998</v>
      </c>
      <c r="R263" s="224">
        <f ca="1">IF(ISBLANK(INDIRECT("Data!"&amp;'Scatter Plots'!$D$3&amp;ROW(A263)+5)),NA(),INDIRECT("Data!"&amp;'Scatter Plots'!$D$3&amp;ROW(A263)+5))</f>
        <v>-4.29</v>
      </c>
    </row>
    <row r="264" spans="17:18" x14ac:dyDescent="0.25">
      <c r="Q264" s="224">
        <f ca="1">IF(ISBLANK(INDIRECT("Data!"&amp;'Scatter Plots'!$E$3&amp;ROW(A264)+5)),NA(),INDIRECT("Data!"&amp;'Scatter Plots'!$E$3&amp;ROW(A264)+5))</f>
        <v>256.12799999999999</v>
      </c>
      <c r="R264" s="224">
        <f ca="1">IF(ISBLANK(INDIRECT("Data!"&amp;'Scatter Plots'!$D$3&amp;ROW(A264)+5)),NA(),INDIRECT("Data!"&amp;'Scatter Plots'!$D$3&amp;ROW(A264)+5))</f>
        <v>-4.45</v>
      </c>
    </row>
    <row r="265" spans="17:18" x14ac:dyDescent="0.25">
      <c r="Q265" s="224">
        <f ca="1">IF(ISBLANK(INDIRECT("Data!"&amp;'Scatter Plots'!$E$3&amp;ROW(A265)+5)),NA(),INDIRECT("Data!"&amp;'Scatter Plots'!$E$3&amp;ROW(A265)+5))</f>
        <v>251.38800000000001</v>
      </c>
      <c r="R265" s="224">
        <f ca="1">IF(ISBLANK(INDIRECT("Data!"&amp;'Scatter Plots'!$D$3&amp;ROW(A265)+5)),NA(),INDIRECT("Data!"&amp;'Scatter Plots'!$D$3&amp;ROW(A265)+5))</f>
        <v>-4.16</v>
      </c>
    </row>
    <row r="266" spans="17:18" x14ac:dyDescent="0.25">
      <c r="Q266" s="224">
        <f ca="1">IF(ISBLANK(INDIRECT("Data!"&amp;'Scatter Plots'!$E$3&amp;ROW(A266)+5)),NA(),INDIRECT("Data!"&amp;'Scatter Plots'!$E$3&amp;ROW(A266)+5))</f>
        <v>419.37900000000002</v>
      </c>
      <c r="R266" s="224">
        <f ca="1">IF(ISBLANK(INDIRECT("Data!"&amp;'Scatter Plots'!$D$3&amp;ROW(A266)+5)),NA(),INDIRECT("Data!"&amp;'Scatter Plots'!$D$3&amp;ROW(A266)+5))</f>
        <v>-3.63</v>
      </c>
    </row>
    <row r="267" spans="17:18" x14ac:dyDescent="0.25">
      <c r="Q267" s="224">
        <f ca="1">IF(ISBLANK(INDIRECT("Data!"&amp;'Scatter Plots'!$E$3&amp;ROW(A267)+5)),NA(),INDIRECT("Data!"&amp;'Scatter Plots'!$E$3&amp;ROW(A267)+5))</f>
        <v>314.77300000000002</v>
      </c>
      <c r="R267" s="224">
        <f ca="1">IF(ISBLANK(INDIRECT("Data!"&amp;'Scatter Plots'!$D$3&amp;ROW(A267)+5)),NA(),INDIRECT("Data!"&amp;'Scatter Plots'!$D$3&amp;ROW(A267)+5))</f>
        <v>-3.5</v>
      </c>
    </row>
    <row r="268" spans="17:18" x14ac:dyDescent="0.25">
      <c r="Q268" s="224">
        <f ca="1">IF(ISBLANK(INDIRECT("Data!"&amp;'Scatter Plots'!$E$3&amp;ROW(A268)+5)),NA(),INDIRECT("Data!"&amp;'Scatter Plots'!$E$3&amp;ROW(A268)+5))</f>
        <v>413.17599999999999</v>
      </c>
      <c r="R268" s="224">
        <f ca="1">IF(ISBLANK(INDIRECT("Data!"&amp;'Scatter Plots'!$D$3&amp;ROW(A268)+5)),NA(),INDIRECT("Data!"&amp;'Scatter Plots'!$D$3&amp;ROW(A268)+5))</f>
        <v>-4.8099999999999996</v>
      </c>
    </row>
    <row r="269" spans="17:18" x14ac:dyDescent="0.25">
      <c r="Q269" s="224">
        <f ca="1">IF(ISBLANK(INDIRECT("Data!"&amp;'Scatter Plots'!$E$3&amp;ROW(A269)+5)),NA(),INDIRECT("Data!"&amp;'Scatter Plots'!$E$3&amp;ROW(A269)+5))</f>
        <v>362.32400000000001</v>
      </c>
      <c r="R269" s="224">
        <f ca="1">IF(ISBLANK(INDIRECT("Data!"&amp;'Scatter Plots'!$D$3&amp;ROW(A269)+5)),NA(),INDIRECT("Data!"&amp;'Scatter Plots'!$D$3&amp;ROW(A269)+5))</f>
        <v>-3.37</v>
      </c>
    </row>
    <row r="270" spans="17:18" x14ac:dyDescent="0.25">
      <c r="Q270" s="224">
        <f ca="1">IF(ISBLANK(INDIRECT("Data!"&amp;'Scatter Plots'!$E$3&amp;ROW(A270)+5)),NA(),INDIRECT("Data!"&amp;'Scatter Plots'!$E$3&amp;ROW(A270)+5))</f>
        <v>439.31200000000001</v>
      </c>
      <c r="R270" s="224">
        <f ca="1">IF(ISBLANK(INDIRECT("Data!"&amp;'Scatter Plots'!$D$3&amp;ROW(A270)+5)),NA(),INDIRECT("Data!"&amp;'Scatter Plots'!$D$3&amp;ROW(A270)+5))</f>
        <v>-5.0199999999999996</v>
      </c>
    </row>
    <row r="271" spans="17:18" x14ac:dyDescent="0.25">
      <c r="Q271" s="224">
        <f ca="1">IF(ISBLANK(INDIRECT("Data!"&amp;'Scatter Plots'!$E$3&amp;ROW(A271)+5)),NA(),INDIRECT("Data!"&amp;'Scatter Plots'!$E$3&amp;ROW(A271)+5))</f>
        <v>221.643</v>
      </c>
      <c r="R271" s="224">
        <f ca="1">IF(ISBLANK(INDIRECT("Data!"&amp;'Scatter Plots'!$D$3&amp;ROW(A271)+5)),NA(),INDIRECT("Data!"&amp;'Scatter Plots'!$D$3&amp;ROW(A271)+5))</f>
        <v>-2.87</v>
      </c>
    </row>
    <row r="272" spans="17:18" x14ac:dyDescent="0.25">
      <c r="Q272" s="224">
        <f ca="1">IF(ISBLANK(INDIRECT("Data!"&amp;'Scatter Plots'!$E$3&amp;ROW(A272)+5)),NA(),INDIRECT("Data!"&amp;'Scatter Plots'!$E$3&amp;ROW(A272)+5))</f>
        <v>414.39400000000001</v>
      </c>
      <c r="R272" s="224">
        <f ca="1">IF(ISBLANK(INDIRECT("Data!"&amp;'Scatter Plots'!$D$3&amp;ROW(A272)+5)),NA(),INDIRECT("Data!"&amp;'Scatter Plots'!$D$3&amp;ROW(A272)+5))</f>
        <v>-2.91</v>
      </c>
    </row>
    <row r="273" spans="17:18" x14ac:dyDescent="0.25">
      <c r="Q273" s="224">
        <f ca="1">IF(ISBLANK(INDIRECT("Data!"&amp;'Scatter Plots'!$E$3&amp;ROW(A273)+5)),NA(),INDIRECT("Data!"&amp;'Scatter Plots'!$E$3&amp;ROW(A273)+5))</f>
        <v>403.25900000000001</v>
      </c>
      <c r="R273" s="224">
        <f ca="1">IF(ISBLANK(INDIRECT("Data!"&amp;'Scatter Plots'!$D$3&amp;ROW(A273)+5)),NA(),INDIRECT("Data!"&amp;'Scatter Plots'!$D$3&amp;ROW(A273)+5))</f>
        <v>-5.61</v>
      </c>
    </row>
    <row r="274" spans="17:18" x14ac:dyDescent="0.25">
      <c r="Q274" s="224">
        <f ca="1">IF(ISBLANK(INDIRECT("Data!"&amp;'Scatter Plots'!$E$3&amp;ROW(A274)+5)),NA(),INDIRECT("Data!"&amp;'Scatter Plots'!$E$3&amp;ROW(A274)+5))</f>
        <v>609.58550000000002</v>
      </c>
      <c r="R274" s="224">
        <f ca="1">IF(ISBLANK(INDIRECT("Data!"&amp;'Scatter Plots'!$D$3&amp;ROW(A274)+5)),NA(),INDIRECT("Data!"&amp;'Scatter Plots'!$D$3&amp;ROW(A274)+5))</f>
        <v>-5.37</v>
      </c>
    </row>
    <row r="275" spans="17:18" x14ac:dyDescent="0.25">
      <c r="Q275" s="224">
        <f ca="1">IF(ISBLANK(INDIRECT("Data!"&amp;'Scatter Plots'!$E$3&amp;ROW(A275)+5)),NA(),INDIRECT("Data!"&amp;'Scatter Plots'!$E$3&amp;ROW(A275)+5))</f>
        <v>330.44400000000002</v>
      </c>
      <c r="R275" s="224">
        <f ca="1">IF(ISBLANK(INDIRECT("Data!"&amp;'Scatter Plots'!$D$3&amp;ROW(A275)+5)),NA(),INDIRECT("Data!"&amp;'Scatter Plots'!$D$3&amp;ROW(A275)+5))</f>
        <v>-5.08</v>
      </c>
    </row>
    <row r="276" spans="17:18" x14ac:dyDescent="0.25">
      <c r="Q276" s="224">
        <f ca="1">IF(ISBLANK(INDIRECT("Data!"&amp;'Scatter Plots'!$E$3&amp;ROW(A276)+5)),NA(),INDIRECT("Data!"&amp;'Scatter Plots'!$E$3&amp;ROW(A276)+5))</f>
        <v>206.62799999999999</v>
      </c>
      <c r="R276" s="224">
        <f ca="1">IF(ISBLANK(INDIRECT("Data!"&amp;'Scatter Plots'!$D$3&amp;ROW(A276)+5)),NA(),INDIRECT("Data!"&amp;'Scatter Plots'!$D$3&amp;ROW(A276)+5))</f>
        <v>-2.85</v>
      </c>
    </row>
    <row r="277" spans="17:18" x14ac:dyDescent="0.25">
      <c r="Q277" s="224">
        <f ca="1">IF(ISBLANK(INDIRECT("Data!"&amp;'Scatter Plots'!$E$3&amp;ROW(A277)+5)),NA(),INDIRECT("Data!"&amp;'Scatter Plots'!$E$3&amp;ROW(A277)+5))</f>
        <v>378.916</v>
      </c>
      <c r="R277" s="224">
        <f ca="1">IF(ISBLANK(INDIRECT("Data!"&amp;'Scatter Plots'!$D$3&amp;ROW(A277)+5)),NA(),INDIRECT("Data!"&amp;'Scatter Plots'!$D$3&amp;ROW(A277)+5))</f>
        <v>-5.99</v>
      </c>
    </row>
    <row r="278" spans="17:18" x14ac:dyDescent="0.25">
      <c r="Q278" s="224">
        <f ca="1">IF(ISBLANK(INDIRECT("Data!"&amp;'Scatter Plots'!$E$3&amp;ROW(A278)+5)),NA(),INDIRECT("Data!"&amp;'Scatter Plots'!$E$3&amp;ROW(A278)+5))</f>
        <v>318.34800000000001</v>
      </c>
      <c r="R278" s="224">
        <f ca="1">IF(ISBLANK(INDIRECT("Data!"&amp;'Scatter Plots'!$D$3&amp;ROW(A278)+5)),NA(),INDIRECT("Data!"&amp;'Scatter Plots'!$D$3&amp;ROW(A278)+5))</f>
        <v>-3.71</v>
      </c>
    </row>
    <row r="279" spans="17:18" x14ac:dyDescent="0.25">
      <c r="Q279" s="224">
        <f ca="1">IF(ISBLANK(INDIRECT("Data!"&amp;'Scatter Plots'!$E$3&amp;ROW(A279)+5)),NA(),INDIRECT("Data!"&amp;'Scatter Plots'!$E$3&amp;ROW(A279)+5))</f>
        <v>361.34930000000003</v>
      </c>
      <c r="R279" s="224">
        <f ca="1">IF(ISBLANK(INDIRECT("Data!"&amp;'Scatter Plots'!$D$3&amp;ROW(A279)+5)),NA(),INDIRECT("Data!"&amp;'Scatter Plots'!$D$3&amp;ROW(A279)+5))</f>
        <v>-3.69</v>
      </c>
    </row>
    <row r="280" spans="17:18" x14ac:dyDescent="0.25">
      <c r="Q280" s="224">
        <f ca="1">IF(ISBLANK(INDIRECT("Data!"&amp;'Scatter Plots'!$E$3&amp;ROW(A280)+5)),NA(),INDIRECT("Data!"&amp;'Scatter Plots'!$E$3&amp;ROW(A280)+5))</f>
        <v>419.4</v>
      </c>
      <c r="R280" s="224">
        <f ca="1">IF(ISBLANK(INDIRECT("Data!"&amp;'Scatter Plots'!$D$3&amp;ROW(A280)+5)),NA(),INDIRECT("Data!"&amp;'Scatter Plots'!$D$3&amp;ROW(A280)+5))</f>
        <v>-3.07</v>
      </c>
    </row>
    <row r="281" spans="17:18" x14ac:dyDescent="0.25">
      <c r="Q281" s="224">
        <f ca="1">IF(ISBLANK(INDIRECT("Data!"&amp;'Scatter Plots'!$E$3&amp;ROW(A281)+5)),NA(),INDIRECT("Data!"&amp;'Scatter Plots'!$E$3&amp;ROW(A281)+5))</f>
        <v>326.755</v>
      </c>
      <c r="R281" s="224">
        <f ca="1">IF(ISBLANK(INDIRECT("Data!"&amp;'Scatter Plots'!$D$3&amp;ROW(A281)+5)),NA(),INDIRECT("Data!"&amp;'Scatter Plots'!$D$3&amp;ROW(A281)+5))</f>
        <v>-3.91</v>
      </c>
    </row>
    <row r="282" spans="17:18" x14ac:dyDescent="0.25">
      <c r="Q282" s="224">
        <f ca="1">IF(ISBLANK(INDIRECT("Data!"&amp;'Scatter Plots'!$E$3&amp;ROW(A282)+5)),NA(),INDIRECT("Data!"&amp;'Scatter Plots'!$E$3&amp;ROW(A282)+5))</f>
        <v>391.31400000000002</v>
      </c>
      <c r="R282" s="224">
        <f ca="1">IF(ISBLANK(INDIRECT("Data!"&amp;'Scatter Plots'!$D$3&amp;ROW(A282)+5)),NA(),INDIRECT("Data!"&amp;'Scatter Plots'!$D$3&amp;ROW(A282)+5))</f>
        <v>-3.54</v>
      </c>
    </row>
    <row r="283" spans="17:18" x14ac:dyDescent="0.25">
      <c r="Q283" s="224">
        <f ca="1">IF(ISBLANK(INDIRECT("Data!"&amp;'Scatter Plots'!$E$3&amp;ROW(A283)+5)),NA(),INDIRECT("Data!"&amp;'Scatter Plots'!$E$3&amp;ROW(A283)+5))</f>
        <v>434.35</v>
      </c>
      <c r="R283" s="224">
        <f ca="1">IF(ISBLANK(INDIRECT("Data!"&amp;'Scatter Plots'!$D$3&amp;ROW(A283)+5)),NA(),INDIRECT("Data!"&amp;'Scatter Plots'!$D$3&amp;ROW(A283)+5))</f>
        <v>-3.38</v>
      </c>
    </row>
    <row r="284" spans="17:18" x14ac:dyDescent="0.25">
      <c r="Q284" s="224">
        <f ca="1">IF(ISBLANK(INDIRECT("Data!"&amp;'Scatter Plots'!$E$3&amp;ROW(A284)+5)),NA(),INDIRECT("Data!"&amp;'Scatter Plots'!$E$3&amp;ROW(A284)+5))</f>
        <v>242.05799999999999</v>
      </c>
      <c r="R284" s="224">
        <f ca="1">IF(ISBLANK(INDIRECT("Data!"&amp;'Scatter Plots'!$D$3&amp;ROW(A284)+5)),NA(),INDIRECT("Data!"&amp;'Scatter Plots'!$D$3&amp;ROW(A284)+5))</f>
        <v>-3.51</v>
      </c>
    </row>
    <row r="285" spans="17:18" x14ac:dyDescent="0.25">
      <c r="Q285" s="224">
        <f ca="1">IF(ISBLANK(INDIRECT("Data!"&amp;'Scatter Plots'!$E$3&amp;ROW(A285)+5)),NA(),INDIRECT("Data!"&amp;'Scatter Plots'!$E$3&amp;ROW(A285)+5))</f>
        <v>221.64</v>
      </c>
      <c r="R285" s="224">
        <f ca="1">IF(ISBLANK(INDIRECT("Data!"&amp;'Scatter Plots'!$D$3&amp;ROW(A285)+5)),NA(),INDIRECT("Data!"&amp;'Scatter Plots'!$D$3&amp;ROW(A285)+5))</f>
        <v>-3.21</v>
      </c>
    </row>
    <row r="286" spans="17:18" x14ac:dyDescent="0.25">
      <c r="Q286" s="224">
        <f ca="1">IF(ISBLANK(INDIRECT("Data!"&amp;'Scatter Plots'!$E$3&amp;ROW(A286)+5)),NA(),INDIRECT("Data!"&amp;'Scatter Plots'!$E$3&amp;ROW(A286)+5))</f>
        <v>207.613</v>
      </c>
      <c r="R286" s="224">
        <f ca="1">IF(ISBLANK(INDIRECT("Data!"&amp;'Scatter Plots'!$D$3&amp;ROW(A286)+5)),NA(),INDIRECT("Data!"&amp;'Scatter Plots'!$D$3&amp;ROW(A286)+5))</f>
        <v>-2.88</v>
      </c>
    </row>
    <row r="287" spans="17:18" x14ac:dyDescent="0.25">
      <c r="Q287" s="224">
        <f ca="1">IF(ISBLANK(INDIRECT("Data!"&amp;'Scatter Plots'!$E$3&amp;ROW(A287)+5)),NA(),INDIRECT("Data!"&amp;'Scatter Plots'!$E$3&amp;ROW(A287)+5))</f>
        <v>344.74900000000002</v>
      </c>
      <c r="R287" s="224">
        <f ca="1">IF(ISBLANK(INDIRECT("Data!"&amp;'Scatter Plots'!$D$3&amp;ROW(A287)+5)),NA(),INDIRECT("Data!"&amp;'Scatter Plots'!$D$3&amp;ROW(A287)+5))</f>
        <v>-4.24</v>
      </c>
    </row>
    <row r="288" spans="17:18" x14ac:dyDescent="0.25">
      <c r="Q288" s="224">
        <f ca="1">IF(ISBLANK(INDIRECT("Data!"&amp;'Scatter Plots'!$E$3&amp;ROW(A288)+5)),NA(),INDIRECT("Data!"&amp;'Scatter Plots'!$E$3&amp;ROW(A288)+5))</f>
        <v>372.80200000000002</v>
      </c>
      <c r="R288" s="224">
        <f ca="1">IF(ISBLANK(INDIRECT("Data!"&amp;'Scatter Plots'!$D$3&amp;ROW(A288)+5)),NA(),INDIRECT("Data!"&amp;'Scatter Plots'!$D$3&amp;ROW(A288)+5))</f>
        <v>-4.5999999999999996</v>
      </c>
    </row>
    <row r="289" spans="17:18" x14ac:dyDescent="0.25">
      <c r="Q289" s="224">
        <f ca="1">IF(ISBLANK(INDIRECT("Data!"&amp;'Scatter Plots'!$E$3&amp;ROW(A289)+5)),NA(),INDIRECT("Data!"&amp;'Scatter Plots'!$E$3&amp;ROW(A289)+5))</f>
        <v>428.86599999999999</v>
      </c>
      <c r="R289" s="224">
        <f ca="1">IF(ISBLANK(INDIRECT("Data!"&amp;'Scatter Plots'!$D$3&amp;ROW(A289)+5)),NA(),INDIRECT("Data!"&amp;'Scatter Plots'!$D$3&amp;ROW(A289)+5))</f>
        <v>-4.8</v>
      </c>
    </row>
    <row r="290" spans="17:18" x14ac:dyDescent="0.25">
      <c r="Q290" s="224">
        <f ca="1">IF(ISBLANK(INDIRECT("Data!"&amp;'Scatter Plots'!$E$3&amp;ROW(A290)+5)),NA(),INDIRECT("Data!"&amp;'Scatter Plots'!$E$3&amp;ROW(A290)+5))</f>
        <v>431.44400000000002</v>
      </c>
      <c r="R290" s="224">
        <f ca="1">IF(ISBLANK(INDIRECT("Data!"&amp;'Scatter Plots'!$D$3&amp;ROW(A290)+5)),NA(),INDIRECT("Data!"&amp;'Scatter Plots'!$D$3&amp;ROW(A290)+5))</f>
        <v>-3.91</v>
      </c>
    </row>
    <row r="291" spans="17:18" x14ac:dyDescent="0.25">
      <c r="Q291" s="224">
        <f ca="1">IF(ISBLANK(INDIRECT("Data!"&amp;'Scatter Plots'!$E$3&amp;ROW(A291)+5)),NA(),INDIRECT("Data!"&amp;'Scatter Plots'!$E$3&amp;ROW(A291)+5))</f>
        <v>500.85199999999998</v>
      </c>
      <c r="R291" s="224">
        <f ca="1">IF(ISBLANK(INDIRECT("Data!"&amp;'Scatter Plots'!$D$3&amp;ROW(A291)+5)),NA(),INDIRECT("Data!"&amp;'Scatter Plots'!$D$3&amp;ROW(A291)+5))</f>
        <v>-5.64</v>
      </c>
    </row>
    <row r="292" spans="17:18" x14ac:dyDescent="0.25">
      <c r="Q292" s="224">
        <f ca="1">IF(ISBLANK(INDIRECT("Data!"&amp;'Scatter Plots'!$E$3&amp;ROW(A292)+5)),NA(),INDIRECT("Data!"&amp;'Scatter Plots'!$E$3&amp;ROW(A292)+5))</f>
        <v>327.48200000000003</v>
      </c>
      <c r="R292" s="224">
        <f ca="1">IF(ISBLANK(INDIRECT("Data!"&amp;'Scatter Plots'!$D$3&amp;ROW(A292)+5)),NA(),INDIRECT("Data!"&amp;'Scatter Plots'!$D$3&amp;ROW(A292)+5))</f>
        <v>-3.72</v>
      </c>
    </row>
    <row r="293" spans="17:18" x14ac:dyDescent="0.25">
      <c r="Q293" s="224">
        <f ca="1">IF(ISBLANK(INDIRECT("Data!"&amp;'Scatter Plots'!$E$3&amp;ROW(A293)+5)),NA(),INDIRECT("Data!"&amp;'Scatter Plots'!$E$3&amp;ROW(A293)+5))</f>
        <v>232.32140000000001</v>
      </c>
      <c r="R293" s="224">
        <f ca="1">IF(ISBLANK(INDIRECT("Data!"&amp;'Scatter Plots'!$D$3&amp;ROW(A293)+5)),NA(),INDIRECT("Data!"&amp;'Scatter Plots'!$D$3&amp;ROW(A293)+5))</f>
        <v>-4.1100000000000003</v>
      </c>
    </row>
    <row r="294" spans="17:18" x14ac:dyDescent="0.25">
      <c r="Q294" s="224">
        <f ca="1">IF(ISBLANK(INDIRECT("Data!"&amp;'Scatter Plots'!$E$3&amp;ROW(A294)+5)),NA(),INDIRECT("Data!"&amp;'Scatter Plots'!$E$3&amp;ROW(A294)+5))</f>
        <v>201.65700000000001</v>
      </c>
      <c r="R294" s="224">
        <f ca="1">IF(ISBLANK(INDIRECT("Data!"&amp;'Scatter Plots'!$D$3&amp;ROW(A294)+5)),NA(),INDIRECT("Data!"&amp;'Scatter Plots'!$D$3&amp;ROW(A294)+5))</f>
        <v>-4.55</v>
      </c>
    </row>
    <row r="295" spans="17:18" x14ac:dyDescent="0.25">
      <c r="Q295" s="224">
        <f ca="1">IF(ISBLANK(INDIRECT("Data!"&amp;'Scatter Plots'!$E$3&amp;ROW(A295)+5)),NA(),INDIRECT("Data!"&amp;'Scatter Plots'!$E$3&amp;ROW(A295)+5))</f>
        <v>213.303</v>
      </c>
      <c r="R295" s="224">
        <f ca="1">IF(ISBLANK(INDIRECT("Data!"&amp;'Scatter Plots'!$D$3&amp;ROW(A295)+5)),NA(),INDIRECT("Data!"&amp;'Scatter Plots'!$D$3&amp;ROW(A295)+5))</f>
        <v>-3.11</v>
      </c>
    </row>
    <row r="296" spans="17:18" x14ac:dyDescent="0.25">
      <c r="Q296" s="224">
        <f ca="1">IF(ISBLANK(INDIRECT("Data!"&amp;'Scatter Plots'!$E$3&amp;ROW(A296)+5)),NA(),INDIRECT("Data!"&amp;'Scatter Plots'!$E$3&amp;ROW(A296)+5))</f>
        <v>283.79399999999998</v>
      </c>
      <c r="R296" s="224">
        <f ca="1">IF(ISBLANK(INDIRECT("Data!"&amp;'Scatter Plots'!$D$3&amp;ROW(A296)+5)),NA(),INDIRECT("Data!"&amp;'Scatter Plots'!$D$3&amp;ROW(A296)+5))</f>
        <v>-3.43</v>
      </c>
    </row>
    <row r="297" spans="17:18" x14ac:dyDescent="0.25">
      <c r="Q297" s="224">
        <f ca="1">IF(ISBLANK(INDIRECT("Data!"&amp;'Scatter Plots'!$E$3&amp;ROW(A297)+5)),NA(),INDIRECT("Data!"&amp;'Scatter Plots'!$E$3&amp;ROW(A297)+5))</f>
        <v>328.76799999999997</v>
      </c>
      <c r="R297" s="224">
        <f ca="1">IF(ISBLANK(INDIRECT("Data!"&amp;'Scatter Plots'!$D$3&amp;ROW(A297)+5)),NA(),INDIRECT("Data!"&amp;'Scatter Plots'!$D$3&amp;ROW(A297)+5))</f>
        <v>-3.83</v>
      </c>
    </row>
    <row r="298" spans="17:18" x14ac:dyDescent="0.25">
      <c r="Q298" s="224">
        <f ca="1">IF(ISBLANK(INDIRECT("Data!"&amp;'Scatter Plots'!$E$3&amp;ROW(A298)+5)),NA(),INDIRECT("Data!"&amp;'Scatter Plots'!$E$3&amp;ROW(A298)+5))</f>
        <v>387.19</v>
      </c>
      <c r="R298" s="224">
        <f ca="1">IF(ISBLANK(INDIRECT("Data!"&amp;'Scatter Plots'!$D$3&amp;ROW(A298)+5)),NA(),INDIRECT("Data!"&amp;'Scatter Plots'!$D$3&amp;ROW(A298)+5))</f>
        <v>-4.59</v>
      </c>
    </row>
    <row r="299" spans="17:18" x14ac:dyDescent="0.25">
      <c r="Q299" s="224">
        <f ca="1">IF(ISBLANK(INDIRECT("Data!"&amp;'Scatter Plots'!$E$3&amp;ROW(A299)+5)),NA(),INDIRECT("Data!"&amp;'Scatter Plots'!$E$3&amp;ROW(A299)+5))</f>
        <v>364.37599999999998</v>
      </c>
      <c r="R299" s="224">
        <f ca="1">IF(ISBLANK(INDIRECT("Data!"&amp;'Scatter Plots'!$D$3&amp;ROW(A299)+5)),NA(),INDIRECT("Data!"&amp;'Scatter Plots'!$D$3&amp;ROW(A299)+5))</f>
        <v>-4.68</v>
      </c>
    </row>
    <row r="300" spans="17:18" x14ac:dyDescent="0.25">
      <c r="Q300" s="224">
        <f ca="1">IF(ISBLANK(INDIRECT("Data!"&amp;'Scatter Plots'!$E$3&amp;ROW(A300)+5)),NA(),INDIRECT("Data!"&amp;'Scatter Plots'!$E$3&amp;ROW(A300)+5))</f>
        <v>168.06569999999999</v>
      </c>
      <c r="R300" s="224">
        <f ca="1">IF(ISBLANK(INDIRECT("Data!"&amp;'Scatter Plots'!$D$3&amp;ROW(A300)+5)),NA(),INDIRECT("Data!"&amp;'Scatter Plots'!$D$3&amp;ROW(A300)+5))</f>
        <v>-1.27</v>
      </c>
    </row>
    <row r="301" spans="17:18" x14ac:dyDescent="0.25">
      <c r="Q301" s="224">
        <f ca="1">IF(ISBLANK(INDIRECT("Data!"&amp;'Scatter Plots'!$E$3&amp;ROW(A301)+5)),NA(),INDIRECT("Data!"&amp;'Scatter Plots'!$E$3&amp;ROW(A301)+5))</f>
        <v>470.48</v>
      </c>
      <c r="R301" s="224">
        <f ca="1">IF(ISBLANK(INDIRECT("Data!"&amp;'Scatter Plots'!$D$3&amp;ROW(A301)+5)),NA(),INDIRECT("Data!"&amp;'Scatter Plots'!$D$3&amp;ROW(A301)+5))</f>
        <v>-4.22</v>
      </c>
    </row>
    <row r="302" spans="17:18" x14ac:dyDescent="0.25">
      <c r="Q302" s="224">
        <f ca="1">IF(ISBLANK(INDIRECT("Data!"&amp;'Scatter Plots'!$E$3&amp;ROW(A302)+5)),NA(),INDIRECT("Data!"&amp;'Scatter Plots'!$E$3&amp;ROW(A302)+5))</f>
        <v>163.387</v>
      </c>
      <c r="R302" s="224">
        <f ca="1">IF(ISBLANK(INDIRECT("Data!"&amp;'Scatter Plots'!$D$3&amp;ROW(A302)+5)),NA(),INDIRECT("Data!"&amp;'Scatter Plots'!$D$3&amp;ROW(A302)+5))</f>
        <v>-1.89</v>
      </c>
    </row>
    <row r="303" spans="17:18" x14ac:dyDescent="0.25">
      <c r="Q303" s="224">
        <f ca="1">IF(ISBLANK(INDIRECT("Data!"&amp;'Scatter Plots'!$E$3&amp;ROW(A303)+5)),NA(),INDIRECT("Data!"&amp;'Scatter Plots'!$E$3&amp;ROW(A303)+5))</f>
        <v>225.45699999999999</v>
      </c>
      <c r="R303" s="224">
        <f ca="1">IF(ISBLANK(INDIRECT("Data!"&amp;'Scatter Plots'!$D$3&amp;ROW(A303)+5)),NA(),INDIRECT("Data!"&amp;'Scatter Plots'!$D$3&amp;ROW(A303)+5))</f>
        <v>-3.35</v>
      </c>
    </row>
    <row r="304" spans="17:18" x14ac:dyDescent="0.25">
      <c r="Q304" s="224">
        <f ca="1">IF(ISBLANK(INDIRECT("Data!"&amp;'Scatter Plots'!$E$3&amp;ROW(A304)+5)),NA(),INDIRECT("Data!"&amp;'Scatter Plots'!$E$3&amp;ROW(A304)+5))</f>
        <v>233.3492</v>
      </c>
      <c r="R304" s="224">
        <f ca="1">IF(ISBLANK(INDIRECT("Data!"&amp;'Scatter Plots'!$D$3&amp;ROW(A304)+5)),NA(),INDIRECT("Data!"&amp;'Scatter Plots'!$D$3&amp;ROW(A304)+5))</f>
        <v>-3.21</v>
      </c>
    </row>
    <row r="305" spans="17:18" x14ac:dyDescent="0.25">
      <c r="Q305" s="224">
        <f ca="1">IF(ISBLANK(INDIRECT("Data!"&amp;'Scatter Plots'!$E$3&amp;ROW(A305)+5)),NA(),INDIRECT("Data!"&amp;'Scatter Plots'!$E$3&amp;ROW(A305)+5))</f>
        <v>228.315</v>
      </c>
      <c r="R305" s="224">
        <f ca="1">IF(ISBLANK(INDIRECT("Data!"&amp;'Scatter Plots'!$D$3&amp;ROW(A305)+5)),NA(),INDIRECT("Data!"&amp;'Scatter Plots'!$D$3&amp;ROW(A305)+5))</f>
        <v>-2.89</v>
      </c>
    </row>
    <row r="306" spans="17:18" x14ac:dyDescent="0.25">
      <c r="Q306" s="224">
        <f ca="1">IF(ISBLANK(INDIRECT("Data!"&amp;'Scatter Plots'!$E$3&amp;ROW(A306)+5)),NA(),INDIRECT("Data!"&amp;'Scatter Plots'!$E$3&amp;ROW(A306)+5))</f>
        <v>440.81900000000002</v>
      </c>
      <c r="R306" s="224">
        <f ca="1">IF(ISBLANK(INDIRECT("Data!"&amp;'Scatter Plots'!$D$3&amp;ROW(A306)+5)),NA(),INDIRECT("Data!"&amp;'Scatter Plots'!$D$3&amp;ROW(A306)+5))</f>
        <v>-4.09</v>
      </c>
    </row>
    <row r="307" spans="17:18" x14ac:dyDescent="0.25">
      <c r="Q307" s="224">
        <f ca="1">IF(ISBLANK(INDIRECT("Data!"&amp;'Scatter Plots'!$E$3&amp;ROW(A307)+5)),NA(),INDIRECT("Data!"&amp;'Scatter Plots'!$E$3&amp;ROW(A307)+5))</f>
        <v>341.83</v>
      </c>
      <c r="R307" s="224">
        <f ca="1">IF(ISBLANK(INDIRECT("Data!"&amp;'Scatter Plots'!$D$3&amp;ROW(A307)+5)),NA(),INDIRECT("Data!"&amp;'Scatter Plots'!$D$3&amp;ROW(A307)+5))</f>
        <v>-3.99</v>
      </c>
    </row>
    <row r="308" spans="17:18" x14ac:dyDescent="0.25">
      <c r="Q308" s="224">
        <f ca="1">IF(ISBLANK(INDIRECT("Data!"&amp;'Scatter Plots'!$E$3&amp;ROW(A308)+5)),NA(),INDIRECT("Data!"&amp;'Scatter Plots'!$E$3&amp;ROW(A308)+5))</f>
        <v>216.66499999999999</v>
      </c>
      <c r="R308" s="224">
        <f ca="1">IF(ISBLANK(INDIRECT("Data!"&amp;'Scatter Plots'!$D$3&amp;ROW(A308)+5)),NA(),INDIRECT("Data!"&amp;'Scatter Plots'!$D$3&amp;ROW(A308)+5))</f>
        <v>-2.48</v>
      </c>
    </row>
    <row r="309" spans="17:18" x14ac:dyDescent="0.25">
      <c r="Q309" s="224">
        <f ca="1">IF(ISBLANK(INDIRECT("Data!"&amp;'Scatter Plots'!$E$3&amp;ROW(A309)+5)),NA(),INDIRECT("Data!"&amp;'Scatter Plots'!$E$3&amp;ROW(A309)+5))</f>
        <v>277.40179999999998</v>
      </c>
      <c r="R309" s="224">
        <f ca="1">IF(ISBLANK(INDIRECT("Data!"&amp;'Scatter Plots'!$D$3&amp;ROW(A309)+5)),NA(),INDIRECT("Data!"&amp;'Scatter Plots'!$D$3&amp;ROW(A309)+5))</f>
        <v>-4.5999999999999996</v>
      </c>
    </row>
    <row r="310" spans="17:18" x14ac:dyDescent="0.25">
      <c r="Q310" s="224">
        <f ca="1">IF(ISBLANK(INDIRECT("Data!"&amp;'Scatter Plots'!$E$3&amp;ROW(A310)+5)),NA(),INDIRECT("Data!"&amp;'Scatter Plots'!$E$3&amp;ROW(A310)+5))</f>
        <v>225.29079999999999</v>
      </c>
      <c r="R310" s="224">
        <f ca="1">IF(ISBLANK(INDIRECT("Data!"&amp;'Scatter Plots'!$D$3&amp;ROW(A310)+5)),NA(),INDIRECT("Data!"&amp;'Scatter Plots'!$D$3&amp;ROW(A310)+5))</f>
        <v>-3.78</v>
      </c>
    </row>
    <row r="311" spans="17:18" x14ac:dyDescent="0.25">
      <c r="Q311" s="224">
        <f ca="1">IF(ISBLANK(INDIRECT("Data!"&amp;'Scatter Plots'!$E$3&amp;ROW(A311)+5)),NA(),INDIRECT("Data!"&amp;'Scatter Plots'!$E$3&amp;ROW(A311)+5))</f>
        <v>229.71</v>
      </c>
      <c r="R311" s="224">
        <f ca="1">IF(ISBLANK(INDIRECT("Data!"&amp;'Scatter Plots'!$D$3&amp;ROW(A311)+5)),NA(),INDIRECT("Data!"&amp;'Scatter Plots'!$D$3&amp;ROW(A311)+5))</f>
        <v>-4.1500000000000004</v>
      </c>
    </row>
    <row r="312" spans="17:18" x14ac:dyDescent="0.25">
      <c r="Q312" s="224">
        <f ca="1">IF(ISBLANK(INDIRECT("Data!"&amp;'Scatter Plots'!$E$3&amp;ROW(A312)+5)),NA(),INDIRECT("Data!"&amp;'Scatter Plots'!$E$3&amp;ROW(A312)+5))</f>
        <v>241.35599999999999</v>
      </c>
      <c r="R312" s="224">
        <f ca="1">IF(ISBLANK(INDIRECT("Data!"&amp;'Scatter Plots'!$D$3&amp;ROW(A312)+5)),NA(),INDIRECT("Data!"&amp;'Scatter Plots'!$D$3&amp;ROW(A312)+5))</f>
        <v>-4</v>
      </c>
    </row>
    <row r="313" spans="17:18" x14ac:dyDescent="0.25">
      <c r="Q313" s="224">
        <f ca="1">IF(ISBLANK(INDIRECT("Data!"&amp;'Scatter Plots'!$E$3&amp;ROW(A313)+5)),NA(),INDIRECT("Data!"&amp;'Scatter Plots'!$E$3&amp;ROW(A313)+5))</f>
        <v>323.83800000000002</v>
      </c>
      <c r="R313" s="224">
        <f ca="1">IF(ISBLANK(INDIRECT("Data!"&amp;'Scatter Plots'!$D$3&amp;ROW(A313)+5)),NA(),INDIRECT("Data!"&amp;'Scatter Plots'!$D$3&amp;ROW(A313)+5))</f>
        <v>-4.84</v>
      </c>
    </row>
    <row r="314" spans="17:18" x14ac:dyDescent="0.25">
      <c r="Q314" s="224">
        <f ca="1">IF(ISBLANK(INDIRECT("Data!"&amp;'Scatter Plots'!$E$3&amp;ROW(A314)+5)),NA(),INDIRECT("Data!"&amp;'Scatter Plots'!$E$3&amp;ROW(A314)+5))</f>
        <v>240.20599999999999</v>
      </c>
      <c r="R314" s="224">
        <f ca="1">IF(ISBLANK(INDIRECT("Data!"&amp;'Scatter Plots'!$D$3&amp;ROW(A314)+5)),NA(),INDIRECT("Data!"&amp;'Scatter Plots'!$D$3&amp;ROW(A314)+5))</f>
        <v>-2.84</v>
      </c>
    </row>
    <row r="315" spans="17:18" x14ac:dyDescent="0.25">
      <c r="Q315" s="224">
        <f ca="1">IF(ISBLANK(INDIRECT("Data!"&amp;'Scatter Plots'!$E$3&amp;ROW(A315)+5)),NA(),INDIRECT("Data!"&amp;'Scatter Plots'!$E$3&amp;ROW(A315)+5))</f>
        <v>396.375</v>
      </c>
      <c r="R315" s="224">
        <f ca="1">IF(ISBLANK(INDIRECT("Data!"&amp;'Scatter Plots'!$D$3&amp;ROW(A315)+5)),NA(),INDIRECT("Data!"&amp;'Scatter Plots'!$D$3&amp;ROW(A315)+5))</f>
        <v>-4.1100000000000003</v>
      </c>
    </row>
    <row r="316" spans="17:18" x14ac:dyDescent="0.25">
      <c r="Q316" s="224">
        <f ca="1">IF(ISBLANK(INDIRECT("Data!"&amp;'Scatter Plots'!$E$3&amp;ROW(A316)+5)),NA(),INDIRECT("Data!"&amp;'Scatter Plots'!$E$3&amp;ROW(A316)+5))</f>
        <v>372.41699999999997</v>
      </c>
      <c r="R316" s="224">
        <f ca="1">IF(ISBLANK(INDIRECT("Data!"&amp;'Scatter Plots'!$D$3&amp;ROW(A316)+5)),NA(),INDIRECT("Data!"&amp;'Scatter Plots'!$D$3&amp;ROW(A316)+5))</f>
        <v>-4.22</v>
      </c>
    </row>
    <row r="317" spans="17:18" x14ac:dyDescent="0.25">
      <c r="Q317" s="224">
        <f ca="1">IF(ISBLANK(INDIRECT("Data!"&amp;'Scatter Plots'!$E$3&amp;ROW(A317)+5)),NA(),INDIRECT("Data!"&amp;'Scatter Plots'!$E$3&amp;ROW(A317)+5))</f>
        <v>376.36599999999999</v>
      </c>
      <c r="R317" s="224">
        <f ca="1">IF(ISBLANK(INDIRECT("Data!"&amp;'Scatter Plots'!$D$3&amp;ROW(A317)+5)),NA(),INDIRECT("Data!"&amp;'Scatter Plots'!$D$3&amp;ROW(A317)+5))</f>
        <v>-3.82</v>
      </c>
    </row>
    <row r="318" spans="17:18" x14ac:dyDescent="0.25">
      <c r="Q318" s="224">
        <f ca="1">IF(ISBLANK(INDIRECT("Data!"&amp;'Scatter Plots'!$E$3&amp;ROW(A318)+5)),NA(),INDIRECT("Data!"&amp;'Scatter Plots'!$E$3&amp;ROW(A318)+5))</f>
        <v>387.392</v>
      </c>
      <c r="R318" s="224">
        <f ca="1">IF(ISBLANK(INDIRECT("Data!"&amp;'Scatter Plots'!$D$3&amp;ROW(A318)+5)),NA(),INDIRECT("Data!"&amp;'Scatter Plots'!$D$3&amp;ROW(A318)+5))</f>
        <v>-3.33</v>
      </c>
    </row>
    <row r="319" spans="17:18" x14ac:dyDescent="0.25">
      <c r="Q319" s="224">
        <f ca="1">IF(ISBLANK(INDIRECT("Data!"&amp;'Scatter Plots'!$E$3&amp;ROW(A319)+5)),NA(),INDIRECT("Data!"&amp;'Scatter Plots'!$E$3&amp;ROW(A319)+5))</f>
        <v>279.44099999999997</v>
      </c>
      <c r="R319" s="224">
        <f ca="1">IF(ISBLANK(INDIRECT("Data!"&amp;'Scatter Plots'!$D$3&amp;ROW(A319)+5)),NA(),INDIRECT("Data!"&amp;'Scatter Plots'!$D$3&amp;ROW(A319)+5))</f>
        <v>-5.05</v>
      </c>
    </row>
    <row r="320" spans="17:18" x14ac:dyDescent="0.25">
      <c r="Q320" s="224">
        <f ca="1">IF(ISBLANK(INDIRECT("Data!"&amp;'Scatter Plots'!$E$3&amp;ROW(A320)+5)),NA(),INDIRECT("Data!"&amp;'Scatter Plots'!$E$3&amp;ROW(A320)+5))</f>
        <v>363.38799999999998</v>
      </c>
      <c r="R320" s="224">
        <f ca="1">IF(ISBLANK(INDIRECT("Data!"&amp;'Scatter Plots'!$D$3&amp;ROW(A320)+5)),NA(),INDIRECT("Data!"&amp;'Scatter Plots'!$D$3&amp;ROW(A320)+5))</f>
        <v>-3.3</v>
      </c>
    </row>
    <row r="321" spans="17:18" x14ac:dyDescent="0.25">
      <c r="Q321" s="224">
        <f ca="1">IF(ISBLANK(INDIRECT("Data!"&amp;'Scatter Plots'!$E$3&amp;ROW(A321)+5)),NA(),INDIRECT("Data!"&amp;'Scatter Plots'!$E$3&amp;ROW(A321)+5))</f>
        <v>329.43329999999997</v>
      </c>
      <c r="R321" s="224">
        <f ca="1">IF(ISBLANK(INDIRECT("Data!"&amp;'Scatter Plots'!$D$3&amp;ROW(A321)+5)),NA(),INDIRECT("Data!"&amp;'Scatter Plots'!$D$3&amp;ROW(A321)+5))</f>
        <v>-4.46</v>
      </c>
    </row>
    <row r="322" spans="17:18" x14ac:dyDescent="0.25">
      <c r="Q322" s="224">
        <f ca="1">IF(ISBLANK(INDIRECT("Data!"&amp;'Scatter Plots'!$E$3&amp;ROW(A322)+5)),NA(),INDIRECT("Data!"&amp;'Scatter Plots'!$E$3&amp;ROW(A322)+5))</f>
        <v>424.327</v>
      </c>
      <c r="R322" s="224">
        <f ca="1">IF(ISBLANK(INDIRECT("Data!"&amp;'Scatter Plots'!$D$3&amp;ROW(A322)+5)),NA(),INDIRECT("Data!"&amp;'Scatter Plots'!$D$3&amp;ROW(A322)+5))</f>
        <v>-4.08</v>
      </c>
    </row>
    <row r="323" spans="17:18" x14ac:dyDescent="0.25">
      <c r="Q323" s="224">
        <f ca="1">IF(ISBLANK(INDIRECT("Data!"&amp;'Scatter Plots'!$E$3&amp;ROW(A323)+5)),NA(),INDIRECT("Data!"&amp;'Scatter Plots'!$E$3&amp;ROW(A323)+5))</f>
        <v>304.66399999999999</v>
      </c>
      <c r="R323" s="224">
        <f ca="1">IF(ISBLANK(INDIRECT("Data!"&amp;'Scatter Plots'!$D$3&amp;ROW(A323)+5)),NA(),INDIRECT("Data!"&amp;'Scatter Plots'!$D$3&amp;ROW(A323)+5))</f>
        <v>-4.88</v>
      </c>
    </row>
    <row r="324" spans="17:18" x14ac:dyDescent="0.25">
      <c r="Q324" s="224">
        <f ca="1">IF(ISBLANK(INDIRECT("Data!"&amp;'Scatter Plots'!$E$3&amp;ROW(A324)+5)),NA(),INDIRECT("Data!"&amp;'Scatter Plots'!$E$3&amp;ROW(A324)+5))</f>
        <v>401.82499999999999</v>
      </c>
      <c r="R324" s="224">
        <f ca="1">IF(ISBLANK(INDIRECT("Data!"&amp;'Scatter Plots'!$D$3&amp;ROW(A324)+5)),NA(),INDIRECT("Data!"&amp;'Scatter Plots'!$D$3&amp;ROW(A324)+5))</f>
        <v>-4.03</v>
      </c>
    </row>
    <row r="325" spans="17:18" x14ac:dyDescent="0.25">
      <c r="Q325" s="224">
        <f ca="1">IF(ISBLANK(INDIRECT("Data!"&amp;'Scatter Plots'!$E$3&amp;ROW(A325)+5)),NA(),INDIRECT("Data!"&amp;'Scatter Plots'!$E$3&amp;ROW(A325)+5))</f>
        <v>333.40379999999999</v>
      </c>
      <c r="R325" s="224">
        <f ca="1">IF(ISBLANK(INDIRECT("Data!"&amp;'Scatter Plots'!$D$3&amp;ROW(A325)+5)),NA(),INDIRECT("Data!"&amp;'Scatter Plots'!$D$3&amp;ROW(A325)+5))</f>
        <v>-4</v>
      </c>
    </row>
    <row r="326" spans="17:18" x14ac:dyDescent="0.25">
      <c r="Q326" s="224">
        <f ca="1">IF(ISBLANK(INDIRECT("Data!"&amp;'Scatter Plots'!$E$3&amp;ROW(A326)+5)),NA(),INDIRECT("Data!"&amp;'Scatter Plots'!$E$3&amp;ROW(A326)+5))</f>
        <v>278.30860000000001</v>
      </c>
      <c r="R326" s="224">
        <f ca="1">IF(ISBLANK(INDIRECT("Data!"&amp;'Scatter Plots'!$D$3&amp;ROW(A326)+5)),NA(),INDIRECT("Data!"&amp;'Scatter Plots'!$D$3&amp;ROW(A326)+5))</f>
        <v>-3.75</v>
      </c>
    </row>
    <row r="327" spans="17:18" x14ac:dyDescent="0.25">
      <c r="Q327" s="224">
        <f ca="1">IF(ISBLANK(INDIRECT("Data!"&amp;'Scatter Plots'!$E$3&amp;ROW(A327)+5)),NA(),INDIRECT("Data!"&amp;'Scatter Plots'!$E$3&amp;ROW(A327)+5))</f>
        <v>395.39</v>
      </c>
      <c r="R327" s="224">
        <f ca="1">IF(ISBLANK(INDIRECT("Data!"&amp;'Scatter Plots'!$D$3&amp;ROW(A327)+5)),NA(),INDIRECT("Data!"&amp;'Scatter Plots'!$D$3&amp;ROW(A327)+5))</f>
        <v>-4.22</v>
      </c>
    </row>
    <row r="328" spans="17:18" x14ac:dyDescent="0.25">
      <c r="Q328" s="224">
        <f ca="1">IF(ISBLANK(INDIRECT("Data!"&amp;'Scatter Plots'!$E$3&amp;ROW(A328)+5)),NA(),INDIRECT("Data!"&amp;'Scatter Plots'!$E$3&amp;ROW(A328)+5))</f>
        <v>256.471</v>
      </c>
      <c r="R328" s="224">
        <f ca="1">IF(ISBLANK(INDIRECT("Data!"&amp;'Scatter Plots'!$D$3&amp;ROW(A328)+5)),NA(),INDIRECT("Data!"&amp;'Scatter Plots'!$D$3&amp;ROW(A328)+5))</f>
        <v>-2.74</v>
      </c>
    </row>
    <row r="329" spans="17:18" x14ac:dyDescent="0.25">
      <c r="Q329" s="224">
        <f ca="1">IF(ISBLANK(INDIRECT("Data!"&amp;'Scatter Plots'!$E$3&amp;ROW(A329)+5)),NA(),INDIRECT("Data!"&amp;'Scatter Plots'!$E$3&amp;ROW(A329)+5))</f>
        <v>229.71</v>
      </c>
      <c r="R329" s="224">
        <f ca="1">IF(ISBLANK(INDIRECT("Data!"&amp;'Scatter Plots'!$D$3&amp;ROW(A329)+5)),NA(),INDIRECT("Data!"&amp;'Scatter Plots'!$D$3&amp;ROW(A329)+5))</f>
        <v>-4.0599999999999996</v>
      </c>
    </row>
    <row r="330" spans="17:18" x14ac:dyDescent="0.25">
      <c r="Q330" s="224">
        <f ca="1">IF(ISBLANK(INDIRECT("Data!"&amp;'Scatter Plots'!$E$3&amp;ROW(A330)+5)),NA(),INDIRECT("Data!"&amp;'Scatter Plots'!$E$3&amp;ROW(A330)+5))</f>
        <v>437.351</v>
      </c>
      <c r="R330" s="224">
        <f ca="1">IF(ISBLANK(INDIRECT("Data!"&amp;'Scatter Plots'!$D$3&amp;ROW(A330)+5)),NA(),INDIRECT("Data!"&amp;'Scatter Plots'!$D$3&amp;ROW(A330)+5))</f>
        <v>-3.48</v>
      </c>
    </row>
    <row r="331" spans="17:18" x14ac:dyDescent="0.25">
      <c r="Q331" s="224">
        <f ca="1">IF(ISBLANK(INDIRECT("Data!"&amp;'Scatter Plots'!$E$3&amp;ROW(A331)+5)),NA(),INDIRECT("Data!"&amp;'Scatter Plots'!$E$3&amp;ROW(A331)+5))</f>
        <v>335.279</v>
      </c>
      <c r="R331" s="224">
        <f ca="1">IF(ISBLANK(INDIRECT("Data!"&amp;'Scatter Plots'!$D$3&amp;ROW(A331)+5)),NA(),INDIRECT("Data!"&amp;'Scatter Plots'!$D$3&amp;ROW(A331)+5))</f>
        <v>-5.68</v>
      </c>
    </row>
    <row r="332" spans="17:18" x14ac:dyDescent="0.25">
      <c r="Q332" s="224">
        <f ca="1">IF(ISBLANK(INDIRECT("Data!"&amp;'Scatter Plots'!$E$3&amp;ROW(A332)+5)),NA(),INDIRECT("Data!"&amp;'Scatter Plots'!$E$3&amp;ROW(A332)+5))</f>
        <v>478.40300000000002</v>
      </c>
      <c r="R332" s="224">
        <f ca="1">IF(ISBLANK(INDIRECT("Data!"&amp;'Scatter Plots'!$D$3&amp;ROW(A332)+5)),NA(),INDIRECT("Data!"&amp;'Scatter Plots'!$D$3&amp;ROW(A332)+5))</f>
        <v>-4.08</v>
      </c>
    </row>
    <row r="333" spans="17:18" x14ac:dyDescent="0.25">
      <c r="Q333" s="224">
        <f ca="1">IF(ISBLANK(INDIRECT("Data!"&amp;'Scatter Plots'!$E$3&amp;ROW(A333)+5)),NA(),INDIRECT("Data!"&amp;'Scatter Plots'!$E$3&amp;ROW(A333)+5))</f>
        <v>445.29700000000003</v>
      </c>
      <c r="R333" s="224">
        <f ca="1">IF(ISBLANK(INDIRECT("Data!"&amp;'Scatter Plots'!$D$3&amp;ROW(A333)+5)),NA(),INDIRECT("Data!"&amp;'Scatter Plots'!$D$3&amp;ROW(A333)+5))</f>
        <v>-4.0199999999999996</v>
      </c>
    </row>
    <row r="334" spans="17:18" x14ac:dyDescent="0.25">
      <c r="Q334" s="224">
        <f ca="1">IF(ISBLANK(INDIRECT("Data!"&amp;'Scatter Plots'!$E$3&amp;ROW(A334)+5)),NA(),INDIRECT("Data!"&amp;'Scatter Plots'!$E$3&amp;ROW(A334)+5))</f>
        <v>203.345</v>
      </c>
      <c r="R334" s="224">
        <f ca="1">IF(ISBLANK(INDIRECT("Data!"&amp;'Scatter Plots'!$D$3&amp;ROW(A334)+5)),NA(),INDIRECT("Data!"&amp;'Scatter Plots'!$D$3&amp;ROW(A334)+5))</f>
        <v>-2.96</v>
      </c>
    </row>
    <row r="335" spans="17:18" x14ac:dyDescent="0.25">
      <c r="Q335" s="224" t="e">
        <f ca="1">IF(ISBLANK(INDIRECT("Data!"&amp;'Scatter Plots'!$E$3&amp;ROW(A335)+5)),NA(),INDIRECT("Data!"&amp;'Scatter Plots'!$E$3&amp;ROW(A335)+5))</f>
        <v>#N/A</v>
      </c>
      <c r="R335" s="224" t="e">
        <f ca="1">IF(ISBLANK(INDIRECT("Data!"&amp;'Scatter Plots'!$D$3&amp;ROW(A335)+5)),NA(),INDIRECT("Data!"&amp;'Scatter Plots'!$D$3&amp;ROW(A335)+5))</f>
        <v>#N/A</v>
      </c>
    </row>
    <row r="336" spans="17:18" x14ac:dyDescent="0.25">
      <c r="Q336" s="224" t="e">
        <f ca="1">IF(ISBLANK(INDIRECT("Data!"&amp;'Scatter Plots'!$E$3&amp;ROW(A336)+5)),NA(),INDIRECT("Data!"&amp;'Scatter Plots'!$E$3&amp;ROW(A336)+5))</f>
        <v>#N/A</v>
      </c>
      <c r="R336" s="224" t="e">
        <f ca="1">IF(ISBLANK(INDIRECT("Data!"&amp;'Scatter Plots'!$D$3&amp;ROW(A336)+5)),NA(),INDIRECT("Data!"&amp;'Scatter Plots'!$D$3&amp;ROW(A336)+5))</f>
        <v>#N/A</v>
      </c>
    </row>
    <row r="337" spans="17:18" x14ac:dyDescent="0.25">
      <c r="Q337" s="224" t="e">
        <f ca="1">IF(ISBLANK(INDIRECT("Data!"&amp;'Scatter Plots'!$E$3&amp;ROW(A337)+5)),NA(),INDIRECT("Data!"&amp;'Scatter Plots'!$E$3&amp;ROW(A337)+5))</f>
        <v>#N/A</v>
      </c>
      <c r="R337" s="224" t="e">
        <f ca="1">IF(ISBLANK(INDIRECT("Data!"&amp;'Scatter Plots'!$D$3&amp;ROW(A337)+5)),NA(),INDIRECT("Data!"&amp;'Scatter Plots'!$D$3&amp;ROW(A337)+5))</f>
        <v>#N/A</v>
      </c>
    </row>
    <row r="338" spans="17:18" x14ac:dyDescent="0.25">
      <c r="Q338" s="224" t="e">
        <f ca="1">IF(ISBLANK(INDIRECT("Data!"&amp;'Scatter Plots'!$E$3&amp;ROW(A338)+5)),NA(),INDIRECT("Data!"&amp;'Scatter Plots'!$E$3&amp;ROW(A338)+5))</f>
        <v>#N/A</v>
      </c>
      <c r="R338" s="224" t="e">
        <f ca="1">IF(ISBLANK(INDIRECT("Data!"&amp;'Scatter Plots'!$D$3&amp;ROW(A338)+5)),NA(),INDIRECT("Data!"&amp;'Scatter Plots'!$D$3&amp;ROW(A338)+5))</f>
        <v>#N/A</v>
      </c>
    </row>
    <row r="339" spans="17:18" x14ac:dyDescent="0.25">
      <c r="Q339" s="224" t="e">
        <f ca="1">IF(ISBLANK(INDIRECT("Data!"&amp;'Scatter Plots'!$E$3&amp;ROW(A339)+5)),NA(),INDIRECT("Data!"&amp;'Scatter Plots'!$E$3&amp;ROW(A339)+5))</f>
        <v>#N/A</v>
      </c>
      <c r="R339" s="224" t="e">
        <f ca="1">IF(ISBLANK(INDIRECT("Data!"&amp;'Scatter Plots'!$D$3&amp;ROW(A339)+5)),NA(),INDIRECT("Data!"&amp;'Scatter Plots'!$D$3&amp;ROW(A339)+5))</f>
        <v>#N/A</v>
      </c>
    </row>
    <row r="340" spans="17:18" x14ac:dyDescent="0.25">
      <c r="Q340" s="224" t="e">
        <f ca="1">IF(ISBLANK(INDIRECT("Data!"&amp;'Scatter Plots'!$E$3&amp;ROW(A340)+5)),NA(),INDIRECT("Data!"&amp;'Scatter Plots'!$E$3&amp;ROW(A340)+5))</f>
        <v>#N/A</v>
      </c>
      <c r="R340" s="224" t="e">
        <f ca="1">IF(ISBLANK(INDIRECT("Data!"&amp;'Scatter Plots'!$D$3&amp;ROW(A340)+5)),NA(),INDIRECT("Data!"&amp;'Scatter Plots'!$D$3&amp;ROW(A340)+5))</f>
        <v>#N/A</v>
      </c>
    </row>
    <row r="341" spans="17:18" x14ac:dyDescent="0.25">
      <c r="Q341" s="224" t="e">
        <f ca="1">IF(ISBLANK(INDIRECT("Data!"&amp;'Scatter Plots'!$E$3&amp;ROW(A341)+5)),NA(),INDIRECT("Data!"&amp;'Scatter Plots'!$E$3&amp;ROW(A341)+5))</f>
        <v>#N/A</v>
      </c>
      <c r="R341" s="224" t="e">
        <f ca="1">IF(ISBLANK(INDIRECT("Data!"&amp;'Scatter Plots'!$D$3&amp;ROW(A341)+5)),NA(),INDIRECT("Data!"&amp;'Scatter Plots'!$D$3&amp;ROW(A341)+5))</f>
        <v>#N/A</v>
      </c>
    </row>
    <row r="342" spans="17:18" x14ac:dyDescent="0.25">
      <c r="Q342" s="224" t="e">
        <f ca="1">IF(ISBLANK(INDIRECT("Data!"&amp;'Scatter Plots'!$E$3&amp;ROW(A342)+5)),NA(),INDIRECT("Data!"&amp;'Scatter Plots'!$E$3&amp;ROW(A342)+5))</f>
        <v>#N/A</v>
      </c>
      <c r="R342" s="224" t="e">
        <f ca="1">IF(ISBLANK(INDIRECT("Data!"&amp;'Scatter Plots'!$D$3&amp;ROW(A342)+5)),NA(),INDIRECT("Data!"&amp;'Scatter Plots'!$D$3&amp;ROW(A342)+5))</f>
        <v>#N/A</v>
      </c>
    </row>
    <row r="343" spans="17:18" x14ac:dyDescent="0.25">
      <c r="Q343" s="224" t="e">
        <f ca="1">IF(ISBLANK(INDIRECT("Data!"&amp;'Scatter Plots'!$E$3&amp;ROW(A343)+5)),NA(),INDIRECT("Data!"&amp;'Scatter Plots'!$E$3&amp;ROW(A343)+5))</f>
        <v>#N/A</v>
      </c>
      <c r="R343" s="224" t="e">
        <f ca="1">IF(ISBLANK(INDIRECT("Data!"&amp;'Scatter Plots'!$D$3&amp;ROW(A343)+5)),NA(),INDIRECT("Data!"&amp;'Scatter Plots'!$D$3&amp;ROW(A343)+5))</f>
        <v>#N/A</v>
      </c>
    </row>
    <row r="344" spans="17:18" x14ac:dyDescent="0.25">
      <c r="Q344" s="224" t="e">
        <f ca="1">IF(ISBLANK(INDIRECT("Data!"&amp;'Scatter Plots'!$E$3&amp;ROW(A344)+5)),NA(),INDIRECT("Data!"&amp;'Scatter Plots'!$E$3&amp;ROW(A344)+5))</f>
        <v>#N/A</v>
      </c>
      <c r="R344" s="224" t="e">
        <f ca="1">IF(ISBLANK(INDIRECT("Data!"&amp;'Scatter Plots'!$D$3&amp;ROW(A344)+5)),NA(),INDIRECT("Data!"&amp;'Scatter Plots'!$D$3&amp;ROW(A344)+5))</f>
        <v>#N/A</v>
      </c>
    </row>
    <row r="345" spans="17:18" x14ac:dyDescent="0.25">
      <c r="Q345" s="224" t="e">
        <f ca="1">IF(ISBLANK(INDIRECT("Data!"&amp;'Scatter Plots'!$E$3&amp;ROW(A345)+5)),NA(),INDIRECT("Data!"&amp;'Scatter Plots'!$E$3&amp;ROW(A345)+5))</f>
        <v>#N/A</v>
      </c>
      <c r="R345" s="224" t="e">
        <f ca="1">IF(ISBLANK(INDIRECT("Data!"&amp;'Scatter Plots'!$D$3&amp;ROW(A345)+5)),NA(),INDIRECT("Data!"&amp;'Scatter Plots'!$D$3&amp;ROW(A345)+5))</f>
        <v>#N/A</v>
      </c>
    </row>
    <row r="346" spans="17:18" x14ac:dyDescent="0.25">
      <c r="Q346" s="224" t="e">
        <f ca="1">IF(ISBLANK(INDIRECT("Data!"&amp;'Scatter Plots'!$E$3&amp;ROW(A346)+5)),NA(),INDIRECT("Data!"&amp;'Scatter Plots'!$E$3&amp;ROW(A346)+5))</f>
        <v>#N/A</v>
      </c>
      <c r="R346" s="224" t="e">
        <f ca="1">IF(ISBLANK(INDIRECT("Data!"&amp;'Scatter Plots'!$D$3&amp;ROW(A346)+5)),NA(),INDIRECT("Data!"&amp;'Scatter Plots'!$D$3&amp;ROW(A346)+5))</f>
        <v>#N/A</v>
      </c>
    </row>
    <row r="347" spans="17:18" x14ac:dyDescent="0.25">
      <c r="Q347" s="224" t="e">
        <f ca="1">IF(ISBLANK(INDIRECT("Data!"&amp;'Scatter Plots'!$E$3&amp;ROW(A347)+5)),NA(),INDIRECT("Data!"&amp;'Scatter Plots'!$E$3&amp;ROW(A347)+5))</f>
        <v>#N/A</v>
      </c>
      <c r="R347" s="224" t="e">
        <f ca="1">IF(ISBLANK(INDIRECT("Data!"&amp;'Scatter Plots'!$D$3&amp;ROW(A347)+5)),NA(),INDIRECT("Data!"&amp;'Scatter Plots'!$D$3&amp;ROW(A347)+5))</f>
        <v>#N/A</v>
      </c>
    </row>
    <row r="348" spans="17:18" x14ac:dyDescent="0.25">
      <c r="Q348" s="224" t="e">
        <f ca="1">IF(ISBLANK(INDIRECT("Data!"&amp;'Scatter Plots'!$E$3&amp;ROW(A348)+5)),NA(),INDIRECT("Data!"&amp;'Scatter Plots'!$E$3&amp;ROW(A348)+5))</f>
        <v>#N/A</v>
      </c>
      <c r="R348" s="224" t="e">
        <f ca="1">IF(ISBLANK(INDIRECT("Data!"&amp;'Scatter Plots'!$D$3&amp;ROW(A348)+5)),NA(),INDIRECT("Data!"&amp;'Scatter Plots'!$D$3&amp;ROW(A348)+5))</f>
        <v>#N/A</v>
      </c>
    </row>
    <row r="349" spans="17:18" x14ac:dyDescent="0.25">
      <c r="Q349" s="224" t="e">
        <f ca="1">IF(ISBLANK(INDIRECT("Data!"&amp;'Scatter Plots'!$E$3&amp;ROW(A349)+5)),NA(),INDIRECT("Data!"&amp;'Scatter Plots'!$E$3&amp;ROW(A349)+5))</f>
        <v>#N/A</v>
      </c>
      <c r="R349" s="224" t="e">
        <f ca="1">IF(ISBLANK(INDIRECT("Data!"&amp;'Scatter Plots'!$D$3&amp;ROW(A349)+5)),NA(),INDIRECT("Data!"&amp;'Scatter Plots'!$D$3&amp;ROW(A349)+5))</f>
        <v>#N/A</v>
      </c>
    </row>
    <row r="350" spans="17:18" x14ac:dyDescent="0.25">
      <c r="Q350" s="224" t="e">
        <f ca="1">IF(ISBLANK(INDIRECT("Data!"&amp;'Scatter Plots'!$E$3&amp;ROW(A350)+5)),NA(),INDIRECT("Data!"&amp;'Scatter Plots'!$E$3&amp;ROW(A350)+5))</f>
        <v>#N/A</v>
      </c>
      <c r="R350" s="224" t="e">
        <f ca="1">IF(ISBLANK(INDIRECT("Data!"&amp;'Scatter Plots'!$D$3&amp;ROW(A350)+5)),NA(),INDIRECT("Data!"&amp;'Scatter Plots'!$D$3&amp;ROW(A350)+5))</f>
        <v>#N/A</v>
      </c>
    </row>
    <row r="351" spans="17:18" x14ac:dyDescent="0.25">
      <c r="Q351" s="224" t="e">
        <f ca="1">IF(ISBLANK(INDIRECT("Data!"&amp;'Scatter Plots'!$E$3&amp;ROW(A351)+5)),NA(),INDIRECT("Data!"&amp;'Scatter Plots'!$E$3&amp;ROW(A351)+5))</f>
        <v>#N/A</v>
      </c>
      <c r="R351" s="224" t="e">
        <f ca="1">IF(ISBLANK(INDIRECT("Data!"&amp;'Scatter Plots'!$D$3&amp;ROW(A351)+5)),NA(),INDIRECT("Data!"&amp;'Scatter Plots'!$D$3&amp;ROW(A351)+5))</f>
        <v>#N/A</v>
      </c>
    </row>
    <row r="352" spans="17:18" x14ac:dyDescent="0.25">
      <c r="Q352" s="224" t="e">
        <f ca="1">IF(ISBLANK(INDIRECT("Data!"&amp;'Scatter Plots'!$E$3&amp;ROW(A352)+5)),NA(),INDIRECT("Data!"&amp;'Scatter Plots'!$E$3&amp;ROW(A352)+5))</f>
        <v>#N/A</v>
      </c>
      <c r="R352" s="224" t="e">
        <f ca="1">IF(ISBLANK(INDIRECT("Data!"&amp;'Scatter Plots'!$D$3&amp;ROW(A352)+5)),NA(),INDIRECT("Data!"&amp;'Scatter Plots'!$D$3&amp;ROW(A352)+5))</f>
        <v>#N/A</v>
      </c>
    </row>
    <row r="353" spans="17:18" x14ac:dyDescent="0.25">
      <c r="Q353" s="224" t="e">
        <f ca="1">IF(ISBLANK(INDIRECT("Data!"&amp;'Scatter Plots'!$E$3&amp;ROW(A353)+5)),NA(),INDIRECT("Data!"&amp;'Scatter Plots'!$E$3&amp;ROW(A353)+5))</f>
        <v>#N/A</v>
      </c>
      <c r="R353" s="224" t="e">
        <f ca="1">IF(ISBLANK(INDIRECT("Data!"&amp;'Scatter Plots'!$D$3&amp;ROW(A353)+5)),NA(),INDIRECT("Data!"&amp;'Scatter Plots'!$D$3&amp;ROW(A353)+5))</f>
        <v>#N/A</v>
      </c>
    </row>
    <row r="354" spans="17:18" x14ac:dyDescent="0.25">
      <c r="Q354" s="224" t="e">
        <f ca="1">IF(ISBLANK(INDIRECT("Data!"&amp;'Scatter Plots'!$E$3&amp;ROW(A354)+5)),NA(),INDIRECT("Data!"&amp;'Scatter Plots'!$E$3&amp;ROW(A354)+5))</f>
        <v>#N/A</v>
      </c>
      <c r="R354" s="224" t="e">
        <f ca="1">IF(ISBLANK(INDIRECT("Data!"&amp;'Scatter Plots'!$D$3&amp;ROW(A354)+5)),NA(),INDIRECT("Data!"&amp;'Scatter Plots'!$D$3&amp;ROW(A354)+5))</f>
        <v>#N/A</v>
      </c>
    </row>
    <row r="355" spans="17:18" x14ac:dyDescent="0.25">
      <c r="Q355" s="224" t="e">
        <f ca="1">IF(ISBLANK(INDIRECT("Data!"&amp;'Scatter Plots'!$E$3&amp;ROW(A355)+5)),NA(),INDIRECT("Data!"&amp;'Scatter Plots'!$E$3&amp;ROW(A355)+5))</f>
        <v>#N/A</v>
      </c>
      <c r="R355" s="224" t="e">
        <f ca="1">IF(ISBLANK(INDIRECT("Data!"&amp;'Scatter Plots'!$D$3&amp;ROW(A355)+5)),NA(),INDIRECT("Data!"&amp;'Scatter Plots'!$D$3&amp;ROW(A355)+5))</f>
        <v>#N/A</v>
      </c>
    </row>
    <row r="356" spans="17:18" x14ac:dyDescent="0.25">
      <c r="Q356" s="224" t="e">
        <f ca="1">IF(ISBLANK(INDIRECT("Data!"&amp;'Scatter Plots'!$E$3&amp;ROW(A356)+5)),NA(),INDIRECT("Data!"&amp;'Scatter Plots'!$E$3&amp;ROW(A356)+5))</f>
        <v>#N/A</v>
      </c>
      <c r="R356" s="224" t="e">
        <f ca="1">IF(ISBLANK(INDIRECT("Data!"&amp;'Scatter Plots'!$D$3&amp;ROW(A356)+5)),NA(),INDIRECT("Data!"&amp;'Scatter Plots'!$D$3&amp;ROW(A356)+5))</f>
        <v>#N/A</v>
      </c>
    </row>
    <row r="357" spans="17:18" x14ac:dyDescent="0.25">
      <c r="Q357" s="224" t="e">
        <f ca="1">IF(ISBLANK(INDIRECT("Data!"&amp;'Scatter Plots'!$E$3&amp;ROW(A357)+5)),NA(),INDIRECT("Data!"&amp;'Scatter Plots'!$E$3&amp;ROW(A357)+5))</f>
        <v>#N/A</v>
      </c>
      <c r="R357" s="224" t="e">
        <f ca="1">IF(ISBLANK(INDIRECT("Data!"&amp;'Scatter Plots'!$D$3&amp;ROW(A357)+5)),NA(),INDIRECT("Data!"&amp;'Scatter Plots'!$D$3&amp;ROW(A357)+5))</f>
        <v>#N/A</v>
      </c>
    </row>
    <row r="358" spans="17:18" x14ac:dyDescent="0.25">
      <c r="Q358" s="224" t="e">
        <f ca="1">IF(ISBLANK(INDIRECT("Data!"&amp;'Scatter Plots'!$E$3&amp;ROW(A358)+5)),NA(),INDIRECT("Data!"&amp;'Scatter Plots'!$E$3&amp;ROW(A358)+5))</f>
        <v>#N/A</v>
      </c>
      <c r="R358" s="224" t="e">
        <f ca="1">IF(ISBLANK(INDIRECT("Data!"&amp;'Scatter Plots'!$D$3&amp;ROW(A358)+5)),NA(),INDIRECT("Data!"&amp;'Scatter Plots'!$D$3&amp;ROW(A358)+5))</f>
        <v>#N/A</v>
      </c>
    </row>
    <row r="359" spans="17:18" x14ac:dyDescent="0.25">
      <c r="Q359" s="224" t="e">
        <f ca="1">IF(ISBLANK(INDIRECT("Data!"&amp;'Scatter Plots'!$E$3&amp;ROW(A359)+5)),NA(),INDIRECT("Data!"&amp;'Scatter Plots'!$E$3&amp;ROW(A359)+5))</f>
        <v>#N/A</v>
      </c>
      <c r="R359" s="224" t="e">
        <f ca="1">IF(ISBLANK(INDIRECT("Data!"&amp;'Scatter Plots'!$D$3&amp;ROW(A359)+5)),NA(),INDIRECT("Data!"&amp;'Scatter Plots'!$D$3&amp;ROW(A359)+5))</f>
        <v>#N/A</v>
      </c>
    </row>
    <row r="360" spans="17:18" x14ac:dyDescent="0.25">
      <c r="Q360" s="224" t="e">
        <f ca="1">IF(ISBLANK(INDIRECT("Data!"&amp;'Scatter Plots'!$E$3&amp;ROW(A360)+5)),NA(),INDIRECT("Data!"&amp;'Scatter Plots'!$E$3&amp;ROW(A360)+5))</f>
        <v>#N/A</v>
      </c>
      <c r="R360" s="224" t="e">
        <f ca="1">IF(ISBLANK(INDIRECT("Data!"&amp;'Scatter Plots'!$D$3&amp;ROW(A360)+5)),NA(),INDIRECT("Data!"&amp;'Scatter Plots'!$D$3&amp;ROW(A360)+5))</f>
        <v>#N/A</v>
      </c>
    </row>
    <row r="361" spans="17:18" x14ac:dyDescent="0.25">
      <c r="Q361" s="224" t="e">
        <f ca="1">IF(ISBLANK(INDIRECT("Data!"&amp;'Scatter Plots'!$E$3&amp;ROW(A361)+5)),NA(),INDIRECT("Data!"&amp;'Scatter Plots'!$E$3&amp;ROW(A361)+5))</f>
        <v>#N/A</v>
      </c>
      <c r="R361" s="224" t="e">
        <f ca="1">IF(ISBLANK(INDIRECT("Data!"&amp;'Scatter Plots'!$D$3&amp;ROW(A361)+5)),NA(),INDIRECT("Data!"&amp;'Scatter Plots'!$D$3&amp;ROW(A361)+5))</f>
        <v>#N/A</v>
      </c>
    </row>
    <row r="362" spans="17:18" x14ac:dyDescent="0.25">
      <c r="Q362" s="224" t="e">
        <f ca="1">IF(ISBLANK(INDIRECT("Data!"&amp;'Scatter Plots'!$E$3&amp;ROW(A362)+5)),NA(),INDIRECT("Data!"&amp;'Scatter Plots'!$E$3&amp;ROW(A362)+5))</f>
        <v>#N/A</v>
      </c>
      <c r="R362" s="224" t="e">
        <f ca="1">IF(ISBLANK(INDIRECT("Data!"&amp;'Scatter Plots'!$D$3&amp;ROW(A362)+5)),NA(),INDIRECT("Data!"&amp;'Scatter Plots'!$D$3&amp;ROW(A362)+5))</f>
        <v>#N/A</v>
      </c>
    </row>
    <row r="363" spans="17:18" x14ac:dyDescent="0.25">
      <c r="Q363" s="224" t="e">
        <f ca="1">IF(ISBLANK(INDIRECT("Data!"&amp;'Scatter Plots'!$E$3&amp;ROW(A363)+5)),NA(),INDIRECT("Data!"&amp;'Scatter Plots'!$E$3&amp;ROW(A363)+5))</f>
        <v>#N/A</v>
      </c>
      <c r="R363" s="224" t="e">
        <f ca="1">IF(ISBLANK(INDIRECT("Data!"&amp;'Scatter Plots'!$D$3&amp;ROW(A363)+5)),NA(),INDIRECT("Data!"&amp;'Scatter Plots'!$D$3&amp;ROW(A363)+5))</f>
        <v>#N/A</v>
      </c>
    </row>
    <row r="364" spans="17:18" x14ac:dyDescent="0.25">
      <c r="Q364" s="224" t="e">
        <f ca="1">IF(ISBLANK(INDIRECT("Data!"&amp;'Scatter Plots'!$E$3&amp;ROW(A364)+5)),NA(),INDIRECT("Data!"&amp;'Scatter Plots'!$E$3&amp;ROW(A364)+5))</f>
        <v>#N/A</v>
      </c>
      <c r="R364" s="224" t="e">
        <f ca="1">IF(ISBLANK(INDIRECT("Data!"&amp;'Scatter Plots'!$D$3&amp;ROW(A364)+5)),NA(),INDIRECT("Data!"&amp;'Scatter Plots'!$D$3&amp;ROW(A364)+5))</f>
        <v>#N/A</v>
      </c>
    </row>
    <row r="365" spans="17:18" x14ac:dyDescent="0.25">
      <c r="Q365" s="224" t="e">
        <f ca="1">IF(ISBLANK(INDIRECT("Data!"&amp;'Scatter Plots'!$E$3&amp;ROW(A365)+5)),NA(),INDIRECT("Data!"&amp;'Scatter Plots'!$E$3&amp;ROW(A365)+5))</f>
        <v>#N/A</v>
      </c>
      <c r="R365" s="224" t="e">
        <f ca="1">IF(ISBLANK(INDIRECT("Data!"&amp;'Scatter Plots'!$D$3&amp;ROW(A365)+5)),NA(),INDIRECT("Data!"&amp;'Scatter Plots'!$D$3&amp;ROW(A365)+5))</f>
        <v>#N/A</v>
      </c>
    </row>
    <row r="366" spans="17:18" x14ac:dyDescent="0.25">
      <c r="Q366" s="224" t="e">
        <f ca="1">IF(ISBLANK(INDIRECT("Data!"&amp;'Scatter Plots'!$E$3&amp;ROW(A366)+5)),NA(),INDIRECT("Data!"&amp;'Scatter Plots'!$E$3&amp;ROW(A366)+5))</f>
        <v>#N/A</v>
      </c>
      <c r="R366" s="224" t="e">
        <f ca="1">IF(ISBLANK(INDIRECT("Data!"&amp;'Scatter Plots'!$D$3&amp;ROW(A366)+5)),NA(),INDIRECT("Data!"&amp;'Scatter Plots'!$D$3&amp;ROW(A366)+5))</f>
        <v>#N/A</v>
      </c>
    </row>
    <row r="367" spans="17:18" x14ac:dyDescent="0.25">
      <c r="Q367" s="224" t="e">
        <f ca="1">IF(ISBLANK(INDIRECT("Data!"&amp;'Scatter Plots'!$E$3&amp;ROW(A367)+5)),NA(),INDIRECT("Data!"&amp;'Scatter Plots'!$E$3&amp;ROW(A367)+5))</f>
        <v>#N/A</v>
      </c>
      <c r="R367" s="224" t="e">
        <f ca="1">IF(ISBLANK(INDIRECT("Data!"&amp;'Scatter Plots'!$D$3&amp;ROW(A367)+5)),NA(),INDIRECT("Data!"&amp;'Scatter Plots'!$D$3&amp;ROW(A367)+5))</f>
        <v>#N/A</v>
      </c>
    </row>
    <row r="368" spans="17:18" x14ac:dyDescent="0.25">
      <c r="Q368" s="224" t="e">
        <f ca="1">IF(ISBLANK(INDIRECT("Data!"&amp;'Scatter Plots'!$E$3&amp;ROW(A368)+5)),NA(),INDIRECT("Data!"&amp;'Scatter Plots'!$E$3&amp;ROW(A368)+5))</f>
        <v>#N/A</v>
      </c>
      <c r="R368" s="224" t="e">
        <f ca="1">IF(ISBLANK(INDIRECT("Data!"&amp;'Scatter Plots'!$D$3&amp;ROW(A368)+5)),NA(),INDIRECT("Data!"&amp;'Scatter Plots'!$D$3&amp;ROW(A368)+5))</f>
        <v>#N/A</v>
      </c>
    </row>
    <row r="369" spans="17:18" x14ac:dyDescent="0.25">
      <c r="Q369" s="224" t="e">
        <f ca="1">IF(ISBLANK(INDIRECT("Data!"&amp;'Scatter Plots'!$E$3&amp;ROW(A369)+5)),NA(),INDIRECT("Data!"&amp;'Scatter Plots'!$E$3&amp;ROW(A369)+5))</f>
        <v>#N/A</v>
      </c>
      <c r="R369" s="224" t="e">
        <f ca="1">IF(ISBLANK(INDIRECT("Data!"&amp;'Scatter Plots'!$D$3&amp;ROW(A369)+5)),NA(),INDIRECT("Data!"&amp;'Scatter Plots'!$D$3&amp;ROW(A369)+5))</f>
        <v>#N/A</v>
      </c>
    </row>
    <row r="370" spans="17:18" x14ac:dyDescent="0.25">
      <c r="Q370" s="224" t="e">
        <f ca="1">IF(ISBLANK(INDIRECT("Data!"&amp;'Scatter Plots'!$E$3&amp;ROW(A370)+5)),NA(),INDIRECT("Data!"&amp;'Scatter Plots'!$E$3&amp;ROW(A370)+5))</f>
        <v>#N/A</v>
      </c>
      <c r="R370" s="224" t="e">
        <f ca="1">IF(ISBLANK(INDIRECT("Data!"&amp;'Scatter Plots'!$D$3&amp;ROW(A370)+5)),NA(),INDIRECT("Data!"&amp;'Scatter Plots'!$D$3&amp;ROW(A370)+5))</f>
        <v>#N/A</v>
      </c>
    </row>
    <row r="371" spans="17:18" x14ac:dyDescent="0.25">
      <c r="Q371" s="224" t="e">
        <f ca="1">IF(ISBLANK(INDIRECT("Data!"&amp;'Scatter Plots'!$E$3&amp;ROW(A371)+5)),NA(),INDIRECT("Data!"&amp;'Scatter Plots'!$E$3&amp;ROW(A371)+5))</f>
        <v>#N/A</v>
      </c>
      <c r="R371" s="224" t="e">
        <f ca="1">IF(ISBLANK(INDIRECT("Data!"&amp;'Scatter Plots'!$D$3&amp;ROW(A371)+5)),NA(),INDIRECT("Data!"&amp;'Scatter Plots'!$D$3&amp;ROW(A371)+5))</f>
        <v>#N/A</v>
      </c>
    </row>
    <row r="372" spans="17:18" x14ac:dyDescent="0.25">
      <c r="Q372" s="224" t="e">
        <f ca="1">IF(ISBLANK(INDIRECT("Data!"&amp;'Scatter Plots'!$E$3&amp;ROW(A372)+5)),NA(),INDIRECT("Data!"&amp;'Scatter Plots'!$E$3&amp;ROW(A372)+5))</f>
        <v>#N/A</v>
      </c>
      <c r="R372" s="224" t="e">
        <f ca="1">IF(ISBLANK(INDIRECT("Data!"&amp;'Scatter Plots'!$D$3&amp;ROW(A372)+5)),NA(),INDIRECT("Data!"&amp;'Scatter Plots'!$D$3&amp;ROW(A372)+5))</f>
        <v>#N/A</v>
      </c>
    </row>
    <row r="373" spans="17:18" x14ac:dyDescent="0.25">
      <c r="Q373" s="224" t="e">
        <f ca="1">IF(ISBLANK(INDIRECT("Data!"&amp;'Scatter Plots'!$E$3&amp;ROW(A373)+5)),NA(),INDIRECT("Data!"&amp;'Scatter Plots'!$E$3&amp;ROW(A373)+5))</f>
        <v>#N/A</v>
      </c>
      <c r="R373" s="224" t="e">
        <f ca="1">IF(ISBLANK(INDIRECT("Data!"&amp;'Scatter Plots'!$D$3&amp;ROW(A373)+5)),NA(),INDIRECT("Data!"&amp;'Scatter Plots'!$D$3&amp;ROW(A373)+5))</f>
        <v>#N/A</v>
      </c>
    </row>
    <row r="374" spans="17:18" x14ac:dyDescent="0.25">
      <c r="Q374" s="224" t="e">
        <f ca="1">IF(ISBLANK(INDIRECT("Data!"&amp;'Scatter Plots'!$E$3&amp;ROW(A374)+5)),NA(),INDIRECT("Data!"&amp;'Scatter Plots'!$E$3&amp;ROW(A374)+5))</f>
        <v>#N/A</v>
      </c>
      <c r="R374" s="224" t="e">
        <f ca="1">IF(ISBLANK(INDIRECT("Data!"&amp;'Scatter Plots'!$D$3&amp;ROW(A374)+5)),NA(),INDIRECT("Data!"&amp;'Scatter Plots'!$D$3&amp;ROW(A374)+5))</f>
        <v>#N/A</v>
      </c>
    </row>
    <row r="375" spans="17:18" x14ac:dyDescent="0.25">
      <c r="Q375" s="224" t="e">
        <f ca="1">IF(ISBLANK(INDIRECT("Data!"&amp;'Scatter Plots'!$E$3&amp;ROW(A375)+5)),NA(),INDIRECT("Data!"&amp;'Scatter Plots'!$E$3&amp;ROW(A375)+5))</f>
        <v>#N/A</v>
      </c>
      <c r="R375" s="224" t="e">
        <f ca="1">IF(ISBLANK(INDIRECT("Data!"&amp;'Scatter Plots'!$D$3&amp;ROW(A375)+5)),NA(),INDIRECT("Data!"&amp;'Scatter Plots'!$D$3&amp;ROW(A375)+5))</f>
        <v>#N/A</v>
      </c>
    </row>
    <row r="376" spans="17:18" x14ac:dyDescent="0.25">
      <c r="Q376" s="224" t="e">
        <f ca="1">IF(ISBLANK(INDIRECT("Data!"&amp;'Scatter Plots'!$E$3&amp;ROW(A376)+5)),NA(),INDIRECT("Data!"&amp;'Scatter Plots'!$E$3&amp;ROW(A376)+5))</f>
        <v>#N/A</v>
      </c>
      <c r="R376" s="224" t="e">
        <f ca="1">IF(ISBLANK(INDIRECT("Data!"&amp;'Scatter Plots'!$D$3&amp;ROW(A376)+5)),NA(),INDIRECT("Data!"&amp;'Scatter Plots'!$D$3&amp;ROW(A376)+5))</f>
        <v>#N/A</v>
      </c>
    </row>
    <row r="377" spans="17:18" x14ac:dyDescent="0.25">
      <c r="Q377" s="224" t="e">
        <f ca="1">IF(ISBLANK(INDIRECT("Data!"&amp;'Scatter Plots'!$E$3&amp;ROW(A377)+5)),NA(),INDIRECT("Data!"&amp;'Scatter Plots'!$E$3&amp;ROW(A377)+5))</f>
        <v>#N/A</v>
      </c>
      <c r="R377" s="224" t="e">
        <f ca="1">IF(ISBLANK(INDIRECT("Data!"&amp;'Scatter Plots'!$D$3&amp;ROW(A377)+5)),NA(),INDIRECT("Data!"&amp;'Scatter Plots'!$D$3&amp;ROW(A377)+5))</f>
        <v>#N/A</v>
      </c>
    </row>
    <row r="378" spans="17:18" x14ac:dyDescent="0.25">
      <c r="Q378" s="224" t="e">
        <f ca="1">IF(ISBLANK(INDIRECT("Data!"&amp;'Scatter Plots'!$E$3&amp;ROW(A378)+5)),NA(),INDIRECT("Data!"&amp;'Scatter Plots'!$E$3&amp;ROW(A378)+5))</f>
        <v>#N/A</v>
      </c>
      <c r="R378" s="224" t="e">
        <f ca="1">IF(ISBLANK(INDIRECT("Data!"&amp;'Scatter Plots'!$D$3&amp;ROW(A378)+5)),NA(),INDIRECT("Data!"&amp;'Scatter Plots'!$D$3&amp;ROW(A378)+5))</f>
        <v>#N/A</v>
      </c>
    </row>
    <row r="379" spans="17:18" x14ac:dyDescent="0.25">
      <c r="Q379" s="224" t="e">
        <f ca="1">IF(ISBLANK(INDIRECT("Data!"&amp;'Scatter Plots'!$E$3&amp;ROW(A379)+5)),NA(),INDIRECT("Data!"&amp;'Scatter Plots'!$E$3&amp;ROW(A379)+5))</f>
        <v>#N/A</v>
      </c>
      <c r="R379" s="224" t="e">
        <f ca="1">IF(ISBLANK(INDIRECT("Data!"&amp;'Scatter Plots'!$D$3&amp;ROW(A379)+5)),NA(),INDIRECT("Data!"&amp;'Scatter Plots'!$D$3&amp;ROW(A379)+5))</f>
        <v>#N/A</v>
      </c>
    </row>
    <row r="380" spans="17:18" x14ac:dyDescent="0.25">
      <c r="Q380" s="224" t="e">
        <f ca="1">IF(ISBLANK(INDIRECT("Data!"&amp;'Scatter Plots'!$E$3&amp;ROW(A380)+5)),NA(),INDIRECT("Data!"&amp;'Scatter Plots'!$E$3&amp;ROW(A380)+5))</f>
        <v>#N/A</v>
      </c>
      <c r="R380" s="224" t="e">
        <f ca="1">IF(ISBLANK(INDIRECT("Data!"&amp;'Scatter Plots'!$D$3&amp;ROW(A380)+5)),NA(),INDIRECT("Data!"&amp;'Scatter Plots'!$D$3&amp;ROW(A380)+5))</f>
        <v>#N/A</v>
      </c>
    </row>
    <row r="381" spans="17:18" x14ac:dyDescent="0.25">
      <c r="Q381" s="224" t="e">
        <f ca="1">IF(ISBLANK(INDIRECT("Data!"&amp;'Scatter Plots'!$E$3&amp;ROW(A381)+5)),NA(),INDIRECT("Data!"&amp;'Scatter Plots'!$E$3&amp;ROW(A381)+5))</f>
        <v>#N/A</v>
      </c>
      <c r="R381" s="224" t="e">
        <f ca="1">IF(ISBLANK(INDIRECT("Data!"&amp;'Scatter Plots'!$D$3&amp;ROW(A381)+5)),NA(),INDIRECT("Data!"&amp;'Scatter Plots'!$D$3&amp;ROW(A381)+5))</f>
        <v>#N/A</v>
      </c>
    </row>
    <row r="382" spans="17:18" x14ac:dyDescent="0.25">
      <c r="Q382" s="224" t="e">
        <f ca="1">IF(ISBLANK(INDIRECT("Data!"&amp;'Scatter Plots'!$E$3&amp;ROW(A382)+5)),NA(),INDIRECT("Data!"&amp;'Scatter Plots'!$E$3&amp;ROW(A382)+5))</f>
        <v>#N/A</v>
      </c>
      <c r="R382" s="224" t="e">
        <f ca="1">IF(ISBLANK(INDIRECT("Data!"&amp;'Scatter Plots'!$D$3&amp;ROW(A382)+5)),NA(),INDIRECT("Data!"&amp;'Scatter Plots'!$D$3&amp;ROW(A382)+5))</f>
        <v>#N/A</v>
      </c>
    </row>
    <row r="383" spans="17:18" x14ac:dyDescent="0.25">
      <c r="Q383" s="224" t="e">
        <f ca="1">IF(ISBLANK(INDIRECT("Data!"&amp;'Scatter Plots'!$E$3&amp;ROW(A383)+5)),NA(),INDIRECT("Data!"&amp;'Scatter Plots'!$E$3&amp;ROW(A383)+5))</f>
        <v>#N/A</v>
      </c>
      <c r="R383" s="224" t="e">
        <f ca="1">IF(ISBLANK(INDIRECT("Data!"&amp;'Scatter Plots'!$D$3&amp;ROW(A383)+5)),NA(),INDIRECT("Data!"&amp;'Scatter Plots'!$D$3&amp;ROW(A383)+5))</f>
        <v>#N/A</v>
      </c>
    </row>
    <row r="384" spans="17:18" x14ac:dyDescent="0.25">
      <c r="Q384" s="224" t="e">
        <f ca="1">IF(ISBLANK(INDIRECT("Data!"&amp;'Scatter Plots'!$E$3&amp;ROW(A384)+5)),NA(),INDIRECT("Data!"&amp;'Scatter Plots'!$E$3&amp;ROW(A384)+5))</f>
        <v>#N/A</v>
      </c>
      <c r="R384" s="224" t="e">
        <f ca="1">IF(ISBLANK(INDIRECT("Data!"&amp;'Scatter Plots'!$D$3&amp;ROW(A384)+5)),NA(),INDIRECT("Data!"&amp;'Scatter Plots'!$D$3&amp;ROW(A384)+5))</f>
        <v>#N/A</v>
      </c>
    </row>
    <row r="385" spans="17:18" x14ac:dyDescent="0.25">
      <c r="Q385" s="224" t="e">
        <f ca="1">IF(ISBLANK(INDIRECT("Data!"&amp;'Scatter Plots'!$E$3&amp;ROW(A385)+5)),NA(),INDIRECT("Data!"&amp;'Scatter Plots'!$E$3&amp;ROW(A385)+5))</f>
        <v>#N/A</v>
      </c>
      <c r="R385" s="224" t="e">
        <f ca="1">IF(ISBLANK(INDIRECT("Data!"&amp;'Scatter Plots'!$D$3&amp;ROW(A385)+5)),NA(),INDIRECT("Data!"&amp;'Scatter Plots'!$D$3&amp;ROW(A385)+5))</f>
        <v>#N/A</v>
      </c>
    </row>
    <row r="386" spans="17:18" x14ac:dyDescent="0.25">
      <c r="Q386" s="224" t="e">
        <f ca="1">IF(ISBLANK(INDIRECT("Data!"&amp;'Scatter Plots'!$E$3&amp;ROW(A386)+5)),NA(),INDIRECT("Data!"&amp;'Scatter Plots'!$E$3&amp;ROW(A386)+5))</f>
        <v>#N/A</v>
      </c>
      <c r="R386" s="224" t="e">
        <f ca="1">IF(ISBLANK(INDIRECT("Data!"&amp;'Scatter Plots'!$D$3&amp;ROW(A386)+5)),NA(),INDIRECT("Data!"&amp;'Scatter Plots'!$D$3&amp;ROW(A386)+5))</f>
        <v>#N/A</v>
      </c>
    </row>
    <row r="387" spans="17:18" x14ac:dyDescent="0.25">
      <c r="Q387" s="224" t="e">
        <f ca="1">IF(ISBLANK(INDIRECT("Data!"&amp;'Scatter Plots'!$E$3&amp;ROW(A387)+5)),NA(),INDIRECT("Data!"&amp;'Scatter Plots'!$E$3&amp;ROW(A387)+5))</f>
        <v>#N/A</v>
      </c>
      <c r="R387" s="224" t="e">
        <f ca="1">IF(ISBLANK(INDIRECT("Data!"&amp;'Scatter Plots'!$D$3&amp;ROW(A387)+5)),NA(),INDIRECT("Data!"&amp;'Scatter Plots'!$D$3&amp;ROW(A387)+5))</f>
        <v>#N/A</v>
      </c>
    </row>
    <row r="388" spans="17:18" x14ac:dyDescent="0.25">
      <c r="Q388" s="224" t="e">
        <f ca="1">IF(ISBLANK(INDIRECT("Data!"&amp;'Scatter Plots'!$E$3&amp;ROW(A388)+5)),NA(),INDIRECT("Data!"&amp;'Scatter Plots'!$E$3&amp;ROW(A388)+5))</f>
        <v>#N/A</v>
      </c>
      <c r="R388" s="224" t="e">
        <f ca="1">IF(ISBLANK(INDIRECT("Data!"&amp;'Scatter Plots'!$D$3&amp;ROW(A388)+5)),NA(),INDIRECT("Data!"&amp;'Scatter Plots'!$D$3&amp;ROW(A388)+5))</f>
        <v>#N/A</v>
      </c>
    </row>
    <row r="389" spans="17:18" x14ac:dyDescent="0.25">
      <c r="Q389" s="224" t="e">
        <f ca="1">IF(ISBLANK(INDIRECT("Data!"&amp;'Scatter Plots'!$E$3&amp;ROW(A389)+5)),NA(),INDIRECT("Data!"&amp;'Scatter Plots'!$E$3&amp;ROW(A389)+5))</f>
        <v>#N/A</v>
      </c>
      <c r="R389" s="224" t="e">
        <f ca="1">IF(ISBLANK(INDIRECT("Data!"&amp;'Scatter Plots'!$D$3&amp;ROW(A389)+5)),NA(),INDIRECT("Data!"&amp;'Scatter Plots'!$D$3&amp;ROW(A389)+5))</f>
        <v>#N/A</v>
      </c>
    </row>
    <row r="390" spans="17:18" x14ac:dyDescent="0.25">
      <c r="Q390" s="224" t="e">
        <f ca="1">IF(ISBLANK(INDIRECT("Data!"&amp;'Scatter Plots'!$E$3&amp;ROW(A390)+5)),NA(),INDIRECT("Data!"&amp;'Scatter Plots'!$E$3&amp;ROW(A390)+5))</f>
        <v>#N/A</v>
      </c>
      <c r="R390" s="224" t="e">
        <f ca="1">IF(ISBLANK(INDIRECT("Data!"&amp;'Scatter Plots'!$D$3&amp;ROW(A390)+5)),NA(),INDIRECT("Data!"&amp;'Scatter Plots'!$D$3&amp;ROW(A390)+5))</f>
        <v>#N/A</v>
      </c>
    </row>
    <row r="391" spans="17:18" x14ac:dyDescent="0.25">
      <c r="Q391" s="224" t="e">
        <f ca="1">IF(ISBLANK(INDIRECT("Data!"&amp;'Scatter Plots'!$E$3&amp;ROW(A391)+5)),NA(),INDIRECT("Data!"&amp;'Scatter Plots'!$E$3&amp;ROW(A391)+5))</f>
        <v>#N/A</v>
      </c>
      <c r="R391" s="224" t="e">
        <f ca="1">IF(ISBLANK(INDIRECT("Data!"&amp;'Scatter Plots'!$D$3&amp;ROW(A391)+5)),NA(),INDIRECT("Data!"&amp;'Scatter Plots'!$D$3&amp;ROW(A391)+5))</f>
        <v>#N/A</v>
      </c>
    </row>
    <row r="392" spans="17:18" x14ac:dyDescent="0.25">
      <c r="Q392" s="224" t="e">
        <f ca="1">IF(ISBLANK(INDIRECT("Data!"&amp;'Scatter Plots'!$E$3&amp;ROW(A392)+5)),NA(),INDIRECT("Data!"&amp;'Scatter Plots'!$E$3&amp;ROW(A392)+5))</f>
        <v>#N/A</v>
      </c>
      <c r="R392" s="224" t="e">
        <f ca="1">IF(ISBLANK(INDIRECT("Data!"&amp;'Scatter Plots'!$D$3&amp;ROW(A392)+5)),NA(),INDIRECT("Data!"&amp;'Scatter Plots'!$D$3&amp;ROW(A392)+5))</f>
        <v>#N/A</v>
      </c>
    </row>
    <row r="393" spans="17:18" x14ac:dyDescent="0.25">
      <c r="Q393" s="224" t="e">
        <f ca="1">IF(ISBLANK(INDIRECT("Data!"&amp;'Scatter Plots'!$E$3&amp;ROW(A393)+5)),NA(),INDIRECT("Data!"&amp;'Scatter Plots'!$E$3&amp;ROW(A393)+5))</f>
        <v>#N/A</v>
      </c>
      <c r="R393" s="224" t="e">
        <f ca="1">IF(ISBLANK(INDIRECT("Data!"&amp;'Scatter Plots'!$D$3&amp;ROW(A393)+5)),NA(),INDIRECT("Data!"&amp;'Scatter Plots'!$D$3&amp;ROW(A393)+5))</f>
        <v>#N/A</v>
      </c>
    </row>
    <row r="394" spans="17:18" x14ac:dyDescent="0.25">
      <c r="Q394" s="224" t="e">
        <f ca="1">IF(ISBLANK(INDIRECT("Data!"&amp;'Scatter Plots'!$E$3&amp;ROW(A394)+5)),NA(),INDIRECT("Data!"&amp;'Scatter Plots'!$E$3&amp;ROW(A394)+5))</f>
        <v>#N/A</v>
      </c>
      <c r="R394" s="224" t="e">
        <f ca="1">IF(ISBLANK(INDIRECT("Data!"&amp;'Scatter Plots'!$D$3&amp;ROW(A394)+5)),NA(),INDIRECT("Data!"&amp;'Scatter Plots'!$D$3&amp;ROW(A394)+5))</f>
        <v>#N/A</v>
      </c>
    </row>
    <row r="395" spans="17:18" x14ac:dyDescent="0.25">
      <c r="Q395" s="224" t="e">
        <f ca="1">IF(ISBLANK(INDIRECT("Data!"&amp;'Scatter Plots'!$E$3&amp;ROW(A395)+5)),NA(),INDIRECT("Data!"&amp;'Scatter Plots'!$E$3&amp;ROW(A395)+5))</f>
        <v>#N/A</v>
      </c>
      <c r="R395" s="224" t="e">
        <f ca="1">IF(ISBLANK(INDIRECT("Data!"&amp;'Scatter Plots'!$D$3&amp;ROW(A395)+5)),NA(),INDIRECT("Data!"&amp;'Scatter Plots'!$D$3&amp;ROW(A395)+5))</f>
        <v>#N/A</v>
      </c>
    </row>
    <row r="396" spans="17:18" x14ac:dyDescent="0.25">
      <c r="Q396" s="224" t="e">
        <f ca="1">IF(ISBLANK(INDIRECT("Data!"&amp;'Scatter Plots'!$E$3&amp;ROW(A396)+5)),NA(),INDIRECT("Data!"&amp;'Scatter Plots'!$E$3&amp;ROW(A396)+5))</f>
        <v>#N/A</v>
      </c>
      <c r="R396" s="224" t="e">
        <f ca="1">IF(ISBLANK(INDIRECT("Data!"&amp;'Scatter Plots'!$D$3&amp;ROW(A396)+5)),NA(),INDIRECT("Data!"&amp;'Scatter Plots'!$D$3&amp;ROW(A396)+5))</f>
        <v>#N/A</v>
      </c>
    </row>
    <row r="397" spans="17:18" x14ac:dyDescent="0.25">
      <c r="Q397" s="224" t="e">
        <f ca="1">IF(ISBLANK(INDIRECT("Data!"&amp;'Scatter Plots'!$E$3&amp;ROW(A397)+5)),NA(),INDIRECT("Data!"&amp;'Scatter Plots'!$E$3&amp;ROW(A397)+5))</f>
        <v>#N/A</v>
      </c>
      <c r="R397" s="224" t="e">
        <f ca="1">IF(ISBLANK(INDIRECT("Data!"&amp;'Scatter Plots'!$D$3&amp;ROW(A397)+5)),NA(),INDIRECT("Data!"&amp;'Scatter Plots'!$D$3&amp;ROW(A397)+5))</f>
        <v>#N/A</v>
      </c>
    </row>
    <row r="398" spans="17:18" x14ac:dyDescent="0.25">
      <c r="Q398" s="224" t="e">
        <f ca="1">IF(ISBLANK(INDIRECT("Data!"&amp;'Scatter Plots'!$E$3&amp;ROW(A398)+5)),NA(),INDIRECT("Data!"&amp;'Scatter Plots'!$E$3&amp;ROW(A398)+5))</f>
        <v>#N/A</v>
      </c>
      <c r="R398" s="224" t="e">
        <f ca="1">IF(ISBLANK(INDIRECT("Data!"&amp;'Scatter Plots'!$D$3&amp;ROW(A398)+5)),NA(),INDIRECT("Data!"&amp;'Scatter Plots'!$D$3&amp;ROW(A398)+5))</f>
        <v>#N/A</v>
      </c>
    </row>
    <row r="399" spans="17:18" x14ac:dyDescent="0.25">
      <c r="Q399" s="224" t="e">
        <f ca="1">IF(ISBLANK(INDIRECT("Data!"&amp;'Scatter Plots'!$E$3&amp;ROW(A399)+5)),NA(),INDIRECT("Data!"&amp;'Scatter Plots'!$E$3&amp;ROW(A399)+5))</f>
        <v>#N/A</v>
      </c>
      <c r="R399" s="224" t="e">
        <f ca="1">IF(ISBLANK(INDIRECT("Data!"&amp;'Scatter Plots'!$D$3&amp;ROW(A399)+5)),NA(),INDIRECT("Data!"&amp;'Scatter Plots'!$D$3&amp;ROW(A399)+5))</f>
        <v>#N/A</v>
      </c>
    </row>
    <row r="400" spans="17:18" x14ac:dyDescent="0.25">
      <c r="Q400" s="224" t="e">
        <f ca="1">IF(ISBLANK(INDIRECT("Data!"&amp;'Scatter Plots'!$E$3&amp;ROW(A400)+5)),NA(),INDIRECT("Data!"&amp;'Scatter Plots'!$E$3&amp;ROW(A400)+5))</f>
        <v>#N/A</v>
      </c>
      <c r="R400" s="224" t="e">
        <f ca="1">IF(ISBLANK(INDIRECT("Data!"&amp;'Scatter Plots'!$D$3&amp;ROW(A400)+5)),NA(),INDIRECT("Data!"&amp;'Scatter Plots'!$D$3&amp;ROW(A400)+5))</f>
        <v>#N/A</v>
      </c>
    </row>
    <row r="401" spans="17:18" x14ac:dyDescent="0.25">
      <c r="Q401" s="224" t="e">
        <f ca="1">IF(ISBLANK(INDIRECT("Data!"&amp;'Scatter Plots'!$E$3&amp;ROW(A401)+5)),NA(),INDIRECT("Data!"&amp;'Scatter Plots'!$E$3&amp;ROW(A401)+5))</f>
        <v>#N/A</v>
      </c>
      <c r="R401" s="224" t="e">
        <f ca="1">IF(ISBLANK(INDIRECT("Data!"&amp;'Scatter Plots'!$D$3&amp;ROW(A401)+5)),NA(),INDIRECT("Data!"&amp;'Scatter Plots'!$D$3&amp;ROW(A401)+5))</f>
        <v>#N/A</v>
      </c>
    </row>
    <row r="402" spans="17:18" x14ac:dyDescent="0.25">
      <c r="Q402" s="224" t="e">
        <f ca="1">IF(ISBLANK(INDIRECT("Data!"&amp;'Scatter Plots'!$E$3&amp;ROW(A402)+5)),NA(),INDIRECT("Data!"&amp;'Scatter Plots'!$E$3&amp;ROW(A402)+5))</f>
        <v>#N/A</v>
      </c>
      <c r="R402" s="224" t="e">
        <f ca="1">IF(ISBLANK(INDIRECT("Data!"&amp;'Scatter Plots'!$D$3&amp;ROW(A402)+5)),NA(),INDIRECT("Data!"&amp;'Scatter Plots'!$D$3&amp;ROW(A402)+5))</f>
        <v>#N/A</v>
      </c>
    </row>
    <row r="403" spans="17:18" x14ac:dyDescent="0.25">
      <c r="Q403" s="224" t="e">
        <f ca="1">IF(ISBLANK(INDIRECT("Data!"&amp;'Scatter Plots'!$E$3&amp;ROW(A403)+5)),NA(),INDIRECT("Data!"&amp;'Scatter Plots'!$E$3&amp;ROW(A403)+5))</f>
        <v>#N/A</v>
      </c>
      <c r="R403" s="224" t="e">
        <f ca="1">IF(ISBLANK(INDIRECT("Data!"&amp;'Scatter Plots'!$D$3&amp;ROW(A403)+5)),NA(),INDIRECT("Data!"&amp;'Scatter Plots'!$D$3&amp;ROW(A403)+5))</f>
        <v>#N/A</v>
      </c>
    </row>
    <row r="404" spans="17:18" x14ac:dyDescent="0.25">
      <c r="Q404" s="224" t="e">
        <f ca="1">IF(ISBLANK(INDIRECT("Data!"&amp;'Scatter Plots'!$E$3&amp;ROW(A404)+5)),NA(),INDIRECT("Data!"&amp;'Scatter Plots'!$E$3&amp;ROW(A404)+5))</f>
        <v>#N/A</v>
      </c>
      <c r="R404" s="224" t="e">
        <f ca="1">IF(ISBLANK(INDIRECT("Data!"&amp;'Scatter Plots'!$D$3&amp;ROW(A404)+5)),NA(),INDIRECT("Data!"&amp;'Scatter Plots'!$D$3&amp;ROW(A404)+5))</f>
        <v>#N/A</v>
      </c>
    </row>
    <row r="405" spans="17:18" x14ac:dyDescent="0.25">
      <c r="Q405" s="224" t="e">
        <f ca="1">IF(ISBLANK(INDIRECT("Data!"&amp;'Scatter Plots'!$E$3&amp;ROW(A405)+5)),NA(),INDIRECT("Data!"&amp;'Scatter Plots'!$E$3&amp;ROW(A405)+5))</f>
        <v>#N/A</v>
      </c>
      <c r="R405" s="224" t="e">
        <f ca="1">IF(ISBLANK(INDIRECT("Data!"&amp;'Scatter Plots'!$D$3&amp;ROW(A405)+5)),NA(),INDIRECT("Data!"&amp;'Scatter Plots'!$D$3&amp;ROW(A405)+5))</f>
        <v>#N/A</v>
      </c>
    </row>
    <row r="406" spans="17:18" x14ac:dyDescent="0.25">
      <c r="Q406" s="224" t="e">
        <f ca="1">IF(ISBLANK(INDIRECT("Data!"&amp;'Scatter Plots'!$E$3&amp;ROW(A406)+5)),NA(),INDIRECT("Data!"&amp;'Scatter Plots'!$E$3&amp;ROW(A406)+5))</f>
        <v>#N/A</v>
      </c>
      <c r="R406" s="224" t="e">
        <f ca="1">IF(ISBLANK(INDIRECT("Data!"&amp;'Scatter Plots'!$D$3&amp;ROW(A406)+5)),NA(),INDIRECT("Data!"&amp;'Scatter Plots'!$D$3&amp;ROW(A406)+5))</f>
        <v>#N/A</v>
      </c>
    </row>
    <row r="407" spans="17:18" x14ac:dyDescent="0.25">
      <c r="Q407" s="224" t="e">
        <f ca="1">IF(ISBLANK(INDIRECT("Data!"&amp;'Scatter Plots'!$E$3&amp;ROW(A407)+5)),NA(),INDIRECT("Data!"&amp;'Scatter Plots'!$E$3&amp;ROW(A407)+5))</f>
        <v>#N/A</v>
      </c>
      <c r="R407" s="224" t="e">
        <f ca="1">IF(ISBLANK(INDIRECT("Data!"&amp;'Scatter Plots'!$D$3&amp;ROW(A407)+5)),NA(),INDIRECT("Data!"&amp;'Scatter Plots'!$D$3&amp;ROW(A407)+5))</f>
        <v>#N/A</v>
      </c>
    </row>
    <row r="408" spans="17:18" x14ac:dyDescent="0.25">
      <c r="Q408" s="224" t="e">
        <f ca="1">IF(ISBLANK(INDIRECT("Data!"&amp;'Scatter Plots'!$E$3&amp;ROW(A408)+5)),NA(),INDIRECT("Data!"&amp;'Scatter Plots'!$E$3&amp;ROW(A408)+5))</f>
        <v>#N/A</v>
      </c>
      <c r="R408" s="224" t="e">
        <f ca="1">IF(ISBLANK(INDIRECT("Data!"&amp;'Scatter Plots'!$D$3&amp;ROW(A408)+5)),NA(),INDIRECT("Data!"&amp;'Scatter Plots'!$D$3&amp;ROW(A408)+5))</f>
        <v>#N/A</v>
      </c>
    </row>
    <row r="409" spans="17:18" x14ac:dyDescent="0.25">
      <c r="Q409" s="224" t="e">
        <f ca="1">IF(ISBLANK(INDIRECT("Data!"&amp;'Scatter Plots'!$E$3&amp;ROW(A409)+5)),NA(),INDIRECT("Data!"&amp;'Scatter Plots'!$E$3&amp;ROW(A409)+5))</f>
        <v>#N/A</v>
      </c>
      <c r="R409" s="224" t="e">
        <f ca="1">IF(ISBLANK(INDIRECT("Data!"&amp;'Scatter Plots'!$D$3&amp;ROW(A409)+5)),NA(),INDIRECT("Data!"&amp;'Scatter Plots'!$D$3&amp;ROW(A409)+5))</f>
        <v>#N/A</v>
      </c>
    </row>
    <row r="410" spans="17:18" x14ac:dyDescent="0.25">
      <c r="Q410" s="224" t="e">
        <f ca="1">IF(ISBLANK(INDIRECT("Data!"&amp;'Scatter Plots'!$E$3&amp;ROW(A410)+5)),NA(),INDIRECT("Data!"&amp;'Scatter Plots'!$E$3&amp;ROW(A410)+5))</f>
        <v>#N/A</v>
      </c>
      <c r="R410" s="224" t="e">
        <f ca="1">IF(ISBLANK(INDIRECT("Data!"&amp;'Scatter Plots'!$D$3&amp;ROW(A410)+5)),NA(),INDIRECT("Data!"&amp;'Scatter Plots'!$D$3&amp;ROW(A410)+5))</f>
        <v>#N/A</v>
      </c>
    </row>
    <row r="411" spans="17:18" x14ac:dyDescent="0.25">
      <c r="Q411" s="224" t="e">
        <f ca="1">IF(ISBLANK(INDIRECT("Data!"&amp;'Scatter Plots'!$E$3&amp;ROW(A411)+5)),NA(),INDIRECT("Data!"&amp;'Scatter Plots'!$E$3&amp;ROW(A411)+5))</f>
        <v>#N/A</v>
      </c>
      <c r="R411" s="224" t="e">
        <f ca="1">IF(ISBLANK(INDIRECT("Data!"&amp;'Scatter Plots'!$D$3&amp;ROW(A411)+5)),NA(),INDIRECT("Data!"&amp;'Scatter Plots'!$D$3&amp;ROW(A411)+5))</f>
        <v>#N/A</v>
      </c>
    </row>
    <row r="412" spans="17:18" x14ac:dyDescent="0.25">
      <c r="Q412" s="224" t="e">
        <f ca="1">IF(ISBLANK(INDIRECT("Data!"&amp;'Scatter Plots'!$E$3&amp;ROW(A412)+5)),NA(),INDIRECT("Data!"&amp;'Scatter Plots'!$E$3&amp;ROW(A412)+5))</f>
        <v>#N/A</v>
      </c>
      <c r="R412" s="224" t="e">
        <f ca="1">IF(ISBLANK(INDIRECT("Data!"&amp;'Scatter Plots'!$D$3&amp;ROW(A412)+5)),NA(),INDIRECT("Data!"&amp;'Scatter Plots'!$D$3&amp;ROW(A412)+5))</f>
        <v>#N/A</v>
      </c>
    </row>
    <row r="413" spans="17:18" x14ac:dyDescent="0.25">
      <c r="Q413" s="224" t="e">
        <f ca="1">IF(ISBLANK(INDIRECT("Data!"&amp;'Scatter Plots'!$E$3&amp;ROW(A413)+5)),NA(),INDIRECT("Data!"&amp;'Scatter Plots'!$E$3&amp;ROW(A413)+5))</f>
        <v>#N/A</v>
      </c>
      <c r="R413" s="224" t="e">
        <f ca="1">IF(ISBLANK(INDIRECT("Data!"&amp;'Scatter Plots'!$D$3&amp;ROW(A413)+5)),NA(),INDIRECT("Data!"&amp;'Scatter Plots'!$D$3&amp;ROW(A413)+5))</f>
        <v>#N/A</v>
      </c>
    </row>
    <row r="414" spans="17:18" x14ac:dyDescent="0.25">
      <c r="Q414" s="224" t="e">
        <f ca="1">IF(ISBLANK(INDIRECT("Data!"&amp;'Scatter Plots'!$E$3&amp;ROW(A414)+5)),NA(),INDIRECT("Data!"&amp;'Scatter Plots'!$E$3&amp;ROW(A414)+5))</f>
        <v>#N/A</v>
      </c>
      <c r="R414" s="224" t="e">
        <f ca="1">IF(ISBLANK(INDIRECT("Data!"&amp;'Scatter Plots'!$D$3&amp;ROW(A414)+5)),NA(),INDIRECT("Data!"&amp;'Scatter Plots'!$D$3&amp;ROW(A414)+5))</f>
        <v>#N/A</v>
      </c>
    </row>
    <row r="415" spans="17:18" x14ac:dyDescent="0.25">
      <c r="Q415" s="224" t="e">
        <f ca="1">IF(ISBLANK(INDIRECT("Data!"&amp;'Scatter Plots'!$E$3&amp;ROW(A415)+5)),NA(),INDIRECT("Data!"&amp;'Scatter Plots'!$E$3&amp;ROW(A415)+5))</f>
        <v>#N/A</v>
      </c>
      <c r="R415" s="224" t="e">
        <f ca="1">IF(ISBLANK(INDIRECT("Data!"&amp;'Scatter Plots'!$D$3&amp;ROW(A415)+5)),NA(),INDIRECT("Data!"&amp;'Scatter Plots'!$D$3&amp;ROW(A415)+5))</f>
        <v>#N/A</v>
      </c>
    </row>
    <row r="416" spans="17:18" x14ac:dyDescent="0.25">
      <c r="Q416" s="224" t="e">
        <f ca="1">IF(ISBLANK(INDIRECT("Data!"&amp;'Scatter Plots'!$E$3&amp;ROW(A416)+5)),NA(),INDIRECT("Data!"&amp;'Scatter Plots'!$E$3&amp;ROW(A416)+5))</f>
        <v>#N/A</v>
      </c>
      <c r="R416" s="224" t="e">
        <f ca="1">IF(ISBLANK(INDIRECT("Data!"&amp;'Scatter Plots'!$D$3&amp;ROW(A416)+5)),NA(),INDIRECT("Data!"&amp;'Scatter Plots'!$D$3&amp;ROW(A416)+5))</f>
        <v>#N/A</v>
      </c>
    </row>
    <row r="417" spans="17:18" x14ac:dyDescent="0.25">
      <c r="Q417" s="224" t="e">
        <f ca="1">IF(ISBLANK(INDIRECT("Data!"&amp;'Scatter Plots'!$E$3&amp;ROW(A417)+5)),NA(),INDIRECT("Data!"&amp;'Scatter Plots'!$E$3&amp;ROW(A417)+5))</f>
        <v>#N/A</v>
      </c>
      <c r="R417" s="224" t="e">
        <f ca="1">IF(ISBLANK(INDIRECT("Data!"&amp;'Scatter Plots'!$D$3&amp;ROW(A417)+5)),NA(),INDIRECT("Data!"&amp;'Scatter Plots'!$D$3&amp;ROW(A417)+5))</f>
        <v>#N/A</v>
      </c>
    </row>
    <row r="418" spans="17:18" x14ac:dyDescent="0.25">
      <c r="Q418" s="224" t="e">
        <f ca="1">IF(ISBLANK(INDIRECT("Data!"&amp;'Scatter Plots'!$E$3&amp;ROW(A418)+5)),NA(),INDIRECT("Data!"&amp;'Scatter Plots'!$E$3&amp;ROW(A418)+5))</f>
        <v>#N/A</v>
      </c>
      <c r="R418" s="224" t="e">
        <f ca="1">IF(ISBLANK(INDIRECT("Data!"&amp;'Scatter Plots'!$D$3&amp;ROW(A418)+5)),NA(),INDIRECT("Data!"&amp;'Scatter Plots'!$D$3&amp;ROW(A418)+5))</f>
        <v>#N/A</v>
      </c>
    </row>
    <row r="419" spans="17:18" x14ac:dyDescent="0.25">
      <c r="Q419" s="224" t="e">
        <f ca="1">IF(ISBLANK(INDIRECT("Data!"&amp;'Scatter Plots'!$E$3&amp;ROW(A419)+5)),NA(),INDIRECT("Data!"&amp;'Scatter Plots'!$E$3&amp;ROW(A419)+5))</f>
        <v>#N/A</v>
      </c>
      <c r="R419" s="224" t="e">
        <f ca="1">IF(ISBLANK(INDIRECT("Data!"&amp;'Scatter Plots'!$D$3&amp;ROW(A419)+5)),NA(),INDIRECT("Data!"&amp;'Scatter Plots'!$D$3&amp;ROW(A419)+5))</f>
        <v>#N/A</v>
      </c>
    </row>
    <row r="420" spans="17:18" x14ac:dyDescent="0.25">
      <c r="Q420" s="224" t="e">
        <f ca="1">IF(ISBLANK(INDIRECT("Data!"&amp;'Scatter Plots'!$E$3&amp;ROW(A420)+5)),NA(),INDIRECT("Data!"&amp;'Scatter Plots'!$E$3&amp;ROW(A420)+5))</f>
        <v>#N/A</v>
      </c>
      <c r="R420" s="224" t="e">
        <f ca="1">IF(ISBLANK(INDIRECT("Data!"&amp;'Scatter Plots'!$D$3&amp;ROW(A420)+5)),NA(),INDIRECT("Data!"&amp;'Scatter Plots'!$D$3&amp;ROW(A420)+5))</f>
        <v>#N/A</v>
      </c>
    </row>
    <row r="421" spans="17:18" x14ac:dyDescent="0.25">
      <c r="Q421" s="224" t="e">
        <f ca="1">IF(ISBLANK(INDIRECT("Data!"&amp;'Scatter Plots'!$E$3&amp;ROW(A421)+5)),NA(),INDIRECT("Data!"&amp;'Scatter Plots'!$E$3&amp;ROW(A421)+5))</f>
        <v>#N/A</v>
      </c>
      <c r="R421" s="224" t="e">
        <f ca="1">IF(ISBLANK(INDIRECT("Data!"&amp;'Scatter Plots'!$D$3&amp;ROW(A421)+5)),NA(),INDIRECT("Data!"&amp;'Scatter Plots'!$D$3&amp;ROW(A421)+5))</f>
        <v>#N/A</v>
      </c>
    </row>
    <row r="422" spans="17:18" x14ac:dyDescent="0.25">
      <c r="Q422" s="224" t="e">
        <f ca="1">IF(ISBLANK(INDIRECT("Data!"&amp;'Scatter Plots'!$E$3&amp;ROW(A422)+5)),NA(),INDIRECT("Data!"&amp;'Scatter Plots'!$E$3&amp;ROW(A422)+5))</f>
        <v>#N/A</v>
      </c>
      <c r="R422" s="224" t="e">
        <f ca="1">IF(ISBLANK(INDIRECT("Data!"&amp;'Scatter Plots'!$D$3&amp;ROW(A422)+5)),NA(),INDIRECT("Data!"&amp;'Scatter Plots'!$D$3&amp;ROW(A422)+5))</f>
        <v>#N/A</v>
      </c>
    </row>
    <row r="423" spans="17:18" x14ac:dyDescent="0.25">
      <c r="Q423" s="224" t="e">
        <f ca="1">IF(ISBLANK(INDIRECT("Data!"&amp;'Scatter Plots'!$E$3&amp;ROW(A423)+5)),NA(),INDIRECT("Data!"&amp;'Scatter Plots'!$E$3&amp;ROW(A423)+5))</f>
        <v>#N/A</v>
      </c>
      <c r="R423" s="224" t="e">
        <f ca="1">IF(ISBLANK(INDIRECT("Data!"&amp;'Scatter Plots'!$D$3&amp;ROW(A423)+5)),NA(),INDIRECT("Data!"&amp;'Scatter Plots'!$D$3&amp;ROW(A423)+5))</f>
        <v>#N/A</v>
      </c>
    </row>
    <row r="424" spans="17:18" x14ac:dyDescent="0.25">
      <c r="Q424" s="224" t="e">
        <f ca="1">IF(ISBLANK(INDIRECT("Data!"&amp;'Scatter Plots'!$E$3&amp;ROW(A424)+5)),NA(),INDIRECT("Data!"&amp;'Scatter Plots'!$E$3&amp;ROW(A424)+5))</f>
        <v>#N/A</v>
      </c>
      <c r="R424" s="224" t="e">
        <f ca="1">IF(ISBLANK(INDIRECT("Data!"&amp;'Scatter Plots'!$D$3&amp;ROW(A424)+5)),NA(),INDIRECT("Data!"&amp;'Scatter Plots'!$D$3&amp;ROW(A424)+5))</f>
        <v>#N/A</v>
      </c>
    </row>
    <row r="425" spans="17:18" x14ac:dyDescent="0.25">
      <c r="Q425" s="224" t="e">
        <f ca="1">IF(ISBLANK(INDIRECT("Data!"&amp;'Scatter Plots'!$E$3&amp;ROW(A425)+5)),NA(),INDIRECT("Data!"&amp;'Scatter Plots'!$E$3&amp;ROW(A425)+5))</f>
        <v>#N/A</v>
      </c>
      <c r="R425" s="224" t="e">
        <f ca="1">IF(ISBLANK(INDIRECT("Data!"&amp;'Scatter Plots'!$D$3&amp;ROW(A425)+5)),NA(),INDIRECT("Data!"&amp;'Scatter Plots'!$D$3&amp;ROW(A425)+5))</f>
        <v>#N/A</v>
      </c>
    </row>
    <row r="426" spans="17:18" x14ac:dyDescent="0.25">
      <c r="Q426" s="224" t="e">
        <f ca="1">IF(ISBLANK(INDIRECT("Data!"&amp;'Scatter Plots'!$E$3&amp;ROW(A426)+5)),NA(),INDIRECT("Data!"&amp;'Scatter Plots'!$E$3&amp;ROW(A426)+5))</f>
        <v>#N/A</v>
      </c>
      <c r="R426" s="224" t="e">
        <f ca="1">IF(ISBLANK(INDIRECT("Data!"&amp;'Scatter Plots'!$D$3&amp;ROW(A426)+5)),NA(),INDIRECT("Data!"&amp;'Scatter Plots'!$D$3&amp;ROW(A426)+5))</f>
        <v>#N/A</v>
      </c>
    </row>
    <row r="427" spans="17:18" x14ac:dyDescent="0.25">
      <c r="Q427" s="224" t="e">
        <f ca="1">IF(ISBLANK(INDIRECT("Data!"&amp;'Scatter Plots'!$E$3&amp;ROW(A427)+5)),NA(),INDIRECT("Data!"&amp;'Scatter Plots'!$E$3&amp;ROW(A427)+5))</f>
        <v>#N/A</v>
      </c>
      <c r="R427" s="224" t="e">
        <f ca="1">IF(ISBLANK(INDIRECT("Data!"&amp;'Scatter Plots'!$D$3&amp;ROW(A427)+5)),NA(),INDIRECT("Data!"&amp;'Scatter Plots'!$D$3&amp;ROW(A427)+5))</f>
        <v>#N/A</v>
      </c>
    </row>
    <row r="428" spans="17:18" x14ac:dyDescent="0.25">
      <c r="Q428" s="224" t="e">
        <f ca="1">IF(ISBLANK(INDIRECT("Data!"&amp;'Scatter Plots'!$E$3&amp;ROW(A428)+5)),NA(),INDIRECT("Data!"&amp;'Scatter Plots'!$E$3&amp;ROW(A428)+5))</f>
        <v>#N/A</v>
      </c>
      <c r="R428" s="224" t="e">
        <f ca="1">IF(ISBLANK(INDIRECT("Data!"&amp;'Scatter Plots'!$D$3&amp;ROW(A428)+5)),NA(),INDIRECT("Data!"&amp;'Scatter Plots'!$D$3&amp;ROW(A428)+5))</f>
        <v>#N/A</v>
      </c>
    </row>
    <row r="429" spans="17:18" x14ac:dyDescent="0.25">
      <c r="Q429" s="224" t="e">
        <f ca="1">IF(ISBLANK(INDIRECT("Data!"&amp;'Scatter Plots'!$E$3&amp;ROW(A429)+5)),NA(),INDIRECT("Data!"&amp;'Scatter Plots'!$E$3&amp;ROW(A429)+5))</f>
        <v>#N/A</v>
      </c>
      <c r="R429" s="224" t="e">
        <f ca="1">IF(ISBLANK(INDIRECT("Data!"&amp;'Scatter Plots'!$D$3&amp;ROW(A429)+5)),NA(),INDIRECT("Data!"&amp;'Scatter Plots'!$D$3&amp;ROW(A429)+5))</f>
        <v>#N/A</v>
      </c>
    </row>
    <row r="430" spans="17:18" x14ac:dyDescent="0.25">
      <c r="Q430" s="224" t="e">
        <f ca="1">IF(ISBLANK(INDIRECT("Data!"&amp;'Scatter Plots'!$E$3&amp;ROW(A430)+5)),NA(),INDIRECT("Data!"&amp;'Scatter Plots'!$E$3&amp;ROW(A430)+5))</f>
        <v>#N/A</v>
      </c>
      <c r="R430" s="224" t="e">
        <f ca="1">IF(ISBLANK(INDIRECT("Data!"&amp;'Scatter Plots'!$D$3&amp;ROW(A430)+5)),NA(),INDIRECT("Data!"&amp;'Scatter Plots'!$D$3&amp;ROW(A430)+5))</f>
        <v>#N/A</v>
      </c>
    </row>
    <row r="431" spans="17:18" x14ac:dyDescent="0.25">
      <c r="Q431" s="224" t="e">
        <f ca="1">IF(ISBLANK(INDIRECT("Data!"&amp;'Scatter Plots'!$E$3&amp;ROW(A431)+5)),NA(),INDIRECT("Data!"&amp;'Scatter Plots'!$E$3&amp;ROW(A431)+5))</f>
        <v>#N/A</v>
      </c>
      <c r="R431" s="224" t="e">
        <f ca="1">IF(ISBLANK(INDIRECT("Data!"&amp;'Scatter Plots'!$D$3&amp;ROW(A431)+5)),NA(),INDIRECT("Data!"&amp;'Scatter Plots'!$D$3&amp;ROW(A431)+5))</f>
        <v>#N/A</v>
      </c>
    </row>
    <row r="432" spans="17:18" x14ac:dyDescent="0.25">
      <c r="Q432" s="224" t="e">
        <f ca="1">IF(ISBLANK(INDIRECT("Data!"&amp;'Scatter Plots'!$E$3&amp;ROW(A432)+5)),NA(),INDIRECT("Data!"&amp;'Scatter Plots'!$E$3&amp;ROW(A432)+5))</f>
        <v>#N/A</v>
      </c>
      <c r="R432" s="224" t="e">
        <f ca="1">IF(ISBLANK(INDIRECT("Data!"&amp;'Scatter Plots'!$D$3&amp;ROW(A432)+5)),NA(),INDIRECT("Data!"&amp;'Scatter Plots'!$D$3&amp;ROW(A432)+5))</f>
        <v>#N/A</v>
      </c>
    </row>
    <row r="433" spans="17:18" x14ac:dyDescent="0.25">
      <c r="Q433" s="224" t="e">
        <f ca="1">IF(ISBLANK(INDIRECT("Data!"&amp;'Scatter Plots'!$E$3&amp;ROW(A433)+5)),NA(),INDIRECT("Data!"&amp;'Scatter Plots'!$E$3&amp;ROW(A433)+5))</f>
        <v>#N/A</v>
      </c>
      <c r="R433" s="224" t="e">
        <f ca="1">IF(ISBLANK(INDIRECT("Data!"&amp;'Scatter Plots'!$D$3&amp;ROW(A433)+5)),NA(),INDIRECT("Data!"&amp;'Scatter Plots'!$D$3&amp;ROW(A433)+5))</f>
        <v>#N/A</v>
      </c>
    </row>
    <row r="434" spans="17:18" x14ac:dyDescent="0.25">
      <c r="Q434" s="224" t="e">
        <f ca="1">IF(ISBLANK(INDIRECT("Data!"&amp;'Scatter Plots'!$E$3&amp;ROW(A434)+5)),NA(),INDIRECT("Data!"&amp;'Scatter Plots'!$E$3&amp;ROW(A434)+5))</f>
        <v>#N/A</v>
      </c>
      <c r="R434" s="224" t="e">
        <f ca="1">IF(ISBLANK(INDIRECT("Data!"&amp;'Scatter Plots'!$D$3&amp;ROW(A434)+5)),NA(),INDIRECT("Data!"&amp;'Scatter Plots'!$D$3&amp;ROW(A434)+5))</f>
        <v>#N/A</v>
      </c>
    </row>
    <row r="435" spans="17:18" x14ac:dyDescent="0.25">
      <c r="Q435" s="224" t="e">
        <f ca="1">IF(ISBLANK(INDIRECT("Data!"&amp;'Scatter Plots'!$E$3&amp;ROW(A435)+5)),NA(),INDIRECT("Data!"&amp;'Scatter Plots'!$E$3&amp;ROW(A435)+5))</f>
        <v>#N/A</v>
      </c>
      <c r="R435" s="224" t="e">
        <f ca="1">IF(ISBLANK(INDIRECT("Data!"&amp;'Scatter Plots'!$D$3&amp;ROW(A435)+5)),NA(),INDIRECT("Data!"&amp;'Scatter Plots'!$D$3&amp;ROW(A435)+5))</f>
        <v>#N/A</v>
      </c>
    </row>
    <row r="436" spans="17:18" x14ac:dyDescent="0.25">
      <c r="Q436" s="224" t="e">
        <f ca="1">IF(ISBLANK(INDIRECT("Data!"&amp;'Scatter Plots'!$E$3&amp;ROW(A436)+5)),NA(),INDIRECT("Data!"&amp;'Scatter Plots'!$E$3&amp;ROW(A436)+5))</f>
        <v>#N/A</v>
      </c>
      <c r="R436" s="224" t="e">
        <f ca="1">IF(ISBLANK(INDIRECT("Data!"&amp;'Scatter Plots'!$D$3&amp;ROW(A436)+5)),NA(),INDIRECT("Data!"&amp;'Scatter Plots'!$D$3&amp;ROW(A436)+5))</f>
        <v>#N/A</v>
      </c>
    </row>
    <row r="437" spans="17:18" x14ac:dyDescent="0.25">
      <c r="Q437" s="224" t="e">
        <f ca="1">IF(ISBLANK(INDIRECT("Data!"&amp;'Scatter Plots'!$E$3&amp;ROW(A437)+5)),NA(),INDIRECT("Data!"&amp;'Scatter Plots'!$E$3&amp;ROW(A437)+5))</f>
        <v>#N/A</v>
      </c>
      <c r="R437" s="224" t="e">
        <f ca="1">IF(ISBLANK(INDIRECT("Data!"&amp;'Scatter Plots'!$D$3&amp;ROW(A437)+5)),NA(),INDIRECT("Data!"&amp;'Scatter Plots'!$D$3&amp;ROW(A437)+5))</f>
        <v>#N/A</v>
      </c>
    </row>
    <row r="438" spans="17:18" x14ac:dyDescent="0.25">
      <c r="Q438" s="224" t="e">
        <f ca="1">IF(ISBLANK(INDIRECT("Data!"&amp;'Scatter Plots'!$E$3&amp;ROW(A438)+5)),NA(),INDIRECT("Data!"&amp;'Scatter Plots'!$E$3&amp;ROW(A438)+5))</f>
        <v>#N/A</v>
      </c>
      <c r="R438" s="224" t="e">
        <f ca="1">IF(ISBLANK(INDIRECT("Data!"&amp;'Scatter Plots'!$D$3&amp;ROW(A438)+5)),NA(),INDIRECT("Data!"&amp;'Scatter Plots'!$D$3&amp;ROW(A438)+5))</f>
        <v>#N/A</v>
      </c>
    </row>
    <row r="439" spans="17:18" x14ac:dyDescent="0.25">
      <c r="Q439" s="224" t="e">
        <f ca="1">IF(ISBLANK(INDIRECT("Data!"&amp;'Scatter Plots'!$E$3&amp;ROW(A439)+5)),NA(),INDIRECT("Data!"&amp;'Scatter Plots'!$E$3&amp;ROW(A439)+5))</f>
        <v>#N/A</v>
      </c>
      <c r="R439" s="224" t="e">
        <f ca="1">IF(ISBLANK(INDIRECT("Data!"&amp;'Scatter Plots'!$D$3&amp;ROW(A439)+5)),NA(),INDIRECT("Data!"&amp;'Scatter Plots'!$D$3&amp;ROW(A439)+5))</f>
        <v>#N/A</v>
      </c>
    </row>
    <row r="440" spans="17:18" x14ac:dyDescent="0.25">
      <c r="Q440" s="224" t="e">
        <f ca="1">IF(ISBLANK(INDIRECT("Data!"&amp;'Scatter Plots'!$E$3&amp;ROW(A440)+5)),NA(),INDIRECT("Data!"&amp;'Scatter Plots'!$E$3&amp;ROW(A440)+5))</f>
        <v>#N/A</v>
      </c>
      <c r="R440" s="224" t="e">
        <f ca="1">IF(ISBLANK(INDIRECT("Data!"&amp;'Scatter Plots'!$D$3&amp;ROW(A440)+5)),NA(),INDIRECT("Data!"&amp;'Scatter Plots'!$D$3&amp;ROW(A440)+5))</f>
        <v>#N/A</v>
      </c>
    </row>
    <row r="441" spans="17:18" x14ac:dyDescent="0.25">
      <c r="Q441" s="224" t="e">
        <f ca="1">IF(ISBLANK(INDIRECT("Data!"&amp;'Scatter Plots'!$E$3&amp;ROW(A441)+5)),NA(),INDIRECT("Data!"&amp;'Scatter Plots'!$E$3&amp;ROW(A441)+5))</f>
        <v>#N/A</v>
      </c>
      <c r="R441" s="224" t="e">
        <f ca="1">IF(ISBLANK(INDIRECT("Data!"&amp;'Scatter Plots'!$D$3&amp;ROW(A441)+5)),NA(),INDIRECT("Data!"&amp;'Scatter Plots'!$D$3&amp;ROW(A441)+5))</f>
        <v>#N/A</v>
      </c>
    </row>
    <row r="442" spans="17:18" x14ac:dyDescent="0.25">
      <c r="Q442" s="224" t="e">
        <f ca="1">IF(ISBLANK(INDIRECT("Data!"&amp;'Scatter Plots'!$E$3&amp;ROW(A442)+5)),NA(),INDIRECT("Data!"&amp;'Scatter Plots'!$E$3&amp;ROW(A442)+5))</f>
        <v>#N/A</v>
      </c>
      <c r="R442" s="224" t="e">
        <f ca="1">IF(ISBLANK(INDIRECT("Data!"&amp;'Scatter Plots'!$D$3&amp;ROW(A442)+5)),NA(),INDIRECT("Data!"&amp;'Scatter Plots'!$D$3&amp;ROW(A442)+5))</f>
        <v>#N/A</v>
      </c>
    </row>
    <row r="443" spans="17:18" x14ac:dyDescent="0.25">
      <c r="Q443" s="224" t="e">
        <f ca="1">IF(ISBLANK(INDIRECT("Data!"&amp;'Scatter Plots'!$E$3&amp;ROW(A443)+5)),NA(),INDIRECT("Data!"&amp;'Scatter Plots'!$E$3&amp;ROW(A443)+5))</f>
        <v>#N/A</v>
      </c>
      <c r="R443" s="224" t="e">
        <f ca="1">IF(ISBLANK(INDIRECT("Data!"&amp;'Scatter Plots'!$D$3&amp;ROW(A443)+5)),NA(),INDIRECT("Data!"&amp;'Scatter Plots'!$D$3&amp;ROW(A443)+5))</f>
        <v>#N/A</v>
      </c>
    </row>
    <row r="444" spans="17:18" x14ac:dyDescent="0.25">
      <c r="Q444" s="224" t="e">
        <f ca="1">IF(ISBLANK(INDIRECT("Data!"&amp;'Scatter Plots'!$E$3&amp;ROW(A444)+5)),NA(),INDIRECT("Data!"&amp;'Scatter Plots'!$E$3&amp;ROW(A444)+5))</f>
        <v>#N/A</v>
      </c>
      <c r="R444" s="224" t="e">
        <f ca="1">IF(ISBLANK(INDIRECT("Data!"&amp;'Scatter Plots'!$D$3&amp;ROW(A444)+5)),NA(),INDIRECT("Data!"&amp;'Scatter Plots'!$D$3&amp;ROW(A444)+5))</f>
        <v>#N/A</v>
      </c>
    </row>
    <row r="445" spans="17:18" x14ac:dyDescent="0.25">
      <c r="Q445" s="224" t="e">
        <f ca="1">IF(ISBLANK(INDIRECT("Data!"&amp;'Scatter Plots'!$E$3&amp;ROW(A445)+5)),NA(),INDIRECT("Data!"&amp;'Scatter Plots'!$E$3&amp;ROW(A445)+5))</f>
        <v>#N/A</v>
      </c>
      <c r="R445" s="224" t="e">
        <f ca="1">IF(ISBLANK(INDIRECT("Data!"&amp;'Scatter Plots'!$D$3&amp;ROW(A445)+5)),NA(),INDIRECT("Data!"&amp;'Scatter Plots'!$D$3&amp;ROW(A445)+5))</f>
        <v>#N/A</v>
      </c>
    </row>
    <row r="446" spans="17:18" x14ac:dyDescent="0.25">
      <c r="Q446" s="224" t="e">
        <f ca="1">IF(ISBLANK(INDIRECT("Data!"&amp;'Scatter Plots'!$E$3&amp;ROW(A446)+5)),NA(),INDIRECT("Data!"&amp;'Scatter Plots'!$E$3&amp;ROW(A446)+5))</f>
        <v>#N/A</v>
      </c>
      <c r="R446" s="224" t="e">
        <f ca="1">IF(ISBLANK(INDIRECT("Data!"&amp;'Scatter Plots'!$D$3&amp;ROW(A446)+5)),NA(),INDIRECT("Data!"&amp;'Scatter Plots'!$D$3&amp;ROW(A446)+5))</f>
        <v>#N/A</v>
      </c>
    </row>
    <row r="447" spans="17:18" x14ac:dyDescent="0.25">
      <c r="Q447" s="224" t="e">
        <f ca="1">IF(ISBLANK(INDIRECT("Data!"&amp;'Scatter Plots'!$E$3&amp;ROW(A447)+5)),NA(),INDIRECT("Data!"&amp;'Scatter Plots'!$E$3&amp;ROW(A447)+5))</f>
        <v>#N/A</v>
      </c>
      <c r="R447" s="224" t="e">
        <f ca="1">IF(ISBLANK(INDIRECT("Data!"&amp;'Scatter Plots'!$D$3&amp;ROW(A447)+5)),NA(),INDIRECT("Data!"&amp;'Scatter Plots'!$D$3&amp;ROW(A447)+5))</f>
        <v>#N/A</v>
      </c>
    </row>
    <row r="448" spans="17:18" x14ac:dyDescent="0.25">
      <c r="Q448" s="224" t="e">
        <f ca="1">IF(ISBLANK(INDIRECT("Data!"&amp;'Scatter Plots'!$E$3&amp;ROW(A448)+5)),NA(),INDIRECT("Data!"&amp;'Scatter Plots'!$E$3&amp;ROW(A448)+5))</f>
        <v>#N/A</v>
      </c>
      <c r="R448" s="224" t="e">
        <f ca="1">IF(ISBLANK(INDIRECT("Data!"&amp;'Scatter Plots'!$D$3&amp;ROW(A448)+5)),NA(),INDIRECT("Data!"&amp;'Scatter Plots'!$D$3&amp;ROW(A448)+5))</f>
        <v>#N/A</v>
      </c>
    </row>
    <row r="449" spans="17:18" x14ac:dyDescent="0.25">
      <c r="Q449" s="224" t="e">
        <f ca="1">IF(ISBLANK(INDIRECT("Data!"&amp;'Scatter Plots'!$E$3&amp;ROW(A449)+5)),NA(),INDIRECT("Data!"&amp;'Scatter Plots'!$E$3&amp;ROW(A449)+5))</f>
        <v>#N/A</v>
      </c>
      <c r="R449" s="224" t="e">
        <f ca="1">IF(ISBLANK(INDIRECT("Data!"&amp;'Scatter Plots'!$D$3&amp;ROW(A449)+5)),NA(),INDIRECT("Data!"&amp;'Scatter Plots'!$D$3&amp;ROW(A449)+5))</f>
        <v>#N/A</v>
      </c>
    </row>
    <row r="450" spans="17:18" x14ac:dyDescent="0.25">
      <c r="Q450" s="224" t="e">
        <f ca="1">IF(ISBLANK(INDIRECT("Data!"&amp;'Scatter Plots'!$E$3&amp;ROW(A450)+5)),NA(),INDIRECT("Data!"&amp;'Scatter Plots'!$E$3&amp;ROW(A450)+5))</f>
        <v>#N/A</v>
      </c>
      <c r="R450" s="224" t="e">
        <f ca="1">IF(ISBLANK(INDIRECT("Data!"&amp;'Scatter Plots'!$D$3&amp;ROW(A450)+5)),NA(),INDIRECT("Data!"&amp;'Scatter Plots'!$D$3&amp;ROW(A450)+5))</f>
        <v>#N/A</v>
      </c>
    </row>
    <row r="451" spans="17:18" x14ac:dyDescent="0.25">
      <c r="Q451" s="224" t="e">
        <f ca="1">IF(ISBLANK(INDIRECT("Data!"&amp;'Scatter Plots'!$E$3&amp;ROW(A451)+5)),NA(),INDIRECT("Data!"&amp;'Scatter Plots'!$E$3&amp;ROW(A451)+5))</f>
        <v>#N/A</v>
      </c>
      <c r="R451" s="224" t="e">
        <f ca="1">IF(ISBLANK(INDIRECT("Data!"&amp;'Scatter Plots'!$D$3&amp;ROW(A451)+5)),NA(),INDIRECT("Data!"&amp;'Scatter Plots'!$D$3&amp;ROW(A451)+5))</f>
        <v>#N/A</v>
      </c>
    </row>
    <row r="452" spans="17:18" x14ac:dyDescent="0.25">
      <c r="Q452" s="224" t="e">
        <f ca="1">IF(ISBLANK(INDIRECT("Data!"&amp;'Scatter Plots'!$E$3&amp;ROW(A452)+5)),NA(),INDIRECT("Data!"&amp;'Scatter Plots'!$E$3&amp;ROW(A452)+5))</f>
        <v>#N/A</v>
      </c>
      <c r="R452" s="224" t="e">
        <f ca="1">IF(ISBLANK(INDIRECT("Data!"&amp;'Scatter Plots'!$D$3&amp;ROW(A452)+5)),NA(),INDIRECT("Data!"&amp;'Scatter Plots'!$D$3&amp;ROW(A452)+5))</f>
        <v>#N/A</v>
      </c>
    </row>
    <row r="453" spans="17:18" x14ac:dyDescent="0.25">
      <c r="Q453" s="224" t="e">
        <f ca="1">IF(ISBLANK(INDIRECT("Data!"&amp;'Scatter Plots'!$E$3&amp;ROW(A453)+5)),NA(),INDIRECT("Data!"&amp;'Scatter Plots'!$E$3&amp;ROW(A453)+5))</f>
        <v>#N/A</v>
      </c>
      <c r="R453" s="224" t="e">
        <f ca="1">IF(ISBLANK(INDIRECT("Data!"&amp;'Scatter Plots'!$D$3&amp;ROW(A453)+5)),NA(),INDIRECT("Data!"&amp;'Scatter Plots'!$D$3&amp;ROW(A453)+5))</f>
        <v>#N/A</v>
      </c>
    </row>
    <row r="454" spans="17:18" x14ac:dyDescent="0.25">
      <c r="Q454" s="224" t="e">
        <f ca="1">IF(ISBLANK(INDIRECT("Data!"&amp;'Scatter Plots'!$E$3&amp;ROW(A454)+5)),NA(),INDIRECT("Data!"&amp;'Scatter Plots'!$E$3&amp;ROW(A454)+5))</f>
        <v>#N/A</v>
      </c>
      <c r="R454" s="224" t="e">
        <f ca="1">IF(ISBLANK(INDIRECT("Data!"&amp;'Scatter Plots'!$D$3&amp;ROW(A454)+5)),NA(),INDIRECT("Data!"&amp;'Scatter Plots'!$D$3&amp;ROW(A454)+5))</f>
        <v>#N/A</v>
      </c>
    </row>
    <row r="455" spans="17:18" x14ac:dyDescent="0.25">
      <c r="Q455" s="224" t="e">
        <f ca="1">IF(ISBLANK(INDIRECT("Data!"&amp;'Scatter Plots'!$E$3&amp;ROW(A455)+5)),NA(),INDIRECT("Data!"&amp;'Scatter Plots'!$E$3&amp;ROW(A455)+5))</f>
        <v>#N/A</v>
      </c>
      <c r="R455" s="224" t="e">
        <f ca="1">IF(ISBLANK(INDIRECT("Data!"&amp;'Scatter Plots'!$D$3&amp;ROW(A455)+5)),NA(),INDIRECT("Data!"&amp;'Scatter Plots'!$D$3&amp;ROW(A455)+5))</f>
        <v>#N/A</v>
      </c>
    </row>
    <row r="456" spans="17:18" x14ac:dyDescent="0.25">
      <c r="Q456" s="224" t="e">
        <f ca="1">IF(ISBLANK(INDIRECT("Data!"&amp;'Scatter Plots'!$E$3&amp;ROW(A456)+5)),NA(),INDIRECT("Data!"&amp;'Scatter Plots'!$E$3&amp;ROW(A456)+5))</f>
        <v>#N/A</v>
      </c>
      <c r="R456" s="224" t="e">
        <f ca="1">IF(ISBLANK(INDIRECT("Data!"&amp;'Scatter Plots'!$D$3&amp;ROW(A456)+5)),NA(),INDIRECT("Data!"&amp;'Scatter Plots'!$D$3&amp;ROW(A456)+5))</f>
        <v>#N/A</v>
      </c>
    </row>
    <row r="457" spans="17:18" x14ac:dyDescent="0.25">
      <c r="Q457" s="224" t="e">
        <f ca="1">IF(ISBLANK(INDIRECT("Data!"&amp;'Scatter Plots'!$E$3&amp;ROW(A457)+5)),NA(),INDIRECT("Data!"&amp;'Scatter Plots'!$E$3&amp;ROW(A457)+5))</f>
        <v>#N/A</v>
      </c>
      <c r="R457" s="224" t="e">
        <f ca="1">IF(ISBLANK(INDIRECT("Data!"&amp;'Scatter Plots'!$D$3&amp;ROW(A457)+5)),NA(),INDIRECT("Data!"&amp;'Scatter Plots'!$D$3&amp;ROW(A457)+5))</f>
        <v>#N/A</v>
      </c>
    </row>
    <row r="458" spans="17:18" x14ac:dyDescent="0.25">
      <c r="Q458" s="224" t="e">
        <f ca="1">IF(ISBLANK(INDIRECT("Data!"&amp;'Scatter Plots'!$E$3&amp;ROW(A458)+5)),NA(),INDIRECT("Data!"&amp;'Scatter Plots'!$E$3&amp;ROW(A458)+5))</f>
        <v>#N/A</v>
      </c>
      <c r="R458" s="224" t="e">
        <f ca="1">IF(ISBLANK(INDIRECT("Data!"&amp;'Scatter Plots'!$D$3&amp;ROW(A458)+5)),NA(),INDIRECT("Data!"&amp;'Scatter Plots'!$D$3&amp;ROW(A458)+5))</f>
        <v>#N/A</v>
      </c>
    </row>
    <row r="459" spans="17:18" x14ac:dyDescent="0.25">
      <c r="Q459" s="224" t="e">
        <f ca="1">IF(ISBLANK(INDIRECT("Data!"&amp;'Scatter Plots'!$E$3&amp;ROW(A459)+5)),NA(),INDIRECT("Data!"&amp;'Scatter Plots'!$E$3&amp;ROW(A459)+5))</f>
        <v>#N/A</v>
      </c>
      <c r="R459" s="224" t="e">
        <f ca="1">IF(ISBLANK(INDIRECT("Data!"&amp;'Scatter Plots'!$D$3&amp;ROW(A459)+5)),NA(),INDIRECT("Data!"&amp;'Scatter Plots'!$D$3&amp;ROW(A459)+5))</f>
        <v>#N/A</v>
      </c>
    </row>
    <row r="460" spans="17:18" x14ac:dyDescent="0.25">
      <c r="Q460" s="224" t="e">
        <f ca="1">IF(ISBLANK(INDIRECT("Data!"&amp;'Scatter Plots'!$E$3&amp;ROW(A460)+5)),NA(),INDIRECT("Data!"&amp;'Scatter Plots'!$E$3&amp;ROW(A460)+5))</f>
        <v>#N/A</v>
      </c>
      <c r="R460" s="224" t="e">
        <f ca="1">IF(ISBLANK(INDIRECT("Data!"&amp;'Scatter Plots'!$D$3&amp;ROW(A460)+5)),NA(),INDIRECT("Data!"&amp;'Scatter Plots'!$D$3&amp;ROW(A460)+5))</f>
        <v>#N/A</v>
      </c>
    </row>
    <row r="461" spans="17:18" x14ac:dyDescent="0.25">
      <c r="Q461" s="224" t="e">
        <f ca="1">IF(ISBLANK(INDIRECT("Data!"&amp;'Scatter Plots'!$E$3&amp;ROW(A461)+5)),NA(),INDIRECT("Data!"&amp;'Scatter Plots'!$E$3&amp;ROW(A461)+5))</f>
        <v>#N/A</v>
      </c>
      <c r="R461" s="224" t="e">
        <f ca="1">IF(ISBLANK(INDIRECT("Data!"&amp;'Scatter Plots'!$D$3&amp;ROW(A461)+5)),NA(),INDIRECT("Data!"&amp;'Scatter Plots'!$D$3&amp;ROW(A461)+5))</f>
        <v>#N/A</v>
      </c>
    </row>
    <row r="462" spans="17:18" x14ac:dyDescent="0.25">
      <c r="Q462" s="224" t="e">
        <f ca="1">IF(ISBLANK(INDIRECT("Data!"&amp;'Scatter Plots'!$E$3&amp;ROW(A462)+5)),NA(),INDIRECT("Data!"&amp;'Scatter Plots'!$E$3&amp;ROW(A462)+5))</f>
        <v>#N/A</v>
      </c>
      <c r="R462" s="224" t="e">
        <f ca="1">IF(ISBLANK(INDIRECT("Data!"&amp;'Scatter Plots'!$D$3&amp;ROW(A462)+5)),NA(),INDIRECT("Data!"&amp;'Scatter Plots'!$D$3&amp;ROW(A462)+5))</f>
        <v>#N/A</v>
      </c>
    </row>
    <row r="463" spans="17:18" x14ac:dyDescent="0.25">
      <c r="Q463" s="224" t="e">
        <f ca="1">IF(ISBLANK(INDIRECT("Data!"&amp;'Scatter Plots'!$E$3&amp;ROW(A463)+5)),NA(),INDIRECT("Data!"&amp;'Scatter Plots'!$E$3&amp;ROW(A463)+5))</f>
        <v>#N/A</v>
      </c>
      <c r="R463" s="224" t="e">
        <f ca="1">IF(ISBLANK(INDIRECT("Data!"&amp;'Scatter Plots'!$D$3&amp;ROW(A463)+5)),NA(),INDIRECT("Data!"&amp;'Scatter Plots'!$D$3&amp;ROW(A463)+5))</f>
        <v>#N/A</v>
      </c>
    </row>
    <row r="464" spans="17:18" x14ac:dyDescent="0.25">
      <c r="Q464" s="224" t="e">
        <f ca="1">IF(ISBLANK(INDIRECT("Data!"&amp;'Scatter Plots'!$E$3&amp;ROW(A464)+5)),NA(),INDIRECT("Data!"&amp;'Scatter Plots'!$E$3&amp;ROW(A464)+5))</f>
        <v>#N/A</v>
      </c>
      <c r="R464" s="224" t="e">
        <f ca="1">IF(ISBLANK(INDIRECT("Data!"&amp;'Scatter Plots'!$D$3&amp;ROW(A464)+5)),NA(),INDIRECT("Data!"&amp;'Scatter Plots'!$D$3&amp;ROW(A464)+5))</f>
        <v>#N/A</v>
      </c>
    </row>
    <row r="465" spans="17:18" x14ac:dyDescent="0.25">
      <c r="Q465" s="224" t="e">
        <f ca="1">IF(ISBLANK(INDIRECT("Data!"&amp;'Scatter Plots'!$E$3&amp;ROW(A465)+5)),NA(),INDIRECT("Data!"&amp;'Scatter Plots'!$E$3&amp;ROW(A465)+5))</f>
        <v>#N/A</v>
      </c>
      <c r="R465" s="224" t="e">
        <f ca="1">IF(ISBLANK(INDIRECT("Data!"&amp;'Scatter Plots'!$D$3&amp;ROW(A465)+5)),NA(),INDIRECT("Data!"&amp;'Scatter Plots'!$D$3&amp;ROW(A465)+5))</f>
        <v>#N/A</v>
      </c>
    </row>
    <row r="466" spans="17:18" x14ac:dyDescent="0.25">
      <c r="Q466" s="224" t="e">
        <f ca="1">IF(ISBLANK(INDIRECT("Data!"&amp;'Scatter Plots'!$E$3&amp;ROW(A466)+5)),NA(),INDIRECT("Data!"&amp;'Scatter Plots'!$E$3&amp;ROW(A466)+5))</f>
        <v>#N/A</v>
      </c>
      <c r="R466" s="224" t="e">
        <f ca="1">IF(ISBLANK(INDIRECT("Data!"&amp;'Scatter Plots'!$D$3&amp;ROW(A466)+5)),NA(),INDIRECT("Data!"&amp;'Scatter Plots'!$D$3&amp;ROW(A466)+5))</f>
        <v>#N/A</v>
      </c>
    </row>
    <row r="467" spans="17:18" x14ac:dyDescent="0.25">
      <c r="Q467" s="224" t="e">
        <f ca="1">IF(ISBLANK(INDIRECT("Data!"&amp;'Scatter Plots'!$E$3&amp;ROW(A467)+5)),NA(),INDIRECT("Data!"&amp;'Scatter Plots'!$E$3&amp;ROW(A467)+5))</f>
        <v>#N/A</v>
      </c>
      <c r="R467" s="224" t="e">
        <f ca="1">IF(ISBLANK(INDIRECT("Data!"&amp;'Scatter Plots'!$D$3&amp;ROW(A467)+5)),NA(),INDIRECT("Data!"&amp;'Scatter Plots'!$D$3&amp;ROW(A467)+5))</f>
        <v>#N/A</v>
      </c>
    </row>
    <row r="468" spans="17:18" x14ac:dyDescent="0.25">
      <c r="Q468" s="224" t="e">
        <f ca="1">IF(ISBLANK(INDIRECT("Data!"&amp;'Scatter Plots'!$E$3&amp;ROW(A468)+5)),NA(),INDIRECT("Data!"&amp;'Scatter Plots'!$E$3&amp;ROW(A468)+5))</f>
        <v>#N/A</v>
      </c>
      <c r="R468" s="224" t="e">
        <f ca="1">IF(ISBLANK(INDIRECT("Data!"&amp;'Scatter Plots'!$D$3&amp;ROW(A468)+5)),NA(),INDIRECT("Data!"&amp;'Scatter Plots'!$D$3&amp;ROW(A468)+5))</f>
        <v>#N/A</v>
      </c>
    </row>
    <row r="469" spans="17:18" x14ac:dyDescent="0.25">
      <c r="Q469" s="224" t="e">
        <f ca="1">IF(ISBLANK(INDIRECT("Data!"&amp;'Scatter Plots'!$E$3&amp;ROW(A469)+5)),NA(),INDIRECT("Data!"&amp;'Scatter Plots'!$E$3&amp;ROW(A469)+5))</f>
        <v>#N/A</v>
      </c>
      <c r="R469" s="224" t="e">
        <f ca="1">IF(ISBLANK(INDIRECT("Data!"&amp;'Scatter Plots'!$D$3&amp;ROW(A469)+5)),NA(),INDIRECT("Data!"&amp;'Scatter Plots'!$D$3&amp;ROW(A469)+5))</f>
        <v>#N/A</v>
      </c>
    </row>
    <row r="470" spans="17:18" x14ac:dyDescent="0.25">
      <c r="Q470" s="224" t="e">
        <f ca="1">IF(ISBLANK(INDIRECT("Data!"&amp;'Scatter Plots'!$E$3&amp;ROW(A470)+5)),NA(),INDIRECT("Data!"&amp;'Scatter Plots'!$E$3&amp;ROW(A470)+5))</f>
        <v>#N/A</v>
      </c>
      <c r="R470" s="224" t="e">
        <f ca="1">IF(ISBLANK(INDIRECT("Data!"&amp;'Scatter Plots'!$D$3&amp;ROW(A470)+5)),NA(),INDIRECT("Data!"&amp;'Scatter Plots'!$D$3&amp;ROW(A470)+5))</f>
        <v>#N/A</v>
      </c>
    </row>
    <row r="471" spans="17:18" x14ac:dyDescent="0.25">
      <c r="Q471" s="224" t="e">
        <f ca="1">IF(ISBLANK(INDIRECT("Data!"&amp;'Scatter Plots'!$E$3&amp;ROW(A471)+5)),NA(),INDIRECT("Data!"&amp;'Scatter Plots'!$E$3&amp;ROW(A471)+5))</f>
        <v>#N/A</v>
      </c>
      <c r="R471" s="224" t="e">
        <f ca="1">IF(ISBLANK(INDIRECT("Data!"&amp;'Scatter Plots'!$D$3&amp;ROW(A471)+5)),NA(),INDIRECT("Data!"&amp;'Scatter Plots'!$D$3&amp;ROW(A471)+5))</f>
        <v>#N/A</v>
      </c>
    </row>
    <row r="472" spans="17:18" x14ac:dyDescent="0.25">
      <c r="Q472" s="224" t="e">
        <f ca="1">IF(ISBLANK(INDIRECT("Data!"&amp;'Scatter Plots'!$E$3&amp;ROW(A472)+5)),NA(),INDIRECT("Data!"&amp;'Scatter Plots'!$E$3&amp;ROW(A472)+5))</f>
        <v>#N/A</v>
      </c>
      <c r="R472" s="224" t="e">
        <f ca="1">IF(ISBLANK(INDIRECT("Data!"&amp;'Scatter Plots'!$D$3&amp;ROW(A472)+5)),NA(),INDIRECT("Data!"&amp;'Scatter Plots'!$D$3&amp;ROW(A472)+5))</f>
        <v>#N/A</v>
      </c>
    </row>
    <row r="473" spans="17:18" x14ac:dyDescent="0.25">
      <c r="Q473" s="224" t="e">
        <f ca="1">IF(ISBLANK(INDIRECT("Data!"&amp;'Scatter Plots'!$E$3&amp;ROW(A473)+5)),NA(),INDIRECT("Data!"&amp;'Scatter Plots'!$E$3&amp;ROW(A473)+5))</f>
        <v>#N/A</v>
      </c>
      <c r="R473" s="224" t="e">
        <f ca="1">IF(ISBLANK(INDIRECT("Data!"&amp;'Scatter Plots'!$D$3&amp;ROW(A473)+5)),NA(),INDIRECT("Data!"&amp;'Scatter Plots'!$D$3&amp;ROW(A473)+5))</f>
        <v>#N/A</v>
      </c>
    </row>
    <row r="474" spans="17:18" x14ac:dyDescent="0.25">
      <c r="Q474" s="224" t="e">
        <f ca="1">IF(ISBLANK(INDIRECT("Data!"&amp;'Scatter Plots'!$E$3&amp;ROW(A474)+5)),NA(),INDIRECT("Data!"&amp;'Scatter Plots'!$E$3&amp;ROW(A474)+5))</f>
        <v>#N/A</v>
      </c>
      <c r="R474" s="224" t="e">
        <f ca="1">IF(ISBLANK(INDIRECT("Data!"&amp;'Scatter Plots'!$D$3&amp;ROW(A474)+5)),NA(),INDIRECT("Data!"&amp;'Scatter Plots'!$D$3&amp;ROW(A474)+5))</f>
        <v>#N/A</v>
      </c>
    </row>
    <row r="475" spans="17:18" x14ac:dyDescent="0.25">
      <c r="Q475" s="224" t="e">
        <f ca="1">IF(ISBLANK(INDIRECT("Data!"&amp;'Scatter Plots'!$E$3&amp;ROW(A475)+5)),NA(),INDIRECT("Data!"&amp;'Scatter Plots'!$E$3&amp;ROW(A475)+5))</f>
        <v>#N/A</v>
      </c>
      <c r="R475" s="224" t="e">
        <f ca="1">IF(ISBLANK(INDIRECT("Data!"&amp;'Scatter Plots'!$D$3&amp;ROW(A475)+5)),NA(),INDIRECT("Data!"&amp;'Scatter Plots'!$D$3&amp;ROW(A475)+5))</f>
        <v>#N/A</v>
      </c>
    </row>
    <row r="476" spans="17:18" x14ac:dyDescent="0.25">
      <c r="Q476" s="224" t="e">
        <f ca="1">IF(ISBLANK(INDIRECT("Data!"&amp;'Scatter Plots'!$E$3&amp;ROW(A476)+5)),NA(),INDIRECT("Data!"&amp;'Scatter Plots'!$E$3&amp;ROW(A476)+5))</f>
        <v>#N/A</v>
      </c>
      <c r="R476" s="224" t="e">
        <f ca="1">IF(ISBLANK(INDIRECT("Data!"&amp;'Scatter Plots'!$D$3&amp;ROW(A476)+5)),NA(),INDIRECT("Data!"&amp;'Scatter Plots'!$D$3&amp;ROW(A476)+5))</f>
        <v>#N/A</v>
      </c>
    </row>
    <row r="477" spans="17:18" x14ac:dyDescent="0.25">
      <c r="Q477" s="224" t="e">
        <f ca="1">IF(ISBLANK(INDIRECT("Data!"&amp;'Scatter Plots'!$E$3&amp;ROW(A477)+5)),NA(),INDIRECT("Data!"&amp;'Scatter Plots'!$E$3&amp;ROW(A477)+5))</f>
        <v>#N/A</v>
      </c>
      <c r="R477" s="224" t="e">
        <f ca="1">IF(ISBLANK(INDIRECT("Data!"&amp;'Scatter Plots'!$D$3&amp;ROW(A477)+5)),NA(),INDIRECT("Data!"&amp;'Scatter Plots'!$D$3&amp;ROW(A477)+5))</f>
        <v>#N/A</v>
      </c>
    </row>
    <row r="478" spans="17:18" x14ac:dyDescent="0.25">
      <c r="Q478" s="224" t="e">
        <f ca="1">IF(ISBLANK(INDIRECT("Data!"&amp;'Scatter Plots'!$E$3&amp;ROW(A478)+5)),NA(),INDIRECT("Data!"&amp;'Scatter Plots'!$E$3&amp;ROW(A478)+5))</f>
        <v>#N/A</v>
      </c>
      <c r="R478" s="224" t="e">
        <f ca="1">IF(ISBLANK(INDIRECT("Data!"&amp;'Scatter Plots'!$D$3&amp;ROW(A478)+5)),NA(),INDIRECT("Data!"&amp;'Scatter Plots'!$D$3&amp;ROW(A478)+5))</f>
        <v>#N/A</v>
      </c>
    </row>
    <row r="479" spans="17:18" x14ac:dyDescent="0.25">
      <c r="Q479" s="224" t="e">
        <f ca="1">IF(ISBLANK(INDIRECT("Data!"&amp;'Scatter Plots'!$E$3&amp;ROW(A479)+5)),NA(),INDIRECT("Data!"&amp;'Scatter Plots'!$E$3&amp;ROW(A479)+5))</f>
        <v>#N/A</v>
      </c>
      <c r="R479" s="224" t="e">
        <f ca="1">IF(ISBLANK(INDIRECT("Data!"&amp;'Scatter Plots'!$D$3&amp;ROW(A479)+5)),NA(),INDIRECT("Data!"&amp;'Scatter Plots'!$D$3&amp;ROW(A479)+5))</f>
        <v>#N/A</v>
      </c>
    </row>
    <row r="480" spans="17:18" x14ac:dyDescent="0.25">
      <c r="Q480" s="224" t="e">
        <f ca="1">IF(ISBLANK(INDIRECT("Data!"&amp;'Scatter Plots'!$E$3&amp;ROW(A480)+5)),NA(),INDIRECT("Data!"&amp;'Scatter Plots'!$E$3&amp;ROW(A480)+5))</f>
        <v>#N/A</v>
      </c>
      <c r="R480" s="224" t="e">
        <f ca="1">IF(ISBLANK(INDIRECT("Data!"&amp;'Scatter Plots'!$D$3&amp;ROW(A480)+5)),NA(),INDIRECT("Data!"&amp;'Scatter Plots'!$D$3&amp;ROW(A480)+5))</f>
        <v>#N/A</v>
      </c>
    </row>
    <row r="481" spans="17:18" x14ac:dyDescent="0.25">
      <c r="Q481" s="224" t="e">
        <f ca="1">IF(ISBLANK(INDIRECT("Data!"&amp;'Scatter Plots'!$E$3&amp;ROW(A481)+5)),NA(),INDIRECT("Data!"&amp;'Scatter Plots'!$E$3&amp;ROW(A481)+5))</f>
        <v>#N/A</v>
      </c>
      <c r="R481" s="224" t="e">
        <f ca="1">IF(ISBLANK(INDIRECT("Data!"&amp;'Scatter Plots'!$D$3&amp;ROW(A481)+5)),NA(),INDIRECT("Data!"&amp;'Scatter Plots'!$D$3&amp;ROW(A481)+5))</f>
        <v>#N/A</v>
      </c>
    </row>
    <row r="482" spans="17:18" x14ac:dyDescent="0.25">
      <c r="Q482" s="224" t="e">
        <f ca="1">IF(ISBLANK(INDIRECT("Data!"&amp;'Scatter Plots'!$E$3&amp;ROW(A482)+5)),NA(),INDIRECT("Data!"&amp;'Scatter Plots'!$E$3&amp;ROW(A482)+5))</f>
        <v>#N/A</v>
      </c>
      <c r="R482" s="224" t="e">
        <f ca="1">IF(ISBLANK(INDIRECT("Data!"&amp;'Scatter Plots'!$D$3&amp;ROW(A482)+5)),NA(),INDIRECT("Data!"&amp;'Scatter Plots'!$D$3&amp;ROW(A482)+5))</f>
        <v>#N/A</v>
      </c>
    </row>
    <row r="483" spans="17:18" x14ac:dyDescent="0.25">
      <c r="Q483" s="224" t="e">
        <f ca="1">IF(ISBLANK(INDIRECT("Data!"&amp;'Scatter Plots'!$E$3&amp;ROW(A483)+5)),NA(),INDIRECT("Data!"&amp;'Scatter Plots'!$E$3&amp;ROW(A483)+5))</f>
        <v>#N/A</v>
      </c>
      <c r="R483" s="224" t="e">
        <f ca="1">IF(ISBLANK(INDIRECT("Data!"&amp;'Scatter Plots'!$D$3&amp;ROW(A483)+5)),NA(),INDIRECT("Data!"&amp;'Scatter Plots'!$D$3&amp;ROW(A483)+5))</f>
        <v>#N/A</v>
      </c>
    </row>
    <row r="484" spans="17:18" x14ac:dyDescent="0.25">
      <c r="Q484" s="224" t="e">
        <f ca="1">IF(ISBLANK(INDIRECT("Data!"&amp;'Scatter Plots'!$E$3&amp;ROW(A484)+5)),NA(),INDIRECT("Data!"&amp;'Scatter Plots'!$E$3&amp;ROW(A484)+5))</f>
        <v>#N/A</v>
      </c>
      <c r="R484" s="224" t="e">
        <f ca="1">IF(ISBLANK(INDIRECT("Data!"&amp;'Scatter Plots'!$D$3&amp;ROW(A484)+5)),NA(),INDIRECT("Data!"&amp;'Scatter Plots'!$D$3&amp;ROW(A484)+5))</f>
        <v>#N/A</v>
      </c>
    </row>
    <row r="485" spans="17:18" x14ac:dyDescent="0.25">
      <c r="Q485" s="224" t="e">
        <f ca="1">IF(ISBLANK(INDIRECT("Data!"&amp;'Scatter Plots'!$E$3&amp;ROW(A485)+5)),NA(),INDIRECT("Data!"&amp;'Scatter Plots'!$E$3&amp;ROW(A485)+5))</f>
        <v>#N/A</v>
      </c>
      <c r="R485" s="224" t="e">
        <f ca="1">IF(ISBLANK(INDIRECT("Data!"&amp;'Scatter Plots'!$D$3&amp;ROW(A485)+5)),NA(),INDIRECT("Data!"&amp;'Scatter Plots'!$D$3&amp;ROW(A485)+5))</f>
        <v>#N/A</v>
      </c>
    </row>
    <row r="486" spans="17:18" x14ac:dyDescent="0.25">
      <c r="Q486" s="224" t="e">
        <f ca="1">IF(ISBLANK(INDIRECT("Data!"&amp;'Scatter Plots'!$E$3&amp;ROW(A486)+5)),NA(),INDIRECT("Data!"&amp;'Scatter Plots'!$E$3&amp;ROW(A486)+5))</f>
        <v>#N/A</v>
      </c>
      <c r="R486" s="224" t="e">
        <f ca="1">IF(ISBLANK(INDIRECT("Data!"&amp;'Scatter Plots'!$D$3&amp;ROW(A486)+5)),NA(),INDIRECT("Data!"&amp;'Scatter Plots'!$D$3&amp;ROW(A486)+5))</f>
        <v>#N/A</v>
      </c>
    </row>
    <row r="487" spans="17:18" x14ac:dyDescent="0.25">
      <c r="Q487" s="224" t="e">
        <f ca="1">IF(ISBLANK(INDIRECT("Data!"&amp;'Scatter Plots'!$E$3&amp;ROW(A487)+5)),NA(),INDIRECT("Data!"&amp;'Scatter Plots'!$E$3&amp;ROW(A487)+5))</f>
        <v>#N/A</v>
      </c>
      <c r="R487" s="224" t="e">
        <f ca="1">IF(ISBLANK(INDIRECT("Data!"&amp;'Scatter Plots'!$D$3&amp;ROW(A487)+5)),NA(),INDIRECT("Data!"&amp;'Scatter Plots'!$D$3&amp;ROW(A487)+5))</f>
        <v>#N/A</v>
      </c>
    </row>
    <row r="488" spans="17:18" x14ac:dyDescent="0.25">
      <c r="Q488" s="224" t="e">
        <f ca="1">IF(ISBLANK(INDIRECT("Data!"&amp;'Scatter Plots'!$E$3&amp;ROW(A488)+5)),NA(),INDIRECT("Data!"&amp;'Scatter Plots'!$E$3&amp;ROW(A488)+5))</f>
        <v>#N/A</v>
      </c>
      <c r="R488" s="224" t="e">
        <f ca="1">IF(ISBLANK(INDIRECT("Data!"&amp;'Scatter Plots'!$D$3&amp;ROW(A488)+5)),NA(),INDIRECT("Data!"&amp;'Scatter Plots'!$D$3&amp;ROW(A488)+5))</f>
        <v>#N/A</v>
      </c>
    </row>
    <row r="489" spans="17:18" x14ac:dyDescent="0.25">
      <c r="Q489" s="224" t="e">
        <f ca="1">IF(ISBLANK(INDIRECT("Data!"&amp;'Scatter Plots'!$E$3&amp;ROW(A489)+5)),NA(),INDIRECT("Data!"&amp;'Scatter Plots'!$E$3&amp;ROW(A489)+5))</f>
        <v>#N/A</v>
      </c>
      <c r="R489" s="224" t="e">
        <f ca="1">IF(ISBLANK(INDIRECT("Data!"&amp;'Scatter Plots'!$D$3&amp;ROW(A489)+5)),NA(),INDIRECT("Data!"&amp;'Scatter Plots'!$D$3&amp;ROW(A489)+5))</f>
        <v>#N/A</v>
      </c>
    </row>
    <row r="490" spans="17:18" x14ac:dyDescent="0.25">
      <c r="Q490" s="224" t="e">
        <f ca="1">IF(ISBLANK(INDIRECT("Data!"&amp;'Scatter Plots'!$E$3&amp;ROW(A490)+5)),NA(),INDIRECT("Data!"&amp;'Scatter Plots'!$E$3&amp;ROW(A490)+5))</f>
        <v>#N/A</v>
      </c>
      <c r="R490" s="224" t="e">
        <f ca="1">IF(ISBLANK(INDIRECT("Data!"&amp;'Scatter Plots'!$D$3&amp;ROW(A490)+5)),NA(),INDIRECT("Data!"&amp;'Scatter Plots'!$D$3&amp;ROW(A490)+5))</f>
        <v>#N/A</v>
      </c>
    </row>
    <row r="491" spans="17:18" x14ac:dyDescent="0.25">
      <c r="Q491" s="224" t="e">
        <f ca="1">IF(ISBLANK(INDIRECT("Data!"&amp;'Scatter Plots'!$E$3&amp;ROW(A491)+5)),NA(),INDIRECT("Data!"&amp;'Scatter Plots'!$E$3&amp;ROW(A491)+5))</f>
        <v>#N/A</v>
      </c>
      <c r="R491" s="224" t="e">
        <f ca="1">IF(ISBLANK(INDIRECT("Data!"&amp;'Scatter Plots'!$D$3&amp;ROW(A491)+5)),NA(),INDIRECT("Data!"&amp;'Scatter Plots'!$D$3&amp;ROW(A491)+5))</f>
        <v>#N/A</v>
      </c>
    </row>
    <row r="492" spans="17:18" x14ac:dyDescent="0.25">
      <c r="Q492" s="224" t="e">
        <f ca="1">IF(ISBLANK(INDIRECT("Data!"&amp;'Scatter Plots'!$E$3&amp;ROW(A492)+5)),NA(),INDIRECT("Data!"&amp;'Scatter Plots'!$E$3&amp;ROW(A492)+5))</f>
        <v>#N/A</v>
      </c>
      <c r="R492" s="224" t="e">
        <f ca="1">IF(ISBLANK(INDIRECT("Data!"&amp;'Scatter Plots'!$D$3&amp;ROW(A492)+5)),NA(),INDIRECT("Data!"&amp;'Scatter Plots'!$D$3&amp;ROW(A492)+5))</f>
        <v>#N/A</v>
      </c>
    </row>
    <row r="493" spans="17:18" x14ac:dyDescent="0.25">
      <c r="Q493" s="224" t="e">
        <f ca="1">IF(ISBLANK(INDIRECT("Data!"&amp;'Scatter Plots'!$E$3&amp;ROW(A493)+5)),NA(),INDIRECT("Data!"&amp;'Scatter Plots'!$E$3&amp;ROW(A493)+5))</f>
        <v>#N/A</v>
      </c>
      <c r="R493" s="224" t="e">
        <f ca="1">IF(ISBLANK(INDIRECT("Data!"&amp;'Scatter Plots'!$D$3&amp;ROW(A493)+5)),NA(),INDIRECT("Data!"&amp;'Scatter Plots'!$D$3&amp;ROW(A493)+5))</f>
        <v>#N/A</v>
      </c>
    </row>
    <row r="494" spans="17:18" x14ac:dyDescent="0.25">
      <c r="Q494" s="224" t="e">
        <f ca="1">IF(ISBLANK(INDIRECT("Data!"&amp;'Scatter Plots'!$E$3&amp;ROW(A494)+5)),NA(),INDIRECT("Data!"&amp;'Scatter Plots'!$E$3&amp;ROW(A494)+5))</f>
        <v>#N/A</v>
      </c>
      <c r="R494" s="224" t="e">
        <f ca="1">IF(ISBLANK(INDIRECT("Data!"&amp;'Scatter Plots'!$D$3&amp;ROW(A494)+5)),NA(),INDIRECT("Data!"&amp;'Scatter Plots'!$D$3&amp;ROW(A494)+5))</f>
        <v>#N/A</v>
      </c>
    </row>
    <row r="495" spans="17:18" x14ac:dyDescent="0.25">
      <c r="Q495" s="224" t="e">
        <f ca="1">IF(ISBLANK(INDIRECT("Data!"&amp;'Scatter Plots'!$E$3&amp;ROW(A495)+5)),NA(),INDIRECT("Data!"&amp;'Scatter Plots'!$E$3&amp;ROW(A495)+5))</f>
        <v>#N/A</v>
      </c>
      <c r="R495" s="224" t="e">
        <f ca="1">IF(ISBLANK(INDIRECT("Data!"&amp;'Scatter Plots'!$D$3&amp;ROW(A495)+5)),NA(),INDIRECT("Data!"&amp;'Scatter Plots'!$D$3&amp;ROW(A495)+5))</f>
        <v>#N/A</v>
      </c>
    </row>
    <row r="496" spans="17:18" x14ac:dyDescent="0.25">
      <c r="Q496" s="224" t="e">
        <f ca="1">IF(ISBLANK(INDIRECT("Data!"&amp;'Scatter Plots'!$E$3&amp;ROW(A496)+5)),NA(),INDIRECT("Data!"&amp;'Scatter Plots'!$E$3&amp;ROW(A496)+5))</f>
        <v>#N/A</v>
      </c>
      <c r="R496" s="224" t="e">
        <f ca="1">IF(ISBLANK(INDIRECT("Data!"&amp;'Scatter Plots'!$D$3&amp;ROW(A496)+5)),NA(),INDIRECT("Data!"&amp;'Scatter Plots'!$D$3&amp;ROW(A496)+5))</f>
        <v>#N/A</v>
      </c>
    </row>
    <row r="497" spans="17:18" x14ac:dyDescent="0.25">
      <c r="Q497" s="224" t="e">
        <f ca="1">IF(ISBLANK(INDIRECT("Data!"&amp;'Scatter Plots'!$E$3&amp;ROW(A497)+5)),NA(),INDIRECT("Data!"&amp;'Scatter Plots'!$E$3&amp;ROW(A497)+5))</f>
        <v>#N/A</v>
      </c>
      <c r="R497" s="224" t="e">
        <f ca="1">IF(ISBLANK(INDIRECT("Data!"&amp;'Scatter Plots'!$D$3&amp;ROW(A497)+5)),NA(),INDIRECT("Data!"&amp;'Scatter Plots'!$D$3&amp;ROW(A497)+5))</f>
        <v>#N/A</v>
      </c>
    </row>
    <row r="498" spans="17:18" x14ac:dyDescent="0.25">
      <c r="Q498" s="224" t="e">
        <f ca="1">IF(ISBLANK(INDIRECT("Data!"&amp;'Scatter Plots'!$E$3&amp;ROW(A498)+5)),NA(),INDIRECT("Data!"&amp;'Scatter Plots'!$E$3&amp;ROW(A498)+5))</f>
        <v>#N/A</v>
      </c>
      <c r="R498" s="224" t="e">
        <f ca="1">IF(ISBLANK(INDIRECT("Data!"&amp;'Scatter Plots'!$D$3&amp;ROW(A498)+5)),NA(),INDIRECT("Data!"&amp;'Scatter Plots'!$D$3&amp;ROW(A498)+5))</f>
        <v>#N/A</v>
      </c>
    </row>
    <row r="499" spans="17:18" x14ac:dyDescent="0.25">
      <c r="Q499" s="224" t="e">
        <f ca="1">IF(ISBLANK(INDIRECT("Data!"&amp;'Scatter Plots'!$E$3&amp;ROW(A499)+5)),NA(),INDIRECT("Data!"&amp;'Scatter Plots'!$E$3&amp;ROW(A499)+5))</f>
        <v>#N/A</v>
      </c>
      <c r="R499" s="224" t="e">
        <f ca="1">IF(ISBLANK(INDIRECT("Data!"&amp;'Scatter Plots'!$D$3&amp;ROW(A499)+5)),NA(),INDIRECT("Data!"&amp;'Scatter Plots'!$D$3&amp;ROW(A499)+5))</f>
        <v>#N/A</v>
      </c>
    </row>
    <row r="500" spans="17:18" x14ac:dyDescent="0.25">
      <c r="Q500" s="224" t="e">
        <f ca="1">IF(ISBLANK(INDIRECT("Data!"&amp;'Scatter Plots'!$E$3&amp;ROW(A500)+5)),NA(),INDIRECT("Data!"&amp;'Scatter Plots'!$E$3&amp;ROW(A500)+5))</f>
        <v>#N/A</v>
      </c>
      <c r="R500" s="224" t="e">
        <f ca="1">IF(ISBLANK(INDIRECT("Data!"&amp;'Scatter Plots'!$D$3&amp;ROW(A500)+5)),NA(),INDIRECT("Data!"&amp;'Scatter Plots'!$D$3&amp;ROW(A500)+5))</f>
        <v>#N/A</v>
      </c>
    </row>
    <row r="501" spans="17:18" x14ac:dyDescent="0.25">
      <c r="Q501" s="224" t="e">
        <f ca="1">IF(ISBLANK(INDIRECT("Data!"&amp;'Scatter Plots'!$E$3&amp;ROW(A501)+5)),NA(),INDIRECT("Data!"&amp;'Scatter Plots'!$E$3&amp;ROW(A501)+5))</f>
        <v>#N/A</v>
      </c>
      <c r="R501" s="224" t="e">
        <f ca="1">IF(ISBLANK(INDIRECT("Data!"&amp;'Scatter Plots'!$D$3&amp;ROW(A501)+5)),NA(),INDIRECT("Data!"&amp;'Scatter Plots'!$D$3&amp;ROW(A501)+5))</f>
        <v>#N/A</v>
      </c>
    </row>
    <row r="502" spans="17:18" x14ac:dyDescent="0.25">
      <c r="Q502" s="224" t="e">
        <f ca="1">IF(ISBLANK(INDIRECT("Data!"&amp;'Scatter Plots'!$E$3&amp;ROW(A502)+5)),NA(),INDIRECT("Data!"&amp;'Scatter Plots'!$E$3&amp;ROW(A502)+5))</f>
        <v>#N/A</v>
      </c>
      <c r="R502" s="224" t="e">
        <f ca="1">IF(ISBLANK(INDIRECT("Data!"&amp;'Scatter Plots'!$D$3&amp;ROW(A502)+5)),NA(),INDIRECT("Data!"&amp;'Scatter Plots'!$D$3&amp;ROW(A502)+5))</f>
        <v>#N/A</v>
      </c>
    </row>
    <row r="503" spans="17:18" x14ac:dyDescent="0.25">
      <c r="Q503" s="224" t="e">
        <f ca="1">IF(ISBLANK(INDIRECT("Data!"&amp;'Scatter Plots'!$E$3&amp;ROW(A503)+5)),NA(),INDIRECT("Data!"&amp;'Scatter Plots'!$E$3&amp;ROW(A503)+5))</f>
        <v>#N/A</v>
      </c>
      <c r="R503" s="224" t="e">
        <f ca="1">IF(ISBLANK(INDIRECT("Data!"&amp;'Scatter Plots'!$D$3&amp;ROW(A503)+5)),NA(),INDIRECT("Data!"&amp;'Scatter Plots'!$D$3&amp;ROW(A503)+5))</f>
        <v>#N/A</v>
      </c>
    </row>
    <row r="504" spans="17:18" x14ac:dyDescent="0.25">
      <c r="Q504" s="224" t="e">
        <f ca="1">IF(ISBLANK(INDIRECT("Data!"&amp;'Scatter Plots'!$E$3&amp;ROW(A504)+5)),NA(),INDIRECT("Data!"&amp;'Scatter Plots'!$E$3&amp;ROW(A504)+5))</f>
        <v>#N/A</v>
      </c>
      <c r="R504" s="224" t="e">
        <f ca="1">IF(ISBLANK(INDIRECT("Data!"&amp;'Scatter Plots'!$D$3&amp;ROW(A504)+5)),NA(),INDIRECT("Data!"&amp;'Scatter Plots'!$D$3&amp;ROW(A504)+5))</f>
        <v>#N/A</v>
      </c>
    </row>
    <row r="505" spans="17:18" x14ac:dyDescent="0.25">
      <c r="Q505" s="224" t="e">
        <f ca="1">IF(ISBLANK(INDIRECT("Data!"&amp;'Scatter Plots'!$E$3&amp;ROW(A505)+5)),NA(),INDIRECT("Data!"&amp;'Scatter Plots'!$E$3&amp;ROW(A505)+5))</f>
        <v>#N/A</v>
      </c>
      <c r="R505" s="224" t="e">
        <f ca="1">IF(ISBLANK(INDIRECT("Data!"&amp;'Scatter Plots'!$D$3&amp;ROW(A505)+5)),NA(),INDIRECT("Data!"&amp;'Scatter Plots'!$D$3&amp;ROW(A505)+5))</f>
        <v>#N/A</v>
      </c>
    </row>
    <row r="506" spans="17:18" x14ac:dyDescent="0.25">
      <c r="Q506" s="224" t="e">
        <f ca="1">IF(ISBLANK(INDIRECT("Data!"&amp;'Scatter Plots'!$E$3&amp;ROW(A506)+5)),NA(),INDIRECT("Data!"&amp;'Scatter Plots'!$E$3&amp;ROW(A506)+5))</f>
        <v>#N/A</v>
      </c>
      <c r="R506" s="224" t="e">
        <f ca="1">IF(ISBLANK(INDIRECT("Data!"&amp;'Scatter Plots'!$D$3&amp;ROW(A506)+5)),NA(),INDIRECT("Data!"&amp;'Scatter Plots'!$D$3&amp;ROW(A506)+5))</f>
        <v>#N/A</v>
      </c>
    </row>
    <row r="507" spans="17:18" x14ac:dyDescent="0.25">
      <c r="Q507" s="224" t="e">
        <f ca="1">IF(ISBLANK(INDIRECT("Data!"&amp;'Scatter Plots'!$E$3&amp;ROW(A507)+5)),NA(),INDIRECT("Data!"&amp;'Scatter Plots'!$E$3&amp;ROW(A507)+5))</f>
        <v>#N/A</v>
      </c>
      <c r="R507" s="224" t="e">
        <f ca="1">IF(ISBLANK(INDIRECT("Data!"&amp;'Scatter Plots'!$D$3&amp;ROW(A507)+5)),NA(),INDIRECT("Data!"&amp;'Scatter Plots'!$D$3&amp;ROW(A507)+5))</f>
        <v>#N/A</v>
      </c>
    </row>
    <row r="508" spans="17:18" x14ac:dyDescent="0.25">
      <c r="Q508" s="224" t="e">
        <f ca="1">IF(ISBLANK(INDIRECT("Data!"&amp;'Scatter Plots'!$E$3&amp;ROW(A508)+5)),NA(),INDIRECT("Data!"&amp;'Scatter Plots'!$E$3&amp;ROW(A508)+5))</f>
        <v>#N/A</v>
      </c>
      <c r="R508" s="224" t="e">
        <f ca="1">IF(ISBLANK(INDIRECT("Data!"&amp;'Scatter Plots'!$D$3&amp;ROW(A508)+5)),NA(),INDIRECT("Data!"&amp;'Scatter Plots'!$D$3&amp;ROW(A508)+5))</f>
        <v>#N/A</v>
      </c>
    </row>
    <row r="509" spans="17:18" x14ac:dyDescent="0.25">
      <c r="Q509" s="224" t="e">
        <f ca="1">IF(ISBLANK(INDIRECT("Data!"&amp;'Scatter Plots'!$E$3&amp;ROW(A509)+5)),NA(),INDIRECT("Data!"&amp;'Scatter Plots'!$E$3&amp;ROW(A509)+5))</f>
        <v>#N/A</v>
      </c>
      <c r="R509" s="224" t="e">
        <f ca="1">IF(ISBLANK(INDIRECT("Data!"&amp;'Scatter Plots'!$D$3&amp;ROW(A509)+5)),NA(),INDIRECT("Data!"&amp;'Scatter Plots'!$D$3&amp;ROW(A509)+5))</f>
        <v>#N/A</v>
      </c>
    </row>
    <row r="510" spans="17:18" x14ac:dyDescent="0.25">
      <c r="Q510" s="224" t="e">
        <f ca="1">IF(ISBLANK(INDIRECT("Data!"&amp;'Scatter Plots'!$E$3&amp;ROW(A510)+5)),NA(),INDIRECT("Data!"&amp;'Scatter Plots'!$E$3&amp;ROW(A510)+5))</f>
        <v>#N/A</v>
      </c>
      <c r="R510" s="224" t="e">
        <f ca="1">IF(ISBLANK(INDIRECT("Data!"&amp;'Scatter Plots'!$D$3&amp;ROW(A510)+5)),NA(),INDIRECT("Data!"&amp;'Scatter Plots'!$D$3&amp;ROW(A510)+5))</f>
        <v>#N/A</v>
      </c>
    </row>
    <row r="511" spans="17:18" x14ac:dyDescent="0.25">
      <c r="Q511" s="224" t="e">
        <f ca="1">IF(ISBLANK(INDIRECT("Data!"&amp;'Scatter Plots'!$E$3&amp;ROW(A511)+5)),NA(),INDIRECT("Data!"&amp;'Scatter Plots'!$E$3&amp;ROW(A511)+5))</f>
        <v>#N/A</v>
      </c>
      <c r="R511" s="224" t="e">
        <f ca="1">IF(ISBLANK(INDIRECT("Data!"&amp;'Scatter Plots'!$D$3&amp;ROW(A511)+5)),NA(),INDIRECT("Data!"&amp;'Scatter Plots'!$D$3&amp;ROW(A511)+5))</f>
        <v>#N/A</v>
      </c>
    </row>
    <row r="512" spans="17:18" x14ac:dyDescent="0.25">
      <c r="Q512" s="224" t="e">
        <f ca="1">IF(ISBLANK(INDIRECT("Data!"&amp;'Scatter Plots'!$E$3&amp;ROW(A512)+5)),NA(),INDIRECT("Data!"&amp;'Scatter Plots'!$E$3&amp;ROW(A512)+5))</f>
        <v>#N/A</v>
      </c>
      <c r="R512" s="224" t="e">
        <f ca="1">IF(ISBLANK(INDIRECT("Data!"&amp;'Scatter Plots'!$D$3&amp;ROW(A512)+5)),NA(),INDIRECT("Data!"&amp;'Scatter Plots'!$D$3&amp;ROW(A512)+5))</f>
        <v>#N/A</v>
      </c>
    </row>
    <row r="513" spans="17:18" x14ac:dyDescent="0.25">
      <c r="Q513" s="224" t="e">
        <f ca="1">IF(ISBLANK(INDIRECT("Data!"&amp;'Scatter Plots'!$E$3&amp;ROW(A513)+5)),NA(),INDIRECT("Data!"&amp;'Scatter Plots'!$E$3&amp;ROW(A513)+5))</f>
        <v>#N/A</v>
      </c>
      <c r="R513" s="224" t="e">
        <f ca="1">IF(ISBLANK(INDIRECT("Data!"&amp;'Scatter Plots'!$D$3&amp;ROW(A513)+5)),NA(),INDIRECT("Data!"&amp;'Scatter Plots'!$D$3&amp;ROW(A513)+5))</f>
        <v>#N/A</v>
      </c>
    </row>
    <row r="514" spans="17:18" x14ac:dyDescent="0.25">
      <c r="Q514" s="224" t="e">
        <f ca="1">IF(ISBLANK(INDIRECT("Data!"&amp;'Scatter Plots'!$E$3&amp;ROW(A514)+5)),NA(),INDIRECT("Data!"&amp;'Scatter Plots'!$E$3&amp;ROW(A514)+5))</f>
        <v>#N/A</v>
      </c>
      <c r="R514" s="224" t="e">
        <f ca="1">IF(ISBLANK(INDIRECT("Data!"&amp;'Scatter Plots'!$D$3&amp;ROW(A514)+5)),NA(),INDIRECT("Data!"&amp;'Scatter Plots'!$D$3&amp;ROW(A514)+5))</f>
        <v>#N/A</v>
      </c>
    </row>
    <row r="515" spans="17:18" x14ac:dyDescent="0.25">
      <c r="Q515" s="224" t="e">
        <f ca="1">IF(ISBLANK(INDIRECT("Data!"&amp;'Scatter Plots'!$E$3&amp;ROW(A515)+5)),NA(),INDIRECT("Data!"&amp;'Scatter Plots'!$E$3&amp;ROW(A515)+5))</f>
        <v>#N/A</v>
      </c>
      <c r="R515" s="224" t="e">
        <f ca="1">IF(ISBLANK(INDIRECT("Data!"&amp;'Scatter Plots'!$D$3&amp;ROW(A515)+5)),NA(),INDIRECT("Data!"&amp;'Scatter Plots'!$D$3&amp;ROW(A515)+5))</f>
        <v>#N/A</v>
      </c>
    </row>
    <row r="516" spans="17:18" x14ac:dyDescent="0.25">
      <c r="Q516" s="224" t="e">
        <f ca="1">IF(ISBLANK(INDIRECT("Data!"&amp;'Scatter Plots'!$E$3&amp;ROW(A516)+5)),NA(),INDIRECT("Data!"&amp;'Scatter Plots'!$E$3&amp;ROW(A516)+5))</f>
        <v>#N/A</v>
      </c>
      <c r="R516" s="224" t="e">
        <f ca="1">IF(ISBLANK(INDIRECT("Data!"&amp;'Scatter Plots'!$D$3&amp;ROW(A516)+5)),NA(),INDIRECT("Data!"&amp;'Scatter Plots'!$D$3&amp;ROW(A516)+5))</f>
        <v>#N/A</v>
      </c>
    </row>
    <row r="517" spans="17:18" x14ac:dyDescent="0.25">
      <c r="Q517" s="224" t="e">
        <f ca="1">IF(ISBLANK(INDIRECT("Data!"&amp;'Scatter Plots'!$E$3&amp;ROW(A517)+5)),NA(),INDIRECT("Data!"&amp;'Scatter Plots'!$E$3&amp;ROW(A517)+5))</f>
        <v>#N/A</v>
      </c>
      <c r="R517" s="224" t="e">
        <f ca="1">IF(ISBLANK(INDIRECT("Data!"&amp;'Scatter Plots'!$D$3&amp;ROW(A517)+5)),NA(),INDIRECT("Data!"&amp;'Scatter Plots'!$D$3&amp;ROW(A517)+5))</f>
        <v>#N/A</v>
      </c>
    </row>
    <row r="518" spans="17:18" x14ac:dyDescent="0.25">
      <c r="Q518" s="224" t="e">
        <f ca="1">IF(ISBLANK(INDIRECT("Data!"&amp;'Scatter Plots'!$E$3&amp;ROW(A518)+5)),NA(),INDIRECT("Data!"&amp;'Scatter Plots'!$E$3&amp;ROW(A518)+5))</f>
        <v>#N/A</v>
      </c>
      <c r="R518" s="224" t="e">
        <f ca="1">IF(ISBLANK(INDIRECT("Data!"&amp;'Scatter Plots'!$D$3&amp;ROW(A518)+5)),NA(),INDIRECT("Data!"&amp;'Scatter Plots'!$D$3&amp;ROW(A518)+5))</f>
        <v>#N/A</v>
      </c>
    </row>
    <row r="519" spans="17:18" x14ac:dyDescent="0.25">
      <c r="Q519" s="224" t="e">
        <f ca="1">IF(ISBLANK(INDIRECT("Data!"&amp;'Scatter Plots'!$E$3&amp;ROW(A519)+5)),NA(),INDIRECT("Data!"&amp;'Scatter Plots'!$E$3&amp;ROW(A519)+5))</f>
        <v>#N/A</v>
      </c>
      <c r="R519" s="224" t="e">
        <f ca="1">IF(ISBLANK(INDIRECT("Data!"&amp;'Scatter Plots'!$D$3&amp;ROW(A519)+5)),NA(),INDIRECT("Data!"&amp;'Scatter Plots'!$D$3&amp;ROW(A519)+5))</f>
        <v>#N/A</v>
      </c>
    </row>
    <row r="520" spans="17:18" x14ac:dyDescent="0.25">
      <c r="Q520" s="224" t="e">
        <f ca="1">IF(ISBLANK(INDIRECT("Data!"&amp;'Scatter Plots'!$E$3&amp;ROW(A520)+5)),NA(),INDIRECT("Data!"&amp;'Scatter Plots'!$E$3&amp;ROW(A520)+5))</f>
        <v>#N/A</v>
      </c>
      <c r="R520" s="224" t="e">
        <f ca="1">IF(ISBLANK(INDIRECT("Data!"&amp;'Scatter Plots'!$D$3&amp;ROW(A520)+5)),NA(),INDIRECT("Data!"&amp;'Scatter Plots'!$D$3&amp;ROW(A520)+5))</f>
        <v>#N/A</v>
      </c>
    </row>
    <row r="521" spans="17:18" x14ac:dyDescent="0.25">
      <c r="Q521" s="224" t="e">
        <f ca="1">IF(ISBLANK(INDIRECT("Data!"&amp;'Scatter Plots'!$E$3&amp;ROW(A521)+5)),NA(),INDIRECT("Data!"&amp;'Scatter Plots'!$E$3&amp;ROW(A521)+5))</f>
        <v>#N/A</v>
      </c>
      <c r="R521" s="224" t="e">
        <f ca="1">IF(ISBLANK(INDIRECT("Data!"&amp;'Scatter Plots'!$D$3&amp;ROW(A521)+5)),NA(),INDIRECT("Data!"&amp;'Scatter Plots'!$D$3&amp;ROW(A521)+5))</f>
        <v>#N/A</v>
      </c>
    </row>
    <row r="522" spans="17:18" x14ac:dyDescent="0.25">
      <c r="Q522" s="224" t="e">
        <f ca="1">IF(ISBLANK(INDIRECT("Data!"&amp;'Scatter Plots'!$E$3&amp;ROW(A522)+5)),NA(),INDIRECT("Data!"&amp;'Scatter Plots'!$E$3&amp;ROW(A522)+5))</f>
        <v>#N/A</v>
      </c>
      <c r="R522" s="224" t="e">
        <f ca="1">IF(ISBLANK(INDIRECT("Data!"&amp;'Scatter Plots'!$D$3&amp;ROW(A522)+5)),NA(),INDIRECT("Data!"&amp;'Scatter Plots'!$D$3&amp;ROW(A522)+5))</f>
        <v>#N/A</v>
      </c>
    </row>
    <row r="523" spans="17:18" x14ac:dyDescent="0.25">
      <c r="Q523" s="224" t="e">
        <f ca="1">IF(ISBLANK(INDIRECT("Data!"&amp;'Scatter Plots'!$E$3&amp;ROW(A523)+5)),NA(),INDIRECT("Data!"&amp;'Scatter Plots'!$E$3&amp;ROW(A523)+5))</f>
        <v>#N/A</v>
      </c>
      <c r="R523" s="224" t="e">
        <f ca="1">IF(ISBLANK(INDIRECT("Data!"&amp;'Scatter Plots'!$D$3&amp;ROW(A523)+5)),NA(),INDIRECT("Data!"&amp;'Scatter Plots'!$D$3&amp;ROW(A523)+5))</f>
        <v>#N/A</v>
      </c>
    </row>
    <row r="524" spans="17:18" x14ac:dyDescent="0.25">
      <c r="Q524" s="224" t="e">
        <f ca="1">IF(ISBLANK(INDIRECT("Data!"&amp;'Scatter Plots'!$E$3&amp;ROW(A524)+5)),NA(),INDIRECT("Data!"&amp;'Scatter Plots'!$E$3&amp;ROW(A524)+5))</f>
        <v>#N/A</v>
      </c>
      <c r="R524" s="224" t="e">
        <f ca="1">IF(ISBLANK(INDIRECT("Data!"&amp;'Scatter Plots'!$D$3&amp;ROW(A524)+5)),NA(),INDIRECT("Data!"&amp;'Scatter Plots'!$D$3&amp;ROW(A524)+5))</f>
        <v>#N/A</v>
      </c>
    </row>
    <row r="525" spans="17:18" x14ac:dyDescent="0.25">
      <c r="Q525" s="224" t="e">
        <f ca="1">IF(ISBLANK(INDIRECT("Data!"&amp;'Scatter Plots'!$E$3&amp;ROW(A525)+5)),NA(),INDIRECT("Data!"&amp;'Scatter Plots'!$E$3&amp;ROW(A525)+5))</f>
        <v>#N/A</v>
      </c>
      <c r="R525" s="224" t="e">
        <f ca="1">IF(ISBLANK(INDIRECT("Data!"&amp;'Scatter Plots'!$D$3&amp;ROW(A525)+5)),NA(),INDIRECT("Data!"&amp;'Scatter Plots'!$D$3&amp;ROW(A525)+5))</f>
        <v>#N/A</v>
      </c>
    </row>
    <row r="526" spans="17:18" x14ac:dyDescent="0.25">
      <c r="Q526" s="224" t="e">
        <f ca="1">IF(ISBLANK(INDIRECT("Data!"&amp;'Scatter Plots'!$E$3&amp;ROW(A526)+5)),NA(),INDIRECT("Data!"&amp;'Scatter Plots'!$E$3&amp;ROW(A526)+5))</f>
        <v>#N/A</v>
      </c>
      <c r="R526" s="224" t="e">
        <f ca="1">IF(ISBLANK(INDIRECT("Data!"&amp;'Scatter Plots'!$D$3&amp;ROW(A526)+5)),NA(),INDIRECT("Data!"&amp;'Scatter Plots'!$D$3&amp;ROW(A526)+5))</f>
        <v>#N/A</v>
      </c>
    </row>
    <row r="527" spans="17:18" x14ac:dyDescent="0.25">
      <c r="Q527" s="224" t="e">
        <f ca="1">IF(ISBLANK(INDIRECT("Data!"&amp;'Scatter Plots'!$E$3&amp;ROW(A527)+5)),NA(),INDIRECT("Data!"&amp;'Scatter Plots'!$E$3&amp;ROW(A527)+5))</f>
        <v>#N/A</v>
      </c>
      <c r="R527" s="224" t="e">
        <f ca="1">IF(ISBLANK(INDIRECT("Data!"&amp;'Scatter Plots'!$D$3&amp;ROW(A527)+5)),NA(),INDIRECT("Data!"&amp;'Scatter Plots'!$D$3&amp;ROW(A527)+5))</f>
        <v>#N/A</v>
      </c>
    </row>
    <row r="528" spans="17:18" x14ac:dyDescent="0.25">
      <c r="Q528" s="224" t="e">
        <f ca="1">IF(ISBLANK(INDIRECT("Data!"&amp;'Scatter Plots'!$E$3&amp;ROW(A528)+5)),NA(),INDIRECT("Data!"&amp;'Scatter Plots'!$E$3&amp;ROW(A528)+5))</f>
        <v>#N/A</v>
      </c>
      <c r="R528" s="224" t="e">
        <f ca="1">IF(ISBLANK(INDIRECT("Data!"&amp;'Scatter Plots'!$D$3&amp;ROW(A528)+5)),NA(),INDIRECT("Data!"&amp;'Scatter Plots'!$D$3&amp;ROW(A528)+5))</f>
        <v>#N/A</v>
      </c>
    </row>
    <row r="529" spans="17:18" x14ac:dyDescent="0.25">
      <c r="Q529" s="224" t="e">
        <f ca="1">IF(ISBLANK(INDIRECT("Data!"&amp;'Scatter Plots'!$E$3&amp;ROW(A529)+5)),NA(),INDIRECT("Data!"&amp;'Scatter Plots'!$E$3&amp;ROW(A529)+5))</f>
        <v>#N/A</v>
      </c>
      <c r="R529" s="224" t="e">
        <f ca="1">IF(ISBLANK(INDIRECT("Data!"&amp;'Scatter Plots'!$D$3&amp;ROW(A529)+5)),NA(),INDIRECT("Data!"&amp;'Scatter Plots'!$D$3&amp;ROW(A529)+5))</f>
        <v>#N/A</v>
      </c>
    </row>
    <row r="530" spans="17:18" x14ac:dyDescent="0.25">
      <c r="Q530" s="224" t="e">
        <f ca="1">IF(ISBLANK(INDIRECT("Data!"&amp;'Scatter Plots'!$E$3&amp;ROW(A530)+5)),NA(),INDIRECT("Data!"&amp;'Scatter Plots'!$E$3&amp;ROW(A530)+5))</f>
        <v>#N/A</v>
      </c>
      <c r="R530" s="224" t="e">
        <f ca="1">IF(ISBLANK(INDIRECT("Data!"&amp;'Scatter Plots'!$D$3&amp;ROW(A530)+5)),NA(),INDIRECT("Data!"&amp;'Scatter Plots'!$D$3&amp;ROW(A530)+5))</f>
        <v>#N/A</v>
      </c>
    </row>
    <row r="531" spans="17:18" x14ac:dyDescent="0.25">
      <c r="Q531" s="224" t="e">
        <f ca="1">IF(ISBLANK(INDIRECT("Data!"&amp;'Scatter Plots'!$E$3&amp;ROW(A531)+5)),NA(),INDIRECT("Data!"&amp;'Scatter Plots'!$E$3&amp;ROW(A531)+5))</f>
        <v>#N/A</v>
      </c>
      <c r="R531" s="224" t="e">
        <f ca="1">IF(ISBLANK(INDIRECT("Data!"&amp;'Scatter Plots'!$D$3&amp;ROW(A531)+5)),NA(),INDIRECT("Data!"&amp;'Scatter Plots'!$D$3&amp;ROW(A531)+5))</f>
        <v>#N/A</v>
      </c>
    </row>
    <row r="532" spans="17:18" x14ac:dyDescent="0.25">
      <c r="Q532" s="224" t="e">
        <f ca="1">IF(ISBLANK(INDIRECT("Data!"&amp;'Scatter Plots'!$E$3&amp;ROW(A532)+5)),NA(),INDIRECT("Data!"&amp;'Scatter Plots'!$E$3&amp;ROW(A532)+5))</f>
        <v>#N/A</v>
      </c>
      <c r="R532" s="224" t="e">
        <f ca="1">IF(ISBLANK(INDIRECT("Data!"&amp;'Scatter Plots'!$D$3&amp;ROW(A532)+5)),NA(),INDIRECT("Data!"&amp;'Scatter Plots'!$D$3&amp;ROW(A532)+5))</f>
        <v>#N/A</v>
      </c>
    </row>
    <row r="533" spans="17:18" x14ac:dyDescent="0.25">
      <c r="Q533" s="224" t="e">
        <f ca="1">IF(ISBLANK(INDIRECT("Data!"&amp;'Scatter Plots'!$E$3&amp;ROW(A533)+5)),NA(),INDIRECT("Data!"&amp;'Scatter Plots'!$E$3&amp;ROW(A533)+5))</f>
        <v>#N/A</v>
      </c>
      <c r="R533" s="224" t="e">
        <f ca="1">IF(ISBLANK(INDIRECT("Data!"&amp;'Scatter Plots'!$D$3&amp;ROW(A533)+5)),NA(),INDIRECT("Data!"&amp;'Scatter Plots'!$D$3&amp;ROW(A533)+5))</f>
        <v>#N/A</v>
      </c>
    </row>
    <row r="534" spans="17:18" x14ac:dyDescent="0.25">
      <c r="Q534" s="224" t="e">
        <f ca="1">IF(ISBLANK(INDIRECT("Data!"&amp;'Scatter Plots'!$E$3&amp;ROW(A534)+5)),NA(),INDIRECT("Data!"&amp;'Scatter Plots'!$E$3&amp;ROW(A534)+5))</f>
        <v>#N/A</v>
      </c>
      <c r="R534" s="224" t="e">
        <f ca="1">IF(ISBLANK(INDIRECT("Data!"&amp;'Scatter Plots'!$D$3&amp;ROW(A534)+5)),NA(),INDIRECT("Data!"&amp;'Scatter Plots'!$D$3&amp;ROW(A534)+5))</f>
        <v>#N/A</v>
      </c>
    </row>
    <row r="535" spans="17:18" x14ac:dyDescent="0.25">
      <c r="Q535" s="224" t="e">
        <f ca="1">IF(ISBLANK(INDIRECT("Data!"&amp;'Scatter Plots'!$E$3&amp;ROW(A535)+5)),NA(),INDIRECT("Data!"&amp;'Scatter Plots'!$E$3&amp;ROW(A535)+5))</f>
        <v>#N/A</v>
      </c>
      <c r="R535" s="224" t="e">
        <f ca="1">IF(ISBLANK(INDIRECT("Data!"&amp;'Scatter Plots'!$D$3&amp;ROW(A535)+5)),NA(),INDIRECT("Data!"&amp;'Scatter Plots'!$D$3&amp;ROW(A535)+5))</f>
        <v>#N/A</v>
      </c>
    </row>
    <row r="536" spans="17:18" x14ac:dyDescent="0.25">
      <c r="Q536" s="224" t="e">
        <f ca="1">IF(ISBLANK(INDIRECT("Data!"&amp;'Scatter Plots'!$E$3&amp;ROW(A536)+5)),NA(),INDIRECT("Data!"&amp;'Scatter Plots'!$E$3&amp;ROW(A536)+5))</f>
        <v>#N/A</v>
      </c>
      <c r="R536" s="224" t="e">
        <f ca="1">IF(ISBLANK(INDIRECT("Data!"&amp;'Scatter Plots'!$D$3&amp;ROW(A536)+5)),NA(),INDIRECT("Data!"&amp;'Scatter Plots'!$D$3&amp;ROW(A536)+5))</f>
        <v>#N/A</v>
      </c>
    </row>
    <row r="537" spans="17:18" x14ac:dyDescent="0.25">
      <c r="Q537" s="224" t="e">
        <f ca="1">IF(ISBLANK(INDIRECT("Data!"&amp;'Scatter Plots'!$E$3&amp;ROW(A537)+5)),NA(),INDIRECT("Data!"&amp;'Scatter Plots'!$E$3&amp;ROW(A537)+5))</f>
        <v>#N/A</v>
      </c>
      <c r="R537" s="224" t="e">
        <f ca="1">IF(ISBLANK(INDIRECT("Data!"&amp;'Scatter Plots'!$D$3&amp;ROW(A537)+5)),NA(),INDIRECT("Data!"&amp;'Scatter Plots'!$D$3&amp;ROW(A537)+5))</f>
        <v>#N/A</v>
      </c>
    </row>
    <row r="538" spans="17:18" x14ac:dyDescent="0.25">
      <c r="Q538" s="224" t="e">
        <f ca="1">IF(ISBLANK(INDIRECT("Data!"&amp;'Scatter Plots'!$E$3&amp;ROW(A538)+5)),NA(),INDIRECT("Data!"&amp;'Scatter Plots'!$E$3&amp;ROW(A538)+5))</f>
        <v>#N/A</v>
      </c>
      <c r="R538" s="224" t="e">
        <f ca="1">IF(ISBLANK(INDIRECT("Data!"&amp;'Scatter Plots'!$D$3&amp;ROW(A538)+5)),NA(),INDIRECT("Data!"&amp;'Scatter Plots'!$D$3&amp;ROW(A538)+5))</f>
        <v>#N/A</v>
      </c>
    </row>
    <row r="539" spans="17:18" x14ac:dyDescent="0.25">
      <c r="Q539" s="224" t="e">
        <f ca="1">IF(ISBLANK(INDIRECT("Data!"&amp;'Scatter Plots'!$E$3&amp;ROW(A539)+5)),NA(),INDIRECT("Data!"&amp;'Scatter Plots'!$E$3&amp;ROW(A539)+5))</f>
        <v>#N/A</v>
      </c>
      <c r="R539" s="224" t="e">
        <f ca="1">IF(ISBLANK(INDIRECT("Data!"&amp;'Scatter Plots'!$D$3&amp;ROW(A539)+5)),NA(),INDIRECT("Data!"&amp;'Scatter Plots'!$D$3&amp;ROW(A539)+5))</f>
        <v>#N/A</v>
      </c>
    </row>
    <row r="540" spans="17:18" x14ac:dyDescent="0.25">
      <c r="Q540" s="224" t="e">
        <f ca="1">IF(ISBLANK(INDIRECT("Data!"&amp;'Scatter Plots'!$E$3&amp;ROW(A540)+5)),NA(),INDIRECT("Data!"&amp;'Scatter Plots'!$E$3&amp;ROW(A540)+5))</f>
        <v>#N/A</v>
      </c>
      <c r="R540" s="224" t="e">
        <f ca="1">IF(ISBLANK(INDIRECT("Data!"&amp;'Scatter Plots'!$D$3&amp;ROW(A540)+5)),NA(),INDIRECT("Data!"&amp;'Scatter Plots'!$D$3&amp;ROW(A540)+5))</f>
        <v>#N/A</v>
      </c>
    </row>
    <row r="541" spans="17:18" x14ac:dyDescent="0.25">
      <c r="Q541" s="224" t="e">
        <f ca="1">IF(ISBLANK(INDIRECT("Data!"&amp;'Scatter Plots'!$E$3&amp;ROW(A541)+5)),NA(),INDIRECT("Data!"&amp;'Scatter Plots'!$E$3&amp;ROW(A541)+5))</f>
        <v>#N/A</v>
      </c>
      <c r="R541" s="224" t="e">
        <f ca="1">IF(ISBLANK(INDIRECT("Data!"&amp;'Scatter Plots'!$D$3&amp;ROW(A541)+5)),NA(),INDIRECT("Data!"&amp;'Scatter Plots'!$D$3&amp;ROW(A541)+5))</f>
        <v>#N/A</v>
      </c>
    </row>
    <row r="542" spans="17:18" x14ac:dyDescent="0.25">
      <c r="Q542" s="224" t="e">
        <f ca="1">IF(ISBLANK(INDIRECT("Data!"&amp;'Scatter Plots'!$E$3&amp;ROW(A542)+5)),NA(),INDIRECT("Data!"&amp;'Scatter Plots'!$E$3&amp;ROW(A542)+5))</f>
        <v>#N/A</v>
      </c>
      <c r="R542" s="224" t="e">
        <f ca="1">IF(ISBLANK(INDIRECT("Data!"&amp;'Scatter Plots'!$D$3&amp;ROW(A542)+5)),NA(),INDIRECT("Data!"&amp;'Scatter Plots'!$D$3&amp;ROW(A542)+5))</f>
        <v>#N/A</v>
      </c>
    </row>
    <row r="543" spans="17:18" x14ac:dyDescent="0.25">
      <c r="Q543" s="224" t="e">
        <f ca="1">IF(ISBLANK(INDIRECT("Data!"&amp;'Scatter Plots'!$E$3&amp;ROW(A543)+5)),NA(),INDIRECT("Data!"&amp;'Scatter Plots'!$E$3&amp;ROW(A543)+5))</f>
        <v>#N/A</v>
      </c>
      <c r="R543" s="224" t="e">
        <f ca="1">IF(ISBLANK(INDIRECT("Data!"&amp;'Scatter Plots'!$D$3&amp;ROW(A543)+5)),NA(),INDIRECT("Data!"&amp;'Scatter Plots'!$D$3&amp;ROW(A543)+5))</f>
        <v>#N/A</v>
      </c>
    </row>
    <row r="544" spans="17:18" x14ac:dyDescent="0.25">
      <c r="Q544" s="224" t="e">
        <f ca="1">IF(ISBLANK(INDIRECT("Data!"&amp;'Scatter Plots'!$E$3&amp;ROW(A544)+5)),NA(),INDIRECT("Data!"&amp;'Scatter Plots'!$E$3&amp;ROW(A544)+5))</f>
        <v>#N/A</v>
      </c>
      <c r="R544" s="224" t="e">
        <f ca="1">IF(ISBLANK(INDIRECT("Data!"&amp;'Scatter Plots'!$D$3&amp;ROW(A544)+5)),NA(),INDIRECT("Data!"&amp;'Scatter Plots'!$D$3&amp;ROW(A544)+5))</f>
        <v>#N/A</v>
      </c>
    </row>
    <row r="545" spans="17:18" x14ac:dyDescent="0.25">
      <c r="Q545" s="224" t="e">
        <f ca="1">IF(ISBLANK(INDIRECT("Data!"&amp;'Scatter Plots'!$E$3&amp;ROW(A545)+5)),NA(),INDIRECT("Data!"&amp;'Scatter Plots'!$E$3&amp;ROW(A545)+5))</f>
        <v>#N/A</v>
      </c>
      <c r="R545" s="224" t="e">
        <f ca="1">IF(ISBLANK(INDIRECT("Data!"&amp;'Scatter Plots'!$D$3&amp;ROW(A545)+5)),NA(),INDIRECT("Data!"&amp;'Scatter Plots'!$D$3&amp;ROW(A545)+5))</f>
        <v>#N/A</v>
      </c>
    </row>
    <row r="546" spans="17:18" x14ac:dyDescent="0.25">
      <c r="Q546" s="224" t="e">
        <f ca="1">IF(ISBLANK(INDIRECT("Data!"&amp;'Scatter Plots'!$E$3&amp;ROW(A546)+5)),NA(),INDIRECT("Data!"&amp;'Scatter Plots'!$E$3&amp;ROW(A546)+5))</f>
        <v>#N/A</v>
      </c>
      <c r="R546" s="224" t="e">
        <f ca="1">IF(ISBLANK(INDIRECT("Data!"&amp;'Scatter Plots'!$D$3&amp;ROW(A546)+5)),NA(),INDIRECT("Data!"&amp;'Scatter Plots'!$D$3&amp;ROW(A546)+5))</f>
        <v>#N/A</v>
      </c>
    </row>
    <row r="547" spans="17:18" x14ac:dyDescent="0.25">
      <c r="Q547" s="224" t="e">
        <f ca="1">IF(ISBLANK(INDIRECT("Data!"&amp;'Scatter Plots'!$E$3&amp;ROW(A547)+5)),NA(),INDIRECT("Data!"&amp;'Scatter Plots'!$E$3&amp;ROW(A547)+5))</f>
        <v>#N/A</v>
      </c>
      <c r="R547" s="224" t="e">
        <f ca="1">IF(ISBLANK(INDIRECT("Data!"&amp;'Scatter Plots'!$D$3&amp;ROW(A547)+5)),NA(),INDIRECT("Data!"&amp;'Scatter Plots'!$D$3&amp;ROW(A547)+5))</f>
        <v>#N/A</v>
      </c>
    </row>
    <row r="548" spans="17:18" x14ac:dyDescent="0.25">
      <c r="Q548" s="224" t="e">
        <f ca="1">IF(ISBLANK(INDIRECT("Data!"&amp;'Scatter Plots'!$E$3&amp;ROW(A548)+5)),NA(),INDIRECT("Data!"&amp;'Scatter Plots'!$E$3&amp;ROW(A548)+5))</f>
        <v>#N/A</v>
      </c>
      <c r="R548" s="224" t="e">
        <f ca="1">IF(ISBLANK(INDIRECT("Data!"&amp;'Scatter Plots'!$D$3&amp;ROW(A548)+5)),NA(),INDIRECT("Data!"&amp;'Scatter Plots'!$D$3&amp;ROW(A548)+5))</f>
        <v>#N/A</v>
      </c>
    </row>
    <row r="549" spans="17:18" x14ac:dyDescent="0.25">
      <c r="Q549" s="224" t="e">
        <f ca="1">IF(ISBLANK(INDIRECT("Data!"&amp;'Scatter Plots'!$E$3&amp;ROW(A549)+5)),NA(),INDIRECT("Data!"&amp;'Scatter Plots'!$E$3&amp;ROW(A549)+5))</f>
        <v>#N/A</v>
      </c>
      <c r="R549" s="224" t="e">
        <f ca="1">IF(ISBLANK(INDIRECT("Data!"&amp;'Scatter Plots'!$D$3&amp;ROW(A549)+5)),NA(),INDIRECT("Data!"&amp;'Scatter Plots'!$D$3&amp;ROW(A549)+5))</f>
        <v>#N/A</v>
      </c>
    </row>
    <row r="550" spans="17:18" x14ac:dyDescent="0.25">
      <c r="Q550" s="224" t="e">
        <f ca="1">IF(ISBLANK(INDIRECT("Data!"&amp;'Scatter Plots'!$E$3&amp;ROW(A550)+5)),NA(),INDIRECT("Data!"&amp;'Scatter Plots'!$E$3&amp;ROW(A550)+5))</f>
        <v>#N/A</v>
      </c>
      <c r="R550" s="224" t="e">
        <f ca="1">IF(ISBLANK(INDIRECT("Data!"&amp;'Scatter Plots'!$D$3&amp;ROW(A550)+5)),NA(),INDIRECT("Data!"&amp;'Scatter Plots'!$D$3&amp;ROW(A550)+5))</f>
        <v>#N/A</v>
      </c>
    </row>
    <row r="551" spans="17:18" x14ac:dyDescent="0.25">
      <c r="Q551" s="224" t="e">
        <f ca="1">IF(ISBLANK(INDIRECT("Data!"&amp;'Scatter Plots'!$E$3&amp;ROW(A551)+5)),NA(),INDIRECT("Data!"&amp;'Scatter Plots'!$E$3&amp;ROW(A551)+5))</f>
        <v>#N/A</v>
      </c>
      <c r="R551" s="224" t="e">
        <f ca="1">IF(ISBLANK(INDIRECT("Data!"&amp;'Scatter Plots'!$D$3&amp;ROW(A551)+5)),NA(),INDIRECT("Data!"&amp;'Scatter Plots'!$D$3&amp;ROW(A551)+5))</f>
        <v>#N/A</v>
      </c>
    </row>
    <row r="552" spans="17:18" x14ac:dyDescent="0.25">
      <c r="Q552" s="224" t="e">
        <f ca="1">IF(ISBLANK(INDIRECT("Data!"&amp;'Scatter Plots'!$E$3&amp;ROW(A552)+5)),NA(),INDIRECT("Data!"&amp;'Scatter Plots'!$E$3&amp;ROW(A552)+5))</f>
        <v>#N/A</v>
      </c>
      <c r="R552" s="224" t="e">
        <f ca="1">IF(ISBLANK(INDIRECT("Data!"&amp;'Scatter Plots'!$D$3&amp;ROW(A552)+5)),NA(),INDIRECT("Data!"&amp;'Scatter Plots'!$D$3&amp;ROW(A552)+5))</f>
        <v>#N/A</v>
      </c>
    </row>
    <row r="553" spans="17:18" x14ac:dyDescent="0.25">
      <c r="Q553" s="224" t="e">
        <f ca="1">IF(ISBLANK(INDIRECT("Data!"&amp;'Scatter Plots'!$E$3&amp;ROW(A553)+5)),NA(),INDIRECT("Data!"&amp;'Scatter Plots'!$E$3&amp;ROW(A553)+5))</f>
        <v>#N/A</v>
      </c>
      <c r="R553" s="224" t="e">
        <f ca="1">IF(ISBLANK(INDIRECT("Data!"&amp;'Scatter Plots'!$D$3&amp;ROW(A553)+5)),NA(),INDIRECT("Data!"&amp;'Scatter Plots'!$D$3&amp;ROW(A553)+5))</f>
        <v>#N/A</v>
      </c>
    </row>
    <row r="554" spans="17:18" x14ac:dyDescent="0.25">
      <c r="Q554" s="224" t="e">
        <f ca="1">IF(ISBLANK(INDIRECT("Data!"&amp;'Scatter Plots'!$E$3&amp;ROW(A554)+5)),NA(),INDIRECT("Data!"&amp;'Scatter Plots'!$E$3&amp;ROW(A554)+5))</f>
        <v>#N/A</v>
      </c>
      <c r="R554" s="224" t="e">
        <f ca="1">IF(ISBLANK(INDIRECT("Data!"&amp;'Scatter Plots'!$D$3&amp;ROW(A554)+5)),NA(),INDIRECT("Data!"&amp;'Scatter Plots'!$D$3&amp;ROW(A554)+5))</f>
        <v>#N/A</v>
      </c>
    </row>
    <row r="555" spans="17:18" x14ac:dyDescent="0.25">
      <c r="Q555" s="224" t="e">
        <f ca="1">IF(ISBLANK(INDIRECT("Data!"&amp;'Scatter Plots'!$E$3&amp;ROW(A555)+5)),NA(),INDIRECT("Data!"&amp;'Scatter Plots'!$E$3&amp;ROW(A555)+5))</f>
        <v>#N/A</v>
      </c>
      <c r="R555" s="224" t="e">
        <f ca="1">IF(ISBLANK(INDIRECT("Data!"&amp;'Scatter Plots'!$D$3&amp;ROW(A555)+5)),NA(),INDIRECT("Data!"&amp;'Scatter Plots'!$D$3&amp;ROW(A555)+5))</f>
        <v>#N/A</v>
      </c>
    </row>
    <row r="556" spans="17:18" x14ac:dyDescent="0.25">
      <c r="Q556" s="224" t="e">
        <f ca="1">IF(ISBLANK(INDIRECT("Data!"&amp;'Scatter Plots'!$E$3&amp;ROW(A556)+5)),NA(),INDIRECT("Data!"&amp;'Scatter Plots'!$E$3&amp;ROW(A556)+5))</f>
        <v>#N/A</v>
      </c>
      <c r="R556" s="224" t="e">
        <f ca="1">IF(ISBLANK(INDIRECT("Data!"&amp;'Scatter Plots'!$D$3&amp;ROW(A556)+5)),NA(),INDIRECT("Data!"&amp;'Scatter Plots'!$D$3&amp;ROW(A556)+5))</f>
        <v>#N/A</v>
      </c>
    </row>
    <row r="557" spans="17:18" x14ac:dyDescent="0.25">
      <c r="Q557" s="224" t="e">
        <f ca="1">IF(ISBLANK(INDIRECT("Data!"&amp;'Scatter Plots'!$E$3&amp;ROW(A557)+5)),NA(),INDIRECT("Data!"&amp;'Scatter Plots'!$E$3&amp;ROW(A557)+5))</f>
        <v>#N/A</v>
      </c>
      <c r="R557" s="224" t="e">
        <f ca="1">IF(ISBLANK(INDIRECT("Data!"&amp;'Scatter Plots'!$D$3&amp;ROW(A557)+5)),NA(),INDIRECT("Data!"&amp;'Scatter Plots'!$D$3&amp;ROW(A557)+5))</f>
        <v>#N/A</v>
      </c>
    </row>
    <row r="558" spans="17:18" x14ac:dyDescent="0.25">
      <c r="Q558" s="224" t="e">
        <f ca="1">IF(ISBLANK(INDIRECT("Data!"&amp;'Scatter Plots'!$E$3&amp;ROW(A558)+5)),NA(),INDIRECT("Data!"&amp;'Scatter Plots'!$E$3&amp;ROW(A558)+5))</f>
        <v>#N/A</v>
      </c>
      <c r="R558" s="224" t="e">
        <f ca="1">IF(ISBLANK(INDIRECT("Data!"&amp;'Scatter Plots'!$D$3&amp;ROW(A558)+5)),NA(),INDIRECT("Data!"&amp;'Scatter Plots'!$D$3&amp;ROW(A558)+5))</f>
        <v>#N/A</v>
      </c>
    </row>
    <row r="559" spans="17:18" x14ac:dyDescent="0.25">
      <c r="Q559" s="224" t="e">
        <f ca="1">IF(ISBLANK(INDIRECT("Data!"&amp;'Scatter Plots'!$E$3&amp;ROW(A559)+5)),NA(),INDIRECT("Data!"&amp;'Scatter Plots'!$E$3&amp;ROW(A559)+5))</f>
        <v>#N/A</v>
      </c>
      <c r="R559" s="224" t="e">
        <f ca="1">IF(ISBLANK(INDIRECT("Data!"&amp;'Scatter Plots'!$D$3&amp;ROW(A559)+5)),NA(),INDIRECT("Data!"&amp;'Scatter Plots'!$D$3&amp;ROW(A559)+5))</f>
        <v>#N/A</v>
      </c>
    </row>
    <row r="560" spans="17:18" x14ac:dyDescent="0.25">
      <c r="Q560" s="224" t="e">
        <f ca="1">IF(ISBLANK(INDIRECT("Data!"&amp;'Scatter Plots'!$E$3&amp;ROW(A560)+5)),NA(),INDIRECT("Data!"&amp;'Scatter Plots'!$E$3&amp;ROW(A560)+5))</f>
        <v>#N/A</v>
      </c>
      <c r="R560" s="224" t="e">
        <f ca="1">IF(ISBLANK(INDIRECT("Data!"&amp;'Scatter Plots'!$D$3&amp;ROW(A560)+5)),NA(),INDIRECT("Data!"&amp;'Scatter Plots'!$D$3&amp;ROW(A560)+5))</f>
        <v>#N/A</v>
      </c>
    </row>
    <row r="561" spans="17:18" x14ac:dyDescent="0.25">
      <c r="Q561" s="224" t="e">
        <f ca="1">IF(ISBLANK(INDIRECT("Data!"&amp;'Scatter Plots'!$E$3&amp;ROW(A561)+5)),NA(),INDIRECT("Data!"&amp;'Scatter Plots'!$E$3&amp;ROW(A561)+5))</f>
        <v>#N/A</v>
      </c>
      <c r="R561" s="224" t="e">
        <f ca="1">IF(ISBLANK(INDIRECT("Data!"&amp;'Scatter Plots'!$D$3&amp;ROW(A561)+5)),NA(),INDIRECT("Data!"&amp;'Scatter Plots'!$D$3&amp;ROW(A561)+5))</f>
        <v>#N/A</v>
      </c>
    </row>
    <row r="562" spans="17:18" x14ac:dyDescent="0.25">
      <c r="Q562" s="224" t="e">
        <f ca="1">IF(ISBLANK(INDIRECT("Data!"&amp;'Scatter Plots'!$E$3&amp;ROW(A562)+5)),NA(),INDIRECT("Data!"&amp;'Scatter Plots'!$E$3&amp;ROW(A562)+5))</f>
        <v>#N/A</v>
      </c>
      <c r="R562" s="224" t="e">
        <f ca="1">IF(ISBLANK(INDIRECT("Data!"&amp;'Scatter Plots'!$D$3&amp;ROW(A562)+5)),NA(),INDIRECT("Data!"&amp;'Scatter Plots'!$D$3&amp;ROW(A562)+5))</f>
        <v>#N/A</v>
      </c>
    </row>
    <row r="563" spans="17:18" x14ac:dyDescent="0.25">
      <c r="Q563" s="224" t="e">
        <f ca="1">IF(ISBLANK(INDIRECT("Data!"&amp;'Scatter Plots'!$E$3&amp;ROW(A563)+5)),NA(),INDIRECT("Data!"&amp;'Scatter Plots'!$E$3&amp;ROW(A563)+5))</f>
        <v>#N/A</v>
      </c>
      <c r="R563" s="224" t="e">
        <f ca="1">IF(ISBLANK(INDIRECT("Data!"&amp;'Scatter Plots'!$D$3&amp;ROW(A563)+5)),NA(),INDIRECT("Data!"&amp;'Scatter Plots'!$D$3&amp;ROW(A563)+5))</f>
        <v>#N/A</v>
      </c>
    </row>
    <row r="564" spans="17:18" x14ac:dyDescent="0.25">
      <c r="Q564" s="224" t="e">
        <f ca="1">IF(ISBLANK(INDIRECT("Data!"&amp;'Scatter Plots'!$E$3&amp;ROW(A564)+5)),NA(),INDIRECT("Data!"&amp;'Scatter Plots'!$E$3&amp;ROW(A564)+5))</f>
        <v>#N/A</v>
      </c>
      <c r="R564" s="224" t="e">
        <f ca="1">IF(ISBLANK(INDIRECT("Data!"&amp;'Scatter Plots'!$D$3&amp;ROW(A564)+5)),NA(),INDIRECT("Data!"&amp;'Scatter Plots'!$D$3&amp;ROW(A564)+5))</f>
        <v>#N/A</v>
      </c>
    </row>
    <row r="565" spans="17:18" x14ac:dyDescent="0.25">
      <c r="Q565" s="224" t="e">
        <f ca="1">IF(ISBLANK(INDIRECT("Data!"&amp;'Scatter Plots'!$E$3&amp;ROW(A565)+5)),NA(),INDIRECT("Data!"&amp;'Scatter Plots'!$E$3&amp;ROW(A565)+5))</f>
        <v>#N/A</v>
      </c>
      <c r="R565" s="224" t="e">
        <f ca="1">IF(ISBLANK(INDIRECT("Data!"&amp;'Scatter Plots'!$D$3&amp;ROW(A565)+5)),NA(),INDIRECT("Data!"&amp;'Scatter Plots'!$D$3&amp;ROW(A565)+5))</f>
        <v>#N/A</v>
      </c>
    </row>
    <row r="566" spans="17:18" x14ac:dyDescent="0.25">
      <c r="Q566" s="224" t="e">
        <f ca="1">IF(ISBLANK(INDIRECT("Data!"&amp;'Scatter Plots'!$E$3&amp;ROW(A566)+5)),NA(),INDIRECT("Data!"&amp;'Scatter Plots'!$E$3&amp;ROW(A566)+5))</f>
        <v>#N/A</v>
      </c>
      <c r="R566" s="224" t="e">
        <f ca="1">IF(ISBLANK(INDIRECT("Data!"&amp;'Scatter Plots'!$D$3&amp;ROW(A566)+5)),NA(),INDIRECT("Data!"&amp;'Scatter Plots'!$D$3&amp;ROW(A566)+5))</f>
        <v>#N/A</v>
      </c>
    </row>
    <row r="567" spans="17:18" x14ac:dyDescent="0.25">
      <c r="Q567" s="224" t="e">
        <f ca="1">IF(ISBLANK(INDIRECT("Data!"&amp;'Scatter Plots'!$E$3&amp;ROW(A567)+5)),NA(),INDIRECT("Data!"&amp;'Scatter Plots'!$E$3&amp;ROW(A567)+5))</f>
        <v>#N/A</v>
      </c>
      <c r="R567" s="224" t="e">
        <f ca="1">IF(ISBLANK(INDIRECT("Data!"&amp;'Scatter Plots'!$D$3&amp;ROW(A567)+5)),NA(),INDIRECT("Data!"&amp;'Scatter Plots'!$D$3&amp;ROW(A567)+5))</f>
        <v>#N/A</v>
      </c>
    </row>
    <row r="568" spans="17:18" x14ac:dyDescent="0.25">
      <c r="Q568" s="224" t="e">
        <f ca="1">IF(ISBLANK(INDIRECT("Data!"&amp;'Scatter Plots'!$E$3&amp;ROW(A568)+5)),NA(),INDIRECT("Data!"&amp;'Scatter Plots'!$E$3&amp;ROW(A568)+5))</f>
        <v>#N/A</v>
      </c>
      <c r="R568" s="224" t="e">
        <f ca="1">IF(ISBLANK(INDIRECT("Data!"&amp;'Scatter Plots'!$D$3&amp;ROW(A568)+5)),NA(),INDIRECT("Data!"&amp;'Scatter Plots'!$D$3&amp;ROW(A568)+5))</f>
        <v>#N/A</v>
      </c>
    </row>
    <row r="569" spans="17:18" x14ac:dyDescent="0.25">
      <c r="Q569" s="224" t="e">
        <f ca="1">IF(ISBLANK(INDIRECT("Data!"&amp;'Scatter Plots'!$E$3&amp;ROW(A569)+5)),NA(),INDIRECT("Data!"&amp;'Scatter Plots'!$E$3&amp;ROW(A569)+5))</f>
        <v>#N/A</v>
      </c>
      <c r="R569" s="224" t="e">
        <f ca="1">IF(ISBLANK(INDIRECT("Data!"&amp;'Scatter Plots'!$D$3&amp;ROW(A569)+5)),NA(),INDIRECT("Data!"&amp;'Scatter Plots'!$D$3&amp;ROW(A569)+5))</f>
        <v>#N/A</v>
      </c>
    </row>
    <row r="570" spans="17:18" x14ac:dyDescent="0.25">
      <c r="Q570" s="224" t="e">
        <f ca="1">IF(ISBLANK(INDIRECT("Data!"&amp;'Scatter Plots'!$E$3&amp;ROW(A570)+5)),NA(),INDIRECT("Data!"&amp;'Scatter Plots'!$E$3&amp;ROW(A570)+5))</f>
        <v>#N/A</v>
      </c>
      <c r="R570" s="224" t="e">
        <f ca="1">IF(ISBLANK(INDIRECT("Data!"&amp;'Scatter Plots'!$D$3&amp;ROW(A570)+5)),NA(),INDIRECT("Data!"&amp;'Scatter Plots'!$D$3&amp;ROW(A570)+5))</f>
        <v>#N/A</v>
      </c>
    </row>
    <row r="571" spans="17:18" x14ac:dyDescent="0.25">
      <c r="Q571" s="224" t="e">
        <f ca="1">IF(ISBLANK(INDIRECT("Data!"&amp;'Scatter Plots'!$E$3&amp;ROW(A571)+5)),NA(),INDIRECT("Data!"&amp;'Scatter Plots'!$E$3&amp;ROW(A571)+5))</f>
        <v>#N/A</v>
      </c>
      <c r="R571" s="224" t="e">
        <f ca="1">IF(ISBLANK(INDIRECT("Data!"&amp;'Scatter Plots'!$D$3&amp;ROW(A571)+5)),NA(),INDIRECT("Data!"&amp;'Scatter Plots'!$D$3&amp;ROW(A571)+5))</f>
        <v>#N/A</v>
      </c>
    </row>
    <row r="572" spans="17:18" x14ac:dyDescent="0.25">
      <c r="Q572" s="224" t="e">
        <f ca="1">IF(ISBLANK(INDIRECT("Data!"&amp;'Scatter Plots'!$E$3&amp;ROW(A572)+5)),NA(),INDIRECT("Data!"&amp;'Scatter Plots'!$E$3&amp;ROW(A572)+5))</f>
        <v>#N/A</v>
      </c>
      <c r="R572" s="224" t="e">
        <f ca="1">IF(ISBLANK(INDIRECT("Data!"&amp;'Scatter Plots'!$D$3&amp;ROW(A572)+5)),NA(),INDIRECT("Data!"&amp;'Scatter Plots'!$D$3&amp;ROW(A572)+5))</f>
        <v>#N/A</v>
      </c>
    </row>
    <row r="573" spans="17:18" x14ac:dyDescent="0.25">
      <c r="Q573" s="224" t="e">
        <f ca="1">IF(ISBLANK(INDIRECT("Data!"&amp;'Scatter Plots'!$E$3&amp;ROW(A573)+5)),NA(),INDIRECT("Data!"&amp;'Scatter Plots'!$E$3&amp;ROW(A573)+5))</f>
        <v>#N/A</v>
      </c>
      <c r="R573" s="224" t="e">
        <f ca="1">IF(ISBLANK(INDIRECT("Data!"&amp;'Scatter Plots'!$D$3&amp;ROW(A573)+5)),NA(),INDIRECT("Data!"&amp;'Scatter Plots'!$D$3&amp;ROW(A573)+5))</f>
        <v>#N/A</v>
      </c>
    </row>
    <row r="574" spans="17:18" x14ac:dyDescent="0.25">
      <c r="Q574" s="224" t="e">
        <f ca="1">IF(ISBLANK(INDIRECT("Data!"&amp;'Scatter Plots'!$E$3&amp;ROW(A574)+5)),NA(),INDIRECT("Data!"&amp;'Scatter Plots'!$E$3&amp;ROW(A574)+5))</f>
        <v>#N/A</v>
      </c>
      <c r="R574" s="224" t="e">
        <f ca="1">IF(ISBLANK(INDIRECT("Data!"&amp;'Scatter Plots'!$D$3&amp;ROW(A574)+5)),NA(),INDIRECT("Data!"&amp;'Scatter Plots'!$D$3&amp;ROW(A574)+5))</f>
        <v>#N/A</v>
      </c>
    </row>
    <row r="575" spans="17:18" x14ac:dyDescent="0.25">
      <c r="Q575" s="224" t="e">
        <f ca="1">IF(ISBLANK(INDIRECT("Data!"&amp;'Scatter Plots'!$E$3&amp;ROW(A575)+5)),NA(),INDIRECT("Data!"&amp;'Scatter Plots'!$E$3&amp;ROW(A575)+5))</f>
        <v>#N/A</v>
      </c>
      <c r="R575" s="224" t="e">
        <f ca="1">IF(ISBLANK(INDIRECT("Data!"&amp;'Scatter Plots'!$D$3&amp;ROW(A575)+5)),NA(),INDIRECT("Data!"&amp;'Scatter Plots'!$D$3&amp;ROW(A575)+5))</f>
        <v>#N/A</v>
      </c>
    </row>
    <row r="576" spans="17:18" x14ac:dyDescent="0.25">
      <c r="Q576" s="224" t="e">
        <f ca="1">IF(ISBLANK(INDIRECT("Data!"&amp;'Scatter Plots'!$E$3&amp;ROW(A576)+5)),NA(),INDIRECT("Data!"&amp;'Scatter Plots'!$E$3&amp;ROW(A576)+5))</f>
        <v>#N/A</v>
      </c>
      <c r="R576" s="224" t="e">
        <f ca="1">IF(ISBLANK(INDIRECT("Data!"&amp;'Scatter Plots'!$D$3&amp;ROW(A576)+5)),NA(),INDIRECT("Data!"&amp;'Scatter Plots'!$D$3&amp;ROW(A576)+5))</f>
        <v>#N/A</v>
      </c>
    </row>
    <row r="577" spans="17:18" x14ac:dyDescent="0.25">
      <c r="Q577" s="224" t="e">
        <f ca="1">IF(ISBLANK(INDIRECT("Data!"&amp;'Scatter Plots'!$E$3&amp;ROW(A577)+5)),NA(),INDIRECT("Data!"&amp;'Scatter Plots'!$E$3&amp;ROW(A577)+5))</f>
        <v>#N/A</v>
      </c>
      <c r="R577" s="224" t="e">
        <f ca="1">IF(ISBLANK(INDIRECT("Data!"&amp;'Scatter Plots'!$D$3&amp;ROW(A577)+5)),NA(),INDIRECT("Data!"&amp;'Scatter Plots'!$D$3&amp;ROW(A577)+5))</f>
        <v>#N/A</v>
      </c>
    </row>
    <row r="578" spans="17:18" x14ac:dyDescent="0.25">
      <c r="Q578" s="224" t="e">
        <f ca="1">IF(ISBLANK(INDIRECT("Data!"&amp;'Scatter Plots'!$E$3&amp;ROW(A578)+5)),NA(),INDIRECT("Data!"&amp;'Scatter Plots'!$E$3&amp;ROW(A578)+5))</f>
        <v>#N/A</v>
      </c>
      <c r="R578" s="224" t="e">
        <f ca="1">IF(ISBLANK(INDIRECT("Data!"&amp;'Scatter Plots'!$D$3&amp;ROW(A578)+5)),NA(),INDIRECT("Data!"&amp;'Scatter Plots'!$D$3&amp;ROW(A578)+5))</f>
        <v>#N/A</v>
      </c>
    </row>
    <row r="579" spans="17:18" x14ac:dyDescent="0.25">
      <c r="Q579" s="224" t="e">
        <f ca="1">IF(ISBLANK(INDIRECT("Data!"&amp;'Scatter Plots'!$E$3&amp;ROW(A579)+5)),NA(),INDIRECT("Data!"&amp;'Scatter Plots'!$E$3&amp;ROW(A579)+5))</f>
        <v>#N/A</v>
      </c>
      <c r="R579" s="224" t="e">
        <f ca="1">IF(ISBLANK(INDIRECT("Data!"&amp;'Scatter Plots'!$D$3&amp;ROW(A579)+5)),NA(),INDIRECT("Data!"&amp;'Scatter Plots'!$D$3&amp;ROW(A579)+5))</f>
        <v>#N/A</v>
      </c>
    </row>
    <row r="580" spans="17:18" x14ac:dyDescent="0.25">
      <c r="Q580" s="224" t="e">
        <f ca="1">IF(ISBLANK(INDIRECT("Data!"&amp;'Scatter Plots'!$E$3&amp;ROW(A580)+5)),NA(),INDIRECT("Data!"&amp;'Scatter Plots'!$E$3&amp;ROW(A580)+5))</f>
        <v>#N/A</v>
      </c>
      <c r="R580" s="224" t="e">
        <f ca="1">IF(ISBLANK(INDIRECT("Data!"&amp;'Scatter Plots'!$D$3&amp;ROW(A580)+5)),NA(),INDIRECT("Data!"&amp;'Scatter Plots'!$D$3&amp;ROW(A580)+5))</f>
        <v>#N/A</v>
      </c>
    </row>
    <row r="581" spans="17:18" x14ac:dyDescent="0.25">
      <c r="Q581" s="224" t="e">
        <f ca="1">IF(ISBLANK(INDIRECT("Data!"&amp;'Scatter Plots'!$E$3&amp;ROW(A581)+5)),NA(),INDIRECT("Data!"&amp;'Scatter Plots'!$E$3&amp;ROW(A581)+5))</f>
        <v>#N/A</v>
      </c>
      <c r="R581" s="224" t="e">
        <f ca="1">IF(ISBLANK(INDIRECT("Data!"&amp;'Scatter Plots'!$D$3&amp;ROW(A581)+5)),NA(),INDIRECT("Data!"&amp;'Scatter Plots'!$D$3&amp;ROW(A581)+5))</f>
        <v>#N/A</v>
      </c>
    </row>
    <row r="582" spans="17:18" x14ac:dyDescent="0.25">
      <c r="Q582" s="224" t="e">
        <f ca="1">IF(ISBLANK(INDIRECT("Data!"&amp;'Scatter Plots'!$E$3&amp;ROW(A582)+5)),NA(),INDIRECT("Data!"&amp;'Scatter Plots'!$E$3&amp;ROW(A582)+5))</f>
        <v>#N/A</v>
      </c>
      <c r="R582" s="224" t="e">
        <f ca="1">IF(ISBLANK(INDIRECT("Data!"&amp;'Scatter Plots'!$D$3&amp;ROW(A582)+5)),NA(),INDIRECT("Data!"&amp;'Scatter Plots'!$D$3&amp;ROW(A582)+5))</f>
        <v>#N/A</v>
      </c>
    </row>
    <row r="583" spans="17:18" x14ac:dyDescent="0.25">
      <c r="Q583" s="224" t="e">
        <f ca="1">IF(ISBLANK(INDIRECT("Data!"&amp;'Scatter Plots'!$E$3&amp;ROW(A583)+5)),NA(),INDIRECT("Data!"&amp;'Scatter Plots'!$E$3&amp;ROW(A583)+5))</f>
        <v>#N/A</v>
      </c>
      <c r="R583" s="224" t="e">
        <f ca="1">IF(ISBLANK(INDIRECT("Data!"&amp;'Scatter Plots'!$D$3&amp;ROW(A583)+5)),NA(),INDIRECT("Data!"&amp;'Scatter Plots'!$D$3&amp;ROW(A583)+5))</f>
        <v>#N/A</v>
      </c>
    </row>
    <row r="584" spans="17:18" x14ac:dyDescent="0.25">
      <c r="Q584" s="224" t="e">
        <f ca="1">IF(ISBLANK(INDIRECT("Data!"&amp;'Scatter Plots'!$E$3&amp;ROW(A584)+5)),NA(),INDIRECT("Data!"&amp;'Scatter Plots'!$E$3&amp;ROW(A584)+5))</f>
        <v>#N/A</v>
      </c>
      <c r="R584" s="224" t="e">
        <f ca="1">IF(ISBLANK(INDIRECT("Data!"&amp;'Scatter Plots'!$D$3&amp;ROW(A584)+5)),NA(),INDIRECT("Data!"&amp;'Scatter Plots'!$D$3&amp;ROW(A584)+5))</f>
        <v>#N/A</v>
      </c>
    </row>
    <row r="585" spans="17:18" x14ac:dyDescent="0.25">
      <c r="Q585" s="224" t="e">
        <f ca="1">IF(ISBLANK(INDIRECT("Data!"&amp;'Scatter Plots'!$E$3&amp;ROW(A585)+5)),NA(),INDIRECT("Data!"&amp;'Scatter Plots'!$E$3&amp;ROW(A585)+5))</f>
        <v>#N/A</v>
      </c>
      <c r="R585" s="224" t="e">
        <f ca="1">IF(ISBLANK(INDIRECT("Data!"&amp;'Scatter Plots'!$D$3&amp;ROW(A585)+5)),NA(),INDIRECT("Data!"&amp;'Scatter Plots'!$D$3&amp;ROW(A585)+5))</f>
        <v>#N/A</v>
      </c>
    </row>
    <row r="586" spans="17:18" x14ac:dyDescent="0.25">
      <c r="Q586" s="224" t="e">
        <f ca="1">IF(ISBLANK(INDIRECT("Data!"&amp;'Scatter Plots'!$E$3&amp;ROW(A586)+5)),NA(),INDIRECT("Data!"&amp;'Scatter Plots'!$E$3&amp;ROW(A586)+5))</f>
        <v>#N/A</v>
      </c>
      <c r="R586" s="224" t="e">
        <f ca="1">IF(ISBLANK(INDIRECT("Data!"&amp;'Scatter Plots'!$D$3&amp;ROW(A586)+5)),NA(),INDIRECT("Data!"&amp;'Scatter Plots'!$D$3&amp;ROW(A586)+5))</f>
        <v>#N/A</v>
      </c>
    </row>
    <row r="587" spans="17:18" x14ac:dyDescent="0.25">
      <c r="Q587" s="224" t="e">
        <f ca="1">IF(ISBLANK(INDIRECT("Data!"&amp;'Scatter Plots'!$E$3&amp;ROW(A587)+5)),NA(),INDIRECT("Data!"&amp;'Scatter Plots'!$E$3&amp;ROW(A587)+5))</f>
        <v>#N/A</v>
      </c>
      <c r="R587" s="224" t="e">
        <f ca="1">IF(ISBLANK(INDIRECT("Data!"&amp;'Scatter Plots'!$D$3&amp;ROW(A587)+5)),NA(),INDIRECT("Data!"&amp;'Scatter Plots'!$D$3&amp;ROW(A587)+5))</f>
        <v>#N/A</v>
      </c>
    </row>
    <row r="588" spans="17:18" x14ac:dyDescent="0.25">
      <c r="Q588" s="224" t="e">
        <f ca="1">IF(ISBLANK(INDIRECT("Data!"&amp;'Scatter Plots'!$E$3&amp;ROW(A588)+5)),NA(),INDIRECT("Data!"&amp;'Scatter Plots'!$E$3&amp;ROW(A588)+5))</f>
        <v>#N/A</v>
      </c>
      <c r="R588" s="224" t="e">
        <f ca="1">IF(ISBLANK(INDIRECT("Data!"&amp;'Scatter Plots'!$D$3&amp;ROW(A588)+5)),NA(),INDIRECT("Data!"&amp;'Scatter Plots'!$D$3&amp;ROW(A588)+5))</f>
        <v>#N/A</v>
      </c>
    </row>
    <row r="589" spans="17:18" x14ac:dyDescent="0.25">
      <c r="Q589" s="224" t="e">
        <f ca="1">IF(ISBLANK(INDIRECT("Data!"&amp;'Scatter Plots'!$E$3&amp;ROW(A589)+5)),NA(),INDIRECT("Data!"&amp;'Scatter Plots'!$E$3&amp;ROW(A589)+5))</f>
        <v>#N/A</v>
      </c>
      <c r="R589" s="224" t="e">
        <f ca="1">IF(ISBLANK(INDIRECT("Data!"&amp;'Scatter Plots'!$D$3&amp;ROW(A589)+5)),NA(),INDIRECT("Data!"&amp;'Scatter Plots'!$D$3&amp;ROW(A589)+5))</f>
        <v>#N/A</v>
      </c>
    </row>
    <row r="590" spans="17:18" x14ac:dyDescent="0.25">
      <c r="Q590" s="224" t="e">
        <f ca="1">IF(ISBLANK(INDIRECT("Data!"&amp;'Scatter Plots'!$E$3&amp;ROW(A590)+5)),NA(),INDIRECT("Data!"&amp;'Scatter Plots'!$E$3&amp;ROW(A590)+5))</f>
        <v>#N/A</v>
      </c>
      <c r="R590" s="224" t="e">
        <f ca="1">IF(ISBLANK(INDIRECT("Data!"&amp;'Scatter Plots'!$D$3&amp;ROW(A590)+5)),NA(),INDIRECT("Data!"&amp;'Scatter Plots'!$D$3&amp;ROW(A590)+5))</f>
        <v>#N/A</v>
      </c>
    </row>
    <row r="591" spans="17:18" x14ac:dyDescent="0.25">
      <c r="Q591" s="224" t="e">
        <f ca="1">IF(ISBLANK(INDIRECT("Data!"&amp;'Scatter Plots'!$E$3&amp;ROW(A591)+5)),NA(),INDIRECT("Data!"&amp;'Scatter Plots'!$E$3&amp;ROW(A591)+5))</f>
        <v>#N/A</v>
      </c>
      <c r="R591" s="224" t="e">
        <f ca="1">IF(ISBLANK(INDIRECT("Data!"&amp;'Scatter Plots'!$D$3&amp;ROW(A591)+5)),NA(),INDIRECT("Data!"&amp;'Scatter Plots'!$D$3&amp;ROW(A591)+5))</f>
        <v>#N/A</v>
      </c>
    </row>
    <row r="592" spans="17:18" x14ac:dyDescent="0.25">
      <c r="Q592" s="224" t="e">
        <f ca="1">IF(ISBLANK(INDIRECT("Data!"&amp;'Scatter Plots'!$E$3&amp;ROW(A592)+5)),NA(),INDIRECT("Data!"&amp;'Scatter Plots'!$E$3&amp;ROW(A592)+5))</f>
        <v>#N/A</v>
      </c>
      <c r="R592" s="224" t="e">
        <f ca="1">IF(ISBLANK(INDIRECT("Data!"&amp;'Scatter Plots'!$D$3&amp;ROW(A592)+5)),NA(),INDIRECT("Data!"&amp;'Scatter Plots'!$D$3&amp;ROW(A592)+5))</f>
        <v>#N/A</v>
      </c>
    </row>
    <row r="593" spans="17:18" x14ac:dyDescent="0.25">
      <c r="Q593" s="224" t="e">
        <f ca="1">IF(ISBLANK(INDIRECT("Data!"&amp;'Scatter Plots'!$E$3&amp;ROW(A593)+5)),NA(),INDIRECT("Data!"&amp;'Scatter Plots'!$E$3&amp;ROW(A593)+5))</f>
        <v>#N/A</v>
      </c>
      <c r="R593" s="224" t="e">
        <f ca="1">IF(ISBLANK(INDIRECT("Data!"&amp;'Scatter Plots'!$D$3&amp;ROW(A593)+5)),NA(),INDIRECT("Data!"&amp;'Scatter Plots'!$D$3&amp;ROW(A593)+5))</f>
        <v>#N/A</v>
      </c>
    </row>
    <row r="594" spans="17:18" x14ac:dyDescent="0.25">
      <c r="Q594" s="224" t="e">
        <f ca="1">IF(ISBLANK(INDIRECT("Data!"&amp;'Scatter Plots'!$E$3&amp;ROW(A594)+5)),NA(),INDIRECT("Data!"&amp;'Scatter Plots'!$E$3&amp;ROW(A594)+5))</f>
        <v>#N/A</v>
      </c>
      <c r="R594" s="224" t="e">
        <f ca="1">IF(ISBLANK(INDIRECT("Data!"&amp;'Scatter Plots'!$D$3&amp;ROW(A594)+5)),NA(),INDIRECT("Data!"&amp;'Scatter Plots'!$D$3&amp;ROW(A594)+5))</f>
        <v>#N/A</v>
      </c>
    </row>
    <row r="595" spans="17:18" x14ac:dyDescent="0.25">
      <c r="Q595" s="224" t="e">
        <f ca="1">IF(ISBLANK(INDIRECT("Data!"&amp;'Scatter Plots'!$E$3&amp;ROW(A595)+5)),NA(),INDIRECT("Data!"&amp;'Scatter Plots'!$E$3&amp;ROW(A595)+5))</f>
        <v>#N/A</v>
      </c>
      <c r="R595" s="224" t="e">
        <f ca="1">IF(ISBLANK(INDIRECT("Data!"&amp;'Scatter Plots'!$D$3&amp;ROW(A595)+5)),NA(),INDIRECT("Data!"&amp;'Scatter Plots'!$D$3&amp;ROW(A595)+5))</f>
        <v>#N/A</v>
      </c>
    </row>
    <row r="596" spans="17:18" x14ac:dyDescent="0.25">
      <c r="Q596" s="224" t="e">
        <f ca="1">IF(ISBLANK(INDIRECT("Data!"&amp;'Scatter Plots'!$E$3&amp;ROW(A596)+5)),NA(),INDIRECT("Data!"&amp;'Scatter Plots'!$E$3&amp;ROW(A596)+5))</f>
        <v>#N/A</v>
      </c>
      <c r="R596" s="224" t="e">
        <f ca="1">IF(ISBLANK(INDIRECT("Data!"&amp;'Scatter Plots'!$D$3&amp;ROW(A596)+5)),NA(),INDIRECT("Data!"&amp;'Scatter Plots'!$D$3&amp;ROW(A596)+5))</f>
        <v>#N/A</v>
      </c>
    </row>
    <row r="597" spans="17:18" x14ac:dyDescent="0.25">
      <c r="Q597" s="224" t="e">
        <f ca="1">IF(ISBLANK(INDIRECT("Data!"&amp;'Scatter Plots'!$E$3&amp;ROW(A597)+5)),NA(),INDIRECT("Data!"&amp;'Scatter Plots'!$E$3&amp;ROW(A597)+5))</f>
        <v>#N/A</v>
      </c>
      <c r="R597" s="224" t="e">
        <f ca="1">IF(ISBLANK(INDIRECT("Data!"&amp;'Scatter Plots'!$D$3&amp;ROW(A597)+5)),NA(),INDIRECT("Data!"&amp;'Scatter Plots'!$D$3&amp;ROW(A597)+5))</f>
        <v>#N/A</v>
      </c>
    </row>
    <row r="598" spans="17:18" x14ac:dyDescent="0.25">
      <c r="Q598" s="224" t="e">
        <f ca="1">IF(ISBLANK(INDIRECT("Data!"&amp;'Scatter Plots'!$E$3&amp;ROW(A598)+5)),NA(),INDIRECT("Data!"&amp;'Scatter Plots'!$E$3&amp;ROW(A598)+5))</f>
        <v>#N/A</v>
      </c>
      <c r="R598" s="224" t="e">
        <f ca="1">IF(ISBLANK(INDIRECT("Data!"&amp;'Scatter Plots'!$D$3&amp;ROW(A598)+5)),NA(),INDIRECT("Data!"&amp;'Scatter Plots'!$D$3&amp;ROW(A598)+5))</f>
        <v>#N/A</v>
      </c>
    </row>
    <row r="599" spans="17:18" x14ac:dyDescent="0.25">
      <c r="Q599" s="224" t="e">
        <f ca="1">IF(ISBLANK(INDIRECT("Data!"&amp;'Scatter Plots'!$E$3&amp;ROW(A599)+5)),NA(),INDIRECT("Data!"&amp;'Scatter Plots'!$E$3&amp;ROW(A599)+5))</f>
        <v>#N/A</v>
      </c>
      <c r="R599" s="224" t="e">
        <f ca="1">IF(ISBLANK(INDIRECT("Data!"&amp;'Scatter Plots'!$D$3&amp;ROW(A599)+5)),NA(),INDIRECT("Data!"&amp;'Scatter Plots'!$D$3&amp;ROW(A599)+5))</f>
        <v>#N/A</v>
      </c>
    </row>
    <row r="600" spans="17:18" x14ac:dyDescent="0.25">
      <c r="Q600" s="224" t="e">
        <f ca="1">IF(ISBLANK(INDIRECT("Data!"&amp;'Scatter Plots'!$E$3&amp;ROW(A600)+5)),NA(),INDIRECT("Data!"&amp;'Scatter Plots'!$E$3&amp;ROW(A600)+5))</f>
        <v>#N/A</v>
      </c>
      <c r="R600" s="224" t="e">
        <f ca="1">IF(ISBLANK(INDIRECT("Data!"&amp;'Scatter Plots'!$D$3&amp;ROW(A600)+5)),NA(),INDIRECT("Data!"&amp;'Scatter Plots'!$D$3&amp;ROW(A600)+5))</f>
        <v>#N/A</v>
      </c>
    </row>
    <row r="601" spans="17:18" x14ac:dyDescent="0.25">
      <c r="Q601" s="224" t="e">
        <f ca="1">IF(ISBLANK(INDIRECT("Data!"&amp;'Scatter Plots'!$E$3&amp;ROW(A601)+5)),NA(),INDIRECT("Data!"&amp;'Scatter Plots'!$E$3&amp;ROW(A601)+5))</f>
        <v>#N/A</v>
      </c>
      <c r="R601" s="224" t="e">
        <f ca="1">IF(ISBLANK(INDIRECT("Data!"&amp;'Scatter Plots'!$D$3&amp;ROW(A601)+5)),NA(),INDIRECT("Data!"&amp;'Scatter Plots'!$D$3&amp;ROW(A601)+5))</f>
        <v>#N/A</v>
      </c>
    </row>
    <row r="602" spans="17:18" x14ac:dyDescent="0.25">
      <c r="Q602" s="224" t="e">
        <f ca="1">IF(ISBLANK(INDIRECT("Data!"&amp;'Scatter Plots'!$E$3&amp;ROW(A602)+5)),NA(),INDIRECT("Data!"&amp;'Scatter Plots'!$E$3&amp;ROW(A602)+5))</f>
        <v>#N/A</v>
      </c>
      <c r="R602" s="224" t="e">
        <f ca="1">IF(ISBLANK(INDIRECT("Data!"&amp;'Scatter Plots'!$D$3&amp;ROW(A602)+5)),NA(),INDIRECT("Data!"&amp;'Scatter Plots'!$D$3&amp;ROW(A602)+5))</f>
        <v>#N/A</v>
      </c>
    </row>
    <row r="603" spans="17:18" x14ac:dyDescent="0.25">
      <c r="Q603" s="224" t="e">
        <f ca="1">IF(ISBLANK(INDIRECT("Data!"&amp;'Scatter Plots'!$E$3&amp;ROW(A603)+5)),NA(),INDIRECT("Data!"&amp;'Scatter Plots'!$E$3&amp;ROW(A603)+5))</f>
        <v>#N/A</v>
      </c>
      <c r="R603" s="224" t="e">
        <f ca="1">IF(ISBLANK(INDIRECT("Data!"&amp;'Scatter Plots'!$D$3&amp;ROW(A603)+5)),NA(),INDIRECT("Data!"&amp;'Scatter Plots'!$D$3&amp;ROW(A603)+5))</f>
        <v>#N/A</v>
      </c>
    </row>
    <row r="604" spans="17:18" x14ac:dyDescent="0.25">
      <c r="Q604" s="224" t="e">
        <f ca="1">IF(ISBLANK(INDIRECT("Data!"&amp;'Scatter Plots'!$E$3&amp;ROW(A604)+5)),NA(),INDIRECT("Data!"&amp;'Scatter Plots'!$E$3&amp;ROW(A604)+5))</f>
        <v>#N/A</v>
      </c>
      <c r="R604" s="224" t="e">
        <f ca="1">IF(ISBLANK(INDIRECT("Data!"&amp;'Scatter Plots'!$D$3&amp;ROW(A604)+5)),NA(),INDIRECT("Data!"&amp;'Scatter Plots'!$D$3&amp;ROW(A604)+5))</f>
        <v>#N/A</v>
      </c>
    </row>
    <row r="605" spans="17:18" x14ac:dyDescent="0.25">
      <c r="Q605" s="224" t="e">
        <f ca="1">IF(ISBLANK(INDIRECT("Data!"&amp;'Scatter Plots'!$E$3&amp;ROW(A605)+5)),NA(),INDIRECT("Data!"&amp;'Scatter Plots'!$E$3&amp;ROW(A605)+5))</f>
        <v>#N/A</v>
      </c>
      <c r="R605" s="224" t="e">
        <f ca="1">IF(ISBLANK(INDIRECT("Data!"&amp;'Scatter Plots'!$D$3&amp;ROW(A605)+5)),NA(),INDIRECT("Data!"&amp;'Scatter Plots'!$D$3&amp;ROW(A605)+5))</f>
        <v>#N/A</v>
      </c>
    </row>
    <row r="606" spans="17:18" x14ac:dyDescent="0.25">
      <c r="Q606" s="224" t="e">
        <f ca="1">IF(ISBLANK(INDIRECT("Data!"&amp;'Scatter Plots'!$E$3&amp;ROW(A606)+5)),NA(),INDIRECT("Data!"&amp;'Scatter Plots'!$E$3&amp;ROW(A606)+5))</f>
        <v>#N/A</v>
      </c>
      <c r="R606" s="224" t="e">
        <f ca="1">IF(ISBLANK(INDIRECT("Data!"&amp;'Scatter Plots'!$D$3&amp;ROW(A606)+5)),NA(),INDIRECT("Data!"&amp;'Scatter Plots'!$D$3&amp;ROW(A606)+5))</f>
        <v>#N/A</v>
      </c>
    </row>
    <row r="607" spans="17:18" x14ac:dyDescent="0.25">
      <c r="Q607" s="224" t="e">
        <f ca="1">IF(ISBLANK(INDIRECT("Data!"&amp;'Scatter Plots'!$E$3&amp;ROW(A607)+5)),NA(),INDIRECT("Data!"&amp;'Scatter Plots'!$E$3&amp;ROW(A607)+5))</f>
        <v>#N/A</v>
      </c>
      <c r="R607" s="224" t="e">
        <f ca="1">IF(ISBLANK(INDIRECT("Data!"&amp;'Scatter Plots'!$D$3&amp;ROW(A607)+5)),NA(),INDIRECT("Data!"&amp;'Scatter Plots'!$D$3&amp;ROW(A607)+5))</f>
        <v>#N/A</v>
      </c>
    </row>
    <row r="608" spans="17:18" x14ac:dyDescent="0.25">
      <c r="Q608" s="224" t="e">
        <f ca="1">IF(ISBLANK(INDIRECT("Data!"&amp;'Scatter Plots'!$E$3&amp;ROW(A608)+5)),NA(),INDIRECT("Data!"&amp;'Scatter Plots'!$E$3&amp;ROW(A608)+5))</f>
        <v>#N/A</v>
      </c>
      <c r="R608" s="224" t="e">
        <f ca="1">IF(ISBLANK(INDIRECT("Data!"&amp;'Scatter Plots'!$D$3&amp;ROW(A608)+5)),NA(),INDIRECT("Data!"&amp;'Scatter Plots'!$D$3&amp;ROW(A608)+5))</f>
        <v>#N/A</v>
      </c>
    </row>
    <row r="609" spans="17:18" x14ac:dyDescent="0.25">
      <c r="Q609" s="224" t="e">
        <f ca="1">IF(ISBLANK(INDIRECT("Data!"&amp;'Scatter Plots'!$E$3&amp;ROW(A609)+5)),NA(),INDIRECT("Data!"&amp;'Scatter Plots'!$E$3&amp;ROW(A609)+5))</f>
        <v>#N/A</v>
      </c>
      <c r="R609" s="224" t="e">
        <f ca="1">IF(ISBLANK(INDIRECT("Data!"&amp;'Scatter Plots'!$D$3&amp;ROW(A609)+5)),NA(),INDIRECT("Data!"&amp;'Scatter Plots'!$D$3&amp;ROW(A609)+5))</f>
        <v>#N/A</v>
      </c>
    </row>
    <row r="610" spans="17:18" x14ac:dyDescent="0.25">
      <c r="Q610" s="224" t="e">
        <f ca="1">IF(ISBLANK(INDIRECT("Data!"&amp;'Scatter Plots'!$E$3&amp;ROW(A610)+5)),NA(),INDIRECT("Data!"&amp;'Scatter Plots'!$E$3&amp;ROW(A610)+5))</f>
        <v>#N/A</v>
      </c>
      <c r="R610" s="224" t="e">
        <f ca="1">IF(ISBLANK(INDIRECT("Data!"&amp;'Scatter Plots'!$D$3&amp;ROW(A610)+5)),NA(),INDIRECT("Data!"&amp;'Scatter Plots'!$D$3&amp;ROW(A610)+5))</f>
        <v>#N/A</v>
      </c>
    </row>
    <row r="611" spans="17:18" x14ac:dyDescent="0.25">
      <c r="Q611" s="224" t="e">
        <f ca="1">IF(ISBLANK(INDIRECT("Data!"&amp;'Scatter Plots'!$E$3&amp;ROW(A611)+5)),NA(),INDIRECT("Data!"&amp;'Scatter Plots'!$E$3&amp;ROW(A611)+5))</f>
        <v>#N/A</v>
      </c>
      <c r="R611" s="224" t="e">
        <f ca="1">IF(ISBLANK(INDIRECT("Data!"&amp;'Scatter Plots'!$D$3&amp;ROW(A611)+5)),NA(),INDIRECT("Data!"&amp;'Scatter Plots'!$D$3&amp;ROW(A611)+5))</f>
        <v>#N/A</v>
      </c>
    </row>
    <row r="612" spans="17:18" x14ac:dyDescent="0.25">
      <c r="Q612" s="224" t="e">
        <f ca="1">IF(ISBLANK(INDIRECT("Data!"&amp;'Scatter Plots'!$E$3&amp;ROW(A612)+5)),NA(),INDIRECT("Data!"&amp;'Scatter Plots'!$E$3&amp;ROW(A612)+5))</f>
        <v>#N/A</v>
      </c>
      <c r="R612" s="224" t="e">
        <f ca="1">IF(ISBLANK(INDIRECT("Data!"&amp;'Scatter Plots'!$D$3&amp;ROW(A612)+5)),NA(),INDIRECT("Data!"&amp;'Scatter Plots'!$D$3&amp;ROW(A612)+5))</f>
        <v>#N/A</v>
      </c>
    </row>
    <row r="613" spans="17:18" x14ac:dyDescent="0.25">
      <c r="Q613" s="224" t="e">
        <f ca="1">IF(ISBLANK(INDIRECT("Data!"&amp;'Scatter Plots'!$E$3&amp;ROW(A613)+5)),NA(),INDIRECT("Data!"&amp;'Scatter Plots'!$E$3&amp;ROW(A613)+5))</f>
        <v>#N/A</v>
      </c>
      <c r="R613" s="224" t="e">
        <f ca="1">IF(ISBLANK(INDIRECT("Data!"&amp;'Scatter Plots'!$D$3&amp;ROW(A613)+5)),NA(),INDIRECT("Data!"&amp;'Scatter Plots'!$D$3&amp;ROW(A613)+5))</f>
        <v>#N/A</v>
      </c>
    </row>
    <row r="614" spans="17:18" x14ac:dyDescent="0.25">
      <c r="Q614" s="224" t="e">
        <f ca="1">IF(ISBLANK(INDIRECT("Data!"&amp;'Scatter Plots'!$E$3&amp;ROW(A614)+5)),NA(),INDIRECT("Data!"&amp;'Scatter Plots'!$E$3&amp;ROW(A614)+5))</f>
        <v>#N/A</v>
      </c>
      <c r="R614" s="224" t="e">
        <f ca="1">IF(ISBLANK(INDIRECT("Data!"&amp;'Scatter Plots'!$D$3&amp;ROW(A614)+5)),NA(),INDIRECT("Data!"&amp;'Scatter Plots'!$D$3&amp;ROW(A614)+5))</f>
        <v>#N/A</v>
      </c>
    </row>
    <row r="615" spans="17:18" x14ac:dyDescent="0.25">
      <c r="Q615" s="224" t="e">
        <f ca="1">IF(ISBLANK(INDIRECT("Data!"&amp;'Scatter Plots'!$E$3&amp;ROW(A615)+5)),NA(),INDIRECT("Data!"&amp;'Scatter Plots'!$E$3&amp;ROW(A615)+5))</f>
        <v>#N/A</v>
      </c>
      <c r="R615" s="224" t="e">
        <f ca="1">IF(ISBLANK(INDIRECT("Data!"&amp;'Scatter Plots'!$D$3&amp;ROW(A615)+5)),NA(),INDIRECT("Data!"&amp;'Scatter Plots'!$D$3&amp;ROW(A615)+5))</f>
        <v>#N/A</v>
      </c>
    </row>
    <row r="616" spans="17:18" x14ac:dyDescent="0.25">
      <c r="Q616" s="224" t="e">
        <f ca="1">IF(ISBLANK(INDIRECT("Data!"&amp;'Scatter Plots'!$E$3&amp;ROW(A616)+5)),NA(),INDIRECT("Data!"&amp;'Scatter Plots'!$E$3&amp;ROW(A616)+5))</f>
        <v>#N/A</v>
      </c>
      <c r="R616" s="224" t="e">
        <f ca="1">IF(ISBLANK(INDIRECT("Data!"&amp;'Scatter Plots'!$D$3&amp;ROW(A616)+5)),NA(),INDIRECT("Data!"&amp;'Scatter Plots'!$D$3&amp;ROW(A616)+5))</f>
        <v>#N/A</v>
      </c>
    </row>
    <row r="617" spans="17:18" x14ac:dyDescent="0.25">
      <c r="Q617" s="224" t="e">
        <f ca="1">IF(ISBLANK(INDIRECT("Data!"&amp;'Scatter Plots'!$E$3&amp;ROW(A617)+5)),NA(),INDIRECT("Data!"&amp;'Scatter Plots'!$E$3&amp;ROW(A617)+5))</f>
        <v>#N/A</v>
      </c>
      <c r="R617" s="224" t="e">
        <f ca="1">IF(ISBLANK(INDIRECT("Data!"&amp;'Scatter Plots'!$D$3&amp;ROW(A617)+5)),NA(),INDIRECT("Data!"&amp;'Scatter Plots'!$D$3&amp;ROW(A617)+5))</f>
        <v>#N/A</v>
      </c>
    </row>
    <row r="618" spans="17:18" x14ac:dyDescent="0.25">
      <c r="Q618" s="224" t="e">
        <f ca="1">IF(ISBLANK(INDIRECT("Data!"&amp;'Scatter Plots'!$E$3&amp;ROW(A618)+5)),NA(),INDIRECT("Data!"&amp;'Scatter Plots'!$E$3&amp;ROW(A618)+5))</f>
        <v>#N/A</v>
      </c>
      <c r="R618" s="224" t="e">
        <f ca="1">IF(ISBLANK(INDIRECT("Data!"&amp;'Scatter Plots'!$D$3&amp;ROW(A618)+5)),NA(),INDIRECT("Data!"&amp;'Scatter Plots'!$D$3&amp;ROW(A618)+5))</f>
        <v>#N/A</v>
      </c>
    </row>
    <row r="619" spans="17:18" x14ac:dyDescent="0.25">
      <c r="Q619" s="224" t="e">
        <f ca="1">IF(ISBLANK(INDIRECT("Data!"&amp;'Scatter Plots'!$E$3&amp;ROW(A619)+5)),NA(),INDIRECT("Data!"&amp;'Scatter Plots'!$E$3&amp;ROW(A619)+5))</f>
        <v>#N/A</v>
      </c>
      <c r="R619" s="224" t="e">
        <f ca="1">IF(ISBLANK(INDIRECT("Data!"&amp;'Scatter Plots'!$D$3&amp;ROW(A619)+5)),NA(),INDIRECT("Data!"&amp;'Scatter Plots'!$D$3&amp;ROW(A619)+5))</f>
        <v>#N/A</v>
      </c>
    </row>
    <row r="620" spans="17:18" x14ac:dyDescent="0.25">
      <c r="Q620" s="224" t="e">
        <f ca="1">IF(ISBLANK(INDIRECT("Data!"&amp;'Scatter Plots'!$E$3&amp;ROW(A620)+5)),NA(),INDIRECT("Data!"&amp;'Scatter Plots'!$E$3&amp;ROW(A620)+5))</f>
        <v>#N/A</v>
      </c>
      <c r="R620" s="224" t="e">
        <f ca="1">IF(ISBLANK(INDIRECT("Data!"&amp;'Scatter Plots'!$D$3&amp;ROW(A620)+5)),NA(),INDIRECT("Data!"&amp;'Scatter Plots'!$D$3&amp;ROW(A620)+5))</f>
        <v>#N/A</v>
      </c>
    </row>
    <row r="621" spans="17:18" x14ac:dyDescent="0.25">
      <c r="Q621" s="224" t="e">
        <f ca="1">IF(ISBLANK(INDIRECT("Data!"&amp;'Scatter Plots'!$E$3&amp;ROW(A621)+5)),NA(),INDIRECT("Data!"&amp;'Scatter Plots'!$E$3&amp;ROW(A621)+5))</f>
        <v>#N/A</v>
      </c>
      <c r="R621" s="224" t="e">
        <f ca="1">IF(ISBLANK(INDIRECT("Data!"&amp;'Scatter Plots'!$D$3&amp;ROW(A621)+5)),NA(),INDIRECT("Data!"&amp;'Scatter Plots'!$D$3&amp;ROW(A621)+5))</f>
        <v>#N/A</v>
      </c>
    </row>
    <row r="622" spans="17:18" x14ac:dyDescent="0.25">
      <c r="Q622" s="224" t="e">
        <f ca="1">IF(ISBLANK(INDIRECT("Data!"&amp;'Scatter Plots'!$E$3&amp;ROW(A622)+5)),NA(),INDIRECT("Data!"&amp;'Scatter Plots'!$E$3&amp;ROW(A622)+5))</f>
        <v>#N/A</v>
      </c>
      <c r="R622" s="224" t="e">
        <f ca="1">IF(ISBLANK(INDIRECT("Data!"&amp;'Scatter Plots'!$D$3&amp;ROW(A622)+5)),NA(),INDIRECT("Data!"&amp;'Scatter Plots'!$D$3&amp;ROW(A622)+5))</f>
        <v>#N/A</v>
      </c>
    </row>
    <row r="623" spans="17:18" x14ac:dyDescent="0.25">
      <c r="Q623" s="224" t="e">
        <f ca="1">IF(ISBLANK(INDIRECT("Data!"&amp;'Scatter Plots'!$E$3&amp;ROW(A623)+5)),NA(),INDIRECT("Data!"&amp;'Scatter Plots'!$E$3&amp;ROW(A623)+5))</f>
        <v>#N/A</v>
      </c>
      <c r="R623" s="224" t="e">
        <f ca="1">IF(ISBLANK(INDIRECT("Data!"&amp;'Scatter Plots'!$D$3&amp;ROW(A623)+5)),NA(),INDIRECT("Data!"&amp;'Scatter Plots'!$D$3&amp;ROW(A623)+5))</f>
        <v>#N/A</v>
      </c>
    </row>
    <row r="624" spans="17:18" x14ac:dyDescent="0.25">
      <c r="Q624" s="224" t="e">
        <f ca="1">IF(ISBLANK(INDIRECT("Data!"&amp;'Scatter Plots'!$E$3&amp;ROW(A624)+5)),NA(),INDIRECT("Data!"&amp;'Scatter Plots'!$E$3&amp;ROW(A624)+5))</f>
        <v>#N/A</v>
      </c>
      <c r="R624" s="224" t="e">
        <f ca="1">IF(ISBLANK(INDIRECT("Data!"&amp;'Scatter Plots'!$D$3&amp;ROW(A624)+5)),NA(),INDIRECT("Data!"&amp;'Scatter Plots'!$D$3&amp;ROW(A624)+5))</f>
        <v>#N/A</v>
      </c>
    </row>
    <row r="625" spans="17:18" x14ac:dyDescent="0.25">
      <c r="Q625" s="224" t="e">
        <f ca="1">IF(ISBLANK(INDIRECT("Data!"&amp;'Scatter Plots'!$E$3&amp;ROW(A625)+5)),NA(),INDIRECT("Data!"&amp;'Scatter Plots'!$E$3&amp;ROW(A625)+5))</f>
        <v>#N/A</v>
      </c>
      <c r="R625" s="224" t="e">
        <f ca="1">IF(ISBLANK(INDIRECT("Data!"&amp;'Scatter Plots'!$D$3&amp;ROW(A625)+5)),NA(),INDIRECT("Data!"&amp;'Scatter Plots'!$D$3&amp;ROW(A625)+5))</f>
        <v>#N/A</v>
      </c>
    </row>
    <row r="626" spans="17:18" x14ac:dyDescent="0.25">
      <c r="Q626" s="224" t="e">
        <f ca="1">IF(ISBLANK(INDIRECT("Data!"&amp;'Scatter Plots'!$E$3&amp;ROW(A626)+5)),NA(),INDIRECT("Data!"&amp;'Scatter Plots'!$E$3&amp;ROW(A626)+5))</f>
        <v>#N/A</v>
      </c>
      <c r="R626" s="224" t="e">
        <f ca="1">IF(ISBLANK(INDIRECT("Data!"&amp;'Scatter Plots'!$D$3&amp;ROW(A626)+5)),NA(),INDIRECT("Data!"&amp;'Scatter Plots'!$D$3&amp;ROW(A626)+5))</f>
        <v>#N/A</v>
      </c>
    </row>
    <row r="627" spans="17:18" x14ac:dyDescent="0.25">
      <c r="Q627" s="224" t="e">
        <f ca="1">IF(ISBLANK(INDIRECT("Data!"&amp;'Scatter Plots'!$E$3&amp;ROW(A627)+5)),NA(),INDIRECT("Data!"&amp;'Scatter Plots'!$E$3&amp;ROW(A627)+5))</f>
        <v>#N/A</v>
      </c>
      <c r="R627" s="224" t="e">
        <f ca="1">IF(ISBLANK(INDIRECT("Data!"&amp;'Scatter Plots'!$D$3&amp;ROW(A627)+5)),NA(),INDIRECT("Data!"&amp;'Scatter Plots'!$D$3&amp;ROW(A627)+5))</f>
        <v>#N/A</v>
      </c>
    </row>
    <row r="628" spans="17:18" x14ac:dyDescent="0.25">
      <c r="Q628" s="224" t="e">
        <f ca="1">IF(ISBLANK(INDIRECT("Data!"&amp;'Scatter Plots'!$E$3&amp;ROW(A628)+5)),NA(),INDIRECT("Data!"&amp;'Scatter Plots'!$E$3&amp;ROW(A628)+5))</f>
        <v>#N/A</v>
      </c>
      <c r="R628" s="224" t="e">
        <f ca="1">IF(ISBLANK(INDIRECT("Data!"&amp;'Scatter Plots'!$D$3&amp;ROW(A628)+5)),NA(),INDIRECT("Data!"&amp;'Scatter Plots'!$D$3&amp;ROW(A628)+5))</f>
        <v>#N/A</v>
      </c>
    </row>
    <row r="629" spans="17:18" x14ac:dyDescent="0.25">
      <c r="Q629" s="224" t="e">
        <f ca="1">IF(ISBLANK(INDIRECT("Data!"&amp;'Scatter Plots'!$E$3&amp;ROW(A629)+5)),NA(),INDIRECT("Data!"&amp;'Scatter Plots'!$E$3&amp;ROW(A629)+5))</f>
        <v>#N/A</v>
      </c>
      <c r="R629" s="224" t="e">
        <f ca="1">IF(ISBLANK(INDIRECT("Data!"&amp;'Scatter Plots'!$D$3&amp;ROW(A629)+5)),NA(),INDIRECT("Data!"&amp;'Scatter Plots'!$D$3&amp;ROW(A629)+5))</f>
        <v>#N/A</v>
      </c>
    </row>
    <row r="630" spans="17:18" x14ac:dyDescent="0.25">
      <c r="Q630" s="224" t="e">
        <f ca="1">IF(ISBLANK(INDIRECT("Data!"&amp;'Scatter Plots'!$E$3&amp;ROW(A630)+5)),NA(),INDIRECT("Data!"&amp;'Scatter Plots'!$E$3&amp;ROW(A630)+5))</f>
        <v>#N/A</v>
      </c>
      <c r="R630" s="224" t="e">
        <f ca="1">IF(ISBLANK(INDIRECT("Data!"&amp;'Scatter Plots'!$D$3&amp;ROW(A630)+5)),NA(),INDIRECT("Data!"&amp;'Scatter Plots'!$D$3&amp;ROW(A630)+5))</f>
        <v>#N/A</v>
      </c>
    </row>
    <row r="631" spans="17:18" x14ac:dyDescent="0.25">
      <c r="Q631" s="224" t="e">
        <f ca="1">IF(ISBLANK(INDIRECT("Data!"&amp;'Scatter Plots'!$E$3&amp;ROW(A631)+5)),NA(),INDIRECT("Data!"&amp;'Scatter Plots'!$E$3&amp;ROW(A631)+5))</f>
        <v>#N/A</v>
      </c>
      <c r="R631" s="224" t="e">
        <f ca="1">IF(ISBLANK(INDIRECT("Data!"&amp;'Scatter Plots'!$D$3&amp;ROW(A631)+5)),NA(),INDIRECT("Data!"&amp;'Scatter Plots'!$D$3&amp;ROW(A631)+5))</f>
        <v>#N/A</v>
      </c>
    </row>
    <row r="632" spans="17:18" x14ac:dyDescent="0.25">
      <c r="Q632" s="224" t="e">
        <f ca="1">IF(ISBLANK(INDIRECT("Data!"&amp;'Scatter Plots'!$E$3&amp;ROW(A632)+5)),NA(),INDIRECT("Data!"&amp;'Scatter Plots'!$E$3&amp;ROW(A632)+5))</f>
        <v>#N/A</v>
      </c>
      <c r="R632" s="224" t="e">
        <f ca="1">IF(ISBLANK(INDIRECT("Data!"&amp;'Scatter Plots'!$D$3&amp;ROW(A632)+5)),NA(),INDIRECT("Data!"&amp;'Scatter Plots'!$D$3&amp;ROW(A632)+5))</f>
        <v>#N/A</v>
      </c>
    </row>
    <row r="633" spans="17:18" x14ac:dyDescent="0.25">
      <c r="Q633" s="224" t="e">
        <f ca="1">IF(ISBLANK(INDIRECT("Data!"&amp;'Scatter Plots'!$E$3&amp;ROW(A633)+5)),NA(),INDIRECT("Data!"&amp;'Scatter Plots'!$E$3&amp;ROW(A633)+5))</f>
        <v>#N/A</v>
      </c>
      <c r="R633" s="224" t="e">
        <f ca="1">IF(ISBLANK(INDIRECT("Data!"&amp;'Scatter Plots'!$D$3&amp;ROW(A633)+5)),NA(),INDIRECT("Data!"&amp;'Scatter Plots'!$D$3&amp;ROW(A633)+5))</f>
        <v>#N/A</v>
      </c>
    </row>
    <row r="634" spans="17:18" x14ac:dyDescent="0.25">
      <c r="Q634" s="224" t="e">
        <f ca="1">IF(ISBLANK(INDIRECT("Data!"&amp;'Scatter Plots'!$E$3&amp;ROW(A634)+5)),NA(),INDIRECT("Data!"&amp;'Scatter Plots'!$E$3&amp;ROW(A634)+5))</f>
        <v>#N/A</v>
      </c>
      <c r="R634" s="224" t="e">
        <f ca="1">IF(ISBLANK(INDIRECT("Data!"&amp;'Scatter Plots'!$D$3&amp;ROW(A634)+5)),NA(),INDIRECT("Data!"&amp;'Scatter Plots'!$D$3&amp;ROW(A634)+5))</f>
        <v>#N/A</v>
      </c>
    </row>
    <row r="635" spans="17:18" x14ac:dyDescent="0.25">
      <c r="Q635" s="224" t="e">
        <f ca="1">IF(ISBLANK(INDIRECT("Data!"&amp;'Scatter Plots'!$E$3&amp;ROW(A635)+5)),NA(),INDIRECT("Data!"&amp;'Scatter Plots'!$E$3&amp;ROW(A635)+5))</f>
        <v>#N/A</v>
      </c>
      <c r="R635" s="224" t="e">
        <f ca="1">IF(ISBLANK(INDIRECT("Data!"&amp;'Scatter Plots'!$D$3&amp;ROW(A635)+5)),NA(),INDIRECT("Data!"&amp;'Scatter Plots'!$D$3&amp;ROW(A635)+5))</f>
        <v>#N/A</v>
      </c>
    </row>
    <row r="636" spans="17:18" x14ac:dyDescent="0.25">
      <c r="Q636" s="224" t="e">
        <f ca="1">IF(ISBLANK(INDIRECT("Data!"&amp;'Scatter Plots'!$E$3&amp;ROW(A636)+5)),NA(),INDIRECT("Data!"&amp;'Scatter Plots'!$E$3&amp;ROW(A636)+5))</f>
        <v>#N/A</v>
      </c>
      <c r="R636" s="224" t="e">
        <f ca="1">IF(ISBLANK(INDIRECT("Data!"&amp;'Scatter Plots'!$D$3&amp;ROW(A636)+5)),NA(),INDIRECT("Data!"&amp;'Scatter Plots'!$D$3&amp;ROW(A636)+5))</f>
        <v>#N/A</v>
      </c>
    </row>
    <row r="637" spans="17:18" x14ac:dyDescent="0.25">
      <c r="Q637" s="224" t="e">
        <f ca="1">IF(ISBLANK(INDIRECT("Data!"&amp;'Scatter Plots'!$E$3&amp;ROW(A637)+5)),NA(),INDIRECT("Data!"&amp;'Scatter Plots'!$E$3&amp;ROW(A637)+5))</f>
        <v>#N/A</v>
      </c>
      <c r="R637" s="224" t="e">
        <f ca="1">IF(ISBLANK(INDIRECT("Data!"&amp;'Scatter Plots'!$D$3&amp;ROW(A637)+5)),NA(),INDIRECT("Data!"&amp;'Scatter Plots'!$D$3&amp;ROW(A637)+5))</f>
        <v>#N/A</v>
      </c>
    </row>
    <row r="638" spans="17:18" x14ac:dyDescent="0.25">
      <c r="Q638" s="224" t="e">
        <f ca="1">IF(ISBLANK(INDIRECT("Data!"&amp;'Scatter Plots'!$E$3&amp;ROW(A638)+5)),NA(),INDIRECT("Data!"&amp;'Scatter Plots'!$E$3&amp;ROW(A638)+5))</f>
        <v>#N/A</v>
      </c>
      <c r="R638" s="224" t="e">
        <f ca="1">IF(ISBLANK(INDIRECT("Data!"&amp;'Scatter Plots'!$D$3&amp;ROW(A638)+5)),NA(),INDIRECT("Data!"&amp;'Scatter Plots'!$D$3&amp;ROW(A638)+5))</f>
        <v>#N/A</v>
      </c>
    </row>
    <row r="639" spans="17:18" x14ac:dyDescent="0.25">
      <c r="Q639" s="224" t="e">
        <f ca="1">IF(ISBLANK(INDIRECT("Data!"&amp;'Scatter Plots'!$E$3&amp;ROW(A639)+5)),NA(),INDIRECT("Data!"&amp;'Scatter Plots'!$E$3&amp;ROW(A639)+5))</f>
        <v>#N/A</v>
      </c>
      <c r="R639" s="224" t="e">
        <f ca="1">IF(ISBLANK(INDIRECT("Data!"&amp;'Scatter Plots'!$D$3&amp;ROW(A639)+5)),NA(),INDIRECT("Data!"&amp;'Scatter Plots'!$D$3&amp;ROW(A639)+5))</f>
        <v>#N/A</v>
      </c>
    </row>
    <row r="640" spans="17:18" x14ac:dyDescent="0.25">
      <c r="Q640" s="224" t="e">
        <f ca="1">IF(ISBLANK(INDIRECT("Data!"&amp;'Scatter Plots'!$E$3&amp;ROW(A640)+5)),NA(),INDIRECT("Data!"&amp;'Scatter Plots'!$E$3&amp;ROW(A640)+5))</f>
        <v>#N/A</v>
      </c>
      <c r="R640" s="224" t="e">
        <f ca="1">IF(ISBLANK(INDIRECT("Data!"&amp;'Scatter Plots'!$D$3&amp;ROW(A640)+5)),NA(),INDIRECT("Data!"&amp;'Scatter Plots'!$D$3&amp;ROW(A640)+5))</f>
        <v>#N/A</v>
      </c>
    </row>
    <row r="641" spans="17:18" x14ac:dyDescent="0.25">
      <c r="Q641" s="224" t="e">
        <f ca="1">IF(ISBLANK(INDIRECT("Data!"&amp;'Scatter Plots'!$E$3&amp;ROW(A641)+5)),NA(),INDIRECT("Data!"&amp;'Scatter Plots'!$E$3&amp;ROW(A641)+5))</f>
        <v>#N/A</v>
      </c>
      <c r="R641" s="224" t="e">
        <f ca="1">IF(ISBLANK(INDIRECT("Data!"&amp;'Scatter Plots'!$D$3&amp;ROW(A641)+5)),NA(),INDIRECT("Data!"&amp;'Scatter Plots'!$D$3&amp;ROW(A641)+5))</f>
        <v>#N/A</v>
      </c>
    </row>
    <row r="642" spans="17:18" x14ac:dyDescent="0.25">
      <c r="Q642" s="224" t="e">
        <f ca="1">IF(ISBLANK(INDIRECT("Data!"&amp;'Scatter Plots'!$E$3&amp;ROW(A642)+5)),NA(),INDIRECT("Data!"&amp;'Scatter Plots'!$E$3&amp;ROW(A642)+5))</f>
        <v>#N/A</v>
      </c>
      <c r="R642" s="224" t="e">
        <f ca="1">IF(ISBLANK(INDIRECT("Data!"&amp;'Scatter Plots'!$D$3&amp;ROW(A642)+5)),NA(),INDIRECT("Data!"&amp;'Scatter Plots'!$D$3&amp;ROW(A642)+5))</f>
        <v>#N/A</v>
      </c>
    </row>
    <row r="643" spans="17:18" x14ac:dyDescent="0.25">
      <c r="Q643" s="224" t="e">
        <f ca="1">IF(ISBLANK(INDIRECT("Data!"&amp;'Scatter Plots'!$E$3&amp;ROW(A643)+5)),NA(),INDIRECT("Data!"&amp;'Scatter Plots'!$E$3&amp;ROW(A643)+5))</f>
        <v>#N/A</v>
      </c>
      <c r="R643" s="224" t="e">
        <f ca="1">IF(ISBLANK(INDIRECT("Data!"&amp;'Scatter Plots'!$D$3&amp;ROW(A643)+5)),NA(),INDIRECT("Data!"&amp;'Scatter Plots'!$D$3&amp;ROW(A643)+5))</f>
        <v>#N/A</v>
      </c>
    </row>
    <row r="644" spans="17:18" x14ac:dyDescent="0.25">
      <c r="Q644" s="224" t="e">
        <f ca="1">IF(ISBLANK(INDIRECT("Data!"&amp;'Scatter Plots'!$E$3&amp;ROW(A644)+5)),NA(),INDIRECT("Data!"&amp;'Scatter Plots'!$E$3&amp;ROW(A644)+5))</f>
        <v>#N/A</v>
      </c>
      <c r="R644" s="224" t="e">
        <f ca="1">IF(ISBLANK(INDIRECT("Data!"&amp;'Scatter Plots'!$D$3&amp;ROW(A644)+5)),NA(),INDIRECT("Data!"&amp;'Scatter Plots'!$D$3&amp;ROW(A644)+5))</f>
        <v>#N/A</v>
      </c>
    </row>
    <row r="645" spans="17:18" x14ac:dyDescent="0.25">
      <c r="Q645" s="224" t="e">
        <f ca="1">IF(ISBLANK(INDIRECT("Data!"&amp;'Scatter Plots'!$E$3&amp;ROW(A645)+5)),NA(),INDIRECT("Data!"&amp;'Scatter Plots'!$E$3&amp;ROW(A645)+5))</f>
        <v>#N/A</v>
      </c>
      <c r="R645" s="224" t="e">
        <f ca="1">IF(ISBLANK(INDIRECT("Data!"&amp;'Scatter Plots'!$D$3&amp;ROW(A645)+5)),NA(),INDIRECT("Data!"&amp;'Scatter Plots'!$D$3&amp;ROW(A645)+5))</f>
        <v>#N/A</v>
      </c>
    </row>
    <row r="646" spans="17:18" x14ac:dyDescent="0.25">
      <c r="Q646" s="224" t="e">
        <f ca="1">IF(ISBLANK(INDIRECT("Data!"&amp;'Scatter Plots'!$E$3&amp;ROW(A646)+5)),NA(),INDIRECT("Data!"&amp;'Scatter Plots'!$E$3&amp;ROW(A646)+5))</f>
        <v>#N/A</v>
      </c>
      <c r="R646" s="224" t="e">
        <f ca="1">IF(ISBLANK(INDIRECT("Data!"&amp;'Scatter Plots'!$D$3&amp;ROW(A646)+5)),NA(),INDIRECT("Data!"&amp;'Scatter Plots'!$D$3&amp;ROW(A646)+5))</f>
        <v>#N/A</v>
      </c>
    </row>
    <row r="647" spans="17:18" x14ac:dyDescent="0.25">
      <c r="Q647" s="224" t="e">
        <f ca="1">IF(ISBLANK(INDIRECT("Data!"&amp;'Scatter Plots'!$E$3&amp;ROW(A647)+5)),NA(),INDIRECT("Data!"&amp;'Scatter Plots'!$E$3&amp;ROW(A647)+5))</f>
        <v>#N/A</v>
      </c>
      <c r="R647" s="224" t="e">
        <f ca="1">IF(ISBLANK(INDIRECT("Data!"&amp;'Scatter Plots'!$D$3&amp;ROW(A647)+5)),NA(),INDIRECT("Data!"&amp;'Scatter Plots'!$D$3&amp;ROW(A647)+5))</f>
        <v>#N/A</v>
      </c>
    </row>
    <row r="648" spans="17:18" x14ac:dyDescent="0.25">
      <c r="Q648" s="224" t="e">
        <f ca="1">IF(ISBLANK(INDIRECT("Data!"&amp;'Scatter Plots'!$E$3&amp;ROW(A648)+5)),NA(),INDIRECT("Data!"&amp;'Scatter Plots'!$E$3&amp;ROW(A648)+5))</f>
        <v>#N/A</v>
      </c>
      <c r="R648" s="224" t="e">
        <f ca="1">IF(ISBLANK(INDIRECT("Data!"&amp;'Scatter Plots'!$D$3&amp;ROW(A648)+5)),NA(),INDIRECT("Data!"&amp;'Scatter Plots'!$D$3&amp;ROW(A648)+5))</f>
        <v>#N/A</v>
      </c>
    </row>
    <row r="649" spans="17:18" x14ac:dyDescent="0.25">
      <c r="Q649" s="224" t="e">
        <f ca="1">IF(ISBLANK(INDIRECT("Data!"&amp;'Scatter Plots'!$E$3&amp;ROW(A649)+5)),NA(),INDIRECT("Data!"&amp;'Scatter Plots'!$E$3&amp;ROW(A649)+5))</f>
        <v>#N/A</v>
      </c>
      <c r="R649" s="224" t="e">
        <f ca="1">IF(ISBLANK(INDIRECT("Data!"&amp;'Scatter Plots'!$D$3&amp;ROW(A649)+5)),NA(),INDIRECT("Data!"&amp;'Scatter Plots'!$D$3&amp;ROW(A649)+5))</f>
        <v>#N/A</v>
      </c>
    </row>
    <row r="650" spans="17:18" x14ac:dyDescent="0.25">
      <c r="Q650" s="224" t="e">
        <f ca="1">IF(ISBLANK(INDIRECT("Data!"&amp;'Scatter Plots'!$E$3&amp;ROW(A650)+5)),NA(),INDIRECT("Data!"&amp;'Scatter Plots'!$E$3&amp;ROW(A650)+5))</f>
        <v>#N/A</v>
      </c>
      <c r="R650" s="224" t="e">
        <f ca="1">IF(ISBLANK(INDIRECT("Data!"&amp;'Scatter Plots'!$D$3&amp;ROW(A650)+5)),NA(),INDIRECT("Data!"&amp;'Scatter Plots'!$D$3&amp;ROW(A650)+5))</f>
        <v>#N/A</v>
      </c>
    </row>
    <row r="651" spans="17:18" x14ac:dyDescent="0.25">
      <c r="Q651" s="224" t="e">
        <f ca="1">IF(ISBLANK(INDIRECT("Data!"&amp;'Scatter Plots'!$E$3&amp;ROW(A651)+5)),NA(),INDIRECT("Data!"&amp;'Scatter Plots'!$E$3&amp;ROW(A651)+5))</f>
        <v>#N/A</v>
      </c>
      <c r="R651" s="224" t="e">
        <f ca="1">IF(ISBLANK(INDIRECT("Data!"&amp;'Scatter Plots'!$D$3&amp;ROW(A651)+5)),NA(),INDIRECT("Data!"&amp;'Scatter Plots'!$D$3&amp;ROW(A651)+5))</f>
        <v>#N/A</v>
      </c>
    </row>
    <row r="652" spans="17:18" x14ac:dyDescent="0.25">
      <c r="Q652" s="224" t="e">
        <f ca="1">IF(ISBLANK(INDIRECT("Data!"&amp;'Scatter Plots'!$E$3&amp;ROW(A652)+5)),NA(),INDIRECT("Data!"&amp;'Scatter Plots'!$E$3&amp;ROW(A652)+5))</f>
        <v>#N/A</v>
      </c>
      <c r="R652" s="224" t="e">
        <f ca="1">IF(ISBLANK(INDIRECT("Data!"&amp;'Scatter Plots'!$D$3&amp;ROW(A652)+5)),NA(),INDIRECT("Data!"&amp;'Scatter Plots'!$D$3&amp;ROW(A652)+5))</f>
        <v>#N/A</v>
      </c>
    </row>
    <row r="653" spans="17:18" x14ac:dyDescent="0.25">
      <c r="Q653" s="224" t="e">
        <f ca="1">IF(ISBLANK(INDIRECT("Data!"&amp;'Scatter Plots'!$E$3&amp;ROW(A653)+5)),NA(),INDIRECT("Data!"&amp;'Scatter Plots'!$E$3&amp;ROW(A653)+5))</f>
        <v>#N/A</v>
      </c>
      <c r="R653" s="224" t="e">
        <f ca="1">IF(ISBLANK(INDIRECT("Data!"&amp;'Scatter Plots'!$D$3&amp;ROW(A653)+5)),NA(),INDIRECT("Data!"&amp;'Scatter Plots'!$D$3&amp;ROW(A653)+5))</f>
        <v>#N/A</v>
      </c>
    </row>
    <row r="654" spans="17:18" x14ac:dyDescent="0.25">
      <c r="Q654" s="224" t="e">
        <f ca="1">IF(ISBLANK(INDIRECT("Data!"&amp;'Scatter Plots'!$E$3&amp;ROW(A654)+5)),NA(),INDIRECT("Data!"&amp;'Scatter Plots'!$E$3&amp;ROW(A654)+5))</f>
        <v>#N/A</v>
      </c>
      <c r="R654" s="224" t="e">
        <f ca="1">IF(ISBLANK(INDIRECT("Data!"&amp;'Scatter Plots'!$D$3&amp;ROW(A654)+5)),NA(),INDIRECT("Data!"&amp;'Scatter Plots'!$D$3&amp;ROW(A654)+5))</f>
        <v>#N/A</v>
      </c>
    </row>
    <row r="655" spans="17:18" x14ac:dyDescent="0.25">
      <c r="Q655" s="224" t="e">
        <f ca="1">IF(ISBLANK(INDIRECT("Data!"&amp;'Scatter Plots'!$E$3&amp;ROW(A655)+5)),NA(),INDIRECT("Data!"&amp;'Scatter Plots'!$E$3&amp;ROW(A655)+5))</f>
        <v>#N/A</v>
      </c>
      <c r="R655" s="224" t="e">
        <f ca="1">IF(ISBLANK(INDIRECT("Data!"&amp;'Scatter Plots'!$D$3&amp;ROW(A655)+5)),NA(),INDIRECT("Data!"&amp;'Scatter Plots'!$D$3&amp;ROW(A655)+5))</f>
        <v>#N/A</v>
      </c>
    </row>
    <row r="656" spans="17:18" x14ac:dyDescent="0.25">
      <c r="Q656" s="224" t="e">
        <f ca="1">IF(ISBLANK(INDIRECT("Data!"&amp;'Scatter Plots'!$E$3&amp;ROW(A656)+5)),NA(),INDIRECT("Data!"&amp;'Scatter Plots'!$E$3&amp;ROW(A656)+5))</f>
        <v>#N/A</v>
      </c>
      <c r="R656" s="224" t="e">
        <f ca="1">IF(ISBLANK(INDIRECT("Data!"&amp;'Scatter Plots'!$D$3&amp;ROW(A656)+5)),NA(),INDIRECT("Data!"&amp;'Scatter Plots'!$D$3&amp;ROW(A656)+5))</f>
        <v>#N/A</v>
      </c>
    </row>
    <row r="657" spans="17:18" x14ac:dyDescent="0.25">
      <c r="Q657" s="224" t="e">
        <f ca="1">IF(ISBLANK(INDIRECT("Data!"&amp;'Scatter Plots'!$E$3&amp;ROW(A657)+5)),NA(),INDIRECT("Data!"&amp;'Scatter Plots'!$E$3&amp;ROW(A657)+5))</f>
        <v>#N/A</v>
      </c>
      <c r="R657" s="224" t="e">
        <f ca="1">IF(ISBLANK(INDIRECT("Data!"&amp;'Scatter Plots'!$D$3&amp;ROW(A657)+5)),NA(),INDIRECT("Data!"&amp;'Scatter Plots'!$D$3&amp;ROW(A657)+5))</f>
        <v>#N/A</v>
      </c>
    </row>
    <row r="658" spans="17:18" x14ac:dyDescent="0.25">
      <c r="Q658" s="224" t="e">
        <f ca="1">IF(ISBLANK(INDIRECT("Data!"&amp;'Scatter Plots'!$E$3&amp;ROW(A658)+5)),NA(),INDIRECT("Data!"&amp;'Scatter Plots'!$E$3&amp;ROW(A658)+5))</f>
        <v>#N/A</v>
      </c>
      <c r="R658" s="224" t="e">
        <f ca="1">IF(ISBLANK(INDIRECT("Data!"&amp;'Scatter Plots'!$D$3&amp;ROW(A658)+5)),NA(),INDIRECT("Data!"&amp;'Scatter Plots'!$D$3&amp;ROW(A658)+5))</f>
        <v>#N/A</v>
      </c>
    </row>
    <row r="659" spans="17:18" x14ac:dyDescent="0.25">
      <c r="Q659" s="224" t="e">
        <f ca="1">IF(ISBLANK(INDIRECT("Data!"&amp;'Scatter Plots'!$E$3&amp;ROW(A659)+5)),NA(),INDIRECT("Data!"&amp;'Scatter Plots'!$E$3&amp;ROW(A659)+5))</f>
        <v>#N/A</v>
      </c>
      <c r="R659" s="224" t="e">
        <f ca="1">IF(ISBLANK(INDIRECT("Data!"&amp;'Scatter Plots'!$D$3&amp;ROW(A659)+5)),NA(),INDIRECT("Data!"&amp;'Scatter Plots'!$D$3&amp;ROW(A659)+5))</f>
        <v>#N/A</v>
      </c>
    </row>
    <row r="660" spans="17:18" x14ac:dyDescent="0.25">
      <c r="Q660" s="224" t="e">
        <f ca="1">IF(ISBLANK(INDIRECT("Data!"&amp;'Scatter Plots'!$E$3&amp;ROW(A660)+5)),NA(),INDIRECT("Data!"&amp;'Scatter Plots'!$E$3&amp;ROW(A660)+5))</f>
        <v>#N/A</v>
      </c>
      <c r="R660" s="224" t="e">
        <f ca="1">IF(ISBLANK(INDIRECT("Data!"&amp;'Scatter Plots'!$D$3&amp;ROW(A660)+5)),NA(),INDIRECT("Data!"&amp;'Scatter Plots'!$D$3&amp;ROW(A660)+5))</f>
        <v>#N/A</v>
      </c>
    </row>
    <row r="661" spans="17:18" x14ac:dyDescent="0.25">
      <c r="Q661" s="224" t="e">
        <f ca="1">IF(ISBLANK(INDIRECT("Data!"&amp;'Scatter Plots'!$E$3&amp;ROW(A661)+5)),NA(),INDIRECT("Data!"&amp;'Scatter Plots'!$E$3&amp;ROW(A661)+5))</f>
        <v>#N/A</v>
      </c>
      <c r="R661" s="224" t="e">
        <f ca="1">IF(ISBLANK(INDIRECT("Data!"&amp;'Scatter Plots'!$D$3&amp;ROW(A661)+5)),NA(),INDIRECT("Data!"&amp;'Scatter Plots'!$D$3&amp;ROW(A661)+5))</f>
        <v>#N/A</v>
      </c>
    </row>
    <row r="662" spans="17:18" x14ac:dyDescent="0.25">
      <c r="Q662" s="224" t="e">
        <f ca="1">IF(ISBLANK(INDIRECT("Data!"&amp;'Scatter Plots'!$E$3&amp;ROW(A662)+5)),NA(),INDIRECT("Data!"&amp;'Scatter Plots'!$E$3&amp;ROW(A662)+5))</f>
        <v>#N/A</v>
      </c>
      <c r="R662" s="224" t="e">
        <f ca="1">IF(ISBLANK(INDIRECT("Data!"&amp;'Scatter Plots'!$D$3&amp;ROW(A662)+5)),NA(),INDIRECT("Data!"&amp;'Scatter Plots'!$D$3&amp;ROW(A662)+5))</f>
        <v>#N/A</v>
      </c>
    </row>
    <row r="663" spans="17:18" x14ac:dyDescent="0.25">
      <c r="Q663" s="224" t="e">
        <f ca="1">IF(ISBLANK(INDIRECT("Data!"&amp;'Scatter Plots'!$E$3&amp;ROW(A663)+5)),NA(),INDIRECT("Data!"&amp;'Scatter Plots'!$E$3&amp;ROW(A663)+5))</f>
        <v>#N/A</v>
      </c>
      <c r="R663" s="224" t="e">
        <f ca="1">IF(ISBLANK(INDIRECT("Data!"&amp;'Scatter Plots'!$D$3&amp;ROW(A663)+5)),NA(),INDIRECT("Data!"&amp;'Scatter Plots'!$D$3&amp;ROW(A663)+5))</f>
        <v>#N/A</v>
      </c>
    </row>
    <row r="664" spans="17:18" x14ac:dyDescent="0.25">
      <c r="Q664" s="224" t="e">
        <f ca="1">IF(ISBLANK(INDIRECT("Data!"&amp;'Scatter Plots'!$E$3&amp;ROW(A664)+5)),NA(),INDIRECT("Data!"&amp;'Scatter Plots'!$E$3&amp;ROW(A664)+5))</f>
        <v>#N/A</v>
      </c>
      <c r="R664" s="224" t="e">
        <f ca="1">IF(ISBLANK(INDIRECT("Data!"&amp;'Scatter Plots'!$D$3&amp;ROW(A664)+5)),NA(),INDIRECT("Data!"&amp;'Scatter Plots'!$D$3&amp;ROW(A664)+5))</f>
        <v>#N/A</v>
      </c>
    </row>
    <row r="665" spans="17:18" x14ac:dyDescent="0.25">
      <c r="Q665" s="224" t="e">
        <f ca="1">IF(ISBLANK(INDIRECT("Data!"&amp;'Scatter Plots'!$E$3&amp;ROW(A665)+5)),NA(),INDIRECT("Data!"&amp;'Scatter Plots'!$E$3&amp;ROW(A665)+5))</f>
        <v>#N/A</v>
      </c>
      <c r="R665" s="224" t="e">
        <f ca="1">IF(ISBLANK(INDIRECT("Data!"&amp;'Scatter Plots'!$D$3&amp;ROW(A665)+5)),NA(),INDIRECT("Data!"&amp;'Scatter Plots'!$D$3&amp;ROW(A665)+5))</f>
        <v>#N/A</v>
      </c>
    </row>
    <row r="666" spans="17:18" x14ac:dyDescent="0.25">
      <c r="Q666" s="224" t="e">
        <f ca="1">IF(ISBLANK(INDIRECT("Data!"&amp;'Scatter Plots'!$E$3&amp;ROW(A666)+5)),NA(),INDIRECT("Data!"&amp;'Scatter Plots'!$E$3&amp;ROW(A666)+5))</f>
        <v>#N/A</v>
      </c>
      <c r="R666" s="224" t="e">
        <f ca="1">IF(ISBLANK(INDIRECT("Data!"&amp;'Scatter Plots'!$D$3&amp;ROW(A666)+5)),NA(),INDIRECT("Data!"&amp;'Scatter Plots'!$D$3&amp;ROW(A666)+5))</f>
        <v>#N/A</v>
      </c>
    </row>
    <row r="667" spans="17:18" x14ac:dyDescent="0.25">
      <c r="Q667" s="224" t="e">
        <f ca="1">IF(ISBLANK(INDIRECT("Data!"&amp;'Scatter Plots'!$E$3&amp;ROW(A667)+5)),NA(),INDIRECT("Data!"&amp;'Scatter Plots'!$E$3&amp;ROW(A667)+5))</f>
        <v>#N/A</v>
      </c>
      <c r="R667" s="224" t="e">
        <f ca="1">IF(ISBLANK(INDIRECT("Data!"&amp;'Scatter Plots'!$D$3&amp;ROW(A667)+5)),NA(),INDIRECT("Data!"&amp;'Scatter Plots'!$D$3&amp;ROW(A667)+5))</f>
        <v>#N/A</v>
      </c>
    </row>
    <row r="668" spans="17:18" x14ac:dyDescent="0.25">
      <c r="Q668" s="224" t="e">
        <f ca="1">IF(ISBLANK(INDIRECT("Data!"&amp;'Scatter Plots'!$E$3&amp;ROW(A668)+5)),NA(),INDIRECT("Data!"&amp;'Scatter Plots'!$E$3&amp;ROW(A668)+5))</f>
        <v>#N/A</v>
      </c>
      <c r="R668" s="224" t="e">
        <f ca="1">IF(ISBLANK(INDIRECT("Data!"&amp;'Scatter Plots'!$D$3&amp;ROW(A668)+5)),NA(),INDIRECT("Data!"&amp;'Scatter Plots'!$D$3&amp;ROW(A668)+5))</f>
        <v>#N/A</v>
      </c>
    </row>
    <row r="669" spans="17:18" x14ac:dyDescent="0.25">
      <c r="Q669" s="224" t="e">
        <f ca="1">IF(ISBLANK(INDIRECT("Data!"&amp;'Scatter Plots'!$E$3&amp;ROW(A669)+5)),NA(),INDIRECT("Data!"&amp;'Scatter Plots'!$E$3&amp;ROW(A669)+5))</f>
        <v>#N/A</v>
      </c>
      <c r="R669" s="224" t="e">
        <f ca="1">IF(ISBLANK(INDIRECT("Data!"&amp;'Scatter Plots'!$D$3&amp;ROW(A669)+5)),NA(),INDIRECT("Data!"&amp;'Scatter Plots'!$D$3&amp;ROW(A669)+5))</f>
        <v>#N/A</v>
      </c>
    </row>
    <row r="670" spans="17:18" x14ac:dyDescent="0.25">
      <c r="Q670" s="224" t="e">
        <f ca="1">IF(ISBLANK(INDIRECT("Data!"&amp;'Scatter Plots'!$E$3&amp;ROW(A670)+5)),NA(),INDIRECT("Data!"&amp;'Scatter Plots'!$E$3&amp;ROW(A670)+5))</f>
        <v>#N/A</v>
      </c>
      <c r="R670" s="224" t="e">
        <f ca="1">IF(ISBLANK(INDIRECT("Data!"&amp;'Scatter Plots'!$D$3&amp;ROW(A670)+5)),NA(),INDIRECT("Data!"&amp;'Scatter Plots'!$D$3&amp;ROW(A670)+5))</f>
        <v>#N/A</v>
      </c>
    </row>
    <row r="671" spans="17:18" x14ac:dyDescent="0.25">
      <c r="Q671" s="224" t="e">
        <f ca="1">IF(ISBLANK(INDIRECT("Data!"&amp;'Scatter Plots'!$E$3&amp;ROW(A671)+5)),NA(),INDIRECT("Data!"&amp;'Scatter Plots'!$E$3&amp;ROW(A671)+5))</f>
        <v>#N/A</v>
      </c>
      <c r="R671" s="224" t="e">
        <f ca="1">IF(ISBLANK(INDIRECT("Data!"&amp;'Scatter Plots'!$D$3&amp;ROW(A671)+5)),NA(),INDIRECT("Data!"&amp;'Scatter Plots'!$D$3&amp;ROW(A671)+5))</f>
        <v>#N/A</v>
      </c>
    </row>
    <row r="672" spans="17:18" x14ac:dyDescent="0.25">
      <c r="Q672" s="224" t="e">
        <f ca="1">IF(ISBLANK(INDIRECT("Data!"&amp;'Scatter Plots'!$E$3&amp;ROW(A672)+5)),NA(),INDIRECT("Data!"&amp;'Scatter Plots'!$E$3&amp;ROW(A672)+5))</f>
        <v>#N/A</v>
      </c>
      <c r="R672" s="224" t="e">
        <f ca="1">IF(ISBLANK(INDIRECT("Data!"&amp;'Scatter Plots'!$D$3&amp;ROW(A672)+5)),NA(),INDIRECT("Data!"&amp;'Scatter Plots'!$D$3&amp;ROW(A672)+5))</f>
        <v>#N/A</v>
      </c>
    </row>
    <row r="673" spans="17:18" x14ac:dyDescent="0.25">
      <c r="Q673" s="224" t="e">
        <f ca="1">IF(ISBLANK(INDIRECT("Data!"&amp;'Scatter Plots'!$E$3&amp;ROW(A673)+5)),NA(),INDIRECT("Data!"&amp;'Scatter Plots'!$E$3&amp;ROW(A673)+5))</f>
        <v>#N/A</v>
      </c>
      <c r="R673" s="224" t="e">
        <f ca="1">IF(ISBLANK(INDIRECT("Data!"&amp;'Scatter Plots'!$D$3&amp;ROW(A673)+5)),NA(),INDIRECT("Data!"&amp;'Scatter Plots'!$D$3&amp;ROW(A673)+5))</f>
        <v>#N/A</v>
      </c>
    </row>
    <row r="674" spans="17:18" x14ac:dyDescent="0.25">
      <c r="Q674" s="224" t="e">
        <f ca="1">IF(ISBLANK(INDIRECT("Data!"&amp;'Scatter Plots'!$E$3&amp;ROW(A674)+5)),NA(),INDIRECT("Data!"&amp;'Scatter Plots'!$E$3&amp;ROW(A674)+5))</f>
        <v>#N/A</v>
      </c>
      <c r="R674" s="224" t="e">
        <f ca="1">IF(ISBLANK(INDIRECT("Data!"&amp;'Scatter Plots'!$D$3&amp;ROW(A674)+5)),NA(),INDIRECT("Data!"&amp;'Scatter Plots'!$D$3&amp;ROW(A674)+5))</f>
        <v>#N/A</v>
      </c>
    </row>
    <row r="675" spans="17:18" x14ac:dyDescent="0.25">
      <c r="Q675" s="224" t="e">
        <f ca="1">IF(ISBLANK(INDIRECT("Data!"&amp;'Scatter Plots'!$E$3&amp;ROW(A675)+5)),NA(),INDIRECT("Data!"&amp;'Scatter Plots'!$E$3&amp;ROW(A675)+5))</f>
        <v>#N/A</v>
      </c>
      <c r="R675" s="224" t="e">
        <f ca="1">IF(ISBLANK(INDIRECT("Data!"&amp;'Scatter Plots'!$D$3&amp;ROW(A675)+5)),NA(),INDIRECT("Data!"&amp;'Scatter Plots'!$D$3&amp;ROW(A675)+5))</f>
        <v>#N/A</v>
      </c>
    </row>
    <row r="676" spans="17:18" x14ac:dyDescent="0.25">
      <c r="Q676" s="224" t="e">
        <f ca="1">IF(ISBLANK(INDIRECT("Data!"&amp;'Scatter Plots'!$E$3&amp;ROW(A676)+5)),NA(),INDIRECT("Data!"&amp;'Scatter Plots'!$E$3&amp;ROW(A676)+5))</f>
        <v>#N/A</v>
      </c>
      <c r="R676" s="224" t="e">
        <f ca="1">IF(ISBLANK(INDIRECT("Data!"&amp;'Scatter Plots'!$D$3&amp;ROW(A676)+5)),NA(),INDIRECT("Data!"&amp;'Scatter Plots'!$D$3&amp;ROW(A676)+5))</f>
        <v>#N/A</v>
      </c>
    </row>
    <row r="677" spans="17:18" x14ac:dyDescent="0.25">
      <c r="Q677" s="224" t="e">
        <f ca="1">IF(ISBLANK(INDIRECT("Data!"&amp;'Scatter Plots'!$E$3&amp;ROW(A677)+5)),NA(),INDIRECT("Data!"&amp;'Scatter Plots'!$E$3&amp;ROW(A677)+5))</f>
        <v>#N/A</v>
      </c>
      <c r="R677" s="224" t="e">
        <f ca="1">IF(ISBLANK(INDIRECT("Data!"&amp;'Scatter Plots'!$D$3&amp;ROW(A677)+5)),NA(),INDIRECT("Data!"&amp;'Scatter Plots'!$D$3&amp;ROW(A677)+5))</f>
        <v>#N/A</v>
      </c>
    </row>
    <row r="678" spans="17:18" x14ac:dyDescent="0.25">
      <c r="Q678" s="224" t="e">
        <f ca="1">IF(ISBLANK(INDIRECT("Data!"&amp;'Scatter Plots'!$E$3&amp;ROW(A678)+5)),NA(),INDIRECT("Data!"&amp;'Scatter Plots'!$E$3&amp;ROW(A678)+5))</f>
        <v>#N/A</v>
      </c>
      <c r="R678" s="224" t="e">
        <f ca="1">IF(ISBLANK(INDIRECT("Data!"&amp;'Scatter Plots'!$D$3&amp;ROW(A678)+5)),NA(),INDIRECT("Data!"&amp;'Scatter Plots'!$D$3&amp;ROW(A678)+5))</f>
        <v>#N/A</v>
      </c>
    </row>
    <row r="679" spans="17:18" x14ac:dyDescent="0.25">
      <c r="Q679" s="224" t="e">
        <f ca="1">IF(ISBLANK(INDIRECT("Data!"&amp;'Scatter Plots'!$E$3&amp;ROW(A679)+5)),NA(),INDIRECT("Data!"&amp;'Scatter Plots'!$E$3&amp;ROW(A679)+5))</f>
        <v>#N/A</v>
      </c>
      <c r="R679" s="224" t="e">
        <f ca="1">IF(ISBLANK(INDIRECT("Data!"&amp;'Scatter Plots'!$D$3&amp;ROW(A679)+5)),NA(),INDIRECT("Data!"&amp;'Scatter Plots'!$D$3&amp;ROW(A679)+5))</f>
        <v>#N/A</v>
      </c>
    </row>
    <row r="680" spans="17:18" x14ac:dyDescent="0.25">
      <c r="Q680" s="224" t="e">
        <f ca="1">IF(ISBLANK(INDIRECT("Data!"&amp;'Scatter Plots'!$E$3&amp;ROW(A680)+5)),NA(),INDIRECT("Data!"&amp;'Scatter Plots'!$E$3&amp;ROW(A680)+5))</f>
        <v>#N/A</v>
      </c>
      <c r="R680" s="224" t="e">
        <f ca="1">IF(ISBLANK(INDIRECT("Data!"&amp;'Scatter Plots'!$D$3&amp;ROW(A680)+5)),NA(),INDIRECT("Data!"&amp;'Scatter Plots'!$D$3&amp;ROW(A680)+5))</f>
        <v>#N/A</v>
      </c>
    </row>
    <row r="681" spans="17:18" x14ac:dyDescent="0.25">
      <c r="Q681" s="224" t="e">
        <f ca="1">IF(ISBLANK(INDIRECT("Data!"&amp;'Scatter Plots'!$E$3&amp;ROW(A681)+5)),NA(),INDIRECT("Data!"&amp;'Scatter Plots'!$E$3&amp;ROW(A681)+5))</f>
        <v>#N/A</v>
      </c>
      <c r="R681" s="224" t="e">
        <f ca="1">IF(ISBLANK(INDIRECT("Data!"&amp;'Scatter Plots'!$D$3&amp;ROW(A681)+5)),NA(),INDIRECT("Data!"&amp;'Scatter Plots'!$D$3&amp;ROW(A681)+5))</f>
        <v>#N/A</v>
      </c>
    </row>
    <row r="682" spans="17:18" x14ac:dyDescent="0.25">
      <c r="Q682" s="224" t="e">
        <f ca="1">IF(ISBLANK(INDIRECT("Data!"&amp;'Scatter Plots'!$E$3&amp;ROW(A682)+5)),NA(),INDIRECT("Data!"&amp;'Scatter Plots'!$E$3&amp;ROW(A682)+5))</f>
        <v>#N/A</v>
      </c>
      <c r="R682" s="224" t="e">
        <f ca="1">IF(ISBLANK(INDIRECT("Data!"&amp;'Scatter Plots'!$D$3&amp;ROW(A682)+5)),NA(),INDIRECT("Data!"&amp;'Scatter Plots'!$D$3&amp;ROW(A682)+5))</f>
        <v>#N/A</v>
      </c>
    </row>
    <row r="683" spans="17:18" x14ac:dyDescent="0.25">
      <c r="Q683" s="224" t="e">
        <f ca="1">IF(ISBLANK(INDIRECT("Data!"&amp;'Scatter Plots'!$E$3&amp;ROW(A683)+5)),NA(),INDIRECT("Data!"&amp;'Scatter Plots'!$E$3&amp;ROW(A683)+5))</f>
        <v>#N/A</v>
      </c>
      <c r="R683" s="224" t="e">
        <f ca="1">IF(ISBLANK(INDIRECT("Data!"&amp;'Scatter Plots'!$D$3&amp;ROW(A683)+5)),NA(),INDIRECT("Data!"&amp;'Scatter Plots'!$D$3&amp;ROW(A683)+5))</f>
        <v>#N/A</v>
      </c>
    </row>
    <row r="684" spans="17:18" x14ac:dyDescent="0.25">
      <c r="Q684" s="224" t="e">
        <f ca="1">IF(ISBLANK(INDIRECT("Data!"&amp;'Scatter Plots'!$E$3&amp;ROW(A684)+5)),NA(),INDIRECT("Data!"&amp;'Scatter Plots'!$E$3&amp;ROW(A684)+5))</f>
        <v>#N/A</v>
      </c>
      <c r="R684" s="224" t="e">
        <f ca="1">IF(ISBLANK(INDIRECT("Data!"&amp;'Scatter Plots'!$D$3&amp;ROW(A684)+5)),NA(),INDIRECT("Data!"&amp;'Scatter Plots'!$D$3&amp;ROW(A684)+5))</f>
        <v>#N/A</v>
      </c>
    </row>
    <row r="685" spans="17:18" x14ac:dyDescent="0.25">
      <c r="Q685" s="224" t="e">
        <f ca="1">IF(ISBLANK(INDIRECT("Data!"&amp;'Scatter Plots'!$E$3&amp;ROW(A685)+5)),NA(),INDIRECT("Data!"&amp;'Scatter Plots'!$E$3&amp;ROW(A685)+5))</f>
        <v>#N/A</v>
      </c>
      <c r="R685" s="224" t="e">
        <f ca="1">IF(ISBLANK(INDIRECT("Data!"&amp;'Scatter Plots'!$D$3&amp;ROW(A685)+5)),NA(),INDIRECT("Data!"&amp;'Scatter Plots'!$D$3&amp;ROW(A685)+5))</f>
        <v>#N/A</v>
      </c>
    </row>
    <row r="686" spans="17:18" x14ac:dyDescent="0.25">
      <c r="Q686" s="224" t="e">
        <f ca="1">IF(ISBLANK(INDIRECT("Data!"&amp;'Scatter Plots'!$E$3&amp;ROW(A686)+5)),NA(),INDIRECT("Data!"&amp;'Scatter Plots'!$E$3&amp;ROW(A686)+5))</f>
        <v>#N/A</v>
      </c>
      <c r="R686" s="224" t="e">
        <f ca="1">IF(ISBLANK(INDIRECT("Data!"&amp;'Scatter Plots'!$D$3&amp;ROW(A686)+5)),NA(),INDIRECT("Data!"&amp;'Scatter Plots'!$D$3&amp;ROW(A686)+5))</f>
        <v>#N/A</v>
      </c>
    </row>
    <row r="687" spans="17:18" x14ac:dyDescent="0.25">
      <c r="Q687" s="224" t="e">
        <f ca="1">IF(ISBLANK(INDIRECT("Data!"&amp;'Scatter Plots'!$E$3&amp;ROW(A687)+5)),NA(),INDIRECT("Data!"&amp;'Scatter Plots'!$E$3&amp;ROW(A687)+5))</f>
        <v>#N/A</v>
      </c>
      <c r="R687" s="224" t="e">
        <f ca="1">IF(ISBLANK(INDIRECT("Data!"&amp;'Scatter Plots'!$D$3&amp;ROW(A687)+5)),NA(),INDIRECT("Data!"&amp;'Scatter Plots'!$D$3&amp;ROW(A687)+5))</f>
        <v>#N/A</v>
      </c>
    </row>
    <row r="688" spans="17:18" x14ac:dyDescent="0.25">
      <c r="Q688" s="224" t="e">
        <f ca="1">IF(ISBLANK(INDIRECT("Data!"&amp;'Scatter Plots'!$E$3&amp;ROW(A688)+5)),NA(),INDIRECT("Data!"&amp;'Scatter Plots'!$E$3&amp;ROW(A688)+5))</f>
        <v>#N/A</v>
      </c>
      <c r="R688" s="224" t="e">
        <f ca="1">IF(ISBLANK(INDIRECT("Data!"&amp;'Scatter Plots'!$D$3&amp;ROW(A688)+5)),NA(),INDIRECT("Data!"&amp;'Scatter Plots'!$D$3&amp;ROW(A688)+5))</f>
        <v>#N/A</v>
      </c>
    </row>
    <row r="689" spans="17:18" x14ac:dyDescent="0.25">
      <c r="Q689" s="224" t="e">
        <f ca="1">IF(ISBLANK(INDIRECT("Data!"&amp;'Scatter Plots'!$E$3&amp;ROW(A689)+5)),NA(),INDIRECT("Data!"&amp;'Scatter Plots'!$E$3&amp;ROW(A689)+5))</f>
        <v>#N/A</v>
      </c>
      <c r="R689" s="224" t="e">
        <f ca="1">IF(ISBLANK(INDIRECT("Data!"&amp;'Scatter Plots'!$D$3&amp;ROW(A689)+5)),NA(),INDIRECT("Data!"&amp;'Scatter Plots'!$D$3&amp;ROW(A689)+5))</f>
        <v>#N/A</v>
      </c>
    </row>
    <row r="690" spans="17:18" x14ac:dyDescent="0.25">
      <c r="Q690" s="224" t="e">
        <f ca="1">IF(ISBLANK(INDIRECT("Data!"&amp;'Scatter Plots'!$E$3&amp;ROW(A690)+5)),NA(),INDIRECT("Data!"&amp;'Scatter Plots'!$E$3&amp;ROW(A690)+5))</f>
        <v>#N/A</v>
      </c>
      <c r="R690" s="224" t="e">
        <f ca="1">IF(ISBLANK(INDIRECT("Data!"&amp;'Scatter Plots'!$D$3&amp;ROW(A690)+5)),NA(),INDIRECT("Data!"&amp;'Scatter Plots'!$D$3&amp;ROW(A690)+5))</f>
        <v>#N/A</v>
      </c>
    </row>
    <row r="691" spans="17:18" x14ac:dyDescent="0.25">
      <c r="Q691" s="224" t="e">
        <f ca="1">IF(ISBLANK(INDIRECT("Data!"&amp;'Scatter Plots'!$E$3&amp;ROW(A691)+5)),NA(),INDIRECT("Data!"&amp;'Scatter Plots'!$E$3&amp;ROW(A691)+5))</f>
        <v>#N/A</v>
      </c>
      <c r="R691" s="224" t="e">
        <f ca="1">IF(ISBLANK(INDIRECT("Data!"&amp;'Scatter Plots'!$D$3&amp;ROW(A691)+5)),NA(),INDIRECT("Data!"&amp;'Scatter Plots'!$D$3&amp;ROW(A691)+5))</f>
        <v>#N/A</v>
      </c>
    </row>
    <row r="692" spans="17:18" x14ac:dyDescent="0.25">
      <c r="Q692" s="224" t="e">
        <f ca="1">IF(ISBLANK(INDIRECT("Data!"&amp;'Scatter Plots'!$E$3&amp;ROW(A692)+5)),NA(),INDIRECT("Data!"&amp;'Scatter Plots'!$E$3&amp;ROW(A692)+5))</f>
        <v>#N/A</v>
      </c>
      <c r="R692" s="224" t="e">
        <f ca="1">IF(ISBLANK(INDIRECT("Data!"&amp;'Scatter Plots'!$D$3&amp;ROW(A692)+5)),NA(),INDIRECT("Data!"&amp;'Scatter Plots'!$D$3&amp;ROW(A692)+5))</f>
        <v>#N/A</v>
      </c>
    </row>
    <row r="693" spans="17:18" x14ac:dyDescent="0.25">
      <c r="Q693" s="224" t="e">
        <f ca="1">IF(ISBLANK(INDIRECT("Data!"&amp;'Scatter Plots'!$E$3&amp;ROW(A693)+5)),NA(),INDIRECT("Data!"&amp;'Scatter Plots'!$E$3&amp;ROW(A693)+5))</f>
        <v>#N/A</v>
      </c>
      <c r="R693" s="224" t="e">
        <f ca="1">IF(ISBLANK(INDIRECT("Data!"&amp;'Scatter Plots'!$D$3&amp;ROW(A693)+5)),NA(),INDIRECT("Data!"&amp;'Scatter Plots'!$D$3&amp;ROW(A693)+5))</f>
        <v>#N/A</v>
      </c>
    </row>
    <row r="694" spans="17:18" x14ac:dyDescent="0.25">
      <c r="Q694" s="224" t="e">
        <f ca="1">IF(ISBLANK(INDIRECT("Data!"&amp;'Scatter Plots'!$E$3&amp;ROW(A694)+5)),NA(),INDIRECT("Data!"&amp;'Scatter Plots'!$E$3&amp;ROW(A694)+5))</f>
        <v>#N/A</v>
      </c>
      <c r="R694" s="224" t="e">
        <f ca="1">IF(ISBLANK(INDIRECT("Data!"&amp;'Scatter Plots'!$D$3&amp;ROW(A694)+5)),NA(),INDIRECT("Data!"&amp;'Scatter Plots'!$D$3&amp;ROW(A694)+5))</f>
        <v>#N/A</v>
      </c>
    </row>
    <row r="695" spans="17:18" x14ac:dyDescent="0.25">
      <c r="Q695" s="224" t="e">
        <f ca="1">IF(ISBLANK(INDIRECT("Data!"&amp;'Scatter Plots'!$E$3&amp;ROW(A695)+5)),NA(),INDIRECT("Data!"&amp;'Scatter Plots'!$E$3&amp;ROW(A695)+5))</f>
        <v>#N/A</v>
      </c>
      <c r="R695" s="224" t="e">
        <f ca="1">IF(ISBLANK(INDIRECT("Data!"&amp;'Scatter Plots'!$D$3&amp;ROW(A695)+5)),NA(),INDIRECT("Data!"&amp;'Scatter Plots'!$D$3&amp;ROW(A695)+5))</f>
        <v>#N/A</v>
      </c>
    </row>
    <row r="696" spans="17:18" x14ac:dyDescent="0.25">
      <c r="Q696" s="224" t="e">
        <f ca="1">IF(ISBLANK(INDIRECT("Data!"&amp;'Scatter Plots'!$E$3&amp;ROW(A696)+5)),NA(),INDIRECT("Data!"&amp;'Scatter Plots'!$E$3&amp;ROW(A696)+5))</f>
        <v>#N/A</v>
      </c>
      <c r="R696" s="224" t="e">
        <f ca="1">IF(ISBLANK(INDIRECT("Data!"&amp;'Scatter Plots'!$D$3&amp;ROW(A696)+5)),NA(),INDIRECT("Data!"&amp;'Scatter Plots'!$D$3&amp;ROW(A696)+5))</f>
        <v>#N/A</v>
      </c>
    </row>
    <row r="697" spans="17:18" x14ac:dyDescent="0.25">
      <c r="Q697" s="224" t="e">
        <f ca="1">IF(ISBLANK(INDIRECT("Data!"&amp;'Scatter Plots'!$E$3&amp;ROW(A697)+5)),NA(),INDIRECT("Data!"&amp;'Scatter Plots'!$E$3&amp;ROW(A697)+5))</f>
        <v>#N/A</v>
      </c>
      <c r="R697" s="224" t="e">
        <f ca="1">IF(ISBLANK(INDIRECT("Data!"&amp;'Scatter Plots'!$D$3&amp;ROW(A697)+5)),NA(),INDIRECT("Data!"&amp;'Scatter Plots'!$D$3&amp;ROW(A697)+5))</f>
        <v>#N/A</v>
      </c>
    </row>
    <row r="698" spans="17:18" x14ac:dyDescent="0.25">
      <c r="Q698" s="224" t="e">
        <f ca="1">IF(ISBLANK(INDIRECT("Data!"&amp;'Scatter Plots'!$E$3&amp;ROW(A698)+5)),NA(),INDIRECT("Data!"&amp;'Scatter Plots'!$E$3&amp;ROW(A698)+5))</f>
        <v>#N/A</v>
      </c>
      <c r="R698" s="224" t="e">
        <f ca="1">IF(ISBLANK(INDIRECT("Data!"&amp;'Scatter Plots'!$D$3&amp;ROW(A698)+5)),NA(),INDIRECT("Data!"&amp;'Scatter Plots'!$D$3&amp;ROW(A698)+5))</f>
        <v>#N/A</v>
      </c>
    </row>
    <row r="699" spans="17:18" x14ac:dyDescent="0.25">
      <c r="Q699" s="224" t="e">
        <f ca="1">IF(ISBLANK(INDIRECT("Data!"&amp;'Scatter Plots'!$E$3&amp;ROW(A699)+5)),NA(),INDIRECT("Data!"&amp;'Scatter Plots'!$E$3&amp;ROW(A699)+5))</f>
        <v>#N/A</v>
      </c>
      <c r="R699" s="224" t="e">
        <f ca="1">IF(ISBLANK(INDIRECT("Data!"&amp;'Scatter Plots'!$D$3&amp;ROW(A699)+5)),NA(),INDIRECT("Data!"&amp;'Scatter Plots'!$D$3&amp;ROW(A699)+5))</f>
        <v>#N/A</v>
      </c>
    </row>
    <row r="700" spans="17:18" x14ac:dyDescent="0.25">
      <c r="Q700" s="224" t="e">
        <f ca="1">IF(ISBLANK(INDIRECT("Data!"&amp;'Scatter Plots'!$E$3&amp;ROW(A700)+5)),NA(),INDIRECT("Data!"&amp;'Scatter Plots'!$E$3&amp;ROW(A700)+5))</f>
        <v>#N/A</v>
      </c>
      <c r="R700" s="224" t="e">
        <f ca="1">IF(ISBLANK(INDIRECT("Data!"&amp;'Scatter Plots'!$D$3&amp;ROW(A700)+5)),NA(),INDIRECT("Data!"&amp;'Scatter Plots'!$D$3&amp;ROW(A700)+5))</f>
        <v>#N/A</v>
      </c>
    </row>
    <row r="701" spans="17:18" x14ac:dyDescent="0.25">
      <c r="Q701" s="224" t="e">
        <f ca="1">IF(ISBLANK(INDIRECT("Data!"&amp;'Scatter Plots'!$E$3&amp;ROW(A701)+5)),NA(),INDIRECT("Data!"&amp;'Scatter Plots'!$E$3&amp;ROW(A701)+5))</f>
        <v>#N/A</v>
      </c>
      <c r="R701" s="224" t="e">
        <f ca="1">IF(ISBLANK(INDIRECT("Data!"&amp;'Scatter Plots'!$D$3&amp;ROW(A701)+5)),NA(),INDIRECT("Data!"&amp;'Scatter Plots'!$D$3&amp;ROW(A701)+5))</f>
        <v>#N/A</v>
      </c>
    </row>
    <row r="702" spans="17:18" x14ac:dyDescent="0.25">
      <c r="Q702" s="224" t="e">
        <f ca="1">IF(ISBLANK(INDIRECT("Data!"&amp;'Scatter Plots'!$E$3&amp;ROW(A702)+5)),NA(),INDIRECT("Data!"&amp;'Scatter Plots'!$E$3&amp;ROW(A702)+5))</f>
        <v>#N/A</v>
      </c>
      <c r="R702" s="224" t="e">
        <f ca="1">IF(ISBLANK(INDIRECT("Data!"&amp;'Scatter Plots'!$D$3&amp;ROW(A702)+5)),NA(),INDIRECT("Data!"&amp;'Scatter Plots'!$D$3&amp;ROW(A702)+5))</f>
        <v>#N/A</v>
      </c>
    </row>
    <row r="703" spans="17:18" x14ac:dyDescent="0.25">
      <c r="Q703" s="224" t="e">
        <f ca="1">IF(ISBLANK(INDIRECT("Data!"&amp;'Scatter Plots'!$E$3&amp;ROW(A703)+5)),NA(),INDIRECT("Data!"&amp;'Scatter Plots'!$E$3&amp;ROW(A703)+5))</f>
        <v>#N/A</v>
      </c>
      <c r="R703" s="224" t="e">
        <f ca="1">IF(ISBLANK(INDIRECT("Data!"&amp;'Scatter Plots'!$D$3&amp;ROW(A703)+5)),NA(),INDIRECT("Data!"&amp;'Scatter Plots'!$D$3&amp;ROW(A703)+5))</f>
        <v>#N/A</v>
      </c>
    </row>
    <row r="704" spans="17:18" x14ac:dyDescent="0.25">
      <c r="Q704" s="224" t="e">
        <f ca="1">IF(ISBLANK(INDIRECT("Data!"&amp;'Scatter Plots'!$E$3&amp;ROW(A704)+5)),NA(),INDIRECT("Data!"&amp;'Scatter Plots'!$E$3&amp;ROW(A704)+5))</f>
        <v>#N/A</v>
      </c>
      <c r="R704" s="224" t="e">
        <f ca="1">IF(ISBLANK(INDIRECT("Data!"&amp;'Scatter Plots'!$D$3&amp;ROW(A704)+5)),NA(),INDIRECT("Data!"&amp;'Scatter Plots'!$D$3&amp;ROW(A704)+5))</f>
        <v>#N/A</v>
      </c>
    </row>
    <row r="705" spans="17:18" x14ac:dyDescent="0.25">
      <c r="Q705" s="224" t="e">
        <f ca="1">IF(ISBLANK(INDIRECT("Data!"&amp;'Scatter Plots'!$E$3&amp;ROW(A705)+5)),NA(),INDIRECT("Data!"&amp;'Scatter Plots'!$E$3&amp;ROW(A705)+5))</f>
        <v>#N/A</v>
      </c>
      <c r="R705" s="224" t="e">
        <f ca="1">IF(ISBLANK(INDIRECT("Data!"&amp;'Scatter Plots'!$D$3&amp;ROW(A705)+5)),NA(),INDIRECT("Data!"&amp;'Scatter Plots'!$D$3&amp;ROW(A705)+5))</f>
        <v>#N/A</v>
      </c>
    </row>
    <row r="706" spans="17:18" x14ac:dyDescent="0.25">
      <c r="Q706" s="224" t="e">
        <f ca="1">IF(ISBLANK(INDIRECT("Data!"&amp;'Scatter Plots'!$E$3&amp;ROW(A706)+5)),NA(),INDIRECT("Data!"&amp;'Scatter Plots'!$E$3&amp;ROW(A706)+5))</f>
        <v>#N/A</v>
      </c>
      <c r="R706" s="224" t="e">
        <f ca="1">IF(ISBLANK(INDIRECT("Data!"&amp;'Scatter Plots'!$D$3&amp;ROW(A706)+5)),NA(),INDIRECT("Data!"&amp;'Scatter Plots'!$D$3&amp;ROW(A706)+5))</f>
        <v>#N/A</v>
      </c>
    </row>
    <row r="707" spans="17:18" x14ac:dyDescent="0.25">
      <c r="Q707" s="224" t="e">
        <f ca="1">IF(ISBLANK(INDIRECT("Data!"&amp;'Scatter Plots'!$E$3&amp;ROW(A707)+5)),NA(),INDIRECT("Data!"&amp;'Scatter Plots'!$E$3&amp;ROW(A707)+5))</f>
        <v>#N/A</v>
      </c>
      <c r="R707" s="224" t="e">
        <f ca="1">IF(ISBLANK(INDIRECT("Data!"&amp;'Scatter Plots'!$D$3&amp;ROW(A707)+5)),NA(),INDIRECT("Data!"&amp;'Scatter Plots'!$D$3&amp;ROW(A707)+5))</f>
        <v>#N/A</v>
      </c>
    </row>
    <row r="708" spans="17:18" x14ac:dyDescent="0.25">
      <c r="Q708" s="224" t="e">
        <f ca="1">IF(ISBLANK(INDIRECT("Data!"&amp;'Scatter Plots'!$E$3&amp;ROW(A708)+5)),NA(),INDIRECT("Data!"&amp;'Scatter Plots'!$E$3&amp;ROW(A708)+5))</f>
        <v>#N/A</v>
      </c>
      <c r="R708" s="224" t="e">
        <f ca="1">IF(ISBLANK(INDIRECT("Data!"&amp;'Scatter Plots'!$D$3&amp;ROW(A708)+5)),NA(),INDIRECT("Data!"&amp;'Scatter Plots'!$D$3&amp;ROW(A708)+5))</f>
        <v>#N/A</v>
      </c>
    </row>
    <row r="709" spans="17:18" x14ac:dyDescent="0.25">
      <c r="Q709" s="224" t="e">
        <f ca="1">IF(ISBLANK(INDIRECT("Data!"&amp;'Scatter Plots'!$E$3&amp;ROW(A709)+5)),NA(),INDIRECT("Data!"&amp;'Scatter Plots'!$E$3&amp;ROW(A709)+5))</f>
        <v>#N/A</v>
      </c>
      <c r="R709" s="224" t="e">
        <f ca="1">IF(ISBLANK(INDIRECT("Data!"&amp;'Scatter Plots'!$D$3&amp;ROW(A709)+5)),NA(),INDIRECT("Data!"&amp;'Scatter Plots'!$D$3&amp;ROW(A709)+5))</f>
        <v>#N/A</v>
      </c>
    </row>
    <row r="710" spans="17:18" x14ac:dyDescent="0.25">
      <c r="Q710" s="224" t="e">
        <f ca="1">IF(ISBLANK(INDIRECT("Data!"&amp;'Scatter Plots'!$E$3&amp;ROW(A710)+5)),NA(),INDIRECT("Data!"&amp;'Scatter Plots'!$E$3&amp;ROW(A710)+5))</f>
        <v>#N/A</v>
      </c>
      <c r="R710" s="224" t="e">
        <f ca="1">IF(ISBLANK(INDIRECT("Data!"&amp;'Scatter Plots'!$D$3&amp;ROW(A710)+5)),NA(),INDIRECT("Data!"&amp;'Scatter Plots'!$D$3&amp;ROW(A710)+5))</f>
        <v>#N/A</v>
      </c>
    </row>
    <row r="711" spans="17:18" x14ac:dyDescent="0.25">
      <c r="Q711" s="224" t="e">
        <f ca="1">IF(ISBLANK(INDIRECT("Data!"&amp;'Scatter Plots'!$E$3&amp;ROW(A711)+5)),NA(),INDIRECT("Data!"&amp;'Scatter Plots'!$E$3&amp;ROW(A711)+5))</f>
        <v>#N/A</v>
      </c>
      <c r="R711" s="224" t="e">
        <f ca="1">IF(ISBLANK(INDIRECT("Data!"&amp;'Scatter Plots'!$D$3&amp;ROW(A711)+5)),NA(),INDIRECT("Data!"&amp;'Scatter Plots'!$D$3&amp;ROW(A711)+5))</f>
        <v>#N/A</v>
      </c>
    </row>
    <row r="712" spans="17:18" x14ac:dyDescent="0.25">
      <c r="Q712" s="224" t="e">
        <f ca="1">IF(ISBLANK(INDIRECT("Data!"&amp;'Scatter Plots'!$E$3&amp;ROW(A712)+5)),NA(),INDIRECT("Data!"&amp;'Scatter Plots'!$E$3&amp;ROW(A712)+5))</f>
        <v>#N/A</v>
      </c>
      <c r="R712" s="224" t="e">
        <f ca="1">IF(ISBLANK(INDIRECT("Data!"&amp;'Scatter Plots'!$D$3&amp;ROW(A712)+5)),NA(),INDIRECT("Data!"&amp;'Scatter Plots'!$D$3&amp;ROW(A712)+5))</f>
        <v>#N/A</v>
      </c>
    </row>
    <row r="713" spans="17:18" x14ac:dyDescent="0.25">
      <c r="Q713" s="224" t="e">
        <f ca="1">IF(ISBLANK(INDIRECT("Data!"&amp;'Scatter Plots'!$E$3&amp;ROW(A713)+5)),NA(),INDIRECT("Data!"&amp;'Scatter Plots'!$E$3&amp;ROW(A713)+5))</f>
        <v>#N/A</v>
      </c>
      <c r="R713" s="224" t="e">
        <f ca="1">IF(ISBLANK(INDIRECT("Data!"&amp;'Scatter Plots'!$D$3&amp;ROW(A713)+5)),NA(),INDIRECT("Data!"&amp;'Scatter Plots'!$D$3&amp;ROW(A713)+5))</f>
        <v>#N/A</v>
      </c>
    </row>
    <row r="714" spans="17:18" x14ac:dyDescent="0.25">
      <c r="Q714" s="224" t="e">
        <f ca="1">IF(ISBLANK(INDIRECT("Data!"&amp;'Scatter Plots'!$E$3&amp;ROW(A714)+5)),NA(),INDIRECT("Data!"&amp;'Scatter Plots'!$E$3&amp;ROW(A714)+5))</f>
        <v>#N/A</v>
      </c>
      <c r="R714" s="224" t="e">
        <f ca="1">IF(ISBLANK(INDIRECT("Data!"&amp;'Scatter Plots'!$D$3&amp;ROW(A714)+5)),NA(),INDIRECT("Data!"&amp;'Scatter Plots'!$D$3&amp;ROW(A714)+5))</f>
        <v>#N/A</v>
      </c>
    </row>
    <row r="715" spans="17:18" x14ac:dyDescent="0.25">
      <c r="Q715" s="224" t="e">
        <f ca="1">IF(ISBLANK(INDIRECT("Data!"&amp;'Scatter Plots'!$E$3&amp;ROW(A715)+5)),NA(),INDIRECT("Data!"&amp;'Scatter Plots'!$E$3&amp;ROW(A715)+5))</f>
        <v>#N/A</v>
      </c>
      <c r="R715" s="224" t="e">
        <f ca="1">IF(ISBLANK(INDIRECT("Data!"&amp;'Scatter Plots'!$D$3&amp;ROW(A715)+5)),NA(),INDIRECT("Data!"&amp;'Scatter Plots'!$D$3&amp;ROW(A715)+5))</f>
        <v>#N/A</v>
      </c>
    </row>
    <row r="716" spans="17:18" x14ac:dyDescent="0.25">
      <c r="Q716" s="224" t="e">
        <f ca="1">IF(ISBLANK(INDIRECT("Data!"&amp;'Scatter Plots'!$E$3&amp;ROW(A716)+5)),NA(),INDIRECT("Data!"&amp;'Scatter Plots'!$E$3&amp;ROW(A716)+5))</f>
        <v>#N/A</v>
      </c>
      <c r="R716" s="224" t="e">
        <f ca="1">IF(ISBLANK(INDIRECT("Data!"&amp;'Scatter Plots'!$D$3&amp;ROW(A716)+5)),NA(),INDIRECT("Data!"&amp;'Scatter Plots'!$D$3&amp;ROW(A716)+5))</f>
        <v>#N/A</v>
      </c>
    </row>
    <row r="717" spans="17:18" x14ac:dyDescent="0.25">
      <c r="Q717" s="224" t="e">
        <f ca="1">IF(ISBLANK(INDIRECT("Data!"&amp;'Scatter Plots'!$E$3&amp;ROW(A717)+5)),NA(),INDIRECT("Data!"&amp;'Scatter Plots'!$E$3&amp;ROW(A717)+5))</f>
        <v>#N/A</v>
      </c>
      <c r="R717" s="224" t="e">
        <f ca="1">IF(ISBLANK(INDIRECT("Data!"&amp;'Scatter Plots'!$D$3&amp;ROW(A717)+5)),NA(),INDIRECT("Data!"&amp;'Scatter Plots'!$D$3&amp;ROW(A717)+5))</f>
        <v>#N/A</v>
      </c>
    </row>
    <row r="718" spans="17:18" x14ac:dyDescent="0.25">
      <c r="Q718" s="224" t="e">
        <f ca="1">IF(ISBLANK(INDIRECT("Data!"&amp;'Scatter Plots'!$E$3&amp;ROW(A718)+5)),NA(),INDIRECT("Data!"&amp;'Scatter Plots'!$E$3&amp;ROW(A718)+5))</f>
        <v>#N/A</v>
      </c>
      <c r="R718" s="224" t="e">
        <f ca="1">IF(ISBLANK(INDIRECT("Data!"&amp;'Scatter Plots'!$D$3&amp;ROW(A718)+5)),NA(),INDIRECT("Data!"&amp;'Scatter Plots'!$D$3&amp;ROW(A718)+5))</f>
        <v>#N/A</v>
      </c>
    </row>
    <row r="719" spans="17:18" x14ac:dyDescent="0.25">
      <c r="Q719" s="224" t="e">
        <f ca="1">IF(ISBLANK(INDIRECT("Data!"&amp;'Scatter Plots'!$E$3&amp;ROW(A719)+5)),NA(),INDIRECT("Data!"&amp;'Scatter Plots'!$E$3&amp;ROW(A719)+5))</f>
        <v>#N/A</v>
      </c>
      <c r="R719" s="224" t="e">
        <f ca="1">IF(ISBLANK(INDIRECT("Data!"&amp;'Scatter Plots'!$D$3&amp;ROW(A719)+5)),NA(),INDIRECT("Data!"&amp;'Scatter Plots'!$D$3&amp;ROW(A719)+5))</f>
        <v>#N/A</v>
      </c>
    </row>
    <row r="720" spans="17:18" x14ac:dyDescent="0.25">
      <c r="Q720" s="224" t="e">
        <f ca="1">IF(ISBLANK(INDIRECT("Data!"&amp;'Scatter Plots'!$E$3&amp;ROW(A720)+5)),NA(),INDIRECT("Data!"&amp;'Scatter Plots'!$E$3&amp;ROW(A720)+5))</f>
        <v>#N/A</v>
      </c>
      <c r="R720" s="224" t="e">
        <f ca="1">IF(ISBLANK(INDIRECT("Data!"&amp;'Scatter Plots'!$D$3&amp;ROW(A720)+5)),NA(),INDIRECT("Data!"&amp;'Scatter Plots'!$D$3&amp;ROW(A720)+5))</f>
        <v>#N/A</v>
      </c>
    </row>
    <row r="721" spans="17:18" x14ac:dyDescent="0.25">
      <c r="Q721" s="224" t="e">
        <f ca="1">IF(ISBLANK(INDIRECT("Data!"&amp;'Scatter Plots'!$E$3&amp;ROW(A721)+5)),NA(),INDIRECT("Data!"&amp;'Scatter Plots'!$E$3&amp;ROW(A721)+5))</f>
        <v>#N/A</v>
      </c>
      <c r="R721" s="224" t="e">
        <f ca="1">IF(ISBLANK(INDIRECT("Data!"&amp;'Scatter Plots'!$D$3&amp;ROW(A721)+5)),NA(),INDIRECT("Data!"&amp;'Scatter Plots'!$D$3&amp;ROW(A721)+5))</f>
        <v>#N/A</v>
      </c>
    </row>
    <row r="722" spans="17:18" x14ac:dyDescent="0.25">
      <c r="Q722" s="224" t="e">
        <f ca="1">IF(ISBLANK(INDIRECT("Data!"&amp;'Scatter Plots'!$E$3&amp;ROW(A722)+5)),NA(),INDIRECT("Data!"&amp;'Scatter Plots'!$E$3&amp;ROW(A722)+5))</f>
        <v>#N/A</v>
      </c>
      <c r="R722" s="224" t="e">
        <f ca="1">IF(ISBLANK(INDIRECT("Data!"&amp;'Scatter Plots'!$D$3&amp;ROW(A722)+5)),NA(),INDIRECT("Data!"&amp;'Scatter Plots'!$D$3&amp;ROW(A722)+5))</f>
        <v>#N/A</v>
      </c>
    </row>
    <row r="723" spans="17:18" x14ac:dyDescent="0.25">
      <c r="Q723" s="224" t="e">
        <f ca="1">IF(ISBLANK(INDIRECT("Data!"&amp;'Scatter Plots'!$E$3&amp;ROW(A723)+5)),NA(),INDIRECT("Data!"&amp;'Scatter Plots'!$E$3&amp;ROW(A723)+5))</f>
        <v>#N/A</v>
      </c>
      <c r="R723" s="224" t="e">
        <f ca="1">IF(ISBLANK(INDIRECT("Data!"&amp;'Scatter Plots'!$D$3&amp;ROW(A723)+5)),NA(),INDIRECT("Data!"&amp;'Scatter Plots'!$D$3&amp;ROW(A723)+5))</f>
        <v>#N/A</v>
      </c>
    </row>
    <row r="724" spans="17:18" x14ac:dyDescent="0.25">
      <c r="Q724" s="224" t="e">
        <f ca="1">IF(ISBLANK(INDIRECT("Data!"&amp;'Scatter Plots'!$E$3&amp;ROW(A724)+5)),NA(),INDIRECT("Data!"&amp;'Scatter Plots'!$E$3&amp;ROW(A724)+5))</f>
        <v>#N/A</v>
      </c>
      <c r="R724" s="224" t="e">
        <f ca="1">IF(ISBLANK(INDIRECT("Data!"&amp;'Scatter Plots'!$D$3&amp;ROW(A724)+5)),NA(),INDIRECT("Data!"&amp;'Scatter Plots'!$D$3&amp;ROW(A724)+5))</f>
        <v>#N/A</v>
      </c>
    </row>
    <row r="725" spans="17:18" x14ac:dyDescent="0.25">
      <c r="Q725" s="224" t="e">
        <f ca="1">IF(ISBLANK(INDIRECT("Data!"&amp;'Scatter Plots'!$E$3&amp;ROW(A725)+5)),NA(),INDIRECT("Data!"&amp;'Scatter Plots'!$E$3&amp;ROW(A725)+5))</f>
        <v>#N/A</v>
      </c>
      <c r="R725" s="224" t="e">
        <f ca="1">IF(ISBLANK(INDIRECT("Data!"&amp;'Scatter Plots'!$D$3&amp;ROW(A725)+5)),NA(),INDIRECT("Data!"&amp;'Scatter Plots'!$D$3&amp;ROW(A725)+5))</f>
        <v>#N/A</v>
      </c>
    </row>
    <row r="726" spans="17:18" x14ac:dyDescent="0.25">
      <c r="Q726" s="224" t="e">
        <f ca="1">IF(ISBLANK(INDIRECT("Data!"&amp;'Scatter Plots'!$E$3&amp;ROW(A726)+5)),NA(),INDIRECT("Data!"&amp;'Scatter Plots'!$E$3&amp;ROW(A726)+5))</f>
        <v>#N/A</v>
      </c>
      <c r="R726" s="224" t="e">
        <f ca="1">IF(ISBLANK(INDIRECT("Data!"&amp;'Scatter Plots'!$D$3&amp;ROW(A726)+5)),NA(),INDIRECT("Data!"&amp;'Scatter Plots'!$D$3&amp;ROW(A726)+5))</f>
        <v>#N/A</v>
      </c>
    </row>
    <row r="727" spans="17:18" x14ac:dyDescent="0.25">
      <c r="Q727" s="224" t="e">
        <f ca="1">IF(ISBLANK(INDIRECT("Data!"&amp;'Scatter Plots'!$E$3&amp;ROW(A727)+5)),NA(),INDIRECT("Data!"&amp;'Scatter Plots'!$E$3&amp;ROW(A727)+5))</f>
        <v>#N/A</v>
      </c>
      <c r="R727" s="224" t="e">
        <f ca="1">IF(ISBLANK(INDIRECT("Data!"&amp;'Scatter Plots'!$D$3&amp;ROW(A727)+5)),NA(),INDIRECT("Data!"&amp;'Scatter Plots'!$D$3&amp;ROW(A727)+5))</f>
        <v>#N/A</v>
      </c>
    </row>
    <row r="728" spans="17:18" x14ac:dyDescent="0.25">
      <c r="Q728" s="224" t="e">
        <f ca="1">IF(ISBLANK(INDIRECT("Data!"&amp;'Scatter Plots'!$E$3&amp;ROW(A728)+5)),NA(),INDIRECT("Data!"&amp;'Scatter Plots'!$E$3&amp;ROW(A728)+5))</f>
        <v>#N/A</v>
      </c>
      <c r="R728" s="224" t="e">
        <f ca="1">IF(ISBLANK(INDIRECT("Data!"&amp;'Scatter Plots'!$D$3&amp;ROW(A728)+5)),NA(),INDIRECT("Data!"&amp;'Scatter Plots'!$D$3&amp;ROW(A728)+5))</f>
        <v>#N/A</v>
      </c>
    </row>
    <row r="729" spans="17:18" x14ac:dyDescent="0.25">
      <c r="Q729" s="224" t="e">
        <f ca="1">IF(ISBLANK(INDIRECT("Data!"&amp;'Scatter Plots'!$E$3&amp;ROW(A729)+5)),NA(),INDIRECT("Data!"&amp;'Scatter Plots'!$E$3&amp;ROW(A729)+5))</f>
        <v>#N/A</v>
      </c>
      <c r="R729" s="224" t="e">
        <f ca="1">IF(ISBLANK(INDIRECT("Data!"&amp;'Scatter Plots'!$D$3&amp;ROW(A729)+5)),NA(),INDIRECT("Data!"&amp;'Scatter Plots'!$D$3&amp;ROW(A729)+5))</f>
        <v>#N/A</v>
      </c>
    </row>
    <row r="730" spans="17:18" x14ac:dyDescent="0.25">
      <c r="Q730" s="224" t="e">
        <f ca="1">IF(ISBLANK(INDIRECT("Data!"&amp;'Scatter Plots'!$E$3&amp;ROW(A730)+5)),NA(),INDIRECT("Data!"&amp;'Scatter Plots'!$E$3&amp;ROW(A730)+5))</f>
        <v>#N/A</v>
      </c>
      <c r="R730" s="224" t="e">
        <f ca="1">IF(ISBLANK(INDIRECT("Data!"&amp;'Scatter Plots'!$D$3&amp;ROW(A730)+5)),NA(),INDIRECT("Data!"&amp;'Scatter Plots'!$D$3&amp;ROW(A730)+5))</f>
        <v>#N/A</v>
      </c>
    </row>
    <row r="731" spans="17:18" x14ac:dyDescent="0.25">
      <c r="Q731" s="224" t="e">
        <f ca="1">IF(ISBLANK(INDIRECT("Data!"&amp;'Scatter Plots'!$E$3&amp;ROW(A731)+5)),NA(),INDIRECT("Data!"&amp;'Scatter Plots'!$E$3&amp;ROW(A731)+5))</f>
        <v>#N/A</v>
      </c>
      <c r="R731" s="224" t="e">
        <f ca="1">IF(ISBLANK(INDIRECT("Data!"&amp;'Scatter Plots'!$D$3&amp;ROW(A731)+5)),NA(),INDIRECT("Data!"&amp;'Scatter Plots'!$D$3&amp;ROW(A731)+5))</f>
        <v>#N/A</v>
      </c>
    </row>
    <row r="732" spans="17:18" x14ac:dyDescent="0.25">
      <c r="Q732" s="224" t="e">
        <f ca="1">IF(ISBLANK(INDIRECT("Data!"&amp;'Scatter Plots'!$E$3&amp;ROW(A732)+5)),NA(),INDIRECT("Data!"&amp;'Scatter Plots'!$E$3&amp;ROW(A732)+5))</f>
        <v>#N/A</v>
      </c>
      <c r="R732" s="224" t="e">
        <f ca="1">IF(ISBLANK(INDIRECT("Data!"&amp;'Scatter Plots'!$D$3&amp;ROW(A732)+5)),NA(),INDIRECT("Data!"&amp;'Scatter Plots'!$D$3&amp;ROW(A732)+5))</f>
        <v>#N/A</v>
      </c>
    </row>
    <row r="733" spans="17:18" x14ac:dyDescent="0.25">
      <c r="Q733" s="224" t="e">
        <f ca="1">IF(ISBLANK(INDIRECT("Data!"&amp;'Scatter Plots'!$E$3&amp;ROW(A733)+5)),NA(),INDIRECT("Data!"&amp;'Scatter Plots'!$E$3&amp;ROW(A733)+5))</f>
        <v>#N/A</v>
      </c>
      <c r="R733" s="224" t="e">
        <f ca="1">IF(ISBLANK(INDIRECT("Data!"&amp;'Scatter Plots'!$D$3&amp;ROW(A733)+5)),NA(),INDIRECT("Data!"&amp;'Scatter Plots'!$D$3&amp;ROW(A733)+5))</f>
        <v>#N/A</v>
      </c>
    </row>
    <row r="734" spans="17:18" x14ac:dyDescent="0.25">
      <c r="Q734" s="224" t="e">
        <f ca="1">IF(ISBLANK(INDIRECT("Data!"&amp;'Scatter Plots'!$E$3&amp;ROW(A734)+5)),NA(),INDIRECT("Data!"&amp;'Scatter Plots'!$E$3&amp;ROW(A734)+5))</f>
        <v>#N/A</v>
      </c>
      <c r="R734" s="224" t="e">
        <f ca="1">IF(ISBLANK(INDIRECT("Data!"&amp;'Scatter Plots'!$D$3&amp;ROW(A734)+5)),NA(),INDIRECT("Data!"&amp;'Scatter Plots'!$D$3&amp;ROW(A734)+5))</f>
        <v>#N/A</v>
      </c>
    </row>
    <row r="735" spans="17:18" x14ac:dyDescent="0.25">
      <c r="Q735" s="224" t="e">
        <f ca="1">IF(ISBLANK(INDIRECT("Data!"&amp;'Scatter Plots'!$E$3&amp;ROW(A735)+5)),NA(),INDIRECT("Data!"&amp;'Scatter Plots'!$E$3&amp;ROW(A735)+5))</f>
        <v>#N/A</v>
      </c>
      <c r="R735" s="224" t="e">
        <f ca="1">IF(ISBLANK(INDIRECT("Data!"&amp;'Scatter Plots'!$D$3&amp;ROW(A735)+5)),NA(),INDIRECT("Data!"&amp;'Scatter Plots'!$D$3&amp;ROW(A735)+5))</f>
        <v>#N/A</v>
      </c>
    </row>
    <row r="736" spans="17:18" x14ac:dyDescent="0.25">
      <c r="Q736" s="224" t="e">
        <f ca="1">IF(ISBLANK(INDIRECT("Data!"&amp;'Scatter Plots'!$E$3&amp;ROW(A736)+5)),NA(),INDIRECT("Data!"&amp;'Scatter Plots'!$E$3&amp;ROW(A736)+5))</f>
        <v>#N/A</v>
      </c>
      <c r="R736" s="224" t="e">
        <f ca="1">IF(ISBLANK(INDIRECT("Data!"&amp;'Scatter Plots'!$D$3&amp;ROW(A736)+5)),NA(),INDIRECT("Data!"&amp;'Scatter Plots'!$D$3&amp;ROW(A736)+5))</f>
        <v>#N/A</v>
      </c>
    </row>
    <row r="737" spans="17:18" x14ac:dyDescent="0.25">
      <c r="Q737" s="224" t="e">
        <f ca="1">IF(ISBLANK(INDIRECT("Data!"&amp;'Scatter Plots'!$E$3&amp;ROW(A737)+5)),NA(),INDIRECT("Data!"&amp;'Scatter Plots'!$E$3&amp;ROW(A737)+5))</f>
        <v>#N/A</v>
      </c>
      <c r="R737" s="224" t="e">
        <f ca="1">IF(ISBLANK(INDIRECT("Data!"&amp;'Scatter Plots'!$D$3&amp;ROW(A737)+5)),NA(),INDIRECT("Data!"&amp;'Scatter Plots'!$D$3&amp;ROW(A737)+5))</f>
        <v>#N/A</v>
      </c>
    </row>
    <row r="738" spans="17:18" x14ac:dyDescent="0.25">
      <c r="Q738" s="224" t="e">
        <f ca="1">IF(ISBLANK(INDIRECT("Data!"&amp;'Scatter Plots'!$E$3&amp;ROW(A738)+5)),NA(),INDIRECT("Data!"&amp;'Scatter Plots'!$E$3&amp;ROW(A738)+5))</f>
        <v>#N/A</v>
      </c>
      <c r="R738" s="224" t="e">
        <f ca="1">IF(ISBLANK(INDIRECT("Data!"&amp;'Scatter Plots'!$D$3&amp;ROW(A738)+5)),NA(),INDIRECT("Data!"&amp;'Scatter Plots'!$D$3&amp;ROW(A738)+5))</f>
        <v>#N/A</v>
      </c>
    </row>
    <row r="739" spans="17:18" x14ac:dyDescent="0.25">
      <c r="Q739" s="224" t="e">
        <f ca="1">IF(ISBLANK(INDIRECT("Data!"&amp;'Scatter Plots'!$E$3&amp;ROW(A739)+5)),NA(),INDIRECT("Data!"&amp;'Scatter Plots'!$E$3&amp;ROW(A739)+5))</f>
        <v>#N/A</v>
      </c>
      <c r="R739" s="224" t="e">
        <f ca="1">IF(ISBLANK(INDIRECT("Data!"&amp;'Scatter Plots'!$D$3&amp;ROW(A739)+5)),NA(),INDIRECT("Data!"&amp;'Scatter Plots'!$D$3&amp;ROW(A739)+5))</f>
        <v>#N/A</v>
      </c>
    </row>
    <row r="740" spans="17:18" x14ac:dyDescent="0.25">
      <c r="Q740" s="224" t="e">
        <f ca="1">IF(ISBLANK(INDIRECT("Data!"&amp;'Scatter Plots'!$E$3&amp;ROW(A740)+5)),NA(),INDIRECT("Data!"&amp;'Scatter Plots'!$E$3&amp;ROW(A740)+5))</f>
        <v>#N/A</v>
      </c>
      <c r="R740" s="224" t="e">
        <f ca="1">IF(ISBLANK(INDIRECT("Data!"&amp;'Scatter Plots'!$D$3&amp;ROW(A740)+5)),NA(),INDIRECT("Data!"&amp;'Scatter Plots'!$D$3&amp;ROW(A740)+5))</f>
        <v>#N/A</v>
      </c>
    </row>
    <row r="741" spans="17:18" x14ac:dyDescent="0.25">
      <c r="Q741" s="224" t="e">
        <f ca="1">IF(ISBLANK(INDIRECT("Data!"&amp;'Scatter Plots'!$E$3&amp;ROW(A741)+5)),NA(),INDIRECT("Data!"&amp;'Scatter Plots'!$E$3&amp;ROW(A741)+5))</f>
        <v>#N/A</v>
      </c>
      <c r="R741" s="224" t="e">
        <f ca="1">IF(ISBLANK(INDIRECT("Data!"&amp;'Scatter Plots'!$D$3&amp;ROW(A741)+5)),NA(),INDIRECT("Data!"&amp;'Scatter Plots'!$D$3&amp;ROW(A741)+5))</f>
        <v>#N/A</v>
      </c>
    </row>
    <row r="742" spans="17:18" x14ac:dyDescent="0.25">
      <c r="Q742" s="224" t="e">
        <f ca="1">IF(ISBLANK(INDIRECT("Data!"&amp;'Scatter Plots'!$E$3&amp;ROW(A742)+5)),NA(),INDIRECT("Data!"&amp;'Scatter Plots'!$E$3&amp;ROW(A742)+5))</f>
        <v>#N/A</v>
      </c>
      <c r="R742" s="224" t="e">
        <f ca="1">IF(ISBLANK(INDIRECT("Data!"&amp;'Scatter Plots'!$D$3&amp;ROW(A742)+5)),NA(),INDIRECT("Data!"&amp;'Scatter Plots'!$D$3&amp;ROW(A742)+5))</f>
        <v>#N/A</v>
      </c>
    </row>
    <row r="743" spans="17:18" x14ac:dyDescent="0.25">
      <c r="Q743" s="224" t="e">
        <f ca="1">IF(ISBLANK(INDIRECT("Data!"&amp;'Scatter Plots'!$E$3&amp;ROW(A743)+5)),NA(),INDIRECT("Data!"&amp;'Scatter Plots'!$E$3&amp;ROW(A743)+5))</f>
        <v>#N/A</v>
      </c>
      <c r="R743" s="224" t="e">
        <f ca="1">IF(ISBLANK(INDIRECT("Data!"&amp;'Scatter Plots'!$D$3&amp;ROW(A743)+5)),NA(),INDIRECT("Data!"&amp;'Scatter Plots'!$D$3&amp;ROW(A743)+5))</f>
        <v>#N/A</v>
      </c>
    </row>
    <row r="744" spans="17:18" x14ac:dyDescent="0.25">
      <c r="Q744" s="224" t="e">
        <f ca="1">IF(ISBLANK(INDIRECT("Data!"&amp;'Scatter Plots'!$E$3&amp;ROW(A744)+5)),NA(),INDIRECT("Data!"&amp;'Scatter Plots'!$E$3&amp;ROW(A744)+5))</f>
        <v>#N/A</v>
      </c>
      <c r="R744" s="224" t="e">
        <f ca="1">IF(ISBLANK(INDIRECT("Data!"&amp;'Scatter Plots'!$D$3&amp;ROW(A744)+5)),NA(),INDIRECT("Data!"&amp;'Scatter Plots'!$D$3&amp;ROW(A744)+5))</f>
        <v>#N/A</v>
      </c>
    </row>
    <row r="745" spans="17:18" x14ac:dyDescent="0.25">
      <c r="Q745" s="224" t="e">
        <f ca="1">IF(ISBLANK(INDIRECT("Data!"&amp;'Scatter Plots'!$E$3&amp;ROW(A745)+5)),NA(),INDIRECT("Data!"&amp;'Scatter Plots'!$E$3&amp;ROW(A745)+5))</f>
        <v>#N/A</v>
      </c>
      <c r="R745" s="224" t="e">
        <f ca="1">IF(ISBLANK(INDIRECT("Data!"&amp;'Scatter Plots'!$D$3&amp;ROW(A745)+5)),NA(),INDIRECT("Data!"&amp;'Scatter Plots'!$D$3&amp;ROW(A745)+5))</f>
        <v>#N/A</v>
      </c>
    </row>
    <row r="746" spans="17:18" x14ac:dyDescent="0.25">
      <c r="Q746" s="224" t="e">
        <f ca="1">IF(ISBLANK(INDIRECT("Data!"&amp;'Scatter Plots'!$E$3&amp;ROW(A746)+5)),NA(),INDIRECT("Data!"&amp;'Scatter Plots'!$E$3&amp;ROW(A746)+5))</f>
        <v>#N/A</v>
      </c>
      <c r="R746" s="224" t="e">
        <f ca="1">IF(ISBLANK(INDIRECT("Data!"&amp;'Scatter Plots'!$D$3&amp;ROW(A746)+5)),NA(),INDIRECT("Data!"&amp;'Scatter Plots'!$D$3&amp;ROW(A746)+5))</f>
        <v>#N/A</v>
      </c>
    </row>
    <row r="747" spans="17:18" x14ac:dyDescent="0.25">
      <c r="Q747" s="224" t="e">
        <f ca="1">IF(ISBLANK(INDIRECT("Data!"&amp;'Scatter Plots'!$E$3&amp;ROW(A747)+5)),NA(),INDIRECT("Data!"&amp;'Scatter Plots'!$E$3&amp;ROW(A747)+5))</f>
        <v>#N/A</v>
      </c>
      <c r="R747" s="224" t="e">
        <f ca="1">IF(ISBLANK(INDIRECT("Data!"&amp;'Scatter Plots'!$D$3&amp;ROW(A747)+5)),NA(),INDIRECT("Data!"&amp;'Scatter Plots'!$D$3&amp;ROW(A747)+5))</f>
        <v>#N/A</v>
      </c>
    </row>
    <row r="748" spans="17:18" x14ac:dyDescent="0.25">
      <c r="Q748" s="224" t="e">
        <f ca="1">IF(ISBLANK(INDIRECT("Data!"&amp;'Scatter Plots'!$E$3&amp;ROW(A748)+5)),NA(),INDIRECT("Data!"&amp;'Scatter Plots'!$E$3&amp;ROW(A748)+5))</f>
        <v>#N/A</v>
      </c>
      <c r="R748" s="224" t="e">
        <f ca="1">IF(ISBLANK(INDIRECT("Data!"&amp;'Scatter Plots'!$D$3&amp;ROW(A748)+5)),NA(),INDIRECT("Data!"&amp;'Scatter Plots'!$D$3&amp;ROW(A748)+5))</f>
        <v>#N/A</v>
      </c>
    </row>
    <row r="749" spans="17:18" x14ac:dyDescent="0.25">
      <c r="Q749" s="224" t="e">
        <f ca="1">IF(ISBLANK(INDIRECT("Data!"&amp;'Scatter Plots'!$E$3&amp;ROW(A749)+5)),NA(),INDIRECT("Data!"&amp;'Scatter Plots'!$E$3&amp;ROW(A749)+5))</f>
        <v>#N/A</v>
      </c>
      <c r="R749" s="224" t="e">
        <f ca="1">IF(ISBLANK(INDIRECT("Data!"&amp;'Scatter Plots'!$D$3&amp;ROW(A749)+5)),NA(),INDIRECT("Data!"&amp;'Scatter Plots'!$D$3&amp;ROW(A749)+5))</f>
        <v>#N/A</v>
      </c>
    </row>
    <row r="750" spans="17:18" x14ac:dyDescent="0.25">
      <c r="Q750" s="224" t="e">
        <f ca="1">IF(ISBLANK(INDIRECT("Data!"&amp;'Scatter Plots'!$E$3&amp;ROW(A750)+5)),NA(),INDIRECT("Data!"&amp;'Scatter Plots'!$E$3&amp;ROW(A750)+5))</f>
        <v>#N/A</v>
      </c>
      <c r="R750" s="224" t="e">
        <f ca="1">IF(ISBLANK(INDIRECT("Data!"&amp;'Scatter Plots'!$D$3&amp;ROW(A750)+5)),NA(),INDIRECT("Data!"&amp;'Scatter Plots'!$D$3&amp;ROW(A750)+5))</f>
        <v>#N/A</v>
      </c>
    </row>
    <row r="751" spans="17:18" x14ac:dyDescent="0.25">
      <c r="Q751" s="224" t="e">
        <f ca="1">IF(ISBLANK(INDIRECT("Data!"&amp;'Scatter Plots'!$E$3&amp;ROW(A751)+5)),NA(),INDIRECT("Data!"&amp;'Scatter Plots'!$E$3&amp;ROW(A751)+5))</f>
        <v>#N/A</v>
      </c>
      <c r="R751" s="224" t="e">
        <f ca="1">IF(ISBLANK(INDIRECT("Data!"&amp;'Scatter Plots'!$D$3&amp;ROW(A751)+5)),NA(),INDIRECT("Data!"&amp;'Scatter Plots'!$D$3&amp;ROW(A751)+5))</f>
        <v>#N/A</v>
      </c>
    </row>
    <row r="752" spans="17:18" x14ac:dyDescent="0.25">
      <c r="Q752" s="224" t="e">
        <f ca="1">IF(ISBLANK(INDIRECT("Data!"&amp;'Scatter Plots'!$E$3&amp;ROW(A752)+5)),NA(),INDIRECT("Data!"&amp;'Scatter Plots'!$E$3&amp;ROW(A752)+5))</f>
        <v>#N/A</v>
      </c>
      <c r="R752" s="224" t="e">
        <f ca="1">IF(ISBLANK(INDIRECT("Data!"&amp;'Scatter Plots'!$D$3&amp;ROW(A752)+5)),NA(),INDIRECT("Data!"&amp;'Scatter Plots'!$D$3&amp;ROW(A752)+5))</f>
        <v>#N/A</v>
      </c>
    </row>
    <row r="753" spans="17:18" x14ac:dyDescent="0.25">
      <c r="Q753" s="224" t="e">
        <f ca="1">IF(ISBLANK(INDIRECT("Data!"&amp;'Scatter Plots'!$E$3&amp;ROW(A753)+5)),NA(),INDIRECT("Data!"&amp;'Scatter Plots'!$E$3&amp;ROW(A753)+5))</f>
        <v>#N/A</v>
      </c>
      <c r="R753" s="224" t="e">
        <f ca="1">IF(ISBLANK(INDIRECT("Data!"&amp;'Scatter Plots'!$D$3&amp;ROW(A753)+5)),NA(),INDIRECT("Data!"&amp;'Scatter Plots'!$D$3&amp;ROW(A753)+5))</f>
        <v>#N/A</v>
      </c>
    </row>
    <row r="754" spans="17:18" x14ac:dyDescent="0.25">
      <c r="Q754" s="224" t="e">
        <f ca="1">IF(ISBLANK(INDIRECT("Data!"&amp;'Scatter Plots'!$E$3&amp;ROW(A754)+5)),NA(),INDIRECT("Data!"&amp;'Scatter Plots'!$E$3&amp;ROW(A754)+5))</f>
        <v>#N/A</v>
      </c>
      <c r="R754" s="224" t="e">
        <f ca="1">IF(ISBLANK(INDIRECT("Data!"&amp;'Scatter Plots'!$D$3&amp;ROW(A754)+5)),NA(),INDIRECT("Data!"&amp;'Scatter Plots'!$D$3&amp;ROW(A754)+5))</f>
        <v>#N/A</v>
      </c>
    </row>
    <row r="755" spans="17:18" x14ac:dyDescent="0.25">
      <c r="Q755" s="224" t="e">
        <f ca="1">IF(ISBLANK(INDIRECT("Data!"&amp;'Scatter Plots'!$E$3&amp;ROW(A755)+5)),NA(),INDIRECT("Data!"&amp;'Scatter Plots'!$E$3&amp;ROW(A755)+5))</f>
        <v>#N/A</v>
      </c>
      <c r="R755" s="224" t="e">
        <f ca="1">IF(ISBLANK(INDIRECT("Data!"&amp;'Scatter Plots'!$D$3&amp;ROW(A755)+5)),NA(),INDIRECT("Data!"&amp;'Scatter Plots'!$D$3&amp;ROW(A755)+5))</f>
        <v>#N/A</v>
      </c>
    </row>
    <row r="756" spans="17:18" x14ac:dyDescent="0.25">
      <c r="Q756" s="224" t="e">
        <f ca="1">IF(ISBLANK(INDIRECT("Data!"&amp;'Scatter Plots'!$E$3&amp;ROW(A756)+5)),NA(),INDIRECT("Data!"&amp;'Scatter Plots'!$E$3&amp;ROW(A756)+5))</f>
        <v>#N/A</v>
      </c>
      <c r="R756" s="224" t="e">
        <f ca="1">IF(ISBLANK(INDIRECT("Data!"&amp;'Scatter Plots'!$D$3&amp;ROW(A756)+5)),NA(),INDIRECT("Data!"&amp;'Scatter Plots'!$D$3&amp;ROW(A756)+5))</f>
        <v>#N/A</v>
      </c>
    </row>
    <row r="757" spans="17:18" x14ac:dyDescent="0.25">
      <c r="Q757" s="224" t="e">
        <f ca="1">IF(ISBLANK(INDIRECT("Data!"&amp;'Scatter Plots'!$E$3&amp;ROW(A757)+5)),NA(),INDIRECT("Data!"&amp;'Scatter Plots'!$E$3&amp;ROW(A757)+5))</f>
        <v>#N/A</v>
      </c>
      <c r="R757" s="224" t="e">
        <f ca="1">IF(ISBLANK(INDIRECT("Data!"&amp;'Scatter Plots'!$D$3&amp;ROW(A757)+5)),NA(),INDIRECT("Data!"&amp;'Scatter Plots'!$D$3&amp;ROW(A757)+5))</f>
        <v>#N/A</v>
      </c>
    </row>
    <row r="758" spans="17:18" x14ac:dyDescent="0.25">
      <c r="Q758" s="224" t="e">
        <f ca="1">IF(ISBLANK(INDIRECT("Data!"&amp;'Scatter Plots'!$E$3&amp;ROW(A758)+5)),NA(),INDIRECT("Data!"&amp;'Scatter Plots'!$E$3&amp;ROW(A758)+5))</f>
        <v>#N/A</v>
      </c>
      <c r="R758" s="224" t="e">
        <f ca="1">IF(ISBLANK(INDIRECT("Data!"&amp;'Scatter Plots'!$D$3&amp;ROW(A758)+5)),NA(),INDIRECT("Data!"&amp;'Scatter Plots'!$D$3&amp;ROW(A758)+5))</f>
        <v>#N/A</v>
      </c>
    </row>
    <row r="759" spans="17:18" x14ac:dyDescent="0.25">
      <c r="Q759" s="224" t="e">
        <f ca="1">IF(ISBLANK(INDIRECT("Data!"&amp;'Scatter Plots'!$E$3&amp;ROW(A759)+5)),NA(),INDIRECT("Data!"&amp;'Scatter Plots'!$E$3&amp;ROW(A759)+5))</f>
        <v>#N/A</v>
      </c>
      <c r="R759" s="224" t="e">
        <f ca="1">IF(ISBLANK(INDIRECT("Data!"&amp;'Scatter Plots'!$D$3&amp;ROW(A759)+5)),NA(),INDIRECT("Data!"&amp;'Scatter Plots'!$D$3&amp;ROW(A759)+5))</f>
        <v>#N/A</v>
      </c>
    </row>
    <row r="760" spans="17:18" x14ac:dyDescent="0.25">
      <c r="Q760" s="224" t="e">
        <f ca="1">IF(ISBLANK(INDIRECT("Data!"&amp;'Scatter Plots'!$E$3&amp;ROW(A760)+5)),NA(),INDIRECT("Data!"&amp;'Scatter Plots'!$E$3&amp;ROW(A760)+5))</f>
        <v>#N/A</v>
      </c>
      <c r="R760" s="224" t="e">
        <f ca="1">IF(ISBLANK(INDIRECT("Data!"&amp;'Scatter Plots'!$D$3&amp;ROW(A760)+5)),NA(),INDIRECT("Data!"&amp;'Scatter Plots'!$D$3&amp;ROW(A760)+5))</f>
        <v>#N/A</v>
      </c>
    </row>
    <row r="761" spans="17:18" x14ac:dyDescent="0.25">
      <c r="Q761" s="224" t="e">
        <f ca="1">IF(ISBLANK(INDIRECT("Data!"&amp;'Scatter Plots'!$E$3&amp;ROW(A761)+5)),NA(),INDIRECT("Data!"&amp;'Scatter Plots'!$E$3&amp;ROW(A761)+5))</f>
        <v>#N/A</v>
      </c>
      <c r="R761" s="224" t="e">
        <f ca="1">IF(ISBLANK(INDIRECT("Data!"&amp;'Scatter Plots'!$D$3&amp;ROW(A761)+5)),NA(),INDIRECT("Data!"&amp;'Scatter Plots'!$D$3&amp;ROW(A761)+5))</f>
        <v>#N/A</v>
      </c>
    </row>
    <row r="762" spans="17:18" x14ac:dyDescent="0.25">
      <c r="Q762" s="224" t="e">
        <f ca="1">IF(ISBLANK(INDIRECT("Data!"&amp;'Scatter Plots'!$E$3&amp;ROW(A762)+5)),NA(),INDIRECT("Data!"&amp;'Scatter Plots'!$E$3&amp;ROW(A762)+5))</f>
        <v>#N/A</v>
      </c>
      <c r="R762" s="224" t="e">
        <f ca="1">IF(ISBLANK(INDIRECT("Data!"&amp;'Scatter Plots'!$D$3&amp;ROW(A762)+5)),NA(),INDIRECT("Data!"&amp;'Scatter Plots'!$D$3&amp;ROW(A762)+5))</f>
        <v>#N/A</v>
      </c>
    </row>
    <row r="763" spans="17:18" x14ac:dyDescent="0.25">
      <c r="Q763" s="224" t="e">
        <f ca="1">IF(ISBLANK(INDIRECT("Data!"&amp;'Scatter Plots'!$E$3&amp;ROW(A763)+5)),NA(),INDIRECT("Data!"&amp;'Scatter Plots'!$E$3&amp;ROW(A763)+5))</f>
        <v>#N/A</v>
      </c>
      <c r="R763" s="224" t="e">
        <f ca="1">IF(ISBLANK(INDIRECT("Data!"&amp;'Scatter Plots'!$D$3&amp;ROW(A763)+5)),NA(),INDIRECT("Data!"&amp;'Scatter Plots'!$D$3&amp;ROW(A763)+5))</f>
        <v>#N/A</v>
      </c>
    </row>
    <row r="764" spans="17:18" x14ac:dyDescent="0.25">
      <c r="Q764" s="224" t="e">
        <f ca="1">IF(ISBLANK(INDIRECT("Data!"&amp;'Scatter Plots'!$E$3&amp;ROW(A764)+5)),NA(),INDIRECT("Data!"&amp;'Scatter Plots'!$E$3&amp;ROW(A764)+5))</f>
        <v>#N/A</v>
      </c>
      <c r="R764" s="224" t="e">
        <f ca="1">IF(ISBLANK(INDIRECT("Data!"&amp;'Scatter Plots'!$D$3&amp;ROW(A764)+5)),NA(),INDIRECT("Data!"&amp;'Scatter Plots'!$D$3&amp;ROW(A764)+5))</f>
        <v>#N/A</v>
      </c>
    </row>
    <row r="765" spans="17:18" x14ac:dyDescent="0.25">
      <c r="Q765" s="224" t="e">
        <f ca="1">IF(ISBLANK(INDIRECT("Data!"&amp;'Scatter Plots'!$E$3&amp;ROW(A765)+5)),NA(),INDIRECT("Data!"&amp;'Scatter Plots'!$E$3&amp;ROW(A765)+5))</f>
        <v>#N/A</v>
      </c>
      <c r="R765" s="224" t="e">
        <f ca="1">IF(ISBLANK(INDIRECT("Data!"&amp;'Scatter Plots'!$D$3&amp;ROW(A765)+5)),NA(),INDIRECT("Data!"&amp;'Scatter Plots'!$D$3&amp;ROW(A765)+5))</f>
        <v>#N/A</v>
      </c>
    </row>
    <row r="766" spans="17:18" x14ac:dyDescent="0.25">
      <c r="Q766" s="224" t="e">
        <f ca="1">IF(ISBLANK(INDIRECT("Data!"&amp;'Scatter Plots'!$E$3&amp;ROW(A766)+5)),NA(),INDIRECT("Data!"&amp;'Scatter Plots'!$E$3&amp;ROW(A766)+5))</f>
        <v>#N/A</v>
      </c>
      <c r="R766" s="224" t="e">
        <f ca="1">IF(ISBLANK(INDIRECT("Data!"&amp;'Scatter Plots'!$D$3&amp;ROW(A766)+5)),NA(),INDIRECT("Data!"&amp;'Scatter Plots'!$D$3&amp;ROW(A766)+5))</f>
        <v>#N/A</v>
      </c>
    </row>
    <row r="767" spans="17:18" x14ac:dyDescent="0.25">
      <c r="Q767" s="224" t="e">
        <f ca="1">IF(ISBLANK(INDIRECT("Data!"&amp;'Scatter Plots'!$E$3&amp;ROW(A767)+5)),NA(),INDIRECT("Data!"&amp;'Scatter Plots'!$E$3&amp;ROW(A767)+5))</f>
        <v>#N/A</v>
      </c>
      <c r="R767" s="224" t="e">
        <f ca="1">IF(ISBLANK(INDIRECT("Data!"&amp;'Scatter Plots'!$D$3&amp;ROW(A767)+5)),NA(),INDIRECT("Data!"&amp;'Scatter Plots'!$D$3&amp;ROW(A767)+5))</f>
        <v>#N/A</v>
      </c>
    </row>
    <row r="768" spans="17:18" x14ac:dyDescent="0.25">
      <c r="Q768" s="224" t="e">
        <f ca="1">IF(ISBLANK(INDIRECT("Data!"&amp;'Scatter Plots'!$E$3&amp;ROW(A768)+5)),NA(),INDIRECT("Data!"&amp;'Scatter Plots'!$E$3&amp;ROW(A768)+5))</f>
        <v>#N/A</v>
      </c>
      <c r="R768" s="224" t="e">
        <f ca="1">IF(ISBLANK(INDIRECT("Data!"&amp;'Scatter Plots'!$D$3&amp;ROW(A768)+5)),NA(),INDIRECT("Data!"&amp;'Scatter Plots'!$D$3&amp;ROW(A768)+5))</f>
        <v>#N/A</v>
      </c>
    </row>
    <row r="769" spans="17:18" x14ac:dyDescent="0.25">
      <c r="Q769" s="224" t="e">
        <f ca="1">IF(ISBLANK(INDIRECT("Data!"&amp;'Scatter Plots'!$E$3&amp;ROW(A769)+5)),NA(),INDIRECT("Data!"&amp;'Scatter Plots'!$E$3&amp;ROW(A769)+5))</f>
        <v>#N/A</v>
      </c>
      <c r="R769" s="224" t="e">
        <f ca="1">IF(ISBLANK(INDIRECT("Data!"&amp;'Scatter Plots'!$D$3&amp;ROW(A769)+5)),NA(),INDIRECT("Data!"&amp;'Scatter Plots'!$D$3&amp;ROW(A769)+5))</f>
        <v>#N/A</v>
      </c>
    </row>
    <row r="770" spans="17:18" x14ac:dyDescent="0.25">
      <c r="Q770" s="224" t="e">
        <f ca="1">IF(ISBLANK(INDIRECT("Data!"&amp;'Scatter Plots'!$E$3&amp;ROW(A770)+5)),NA(),INDIRECT("Data!"&amp;'Scatter Plots'!$E$3&amp;ROW(A770)+5))</f>
        <v>#N/A</v>
      </c>
      <c r="R770" s="224" t="e">
        <f ca="1">IF(ISBLANK(INDIRECT("Data!"&amp;'Scatter Plots'!$D$3&amp;ROW(A770)+5)),NA(),INDIRECT("Data!"&amp;'Scatter Plots'!$D$3&amp;ROW(A770)+5))</f>
        <v>#N/A</v>
      </c>
    </row>
    <row r="771" spans="17:18" x14ac:dyDescent="0.25">
      <c r="Q771" s="224" t="e">
        <f ca="1">IF(ISBLANK(INDIRECT("Data!"&amp;'Scatter Plots'!$E$3&amp;ROW(A771)+5)),NA(),INDIRECT("Data!"&amp;'Scatter Plots'!$E$3&amp;ROW(A771)+5))</f>
        <v>#N/A</v>
      </c>
      <c r="R771" s="224" t="e">
        <f ca="1">IF(ISBLANK(INDIRECT("Data!"&amp;'Scatter Plots'!$D$3&amp;ROW(A771)+5)),NA(),INDIRECT("Data!"&amp;'Scatter Plots'!$D$3&amp;ROW(A771)+5))</f>
        <v>#N/A</v>
      </c>
    </row>
    <row r="772" spans="17:18" x14ac:dyDescent="0.25">
      <c r="Q772" s="224" t="e">
        <f ca="1">IF(ISBLANK(INDIRECT("Data!"&amp;'Scatter Plots'!$E$3&amp;ROW(A772)+5)),NA(),INDIRECT("Data!"&amp;'Scatter Plots'!$E$3&amp;ROW(A772)+5))</f>
        <v>#N/A</v>
      </c>
      <c r="R772" s="224" t="e">
        <f ca="1">IF(ISBLANK(INDIRECT("Data!"&amp;'Scatter Plots'!$D$3&amp;ROW(A772)+5)),NA(),INDIRECT("Data!"&amp;'Scatter Plots'!$D$3&amp;ROW(A772)+5))</f>
        <v>#N/A</v>
      </c>
    </row>
    <row r="773" spans="17:18" x14ac:dyDescent="0.25">
      <c r="Q773" s="224" t="e">
        <f ca="1">IF(ISBLANK(INDIRECT("Data!"&amp;'Scatter Plots'!$E$3&amp;ROW(A773)+5)),NA(),INDIRECT("Data!"&amp;'Scatter Plots'!$E$3&amp;ROW(A773)+5))</f>
        <v>#N/A</v>
      </c>
      <c r="R773" s="224" t="e">
        <f ca="1">IF(ISBLANK(INDIRECT("Data!"&amp;'Scatter Plots'!$D$3&amp;ROW(A773)+5)),NA(),INDIRECT("Data!"&amp;'Scatter Plots'!$D$3&amp;ROW(A773)+5))</f>
        <v>#N/A</v>
      </c>
    </row>
    <row r="774" spans="17:18" x14ac:dyDescent="0.25">
      <c r="Q774" s="224" t="e">
        <f ca="1">IF(ISBLANK(INDIRECT("Data!"&amp;'Scatter Plots'!$E$3&amp;ROW(A774)+5)),NA(),INDIRECT("Data!"&amp;'Scatter Plots'!$E$3&amp;ROW(A774)+5))</f>
        <v>#N/A</v>
      </c>
      <c r="R774" s="224" t="e">
        <f ca="1">IF(ISBLANK(INDIRECT("Data!"&amp;'Scatter Plots'!$D$3&amp;ROW(A774)+5)),NA(),INDIRECT("Data!"&amp;'Scatter Plots'!$D$3&amp;ROW(A774)+5))</f>
        <v>#N/A</v>
      </c>
    </row>
    <row r="775" spans="17:18" x14ac:dyDescent="0.25">
      <c r="Q775" s="224" t="e">
        <f ca="1">IF(ISBLANK(INDIRECT("Data!"&amp;'Scatter Plots'!$E$3&amp;ROW(A775)+5)),NA(),INDIRECT("Data!"&amp;'Scatter Plots'!$E$3&amp;ROW(A775)+5))</f>
        <v>#N/A</v>
      </c>
      <c r="R775" s="224" t="e">
        <f ca="1">IF(ISBLANK(INDIRECT("Data!"&amp;'Scatter Plots'!$D$3&amp;ROW(A775)+5)),NA(),INDIRECT("Data!"&amp;'Scatter Plots'!$D$3&amp;ROW(A775)+5))</f>
        <v>#N/A</v>
      </c>
    </row>
    <row r="776" spans="17:18" x14ac:dyDescent="0.25">
      <c r="Q776" s="224" t="e">
        <f ca="1">IF(ISBLANK(INDIRECT("Data!"&amp;'Scatter Plots'!$E$3&amp;ROW(A776)+5)),NA(),INDIRECT("Data!"&amp;'Scatter Plots'!$E$3&amp;ROW(A776)+5))</f>
        <v>#N/A</v>
      </c>
      <c r="R776" s="224" t="e">
        <f ca="1">IF(ISBLANK(INDIRECT("Data!"&amp;'Scatter Plots'!$D$3&amp;ROW(A776)+5)),NA(),INDIRECT("Data!"&amp;'Scatter Plots'!$D$3&amp;ROW(A776)+5))</f>
        <v>#N/A</v>
      </c>
    </row>
    <row r="777" spans="17:18" x14ac:dyDescent="0.25">
      <c r="Q777" s="224" t="e">
        <f ca="1">IF(ISBLANK(INDIRECT("Data!"&amp;'Scatter Plots'!$E$3&amp;ROW(A777)+5)),NA(),INDIRECT("Data!"&amp;'Scatter Plots'!$E$3&amp;ROW(A777)+5))</f>
        <v>#N/A</v>
      </c>
      <c r="R777" s="224" t="e">
        <f ca="1">IF(ISBLANK(INDIRECT("Data!"&amp;'Scatter Plots'!$D$3&amp;ROW(A777)+5)),NA(),INDIRECT("Data!"&amp;'Scatter Plots'!$D$3&amp;ROW(A777)+5))</f>
        <v>#N/A</v>
      </c>
    </row>
    <row r="778" spans="17:18" x14ac:dyDescent="0.25">
      <c r="Q778" s="224" t="e">
        <f ca="1">IF(ISBLANK(INDIRECT("Data!"&amp;'Scatter Plots'!$E$3&amp;ROW(A778)+5)),NA(),INDIRECT("Data!"&amp;'Scatter Plots'!$E$3&amp;ROW(A778)+5))</f>
        <v>#N/A</v>
      </c>
      <c r="R778" s="224" t="e">
        <f ca="1">IF(ISBLANK(INDIRECT("Data!"&amp;'Scatter Plots'!$D$3&amp;ROW(A778)+5)),NA(),INDIRECT("Data!"&amp;'Scatter Plots'!$D$3&amp;ROW(A778)+5))</f>
        <v>#N/A</v>
      </c>
    </row>
    <row r="779" spans="17:18" x14ac:dyDescent="0.25">
      <c r="Q779" s="224" t="e">
        <f ca="1">IF(ISBLANK(INDIRECT("Data!"&amp;'Scatter Plots'!$E$3&amp;ROW(A779)+5)),NA(),INDIRECT("Data!"&amp;'Scatter Plots'!$E$3&amp;ROW(A779)+5))</f>
        <v>#N/A</v>
      </c>
      <c r="R779" s="224" t="e">
        <f ca="1">IF(ISBLANK(INDIRECT("Data!"&amp;'Scatter Plots'!$D$3&amp;ROW(A779)+5)),NA(),INDIRECT("Data!"&amp;'Scatter Plots'!$D$3&amp;ROW(A779)+5))</f>
        <v>#N/A</v>
      </c>
    </row>
    <row r="780" spans="17:18" x14ac:dyDescent="0.25">
      <c r="Q780" s="224" t="e">
        <f ca="1">IF(ISBLANK(INDIRECT("Data!"&amp;'Scatter Plots'!$E$3&amp;ROW(A780)+5)),NA(),INDIRECT("Data!"&amp;'Scatter Plots'!$E$3&amp;ROW(A780)+5))</f>
        <v>#N/A</v>
      </c>
      <c r="R780" s="224" t="e">
        <f ca="1">IF(ISBLANK(INDIRECT("Data!"&amp;'Scatter Plots'!$D$3&amp;ROW(A780)+5)),NA(),INDIRECT("Data!"&amp;'Scatter Plots'!$D$3&amp;ROW(A780)+5))</f>
        <v>#N/A</v>
      </c>
    </row>
    <row r="781" spans="17:18" x14ac:dyDescent="0.25">
      <c r="Q781" s="224" t="e">
        <f ca="1">IF(ISBLANK(INDIRECT("Data!"&amp;'Scatter Plots'!$E$3&amp;ROW(A781)+5)),NA(),INDIRECT("Data!"&amp;'Scatter Plots'!$E$3&amp;ROW(A781)+5))</f>
        <v>#N/A</v>
      </c>
      <c r="R781" s="224" t="e">
        <f ca="1">IF(ISBLANK(INDIRECT("Data!"&amp;'Scatter Plots'!$D$3&amp;ROW(A781)+5)),NA(),INDIRECT("Data!"&amp;'Scatter Plots'!$D$3&amp;ROW(A781)+5))</f>
        <v>#N/A</v>
      </c>
    </row>
    <row r="782" spans="17:18" x14ac:dyDescent="0.25">
      <c r="Q782" s="224" t="e">
        <f ca="1">IF(ISBLANK(INDIRECT("Data!"&amp;'Scatter Plots'!$E$3&amp;ROW(A782)+5)),NA(),INDIRECT("Data!"&amp;'Scatter Plots'!$E$3&amp;ROW(A782)+5))</f>
        <v>#N/A</v>
      </c>
      <c r="R782" s="224" t="e">
        <f ca="1">IF(ISBLANK(INDIRECT("Data!"&amp;'Scatter Plots'!$D$3&amp;ROW(A782)+5)),NA(),INDIRECT("Data!"&amp;'Scatter Plots'!$D$3&amp;ROW(A782)+5))</f>
        <v>#N/A</v>
      </c>
    </row>
    <row r="783" spans="17:18" x14ac:dyDescent="0.25">
      <c r="Q783" s="224" t="e">
        <f ca="1">IF(ISBLANK(INDIRECT("Data!"&amp;'Scatter Plots'!$E$3&amp;ROW(A783)+5)),NA(),INDIRECT("Data!"&amp;'Scatter Plots'!$E$3&amp;ROW(A783)+5))</f>
        <v>#N/A</v>
      </c>
      <c r="R783" s="224" t="e">
        <f ca="1">IF(ISBLANK(INDIRECT("Data!"&amp;'Scatter Plots'!$D$3&amp;ROW(A783)+5)),NA(),INDIRECT("Data!"&amp;'Scatter Plots'!$D$3&amp;ROW(A783)+5))</f>
        <v>#N/A</v>
      </c>
    </row>
    <row r="784" spans="17:18" x14ac:dyDescent="0.25">
      <c r="Q784" s="224" t="e">
        <f ca="1">IF(ISBLANK(INDIRECT("Data!"&amp;'Scatter Plots'!$E$3&amp;ROW(A784)+5)),NA(),INDIRECT("Data!"&amp;'Scatter Plots'!$E$3&amp;ROW(A784)+5))</f>
        <v>#N/A</v>
      </c>
      <c r="R784" s="224" t="e">
        <f ca="1">IF(ISBLANK(INDIRECT("Data!"&amp;'Scatter Plots'!$D$3&amp;ROW(A784)+5)),NA(),INDIRECT("Data!"&amp;'Scatter Plots'!$D$3&amp;ROW(A784)+5))</f>
        <v>#N/A</v>
      </c>
    </row>
    <row r="785" spans="17:18" x14ac:dyDescent="0.25">
      <c r="Q785" s="224" t="e">
        <f ca="1">IF(ISBLANK(INDIRECT("Data!"&amp;'Scatter Plots'!$E$3&amp;ROW(A785)+5)),NA(),INDIRECT("Data!"&amp;'Scatter Plots'!$E$3&amp;ROW(A785)+5))</f>
        <v>#N/A</v>
      </c>
      <c r="R785" s="224" t="e">
        <f ca="1">IF(ISBLANK(INDIRECT("Data!"&amp;'Scatter Plots'!$D$3&amp;ROW(A785)+5)),NA(),INDIRECT("Data!"&amp;'Scatter Plots'!$D$3&amp;ROW(A785)+5))</f>
        <v>#N/A</v>
      </c>
    </row>
    <row r="786" spans="17:18" x14ac:dyDescent="0.25">
      <c r="Q786" s="224" t="e">
        <f ca="1">IF(ISBLANK(INDIRECT("Data!"&amp;'Scatter Plots'!$E$3&amp;ROW(A786)+5)),NA(),INDIRECT("Data!"&amp;'Scatter Plots'!$E$3&amp;ROW(A786)+5))</f>
        <v>#N/A</v>
      </c>
      <c r="R786" s="224" t="e">
        <f ca="1">IF(ISBLANK(INDIRECT("Data!"&amp;'Scatter Plots'!$D$3&amp;ROW(A786)+5)),NA(),INDIRECT("Data!"&amp;'Scatter Plots'!$D$3&amp;ROW(A786)+5))</f>
        <v>#N/A</v>
      </c>
    </row>
    <row r="787" spans="17:18" x14ac:dyDescent="0.25">
      <c r="Q787" s="224" t="e">
        <f ca="1">IF(ISBLANK(INDIRECT("Data!"&amp;'Scatter Plots'!$E$3&amp;ROW(A787)+5)),NA(),INDIRECT("Data!"&amp;'Scatter Plots'!$E$3&amp;ROW(A787)+5))</f>
        <v>#N/A</v>
      </c>
      <c r="R787" s="224" t="e">
        <f ca="1">IF(ISBLANK(INDIRECT("Data!"&amp;'Scatter Plots'!$D$3&amp;ROW(A787)+5)),NA(),INDIRECT("Data!"&amp;'Scatter Plots'!$D$3&amp;ROW(A787)+5))</f>
        <v>#N/A</v>
      </c>
    </row>
    <row r="788" spans="17:18" x14ac:dyDescent="0.25">
      <c r="Q788" s="224" t="e">
        <f ca="1">IF(ISBLANK(INDIRECT("Data!"&amp;'Scatter Plots'!$E$3&amp;ROW(A788)+5)),NA(),INDIRECT("Data!"&amp;'Scatter Plots'!$E$3&amp;ROW(A788)+5))</f>
        <v>#N/A</v>
      </c>
      <c r="R788" s="224" t="e">
        <f ca="1">IF(ISBLANK(INDIRECT("Data!"&amp;'Scatter Plots'!$D$3&amp;ROW(A788)+5)),NA(),INDIRECT("Data!"&amp;'Scatter Plots'!$D$3&amp;ROW(A788)+5))</f>
        <v>#N/A</v>
      </c>
    </row>
    <row r="789" spans="17:18" x14ac:dyDescent="0.25">
      <c r="Q789" s="224" t="e">
        <f ca="1">IF(ISBLANK(INDIRECT("Data!"&amp;'Scatter Plots'!$E$3&amp;ROW(A789)+5)),NA(),INDIRECT("Data!"&amp;'Scatter Plots'!$E$3&amp;ROW(A789)+5))</f>
        <v>#N/A</v>
      </c>
      <c r="R789" s="224" t="e">
        <f ca="1">IF(ISBLANK(INDIRECT("Data!"&amp;'Scatter Plots'!$D$3&amp;ROW(A789)+5)),NA(),INDIRECT("Data!"&amp;'Scatter Plots'!$D$3&amp;ROW(A789)+5))</f>
        <v>#N/A</v>
      </c>
    </row>
    <row r="790" spans="17:18" x14ac:dyDescent="0.25">
      <c r="Q790" s="224" t="e">
        <f ca="1">IF(ISBLANK(INDIRECT("Data!"&amp;'Scatter Plots'!$E$3&amp;ROW(A790)+5)),NA(),INDIRECT("Data!"&amp;'Scatter Plots'!$E$3&amp;ROW(A790)+5))</f>
        <v>#N/A</v>
      </c>
      <c r="R790" s="224" t="e">
        <f ca="1">IF(ISBLANK(INDIRECT("Data!"&amp;'Scatter Plots'!$D$3&amp;ROW(A790)+5)),NA(),INDIRECT("Data!"&amp;'Scatter Plots'!$D$3&amp;ROW(A790)+5))</f>
        <v>#N/A</v>
      </c>
    </row>
    <row r="791" spans="17:18" x14ac:dyDescent="0.25">
      <c r="Q791" s="224" t="e">
        <f ca="1">IF(ISBLANK(INDIRECT("Data!"&amp;'Scatter Plots'!$E$3&amp;ROW(A791)+5)),NA(),INDIRECT("Data!"&amp;'Scatter Plots'!$E$3&amp;ROW(A791)+5))</f>
        <v>#N/A</v>
      </c>
      <c r="R791" s="224" t="e">
        <f ca="1">IF(ISBLANK(INDIRECT("Data!"&amp;'Scatter Plots'!$D$3&amp;ROW(A791)+5)),NA(),INDIRECT("Data!"&amp;'Scatter Plots'!$D$3&amp;ROW(A791)+5))</f>
        <v>#N/A</v>
      </c>
    </row>
    <row r="792" spans="17:18" x14ac:dyDescent="0.25">
      <c r="Q792" s="224" t="e">
        <f ca="1">IF(ISBLANK(INDIRECT("Data!"&amp;'Scatter Plots'!$E$3&amp;ROW(A792)+5)),NA(),INDIRECT("Data!"&amp;'Scatter Plots'!$E$3&amp;ROW(A792)+5))</f>
        <v>#N/A</v>
      </c>
      <c r="R792" s="224" t="e">
        <f ca="1">IF(ISBLANK(INDIRECT("Data!"&amp;'Scatter Plots'!$D$3&amp;ROW(A792)+5)),NA(),INDIRECT("Data!"&amp;'Scatter Plots'!$D$3&amp;ROW(A792)+5))</f>
        <v>#N/A</v>
      </c>
    </row>
    <row r="793" spans="17:18" x14ac:dyDescent="0.25">
      <c r="Q793" s="224" t="e">
        <f ca="1">IF(ISBLANK(INDIRECT("Data!"&amp;'Scatter Plots'!$E$3&amp;ROW(A793)+5)),NA(),INDIRECT("Data!"&amp;'Scatter Plots'!$E$3&amp;ROW(A793)+5))</f>
        <v>#N/A</v>
      </c>
      <c r="R793" s="224" t="e">
        <f ca="1">IF(ISBLANK(INDIRECT("Data!"&amp;'Scatter Plots'!$D$3&amp;ROW(A793)+5)),NA(),INDIRECT("Data!"&amp;'Scatter Plots'!$D$3&amp;ROW(A793)+5))</f>
        <v>#N/A</v>
      </c>
    </row>
    <row r="794" spans="17:18" x14ac:dyDescent="0.25">
      <c r="Q794" s="224" t="e">
        <f ca="1">IF(ISBLANK(INDIRECT("Data!"&amp;'Scatter Plots'!$E$3&amp;ROW(A794)+5)),NA(),INDIRECT("Data!"&amp;'Scatter Plots'!$E$3&amp;ROW(A794)+5))</f>
        <v>#N/A</v>
      </c>
      <c r="R794" s="224" t="e">
        <f ca="1">IF(ISBLANK(INDIRECT("Data!"&amp;'Scatter Plots'!$D$3&amp;ROW(A794)+5)),NA(),INDIRECT("Data!"&amp;'Scatter Plots'!$D$3&amp;ROW(A794)+5))</f>
        <v>#N/A</v>
      </c>
    </row>
    <row r="795" spans="17:18" x14ac:dyDescent="0.25">
      <c r="Q795" s="224" t="e">
        <f ca="1">IF(ISBLANK(INDIRECT("Data!"&amp;'Scatter Plots'!$E$3&amp;ROW(A795)+5)),NA(),INDIRECT("Data!"&amp;'Scatter Plots'!$E$3&amp;ROW(A795)+5))</f>
        <v>#N/A</v>
      </c>
      <c r="R795" s="224" t="e">
        <f ca="1">IF(ISBLANK(INDIRECT("Data!"&amp;'Scatter Plots'!$D$3&amp;ROW(A795)+5)),NA(),INDIRECT("Data!"&amp;'Scatter Plots'!$D$3&amp;ROW(A795)+5))</f>
        <v>#N/A</v>
      </c>
    </row>
    <row r="796" spans="17:18" x14ac:dyDescent="0.25">
      <c r="Q796" s="224" t="e">
        <f ca="1">IF(ISBLANK(INDIRECT("Data!"&amp;'Scatter Plots'!$E$3&amp;ROW(A796)+5)),NA(),INDIRECT("Data!"&amp;'Scatter Plots'!$E$3&amp;ROW(A796)+5))</f>
        <v>#N/A</v>
      </c>
      <c r="R796" s="224" t="e">
        <f ca="1">IF(ISBLANK(INDIRECT("Data!"&amp;'Scatter Plots'!$D$3&amp;ROW(A796)+5)),NA(),INDIRECT("Data!"&amp;'Scatter Plots'!$D$3&amp;ROW(A796)+5))</f>
        <v>#N/A</v>
      </c>
    </row>
    <row r="797" spans="17:18" x14ac:dyDescent="0.25">
      <c r="Q797" s="224" t="e">
        <f ca="1">IF(ISBLANK(INDIRECT("Data!"&amp;'Scatter Plots'!$E$3&amp;ROW(A797)+5)),NA(),INDIRECT("Data!"&amp;'Scatter Plots'!$E$3&amp;ROW(A797)+5))</f>
        <v>#N/A</v>
      </c>
      <c r="R797" s="224" t="e">
        <f ca="1">IF(ISBLANK(INDIRECT("Data!"&amp;'Scatter Plots'!$D$3&amp;ROW(A797)+5)),NA(),INDIRECT("Data!"&amp;'Scatter Plots'!$D$3&amp;ROW(A797)+5))</f>
        <v>#N/A</v>
      </c>
    </row>
    <row r="798" spans="17:18" x14ac:dyDescent="0.25">
      <c r="Q798" s="224" t="e">
        <f ca="1">IF(ISBLANK(INDIRECT("Data!"&amp;'Scatter Plots'!$E$3&amp;ROW(A798)+5)),NA(),INDIRECT("Data!"&amp;'Scatter Plots'!$E$3&amp;ROW(A798)+5))</f>
        <v>#N/A</v>
      </c>
      <c r="R798" s="224" t="e">
        <f ca="1">IF(ISBLANK(INDIRECT("Data!"&amp;'Scatter Plots'!$D$3&amp;ROW(A798)+5)),NA(),INDIRECT("Data!"&amp;'Scatter Plots'!$D$3&amp;ROW(A798)+5))</f>
        <v>#N/A</v>
      </c>
    </row>
    <row r="799" spans="17:18" x14ac:dyDescent="0.25">
      <c r="Q799" s="224" t="e">
        <f ca="1">IF(ISBLANK(INDIRECT("Data!"&amp;'Scatter Plots'!$E$3&amp;ROW(A799)+5)),NA(),INDIRECT("Data!"&amp;'Scatter Plots'!$E$3&amp;ROW(A799)+5))</f>
        <v>#N/A</v>
      </c>
      <c r="R799" s="224" t="e">
        <f ca="1">IF(ISBLANK(INDIRECT("Data!"&amp;'Scatter Plots'!$D$3&amp;ROW(A799)+5)),NA(),INDIRECT("Data!"&amp;'Scatter Plots'!$D$3&amp;ROW(A799)+5))</f>
        <v>#N/A</v>
      </c>
    </row>
    <row r="800" spans="17:18" x14ac:dyDescent="0.25">
      <c r="Q800" s="224" t="e">
        <f ca="1">IF(ISBLANK(INDIRECT("Data!"&amp;'Scatter Plots'!$E$3&amp;ROW(A800)+5)),NA(),INDIRECT("Data!"&amp;'Scatter Plots'!$E$3&amp;ROW(A800)+5))</f>
        <v>#N/A</v>
      </c>
      <c r="R800" s="224" t="e">
        <f ca="1">IF(ISBLANK(INDIRECT("Data!"&amp;'Scatter Plots'!$D$3&amp;ROW(A800)+5)),NA(),INDIRECT("Data!"&amp;'Scatter Plots'!$D$3&amp;ROW(A800)+5))</f>
        <v>#N/A</v>
      </c>
    </row>
    <row r="801" spans="17:18" x14ac:dyDescent="0.25">
      <c r="Q801" s="224" t="e">
        <f ca="1">IF(ISBLANK(INDIRECT("Data!"&amp;'Scatter Plots'!$E$3&amp;ROW(A801)+5)),NA(),INDIRECT("Data!"&amp;'Scatter Plots'!$E$3&amp;ROW(A801)+5))</f>
        <v>#N/A</v>
      </c>
      <c r="R801" s="224" t="e">
        <f ca="1">IF(ISBLANK(INDIRECT("Data!"&amp;'Scatter Plots'!$D$3&amp;ROW(A801)+5)),NA(),INDIRECT("Data!"&amp;'Scatter Plots'!$D$3&amp;ROW(A801)+5))</f>
        <v>#N/A</v>
      </c>
    </row>
    <row r="802" spans="17:18" x14ac:dyDescent="0.25">
      <c r="Q802" s="224" t="e">
        <f ca="1">IF(ISBLANK(INDIRECT("Data!"&amp;'Scatter Plots'!$E$3&amp;ROW(A802)+5)),NA(),INDIRECT("Data!"&amp;'Scatter Plots'!$E$3&amp;ROW(A802)+5))</f>
        <v>#N/A</v>
      </c>
      <c r="R802" s="224" t="e">
        <f ca="1">IF(ISBLANK(INDIRECT("Data!"&amp;'Scatter Plots'!$D$3&amp;ROW(A802)+5)),NA(),INDIRECT("Data!"&amp;'Scatter Plots'!$D$3&amp;ROW(A802)+5))</f>
        <v>#N/A</v>
      </c>
    </row>
    <row r="803" spans="17:18" x14ac:dyDescent="0.25">
      <c r="Q803" s="224" t="e">
        <f ca="1">IF(ISBLANK(INDIRECT("Data!"&amp;'Scatter Plots'!$E$3&amp;ROW(A803)+5)),NA(),INDIRECT("Data!"&amp;'Scatter Plots'!$E$3&amp;ROW(A803)+5))</f>
        <v>#N/A</v>
      </c>
      <c r="R803" s="224" t="e">
        <f ca="1">IF(ISBLANK(INDIRECT("Data!"&amp;'Scatter Plots'!$D$3&amp;ROW(A803)+5)),NA(),INDIRECT("Data!"&amp;'Scatter Plots'!$D$3&amp;ROW(A803)+5))</f>
        <v>#N/A</v>
      </c>
    </row>
    <row r="804" spans="17:18" x14ac:dyDescent="0.25">
      <c r="Q804" s="224" t="e">
        <f ca="1">IF(ISBLANK(INDIRECT("Data!"&amp;'Scatter Plots'!$E$3&amp;ROW(A804)+5)),NA(),INDIRECT("Data!"&amp;'Scatter Plots'!$E$3&amp;ROW(A804)+5))</f>
        <v>#N/A</v>
      </c>
      <c r="R804" s="224" t="e">
        <f ca="1">IF(ISBLANK(INDIRECT("Data!"&amp;'Scatter Plots'!$D$3&amp;ROW(A804)+5)),NA(),INDIRECT("Data!"&amp;'Scatter Plots'!$D$3&amp;ROW(A804)+5))</f>
        <v>#N/A</v>
      </c>
    </row>
    <row r="805" spans="17:18" x14ac:dyDescent="0.25">
      <c r="Q805" s="224" t="e">
        <f ca="1">IF(ISBLANK(INDIRECT("Data!"&amp;'Scatter Plots'!$E$3&amp;ROW(A805)+5)),NA(),INDIRECT("Data!"&amp;'Scatter Plots'!$E$3&amp;ROW(A805)+5))</f>
        <v>#N/A</v>
      </c>
      <c r="R805" s="224" t="e">
        <f ca="1">IF(ISBLANK(INDIRECT("Data!"&amp;'Scatter Plots'!$D$3&amp;ROW(A805)+5)),NA(),INDIRECT("Data!"&amp;'Scatter Plots'!$D$3&amp;ROW(A805)+5))</f>
        <v>#N/A</v>
      </c>
    </row>
    <row r="806" spans="17:18" x14ac:dyDescent="0.25">
      <c r="Q806" s="224" t="e">
        <f ca="1">IF(ISBLANK(INDIRECT("Data!"&amp;'Scatter Plots'!$E$3&amp;ROW(A806)+5)),NA(),INDIRECT("Data!"&amp;'Scatter Plots'!$E$3&amp;ROW(A806)+5))</f>
        <v>#N/A</v>
      </c>
      <c r="R806" s="224" t="e">
        <f ca="1">IF(ISBLANK(INDIRECT("Data!"&amp;'Scatter Plots'!$D$3&amp;ROW(A806)+5)),NA(),INDIRECT("Data!"&amp;'Scatter Plots'!$D$3&amp;ROW(A806)+5))</f>
        <v>#N/A</v>
      </c>
    </row>
    <row r="807" spans="17:18" x14ac:dyDescent="0.25">
      <c r="Q807" s="224" t="e">
        <f ca="1">IF(ISBLANK(INDIRECT("Data!"&amp;'Scatter Plots'!$E$3&amp;ROW(A807)+5)),NA(),INDIRECT("Data!"&amp;'Scatter Plots'!$E$3&amp;ROW(A807)+5))</f>
        <v>#N/A</v>
      </c>
      <c r="R807" s="224" t="e">
        <f ca="1">IF(ISBLANK(INDIRECT("Data!"&amp;'Scatter Plots'!$D$3&amp;ROW(A807)+5)),NA(),INDIRECT("Data!"&amp;'Scatter Plots'!$D$3&amp;ROW(A807)+5))</f>
        <v>#N/A</v>
      </c>
    </row>
    <row r="808" spans="17:18" x14ac:dyDescent="0.25">
      <c r="Q808" s="224" t="e">
        <f ca="1">IF(ISBLANK(INDIRECT("Data!"&amp;'Scatter Plots'!$E$3&amp;ROW(A808)+5)),NA(),INDIRECT("Data!"&amp;'Scatter Plots'!$E$3&amp;ROW(A808)+5))</f>
        <v>#N/A</v>
      </c>
      <c r="R808" s="224" t="e">
        <f ca="1">IF(ISBLANK(INDIRECT("Data!"&amp;'Scatter Plots'!$D$3&amp;ROW(A808)+5)),NA(),INDIRECT("Data!"&amp;'Scatter Plots'!$D$3&amp;ROW(A808)+5))</f>
        <v>#N/A</v>
      </c>
    </row>
    <row r="809" spans="17:18" x14ac:dyDescent="0.25">
      <c r="Q809" s="224" t="e">
        <f ca="1">IF(ISBLANK(INDIRECT("Data!"&amp;'Scatter Plots'!$E$3&amp;ROW(A809)+5)),NA(),INDIRECT("Data!"&amp;'Scatter Plots'!$E$3&amp;ROW(A809)+5))</f>
        <v>#N/A</v>
      </c>
      <c r="R809" s="224" t="e">
        <f ca="1">IF(ISBLANK(INDIRECT("Data!"&amp;'Scatter Plots'!$D$3&amp;ROW(A809)+5)),NA(),INDIRECT("Data!"&amp;'Scatter Plots'!$D$3&amp;ROW(A809)+5))</f>
        <v>#N/A</v>
      </c>
    </row>
    <row r="810" spans="17:18" x14ac:dyDescent="0.25">
      <c r="Q810" s="224" t="e">
        <f ca="1">IF(ISBLANK(INDIRECT("Data!"&amp;'Scatter Plots'!$E$3&amp;ROW(A810)+5)),NA(),INDIRECT("Data!"&amp;'Scatter Plots'!$E$3&amp;ROW(A810)+5))</f>
        <v>#N/A</v>
      </c>
      <c r="R810" s="224" t="e">
        <f ca="1">IF(ISBLANK(INDIRECT("Data!"&amp;'Scatter Plots'!$D$3&amp;ROW(A810)+5)),NA(),INDIRECT("Data!"&amp;'Scatter Plots'!$D$3&amp;ROW(A810)+5))</f>
        <v>#N/A</v>
      </c>
    </row>
    <row r="811" spans="17:18" x14ac:dyDescent="0.25">
      <c r="Q811" s="224" t="e">
        <f ca="1">IF(ISBLANK(INDIRECT("Data!"&amp;'Scatter Plots'!$E$3&amp;ROW(A811)+5)),NA(),INDIRECT("Data!"&amp;'Scatter Plots'!$E$3&amp;ROW(A811)+5))</f>
        <v>#N/A</v>
      </c>
      <c r="R811" s="224" t="e">
        <f ca="1">IF(ISBLANK(INDIRECT("Data!"&amp;'Scatter Plots'!$D$3&amp;ROW(A811)+5)),NA(),INDIRECT("Data!"&amp;'Scatter Plots'!$D$3&amp;ROW(A811)+5))</f>
        <v>#N/A</v>
      </c>
    </row>
    <row r="812" spans="17:18" x14ac:dyDescent="0.25">
      <c r="Q812" s="224" t="e">
        <f ca="1">IF(ISBLANK(INDIRECT("Data!"&amp;'Scatter Plots'!$E$3&amp;ROW(A812)+5)),NA(),INDIRECT("Data!"&amp;'Scatter Plots'!$E$3&amp;ROW(A812)+5))</f>
        <v>#N/A</v>
      </c>
      <c r="R812" s="224" t="e">
        <f ca="1">IF(ISBLANK(INDIRECT("Data!"&amp;'Scatter Plots'!$D$3&amp;ROW(A812)+5)),NA(),INDIRECT("Data!"&amp;'Scatter Plots'!$D$3&amp;ROW(A812)+5))</f>
        <v>#N/A</v>
      </c>
    </row>
    <row r="813" spans="17:18" x14ac:dyDescent="0.25">
      <c r="Q813" s="224" t="e">
        <f ca="1">IF(ISBLANK(INDIRECT("Data!"&amp;'Scatter Plots'!$E$3&amp;ROW(A813)+5)),NA(),INDIRECT("Data!"&amp;'Scatter Plots'!$E$3&amp;ROW(A813)+5))</f>
        <v>#N/A</v>
      </c>
      <c r="R813" s="224" t="e">
        <f ca="1">IF(ISBLANK(INDIRECT("Data!"&amp;'Scatter Plots'!$D$3&amp;ROW(A813)+5)),NA(),INDIRECT("Data!"&amp;'Scatter Plots'!$D$3&amp;ROW(A813)+5))</f>
        <v>#N/A</v>
      </c>
    </row>
    <row r="814" spans="17:18" x14ac:dyDescent="0.25">
      <c r="Q814" s="224" t="e">
        <f ca="1">IF(ISBLANK(INDIRECT("Data!"&amp;'Scatter Plots'!$E$3&amp;ROW(A814)+5)),NA(),INDIRECT("Data!"&amp;'Scatter Plots'!$E$3&amp;ROW(A814)+5))</f>
        <v>#N/A</v>
      </c>
      <c r="R814" s="224" t="e">
        <f ca="1">IF(ISBLANK(INDIRECT("Data!"&amp;'Scatter Plots'!$D$3&amp;ROW(A814)+5)),NA(),INDIRECT("Data!"&amp;'Scatter Plots'!$D$3&amp;ROW(A814)+5))</f>
        <v>#N/A</v>
      </c>
    </row>
    <row r="815" spans="17:18" x14ac:dyDescent="0.25">
      <c r="Q815" s="224" t="e">
        <f ca="1">IF(ISBLANK(INDIRECT("Data!"&amp;'Scatter Plots'!$E$3&amp;ROW(A815)+5)),NA(),INDIRECT("Data!"&amp;'Scatter Plots'!$E$3&amp;ROW(A815)+5))</f>
        <v>#N/A</v>
      </c>
      <c r="R815" s="224" t="e">
        <f ca="1">IF(ISBLANK(INDIRECT("Data!"&amp;'Scatter Plots'!$D$3&amp;ROW(A815)+5)),NA(),INDIRECT("Data!"&amp;'Scatter Plots'!$D$3&amp;ROW(A815)+5))</f>
        <v>#N/A</v>
      </c>
    </row>
    <row r="816" spans="17:18" x14ac:dyDescent="0.25">
      <c r="Q816" s="224" t="e">
        <f ca="1">IF(ISBLANK(INDIRECT("Data!"&amp;'Scatter Plots'!$E$3&amp;ROW(A816)+5)),NA(),INDIRECT("Data!"&amp;'Scatter Plots'!$E$3&amp;ROW(A816)+5))</f>
        <v>#N/A</v>
      </c>
      <c r="R816" s="224" t="e">
        <f ca="1">IF(ISBLANK(INDIRECT("Data!"&amp;'Scatter Plots'!$D$3&amp;ROW(A816)+5)),NA(),INDIRECT("Data!"&amp;'Scatter Plots'!$D$3&amp;ROW(A816)+5))</f>
        <v>#N/A</v>
      </c>
    </row>
    <row r="817" spans="17:18" x14ac:dyDescent="0.25">
      <c r="Q817" s="224" t="e">
        <f ca="1">IF(ISBLANK(INDIRECT("Data!"&amp;'Scatter Plots'!$E$3&amp;ROW(A817)+5)),NA(),INDIRECT("Data!"&amp;'Scatter Plots'!$E$3&amp;ROW(A817)+5))</f>
        <v>#N/A</v>
      </c>
      <c r="R817" s="224" t="e">
        <f ca="1">IF(ISBLANK(INDIRECT("Data!"&amp;'Scatter Plots'!$D$3&amp;ROW(A817)+5)),NA(),INDIRECT("Data!"&amp;'Scatter Plots'!$D$3&amp;ROW(A817)+5))</f>
        <v>#N/A</v>
      </c>
    </row>
    <row r="818" spans="17:18" x14ac:dyDescent="0.25">
      <c r="Q818" s="224" t="e">
        <f ca="1">IF(ISBLANK(INDIRECT("Data!"&amp;'Scatter Plots'!$E$3&amp;ROW(A818)+5)),NA(),INDIRECT("Data!"&amp;'Scatter Plots'!$E$3&amp;ROW(A818)+5))</f>
        <v>#N/A</v>
      </c>
      <c r="R818" s="224" t="e">
        <f ca="1">IF(ISBLANK(INDIRECT("Data!"&amp;'Scatter Plots'!$D$3&amp;ROW(A818)+5)),NA(),INDIRECT("Data!"&amp;'Scatter Plots'!$D$3&amp;ROW(A818)+5))</f>
        <v>#N/A</v>
      </c>
    </row>
    <row r="819" spans="17:18" x14ac:dyDescent="0.25">
      <c r="Q819" s="224" t="e">
        <f ca="1">IF(ISBLANK(INDIRECT("Data!"&amp;'Scatter Plots'!$E$3&amp;ROW(A819)+5)),NA(),INDIRECT("Data!"&amp;'Scatter Plots'!$E$3&amp;ROW(A819)+5))</f>
        <v>#N/A</v>
      </c>
      <c r="R819" s="224" t="e">
        <f ca="1">IF(ISBLANK(INDIRECT("Data!"&amp;'Scatter Plots'!$D$3&amp;ROW(A819)+5)),NA(),INDIRECT("Data!"&amp;'Scatter Plots'!$D$3&amp;ROW(A819)+5))</f>
        <v>#N/A</v>
      </c>
    </row>
    <row r="820" spans="17:18" x14ac:dyDescent="0.25">
      <c r="Q820" s="224" t="e">
        <f ca="1">IF(ISBLANK(INDIRECT("Data!"&amp;'Scatter Plots'!$E$3&amp;ROW(A820)+5)),NA(),INDIRECT("Data!"&amp;'Scatter Plots'!$E$3&amp;ROW(A820)+5))</f>
        <v>#N/A</v>
      </c>
      <c r="R820" s="224" t="e">
        <f ca="1">IF(ISBLANK(INDIRECT("Data!"&amp;'Scatter Plots'!$D$3&amp;ROW(A820)+5)),NA(),INDIRECT("Data!"&amp;'Scatter Plots'!$D$3&amp;ROW(A820)+5))</f>
        <v>#N/A</v>
      </c>
    </row>
    <row r="821" spans="17:18" x14ac:dyDescent="0.25">
      <c r="Q821" s="224" t="e">
        <f ca="1">IF(ISBLANK(INDIRECT("Data!"&amp;'Scatter Plots'!$E$3&amp;ROW(A821)+5)),NA(),INDIRECT("Data!"&amp;'Scatter Plots'!$E$3&amp;ROW(A821)+5))</f>
        <v>#N/A</v>
      </c>
      <c r="R821" s="224" t="e">
        <f ca="1">IF(ISBLANK(INDIRECT("Data!"&amp;'Scatter Plots'!$D$3&amp;ROW(A821)+5)),NA(),INDIRECT("Data!"&amp;'Scatter Plots'!$D$3&amp;ROW(A821)+5))</f>
        <v>#N/A</v>
      </c>
    </row>
    <row r="822" spans="17:18" x14ac:dyDescent="0.25">
      <c r="Q822" s="224" t="e">
        <f ca="1">IF(ISBLANK(INDIRECT("Data!"&amp;'Scatter Plots'!$E$3&amp;ROW(A822)+5)),NA(),INDIRECT("Data!"&amp;'Scatter Plots'!$E$3&amp;ROW(A822)+5))</f>
        <v>#N/A</v>
      </c>
      <c r="R822" s="224" t="e">
        <f ca="1">IF(ISBLANK(INDIRECT("Data!"&amp;'Scatter Plots'!$D$3&amp;ROW(A822)+5)),NA(),INDIRECT("Data!"&amp;'Scatter Plots'!$D$3&amp;ROW(A822)+5))</f>
        <v>#N/A</v>
      </c>
    </row>
    <row r="823" spans="17:18" x14ac:dyDescent="0.25">
      <c r="Q823" s="224" t="e">
        <f ca="1">IF(ISBLANK(INDIRECT("Data!"&amp;'Scatter Plots'!$E$3&amp;ROW(A823)+5)),NA(),INDIRECT("Data!"&amp;'Scatter Plots'!$E$3&amp;ROW(A823)+5))</f>
        <v>#N/A</v>
      </c>
      <c r="R823" s="224" t="e">
        <f ca="1">IF(ISBLANK(INDIRECT("Data!"&amp;'Scatter Plots'!$D$3&amp;ROW(A823)+5)),NA(),INDIRECT("Data!"&amp;'Scatter Plots'!$D$3&amp;ROW(A823)+5))</f>
        <v>#N/A</v>
      </c>
    </row>
    <row r="824" spans="17:18" x14ac:dyDescent="0.25">
      <c r="Q824" s="224" t="e">
        <f ca="1">IF(ISBLANK(INDIRECT("Data!"&amp;'Scatter Plots'!$E$3&amp;ROW(A824)+5)),NA(),INDIRECT("Data!"&amp;'Scatter Plots'!$E$3&amp;ROW(A824)+5))</f>
        <v>#N/A</v>
      </c>
      <c r="R824" s="224" t="e">
        <f ca="1">IF(ISBLANK(INDIRECT("Data!"&amp;'Scatter Plots'!$D$3&amp;ROW(A824)+5)),NA(),INDIRECT("Data!"&amp;'Scatter Plots'!$D$3&amp;ROW(A824)+5))</f>
        <v>#N/A</v>
      </c>
    </row>
    <row r="825" spans="17:18" x14ac:dyDescent="0.25">
      <c r="Q825" s="224" t="e">
        <f ca="1">IF(ISBLANK(INDIRECT("Data!"&amp;'Scatter Plots'!$E$3&amp;ROW(A825)+5)),NA(),INDIRECT("Data!"&amp;'Scatter Plots'!$E$3&amp;ROW(A825)+5))</f>
        <v>#N/A</v>
      </c>
      <c r="R825" s="224" t="e">
        <f ca="1">IF(ISBLANK(INDIRECT("Data!"&amp;'Scatter Plots'!$D$3&amp;ROW(A825)+5)),NA(),INDIRECT("Data!"&amp;'Scatter Plots'!$D$3&amp;ROW(A825)+5))</f>
        <v>#N/A</v>
      </c>
    </row>
    <row r="826" spans="17:18" x14ac:dyDescent="0.25">
      <c r="Q826" s="224" t="e">
        <f ca="1">IF(ISBLANK(INDIRECT("Data!"&amp;'Scatter Plots'!$E$3&amp;ROW(A826)+5)),NA(),INDIRECT("Data!"&amp;'Scatter Plots'!$E$3&amp;ROW(A826)+5))</f>
        <v>#N/A</v>
      </c>
      <c r="R826" s="224" t="e">
        <f ca="1">IF(ISBLANK(INDIRECT("Data!"&amp;'Scatter Plots'!$D$3&amp;ROW(A826)+5)),NA(),INDIRECT("Data!"&amp;'Scatter Plots'!$D$3&amp;ROW(A826)+5))</f>
        <v>#N/A</v>
      </c>
    </row>
    <row r="827" spans="17:18" x14ac:dyDescent="0.25">
      <c r="Q827" s="224" t="e">
        <f ca="1">IF(ISBLANK(INDIRECT("Data!"&amp;'Scatter Plots'!$E$3&amp;ROW(A827)+5)),NA(),INDIRECT("Data!"&amp;'Scatter Plots'!$E$3&amp;ROW(A827)+5))</f>
        <v>#N/A</v>
      </c>
      <c r="R827" s="224" t="e">
        <f ca="1">IF(ISBLANK(INDIRECT("Data!"&amp;'Scatter Plots'!$D$3&amp;ROW(A827)+5)),NA(),INDIRECT("Data!"&amp;'Scatter Plots'!$D$3&amp;ROW(A827)+5))</f>
        <v>#N/A</v>
      </c>
    </row>
    <row r="828" spans="17:18" x14ac:dyDescent="0.25">
      <c r="Q828" s="224" t="e">
        <f ca="1">IF(ISBLANK(INDIRECT("Data!"&amp;'Scatter Plots'!$E$3&amp;ROW(A828)+5)),NA(),INDIRECT("Data!"&amp;'Scatter Plots'!$E$3&amp;ROW(A828)+5))</f>
        <v>#N/A</v>
      </c>
      <c r="R828" s="224" t="e">
        <f ca="1">IF(ISBLANK(INDIRECT("Data!"&amp;'Scatter Plots'!$D$3&amp;ROW(A828)+5)),NA(),INDIRECT("Data!"&amp;'Scatter Plots'!$D$3&amp;ROW(A828)+5))</f>
        <v>#N/A</v>
      </c>
    </row>
    <row r="829" spans="17:18" x14ac:dyDescent="0.25">
      <c r="Q829" s="224" t="e">
        <f ca="1">IF(ISBLANK(INDIRECT("Data!"&amp;'Scatter Plots'!$E$3&amp;ROW(A829)+5)),NA(),INDIRECT("Data!"&amp;'Scatter Plots'!$E$3&amp;ROW(A829)+5))</f>
        <v>#N/A</v>
      </c>
      <c r="R829" s="224" t="e">
        <f ca="1">IF(ISBLANK(INDIRECT("Data!"&amp;'Scatter Plots'!$D$3&amp;ROW(A829)+5)),NA(),INDIRECT("Data!"&amp;'Scatter Plots'!$D$3&amp;ROW(A829)+5))</f>
        <v>#N/A</v>
      </c>
    </row>
    <row r="830" spans="17:18" x14ac:dyDescent="0.25">
      <c r="Q830" s="224" t="e">
        <f ca="1">IF(ISBLANK(INDIRECT("Data!"&amp;'Scatter Plots'!$E$3&amp;ROW(A830)+5)),NA(),INDIRECT("Data!"&amp;'Scatter Plots'!$E$3&amp;ROW(A830)+5))</f>
        <v>#N/A</v>
      </c>
      <c r="R830" s="224" t="e">
        <f ca="1">IF(ISBLANK(INDIRECT("Data!"&amp;'Scatter Plots'!$D$3&amp;ROW(A830)+5)),NA(),INDIRECT("Data!"&amp;'Scatter Plots'!$D$3&amp;ROW(A830)+5))</f>
        <v>#N/A</v>
      </c>
    </row>
    <row r="831" spans="17:18" x14ac:dyDescent="0.25">
      <c r="Q831" s="224" t="e">
        <f ca="1">IF(ISBLANK(INDIRECT("Data!"&amp;'Scatter Plots'!$E$3&amp;ROW(A831)+5)),NA(),INDIRECT("Data!"&amp;'Scatter Plots'!$E$3&amp;ROW(A831)+5))</f>
        <v>#N/A</v>
      </c>
      <c r="R831" s="224" t="e">
        <f ca="1">IF(ISBLANK(INDIRECT("Data!"&amp;'Scatter Plots'!$D$3&amp;ROW(A831)+5)),NA(),INDIRECT("Data!"&amp;'Scatter Plots'!$D$3&amp;ROW(A831)+5))</f>
        <v>#N/A</v>
      </c>
    </row>
    <row r="832" spans="17:18" x14ac:dyDescent="0.25">
      <c r="Q832" s="224" t="e">
        <f ca="1">IF(ISBLANK(INDIRECT("Data!"&amp;'Scatter Plots'!$E$3&amp;ROW(A832)+5)),NA(),INDIRECT("Data!"&amp;'Scatter Plots'!$E$3&amp;ROW(A832)+5))</f>
        <v>#N/A</v>
      </c>
      <c r="R832" s="224" t="e">
        <f ca="1">IF(ISBLANK(INDIRECT("Data!"&amp;'Scatter Plots'!$D$3&amp;ROW(A832)+5)),NA(),INDIRECT("Data!"&amp;'Scatter Plots'!$D$3&amp;ROW(A832)+5))</f>
        <v>#N/A</v>
      </c>
    </row>
    <row r="833" spans="17:18" x14ac:dyDescent="0.25">
      <c r="Q833" s="224" t="e">
        <f ca="1">IF(ISBLANK(INDIRECT("Data!"&amp;'Scatter Plots'!$E$3&amp;ROW(A833)+5)),NA(),INDIRECT("Data!"&amp;'Scatter Plots'!$E$3&amp;ROW(A833)+5))</f>
        <v>#N/A</v>
      </c>
      <c r="R833" s="224" t="e">
        <f ca="1">IF(ISBLANK(INDIRECT("Data!"&amp;'Scatter Plots'!$D$3&amp;ROW(A833)+5)),NA(),INDIRECT("Data!"&amp;'Scatter Plots'!$D$3&amp;ROW(A833)+5))</f>
        <v>#N/A</v>
      </c>
    </row>
    <row r="834" spans="17:18" x14ac:dyDescent="0.25">
      <c r="Q834" s="224" t="e">
        <f ca="1">IF(ISBLANK(INDIRECT("Data!"&amp;'Scatter Plots'!$E$3&amp;ROW(A834)+5)),NA(),INDIRECT("Data!"&amp;'Scatter Plots'!$E$3&amp;ROW(A834)+5))</f>
        <v>#N/A</v>
      </c>
      <c r="R834" s="224" t="e">
        <f ca="1">IF(ISBLANK(INDIRECT("Data!"&amp;'Scatter Plots'!$D$3&amp;ROW(A834)+5)),NA(),INDIRECT("Data!"&amp;'Scatter Plots'!$D$3&amp;ROW(A834)+5))</f>
        <v>#N/A</v>
      </c>
    </row>
    <row r="835" spans="17:18" x14ac:dyDescent="0.25">
      <c r="Q835" s="224" t="e">
        <f ca="1">IF(ISBLANK(INDIRECT("Data!"&amp;'Scatter Plots'!$E$3&amp;ROW(A835)+5)),NA(),INDIRECT("Data!"&amp;'Scatter Plots'!$E$3&amp;ROW(A835)+5))</f>
        <v>#N/A</v>
      </c>
      <c r="R835" s="224" t="e">
        <f ca="1">IF(ISBLANK(INDIRECT("Data!"&amp;'Scatter Plots'!$D$3&amp;ROW(A835)+5)),NA(),INDIRECT("Data!"&amp;'Scatter Plots'!$D$3&amp;ROW(A835)+5))</f>
        <v>#N/A</v>
      </c>
    </row>
    <row r="836" spans="17:18" x14ac:dyDescent="0.25">
      <c r="Q836" s="224" t="e">
        <f ca="1">IF(ISBLANK(INDIRECT("Data!"&amp;'Scatter Plots'!$E$3&amp;ROW(A836)+5)),NA(),INDIRECT("Data!"&amp;'Scatter Plots'!$E$3&amp;ROW(A836)+5))</f>
        <v>#N/A</v>
      </c>
      <c r="R836" s="224" t="e">
        <f ca="1">IF(ISBLANK(INDIRECT("Data!"&amp;'Scatter Plots'!$D$3&amp;ROW(A836)+5)),NA(),INDIRECT("Data!"&amp;'Scatter Plots'!$D$3&amp;ROW(A836)+5))</f>
        <v>#N/A</v>
      </c>
    </row>
    <row r="837" spans="17:18" x14ac:dyDescent="0.25">
      <c r="Q837" s="224" t="e">
        <f ca="1">IF(ISBLANK(INDIRECT("Data!"&amp;'Scatter Plots'!$E$3&amp;ROW(A837)+5)),NA(),INDIRECT("Data!"&amp;'Scatter Plots'!$E$3&amp;ROW(A837)+5))</f>
        <v>#N/A</v>
      </c>
      <c r="R837" s="224" t="e">
        <f ca="1">IF(ISBLANK(INDIRECT("Data!"&amp;'Scatter Plots'!$D$3&amp;ROW(A837)+5)),NA(),INDIRECT("Data!"&amp;'Scatter Plots'!$D$3&amp;ROW(A837)+5))</f>
        <v>#N/A</v>
      </c>
    </row>
    <row r="838" spans="17:18" x14ac:dyDescent="0.25">
      <c r="Q838" s="224" t="e">
        <f ca="1">IF(ISBLANK(INDIRECT("Data!"&amp;'Scatter Plots'!$E$3&amp;ROW(A838)+5)),NA(),INDIRECT("Data!"&amp;'Scatter Plots'!$E$3&amp;ROW(A838)+5))</f>
        <v>#N/A</v>
      </c>
      <c r="R838" s="224" t="e">
        <f ca="1">IF(ISBLANK(INDIRECT("Data!"&amp;'Scatter Plots'!$D$3&amp;ROW(A838)+5)),NA(),INDIRECT("Data!"&amp;'Scatter Plots'!$D$3&amp;ROW(A838)+5))</f>
        <v>#N/A</v>
      </c>
    </row>
    <row r="839" spans="17:18" x14ac:dyDescent="0.25">
      <c r="Q839" s="224" t="e">
        <f ca="1">IF(ISBLANK(INDIRECT("Data!"&amp;'Scatter Plots'!$E$3&amp;ROW(A839)+5)),NA(),INDIRECT("Data!"&amp;'Scatter Plots'!$E$3&amp;ROW(A839)+5))</f>
        <v>#N/A</v>
      </c>
      <c r="R839" s="224" t="e">
        <f ca="1">IF(ISBLANK(INDIRECT("Data!"&amp;'Scatter Plots'!$D$3&amp;ROW(A839)+5)),NA(),INDIRECT("Data!"&amp;'Scatter Plots'!$D$3&amp;ROW(A839)+5))</f>
        <v>#N/A</v>
      </c>
    </row>
    <row r="840" spans="17:18" x14ac:dyDescent="0.25">
      <c r="Q840" s="224" t="e">
        <f ca="1">IF(ISBLANK(INDIRECT("Data!"&amp;'Scatter Plots'!$E$3&amp;ROW(A840)+5)),NA(),INDIRECT("Data!"&amp;'Scatter Plots'!$E$3&amp;ROW(A840)+5))</f>
        <v>#N/A</v>
      </c>
      <c r="R840" s="224" t="e">
        <f ca="1">IF(ISBLANK(INDIRECT("Data!"&amp;'Scatter Plots'!$D$3&amp;ROW(A840)+5)),NA(),INDIRECT("Data!"&amp;'Scatter Plots'!$D$3&amp;ROW(A840)+5))</f>
        <v>#N/A</v>
      </c>
    </row>
    <row r="841" spans="17:18" x14ac:dyDescent="0.25">
      <c r="Q841" s="224" t="e">
        <f ca="1">IF(ISBLANK(INDIRECT("Data!"&amp;'Scatter Plots'!$E$3&amp;ROW(A841)+5)),NA(),INDIRECT("Data!"&amp;'Scatter Plots'!$E$3&amp;ROW(A841)+5))</f>
        <v>#N/A</v>
      </c>
      <c r="R841" s="224" t="e">
        <f ca="1">IF(ISBLANK(INDIRECT("Data!"&amp;'Scatter Plots'!$D$3&amp;ROW(A841)+5)),NA(),INDIRECT("Data!"&amp;'Scatter Plots'!$D$3&amp;ROW(A841)+5))</f>
        <v>#N/A</v>
      </c>
    </row>
    <row r="842" spans="17:18" x14ac:dyDescent="0.25">
      <c r="Q842" s="224" t="e">
        <f ca="1">IF(ISBLANK(INDIRECT("Data!"&amp;'Scatter Plots'!$E$3&amp;ROW(A842)+5)),NA(),INDIRECT("Data!"&amp;'Scatter Plots'!$E$3&amp;ROW(A842)+5))</f>
        <v>#N/A</v>
      </c>
      <c r="R842" s="224" t="e">
        <f ca="1">IF(ISBLANK(INDIRECT("Data!"&amp;'Scatter Plots'!$D$3&amp;ROW(A842)+5)),NA(),INDIRECT("Data!"&amp;'Scatter Plots'!$D$3&amp;ROW(A842)+5))</f>
        <v>#N/A</v>
      </c>
    </row>
    <row r="843" spans="17:18" x14ac:dyDescent="0.25">
      <c r="Q843" s="224" t="e">
        <f ca="1">IF(ISBLANK(INDIRECT("Data!"&amp;'Scatter Plots'!$E$3&amp;ROW(A843)+5)),NA(),INDIRECT("Data!"&amp;'Scatter Plots'!$E$3&amp;ROW(A843)+5))</f>
        <v>#N/A</v>
      </c>
      <c r="R843" s="224" t="e">
        <f ca="1">IF(ISBLANK(INDIRECT("Data!"&amp;'Scatter Plots'!$D$3&amp;ROW(A843)+5)),NA(),INDIRECT("Data!"&amp;'Scatter Plots'!$D$3&amp;ROW(A843)+5))</f>
        <v>#N/A</v>
      </c>
    </row>
    <row r="844" spans="17:18" x14ac:dyDescent="0.25">
      <c r="Q844" s="224" t="e">
        <f ca="1">IF(ISBLANK(INDIRECT("Data!"&amp;'Scatter Plots'!$E$3&amp;ROW(A844)+5)),NA(),INDIRECT("Data!"&amp;'Scatter Plots'!$E$3&amp;ROW(A844)+5))</f>
        <v>#N/A</v>
      </c>
      <c r="R844" s="224" t="e">
        <f ca="1">IF(ISBLANK(INDIRECT("Data!"&amp;'Scatter Plots'!$D$3&amp;ROW(A844)+5)),NA(),INDIRECT("Data!"&amp;'Scatter Plots'!$D$3&amp;ROW(A844)+5))</f>
        <v>#N/A</v>
      </c>
    </row>
    <row r="845" spans="17:18" x14ac:dyDescent="0.25">
      <c r="Q845" s="224" t="e">
        <f ca="1">IF(ISBLANK(INDIRECT("Data!"&amp;'Scatter Plots'!$E$3&amp;ROW(A845)+5)),NA(),INDIRECT("Data!"&amp;'Scatter Plots'!$E$3&amp;ROW(A845)+5))</f>
        <v>#N/A</v>
      </c>
      <c r="R845" s="224" t="e">
        <f ca="1">IF(ISBLANK(INDIRECT("Data!"&amp;'Scatter Plots'!$D$3&amp;ROW(A845)+5)),NA(),INDIRECT("Data!"&amp;'Scatter Plots'!$D$3&amp;ROW(A845)+5))</f>
        <v>#N/A</v>
      </c>
    </row>
    <row r="846" spans="17:18" x14ac:dyDescent="0.25">
      <c r="Q846" s="224" t="e">
        <f ca="1">IF(ISBLANK(INDIRECT("Data!"&amp;'Scatter Plots'!$E$3&amp;ROW(A846)+5)),NA(),INDIRECT("Data!"&amp;'Scatter Plots'!$E$3&amp;ROW(A846)+5))</f>
        <v>#N/A</v>
      </c>
      <c r="R846" s="224" t="e">
        <f ca="1">IF(ISBLANK(INDIRECT("Data!"&amp;'Scatter Plots'!$D$3&amp;ROW(A846)+5)),NA(),INDIRECT("Data!"&amp;'Scatter Plots'!$D$3&amp;ROW(A846)+5))</f>
        <v>#N/A</v>
      </c>
    </row>
    <row r="847" spans="17:18" x14ac:dyDescent="0.25">
      <c r="Q847" s="224" t="e">
        <f ca="1">IF(ISBLANK(INDIRECT("Data!"&amp;'Scatter Plots'!$E$3&amp;ROW(A847)+5)),NA(),INDIRECT("Data!"&amp;'Scatter Plots'!$E$3&amp;ROW(A847)+5))</f>
        <v>#N/A</v>
      </c>
      <c r="R847" s="224" t="e">
        <f ca="1">IF(ISBLANK(INDIRECT("Data!"&amp;'Scatter Plots'!$D$3&amp;ROW(A847)+5)),NA(),INDIRECT("Data!"&amp;'Scatter Plots'!$D$3&amp;ROW(A847)+5))</f>
        <v>#N/A</v>
      </c>
    </row>
    <row r="848" spans="17:18" x14ac:dyDescent="0.25">
      <c r="Q848" s="224" t="e">
        <f ca="1">IF(ISBLANK(INDIRECT("Data!"&amp;'Scatter Plots'!$E$3&amp;ROW(A848)+5)),NA(),INDIRECT("Data!"&amp;'Scatter Plots'!$E$3&amp;ROW(A848)+5))</f>
        <v>#N/A</v>
      </c>
      <c r="R848" s="224" t="e">
        <f ca="1">IF(ISBLANK(INDIRECT("Data!"&amp;'Scatter Plots'!$D$3&amp;ROW(A848)+5)),NA(),INDIRECT("Data!"&amp;'Scatter Plots'!$D$3&amp;ROW(A848)+5))</f>
        <v>#N/A</v>
      </c>
    </row>
    <row r="849" spans="17:18" x14ac:dyDescent="0.25">
      <c r="Q849" s="224" t="e">
        <f ca="1">IF(ISBLANK(INDIRECT("Data!"&amp;'Scatter Plots'!$E$3&amp;ROW(A849)+5)),NA(),INDIRECT("Data!"&amp;'Scatter Plots'!$E$3&amp;ROW(A849)+5))</f>
        <v>#N/A</v>
      </c>
      <c r="R849" s="224" t="e">
        <f ca="1">IF(ISBLANK(INDIRECT("Data!"&amp;'Scatter Plots'!$D$3&amp;ROW(A849)+5)),NA(),INDIRECT("Data!"&amp;'Scatter Plots'!$D$3&amp;ROW(A849)+5))</f>
        <v>#N/A</v>
      </c>
    </row>
    <row r="850" spans="17:18" x14ac:dyDescent="0.25">
      <c r="Q850" s="224" t="e">
        <f ca="1">IF(ISBLANK(INDIRECT("Data!"&amp;'Scatter Plots'!$E$3&amp;ROW(A850)+5)),NA(),INDIRECT("Data!"&amp;'Scatter Plots'!$E$3&amp;ROW(A850)+5))</f>
        <v>#N/A</v>
      </c>
      <c r="R850" s="224" t="e">
        <f ca="1">IF(ISBLANK(INDIRECT("Data!"&amp;'Scatter Plots'!$D$3&amp;ROW(A850)+5)),NA(),INDIRECT("Data!"&amp;'Scatter Plots'!$D$3&amp;ROW(A850)+5))</f>
        <v>#N/A</v>
      </c>
    </row>
    <row r="851" spans="17:18" x14ac:dyDescent="0.25">
      <c r="Q851" s="224" t="e">
        <f ca="1">IF(ISBLANK(INDIRECT("Data!"&amp;'Scatter Plots'!$E$3&amp;ROW(A851)+5)),NA(),INDIRECT("Data!"&amp;'Scatter Plots'!$E$3&amp;ROW(A851)+5))</f>
        <v>#N/A</v>
      </c>
      <c r="R851" s="224" t="e">
        <f ca="1">IF(ISBLANK(INDIRECT("Data!"&amp;'Scatter Plots'!$D$3&amp;ROW(A851)+5)),NA(),INDIRECT("Data!"&amp;'Scatter Plots'!$D$3&amp;ROW(A851)+5))</f>
        <v>#N/A</v>
      </c>
    </row>
    <row r="852" spans="17:18" x14ac:dyDescent="0.25">
      <c r="Q852" s="224" t="e">
        <f ca="1">IF(ISBLANK(INDIRECT("Data!"&amp;'Scatter Plots'!$E$3&amp;ROW(A852)+5)),NA(),INDIRECT("Data!"&amp;'Scatter Plots'!$E$3&amp;ROW(A852)+5))</f>
        <v>#N/A</v>
      </c>
      <c r="R852" s="224" t="e">
        <f ca="1">IF(ISBLANK(INDIRECT("Data!"&amp;'Scatter Plots'!$D$3&amp;ROW(A852)+5)),NA(),INDIRECT("Data!"&amp;'Scatter Plots'!$D$3&amp;ROW(A852)+5))</f>
        <v>#N/A</v>
      </c>
    </row>
    <row r="853" spans="17:18" x14ac:dyDescent="0.25">
      <c r="Q853" s="224" t="e">
        <f ca="1">IF(ISBLANK(INDIRECT("Data!"&amp;'Scatter Plots'!$E$3&amp;ROW(A853)+5)),NA(),INDIRECT("Data!"&amp;'Scatter Plots'!$E$3&amp;ROW(A853)+5))</f>
        <v>#N/A</v>
      </c>
      <c r="R853" s="224" t="e">
        <f ca="1">IF(ISBLANK(INDIRECT("Data!"&amp;'Scatter Plots'!$D$3&amp;ROW(A853)+5)),NA(),INDIRECT("Data!"&amp;'Scatter Plots'!$D$3&amp;ROW(A853)+5))</f>
        <v>#N/A</v>
      </c>
    </row>
    <row r="854" spans="17:18" x14ac:dyDescent="0.25">
      <c r="Q854" s="224" t="e">
        <f ca="1">IF(ISBLANK(INDIRECT("Data!"&amp;'Scatter Plots'!$E$3&amp;ROW(A854)+5)),NA(),INDIRECT("Data!"&amp;'Scatter Plots'!$E$3&amp;ROW(A854)+5))</f>
        <v>#N/A</v>
      </c>
      <c r="R854" s="224" t="e">
        <f ca="1">IF(ISBLANK(INDIRECT("Data!"&amp;'Scatter Plots'!$D$3&amp;ROW(A854)+5)),NA(),INDIRECT("Data!"&amp;'Scatter Plots'!$D$3&amp;ROW(A854)+5))</f>
        <v>#N/A</v>
      </c>
    </row>
    <row r="855" spans="17:18" x14ac:dyDescent="0.25">
      <c r="Q855" s="224" t="e">
        <f ca="1">IF(ISBLANK(INDIRECT("Data!"&amp;'Scatter Plots'!$E$3&amp;ROW(A855)+5)),NA(),INDIRECT("Data!"&amp;'Scatter Plots'!$E$3&amp;ROW(A855)+5))</f>
        <v>#N/A</v>
      </c>
      <c r="R855" s="224" t="e">
        <f ca="1">IF(ISBLANK(INDIRECT("Data!"&amp;'Scatter Plots'!$D$3&amp;ROW(A855)+5)),NA(),INDIRECT("Data!"&amp;'Scatter Plots'!$D$3&amp;ROW(A855)+5))</f>
        <v>#N/A</v>
      </c>
    </row>
    <row r="856" spans="17:18" x14ac:dyDescent="0.25">
      <c r="Q856" s="224" t="e">
        <f ca="1">IF(ISBLANK(INDIRECT("Data!"&amp;'Scatter Plots'!$E$3&amp;ROW(A856)+5)),NA(),INDIRECT("Data!"&amp;'Scatter Plots'!$E$3&amp;ROW(A856)+5))</f>
        <v>#N/A</v>
      </c>
      <c r="R856" s="224" t="e">
        <f ca="1">IF(ISBLANK(INDIRECT("Data!"&amp;'Scatter Plots'!$D$3&amp;ROW(A856)+5)),NA(),INDIRECT("Data!"&amp;'Scatter Plots'!$D$3&amp;ROW(A856)+5))</f>
        <v>#N/A</v>
      </c>
    </row>
    <row r="857" spans="17:18" x14ac:dyDescent="0.25">
      <c r="Q857" s="224" t="e">
        <f ca="1">IF(ISBLANK(INDIRECT("Data!"&amp;'Scatter Plots'!$E$3&amp;ROW(A857)+5)),NA(),INDIRECT("Data!"&amp;'Scatter Plots'!$E$3&amp;ROW(A857)+5))</f>
        <v>#N/A</v>
      </c>
      <c r="R857" s="224" t="e">
        <f ca="1">IF(ISBLANK(INDIRECT("Data!"&amp;'Scatter Plots'!$D$3&amp;ROW(A857)+5)),NA(),INDIRECT("Data!"&amp;'Scatter Plots'!$D$3&amp;ROW(A857)+5))</f>
        <v>#N/A</v>
      </c>
    </row>
    <row r="858" spans="17:18" x14ac:dyDescent="0.25">
      <c r="Q858" s="224" t="e">
        <f ca="1">IF(ISBLANK(INDIRECT("Data!"&amp;'Scatter Plots'!$E$3&amp;ROW(A858)+5)),NA(),INDIRECT("Data!"&amp;'Scatter Plots'!$E$3&amp;ROW(A858)+5))</f>
        <v>#N/A</v>
      </c>
      <c r="R858" s="224" t="e">
        <f ca="1">IF(ISBLANK(INDIRECT("Data!"&amp;'Scatter Plots'!$D$3&amp;ROW(A858)+5)),NA(),INDIRECT("Data!"&amp;'Scatter Plots'!$D$3&amp;ROW(A858)+5))</f>
        <v>#N/A</v>
      </c>
    </row>
    <row r="859" spans="17:18" x14ac:dyDescent="0.25">
      <c r="Q859" s="224" t="e">
        <f ca="1">IF(ISBLANK(INDIRECT("Data!"&amp;'Scatter Plots'!$E$3&amp;ROW(A859)+5)),NA(),INDIRECT("Data!"&amp;'Scatter Plots'!$E$3&amp;ROW(A859)+5))</f>
        <v>#N/A</v>
      </c>
      <c r="R859" s="224" t="e">
        <f ca="1">IF(ISBLANK(INDIRECT("Data!"&amp;'Scatter Plots'!$D$3&amp;ROW(A859)+5)),NA(),INDIRECT("Data!"&amp;'Scatter Plots'!$D$3&amp;ROW(A859)+5))</f>
        <v>#N/A</v>
      </c>
    </row>
    <row r="860" spans="17:18" x14ac:dyDescent="0.25">
      <c r="Q860" s="224" t="e">
        <f ca="1">IF(ISBLANK(INDIRECT("Data!"&amp;'Scatter Plots'!$E$3&amp;ROW(A860)+5)),NA(),INDIRECT("Data!"&amp;'Scatter Plots'!$E$3&amp;ROW(A860)+5))</f>
        <v>#N/A</v>
      </c>
      <c r="R860" s="224" t="e">
        <f ca="1">IF(ISBLANK(INDIRECT("Data!"&amp;'Scatter Plots'!$D$3&amp;ROW(A860)+5)),NA(),INDIRECT("Data!"&amp;'Scatter Plots'!$D$3&amp;ROW(A860)+5))</f>
        <v>#N/A</v>
      </c>
    </row>
    <row r="861" spans="17:18" x14ac:dyDescent="0.25">
      <c r="Q861" s="224" t="e">
        <f ca="1">IF(ISBLANK(INDIRECT("Data!"&amp;'Scatter Plots'!$E$3&amp;ROW(A861)+5)),NA(),INDIRECT("Data!"&amp;'Scatter Plots'!$E$3&amp;ROW(A861)+5))</f>
        <v>#N/A</v>
      </c>
      <c r="R861" s="224" t="e">
        <f ca="1">IF(ISBLANK(INDIRECT("Data!"&amp;'Scatter Plots'!$D$3&amp;ROW(A861)+5)),NA(),INDIRECT("Data!"&amp;'Scatter Plots'!$D$3&amp;ROW(A861)+5))</f>
        <v>#N/A</v>
      </c>
    </row>
    <row r="862" spans="17:18" x14ac:dyDescent="0.25">
      <c r="Q862" s="224" t="e">
        <f ca="1">IF(ISBLANK(INDIRECT("Data!"&amp;'Scatter Plots'!$E$3&amp;ROW(A862)+5)),NA(),INDIRECT("Data!"&amp;'Scatter Plots'!$E$3&amp;ROW(A862)+5))</f>
        <v>#N/A</v>
      </c>
      <c r="R862" s="224" t="e">
        <f ca="1">IF(ISBLANK(INDIRECT("Data!"&amp;'Scatter Plots'!$D$3&amp;ROW(A862)+5)),NA(),INDIRECT("Data!"&amp;'Scatter Plots'!$D$3&amp;ROW(A862)+5))</f>
        <v>#N/A</v>
      </c>
    </row>
    <row r="863" spans="17:18" x14ac:dyDescent="0.25">
      <c r="Q863" s="224" t="e">
        <f ca="1">IF(ISBLANK(INDIRECT("Data!"&amp;'Scatter Plots'!$E$3&amp;ROW(A863)+5)),NA(),INDIRECT("Data!"&amp;'Scatter Plots'!$E$3&amp;ROW(A863)+5))</f>
        <v>#N/A</v>
      </c>
      <c r="R863" s="224" t="e">
        <f ca="1">IF(ISBLANK(INDIRECT("Data!"&amp;'Scatter Plots'!$D$3&amp;ROW(A863)+5)),NA(),INDIRECT("Data!"&amp;'Scatter Plots'!$D$3&amp;ROW(A863)+5))</f>
        <v>#N/A</v>
      </c>
    </row>
    <row r="864" spans="17:18" x14ac:dyDescent="0.25">
      <c r="Q864" s="224" t="e">
        <f ca="1">IF(ISBLANK(INDIRECT("Data!"&amp;'Scatter Plots'!$E$3&amp;ROW(A864)+5)),NA(),INDIRECT("Data!"&amp;'Scatter Plots'!$E$3&amp;ROW(A864)+5))</f>
        <v>#N/A</v>
      </c>
      <c r="R864" s="224" t="e">
        <f ca="1">IF(ISBLANK(INDIRECT("Data!"&amp;'Scatter Plots'!$D$3&amp;ROW(A864)+5)),NA(),INDIRECT("Data!"&amp;'Scatter Plots'!$D$3&amp;ROW(A864)+5))</f>
        <v>#N/A</v>
      </c>
    </row>
    <row r="865" spans="17:18" x14ac:dyDescent="0.25">
      <c r="Q865" s="224" t="e">
        <f ca="1">IF(ISBLANK(INDIRECT("Data!"&amp;'Scatter Plots'!$E$3&amp;ROW(A865)+5)),NA(),INDIRECT("Data!"&amp;'Scatter Plots'!$E$3&amp;ROW(A865)+5))</f>
        <v>#N/A</v>
      </c>
      <c r="R865" s="224" t="e">
        <f ca="1">IF(ISBLANK(INDIRECT("Data!"&amp;'Scatter Plots'!$D$3&amp;ROW(A865)+5)),NA(),INDIRECT("Data!"&amp;'Scatter Plots'!$D$3&amp;ROW(A865)+5))</f>
        <v>#N/A</v>
      </c>
    </row>
    <row r="866" spans="17:18" x14ac:dyDescent="0.25">
      <c r="Q866" s="224" t="e">
        <f ca="1">IF(ISBLANK(INDIRECT("Data!"&amp;'Scatter Plots'!$E$3&amp;ROW(A866)+5)),NA(),INDIRECT("Data!"&amp;'Scatter Plots'!$E$3&amp;ROW(A866)+5))</f>
        <v>#N/A</v>
      </c>
      <c r="R866" s="224" t="e">
        <f ca="1">IF(ISBLANK(INDIRECT("Data!"&amp;'Scatter Plots'!$D$3&amp;ROW(A866)+5)),NA(),INDIRECT("Data!"&amp;'Scatter Plots'!$D$3&amp;ROW(A866)+5))</f>
        <v>#N/A</v>
      </c>
    </row>
    <row r="867" spans="17:18" x14ac:dyDescent="0.25">
      <c r="Q867" s="224" t="e">
        <f ca="1">IF(ISBLANK(INDIRECT("Data!"&amp;'Scatter Plots'!$E$3&amp;ROW(A867)+5)),NA(),INDIRECT("Data!"&amp;'Scatter Plots'!$E$3&amp;ROW(A867)+5))</f>
        <v>#N/A</v>
      </c>
      <c r="R867" s="224" t="e">
        <f ca="1">IF(ISBLANK(INDIRECT("Data!"&amp;'Scatter Plots'!$D$3&amp;ROW(A867)+5)),NA(),INDIRECT("Data!"&amp;'Scatter Plots'!$D$3&amp;ROW(A867)+5))</f>
        <v>#N/A</v>
      </c>
    </row>
    <row r="868" spans="17:18" x14ac:dyDescent="0.25">
      <c r="Q868" s="224" t="e">
        <f ca="1">IF(ISBLANK(INDIRECT("Data!"&amp;'Scatter Plots'!$E$3&amp;ROW(A868)+5)),NA(),INDIRECT("Data!"&amp;'Scatter Plots'!$E$3&amp;ROW(A868)+5))</f>
        <v>#N/A</v>
      </c>
      <c r="R868" s="224" t="e">
        <f ca="1">IF(ISBLANK(INDIRECT("Data!"&amp;'Scatter Plots'!$D$3&amp;ROW(A868)+5)),NA(),INDIRECT("Data!"&amp;'Scatter Plots'!$D$3&amp;ROW(A868)+5))</f>
        <v>#N/A</v>
      </c>
    </row>
    <row r="869" spans="17:18" x14ac:dyDescent="0.25">
      <c r="Q869" s="224" t="e">
        <f ca="1">IF(ISBLANK(INDIRECT("Data!"&amp;'Scatter Plots'!$E$3&amp;ROW(A869)+5)),NA(),INDIRECT("Data!"&amp;'Scatter Plots'!$E$3&amp;ROW(A869)+5))</f>
        <v>#N/A</v>
      </c>
      <c r="R869" s="224" t="e">
        <f ca="1">IF(ISBLANK(INDIRECT("Data!"&amp;'Scatter Plots'!$D$3&amp;ROW(A869)+5)),NA(),INDIRECT("Data!"&amp;'Scatter Plots'!$D$3&amp;ROW(A869)+5))</f>
        <v>#N/A</v>
      </c>
    </row>
    <row r="870" spans="17:18" x14ac:dyDescent="0.25">
      <c r="Q870" s="224" t="e">
        <f ca="1">IF(ISBLANK(INDIRECT("Data!"&amp;'Scatter Plots'!$E$3&amp;ROW(A870)+5)),NA(),INDIRECT("Data!"&amp;'Scatter Plots'!$E$3&amp;ROW(A870)+5))</f>
        <v>#N/A</v>
      </c>
      <c r="R870" s="224" t="e">
        <f ca="1">IF(ISBLANK(INDIRECT("Data!"&amp;'Scatter Plots'!$D$3&amp;ROW(A870)+5)),NA(),INDIRECT("Data!"&amp;'Scatter Plots'!$D$3&amp;ROW(A870)+5))</f>
        <v>#N/A</v>
      </c>
    </row>
    <row r="871" spans="17:18" x14ac:dyDescent="0.25">
      <c r="Q871" s="224" t="e">
        <f ca="1">IF(ISBLANK(INDIRECT("Data!"&amp;'Scatter Plots'!$E$3&amp;ROW(A871)+5)),NA(),INDIRECT("Data!"&amp;'Scatter Plots'!$E$3&amp;ROW(A871)+5))</f>
        <v>#N/A</v>
      </c>
      <c r="R871" s="224" t="e">
        <f ca="1">IF(ISBLANK(INDIRECT("Data!"&amp;'Scatter Plots'!$D$3&amp;ROW(A871)+5)),NA(),INDIRECT("Data!"&amp;'Scatter Plots'!$D$3&amp;ROW(A871)+5))</f>
        <v>#N/A</v>
      </c>
    </row>
    <row r="872" spans="17:18" x14ac:dyDescent="0.25">
      <c r="Q872" s="224" t="e">
        <f ca="1">IF(ISBLANK(INDIRECT("Data!"&amp;'Scatter Plots'!$E$3&amp;ROW(A872)+5)),NA(),INDIRECT("Data!"&amp;'Scatter Plots'!$E$3&amp;ROW(A872)+5))</f>
        <v>#N/A</v>
      </c>
      <c r="R872" s="224" t="e">
        <f ca="1">IF(ISBLANK(INDIRECT("Data!"&amp;'Scatter Plots'!$D$3&amp;ROW(A872)+5)),NA(),INDIRECT("Data!"&amp;'Scatter Plots'!$D$3&amp;ROW(A872)+5))</f>
        <v>#N/A</v>
      </c>
    </row>
    <row r="873" spans="17:18" x14ac:dyDescent="0.25">
      <c r="Q873" s="224" t="e">
        <f ca="1">IF(ISBLANK(INDIRECT("Data!"&amp;'Scatter Plots'!$E$3&amp;ROW(A873)+5)),NA(),INDIRECT("Data!"&amp;'Scatter Plots'!$E$3&amp;ROW(A873)+5))</f>
        <v>#N/A</v>
      </c>
      <c r="R873" s="224" t="e">
        <f ca="1">IF(ISBLANK(INDIRECT("Data!"&amp;'Scatter Plots'!$D$3&amp;ROW(A873)+5)),NA(),INDIRECT("Data!"&amp;'Scatter Plots'!$D$3&amp;ROW(A873)+5))</f>
        <v>#N/A</v>
      </c>
    </row>
    <row r="874" spans="17:18" x14ac:dyDescent="0.25">
      <c r="Q874" s="224" t="e">
        <f ca="1">IF(ISBLANK(INDIRECT("Data!"&amp;'Scatter Plots'!$E$3&amp;ROW(A874)+5)),NA(),INDIRECT("Data!"&amp;'Scatter Plots'!$E$3&amp;ROW(A874)+5))</f>
        <v>#N/A</v>
      </c>
      <c r="R874" s="224" t="e">
        <f ca="1">IF(ISBLANK(INDIRECT("Data!"&amp;'Scatter Plots'!$D$3&amp;ROW(A874)+5)),NA(),INDIRECT("Data!"&amp;'Scatter Plots'!$D$3&amp;ROW(A874)+5))</f>
        <v>#N/A</v>
      </c>
    </row>
    <row r="875" spans="17:18" x14ac:dyDescent="0.25">
      <c r="Q875" s="224" t="e">
        <f ca="1">IF(ISBLANK(INDIRECT("Data!"&amp;'Scatter Plots'!$E$3&amp;ROW(A875)+5)),NA(),INDIRECT("Data!"&amp;'Scatter Plots'!$E$3&amp;ROW(A875)+5))</f>
        <v>#N/A</v>
      </c>
      <c r="R875" s="224" t="e">
        <f ca="1">IF(ISBLANK(INDIRECT("Data!"&amp;'Scatter Plots'!$D$3&amp;ROW(A875)+5)),NA(),INDIRECT("Data!"&amp;'Scatter Plots'!$D$3&amp;ROW(A875)+5))</f>
        <v>#N/A</v>
      </c>
    </row>
    <row r="876" spans="17:18" x14ac:dyDescent="0.25">
      <c r="Q876" s="224" t="e">
        <f ca="1">IF(ISBLANK(INDIRECT("Data!"&amp;'Scatter Plots'!$E$3&amp;ROW(A876)+5)),NA(),INDIRECT("Data!"&amp;'Scatter Plots'!$E$3&amp;ROW(A876)+5))</f>
        <v>#N/A</v>
      </c>
      <c r="R876" s="224" t="e">
        <f ca="1">IF(ISBLANK(INDIRECT("Data!"&amp;'Scatter Plots'!$D$3&amp;ROW(A876)+5)),NA(),INDIRECT("Data!"&amp;'Scatter Plots'!$D$3&amp;ROW(A876)+5))</f>
        <v>#N/A</v>
      </c>
    </row>
    <row r="877" spans="17:18" x14ac:dyDescent="0.25">
      <c r="Q877" s="224" t="e">
        <f ca="1">IF(ISBLANK(INDIRECT("Data!"&amp;'Scatter Plots'!$E$3&amp;ROW(A877)+5)),NA(),INDIRECT("Data!"&amp;'Scatter Plots'!$E$3&amp;ROW(A877)+5))</f>
        <v>#N/A</v>
      </c>
      <c r="R877" s="224" t="e">
        <f ca="1">IF(ISBLANK(INDIRECT("Data!"&amp;'Scatter Plots'!$D$3&amp;ROW(A877)+5)),NA(),INDIRECT("Data!"&amp;'Scatter Plots'!$D$3&amp;ROW(A877)+5))</f>
        <v>#N/A</v>
      </c>
    </row>
    <row r="878" spans="17:18" x14ac:dyDescent="0.25">
      <c r="Q878" s="224" t="e">
        <f ca="1">IF(ISBLANK(INDIRECT("Data!"&amp;'Scatter Plots'!$E$3&amp;ROW(A878)+5)),NA(),INDIRECT("Data!"&amp;'Scatter Plots'!$E$3&amp;ROW(A878)+5))</f>
        <v>#N/A</v>
      </c>
      <c r="R878" s="224" t="e">
        <f ca="1">IF(ISBLANK(INDIRECT("Data!"&amp;'Scatter Plots'!$D$3&amp;ROW(A878)+5)),NA(),INDIRECT("Data!"&amp;'Scatter Plots'!$D$3&amp;ROW(A878)+5))</f>
        <v>#N/A</v>
      </c>
    </row>
    <row r="879" spans="17:18" x14ac:dyDescent="0.25">
      <c r="Q879" s="224" t="e">
        <f ca="1">IF(ISBLANK(INDIRECT("Data!"&amp;'Scatter Plots'!$E$3&amp;ROW(A879)+5)),NA(),INDIRECT("Data!"&amp;'Scatter Plots'!$E$3&amp;ROW(A879)+5))</f>
        <v>#N/A</v>
      </c>
      <c r="R879" s="224" t="e">
        <f ca="1">IF(ISBLANK(INDIRECT("Data!"&amp;'Scatter Plots'!$D$3&amp;ROW(A879)+5)),NA(),INDIRECT("Data!"&amp;'Scatter Plots'!$D$3&amp;ROW(A879)+5))</f>
        <v>#N/A</v>
      </c>
    </row>
    <row r="880" spans="17:18" x14ac:dyDescent="0.25">
      <c r="Q880" s="224" t="e">
        <f ca="1">IF(ISBLANK(INDIRECT("Data!"&amp;'Scatter Plots'!$E$3&amp;ROW(A880)+5)),NA(),INDIRECT("Data!"&amp;'Scatter Plots'!$E$3&amp;ROW(A880)+5))</f>
        <v>#N/A</v>
      </c>
      <c r="R880" s="224" t="e">
        <f ca="1">IF(ISBLANK(INDIRECT("Data!"&amp;'Scatter Plots'!$D$3&amp;ROW(A880)+5)),NA(),INDIRECT("Data!"&amp;'Scatter Plots'!$D$3&amp;ROW(A880)+5))</f>
        <v>#N/A</v>
      </c>
    </row>
    <row r="881" spans="17:18" x14ac:dyDescent="0.25">
      <c r="Q881" s="224" t="e">
        <f ca="1">IF(ISBLANK(INDIRECT("Data!"&amp;'Scatter Plots'!$E$3&amp;ROW(A881)+5)),NA(),INDIRECT("Data!"&amp;'Scatter Plots'!$E$3&amp;ROW(A881)+5))</f>
        <v>#N/A</v>
      </c>
      <c r="R881" s="224" t="e">
        <f ca="1">IF(ISBLANK(INDIRECT("Data!"&amp;'Scatter Plots'!$D$3&amp;ROW(A881)+5)),NA(),INDIRECT("Data!"&amp;'Scatter Plots'!$D$3&amp;ROW(A881)+5))</f>
        <v>#N/A</v>
      </c>
    </row>
    <row r="882" spans="17:18" x14ac:dyDescent="0.25">
      <c r="Q882" s="224" t="e">
        <f ca="1">IF(ISBLANK(INDIRECT("Data!"&amp;'Scatter Plots'!$E$3&amp;ROW(A882)+5)),NA(),INDIRECT("Data!"&amp;'Scatter Plots'!$E$3&amp;ROW(A882)+5))</f>
        <v>#N/A</v>
      </c>
      <c r="R882" s="224" t="e">
        <f ca="1">IF(ISBLANK(INDIRECT("Data!"&amp;'Scatter Plots'!$D$3&amp;ROW(A882)+5)),NA(),INDIRECT("Data!"&amp;'Scatter Plots'!$D$3&amp;ROW(A882)+5))</f>
        <v>#N/A</v>
      </c>
    </row>
    <row r="883" spans="17:18" x14ac:dyDescent="0.25">
      <c r="Q883" s="224" t="e">
        <f ca="1">IF(ISBLANK(INDIRECT("Data!"&amp;'Scatter Plots'!$E$3&amp;ROW(A883)+5)),NA(),INDIRECT("Data!"&amp;'Scatter Plots'!$E$3&amp;ROW(A883)+5))</f>
        <v>#N/A</v>
      </c>
      <c r="R883" s="224" t="e">
        <f ca="1">IF(ISBLANK(INDIRECT("Data!"&amp;'Scatter Plots'!$D$3&amp;ROW(A883)+5)),NA(),INDIRECT("Data!"&amp;'Scatter Plots'!$D$3&amp;ROW(A883)+5))</f>
        <v>#N/A</v>
      </c>
    </row>
    <row r="884" spans="17:18" x14ac:dyDescent="0.25">
      <c r="Q884" s="224" t="e">
        <f ca="1">IF(ISBLANK(INDIRECT("Data!"&amp;'Scatter Plots'!$E$3&amp;ROW(A884)+5)),NA(),INDIRECT("Data!"&amp;'Scatter Plots'!$E$3&amp;ROW(A884)+5))</f>
        <v>#N/A</v>
      </c>
      <c r="R884" s="224" t="e">
        <f ca="1">IF(ISBLANK(INDIRECT("Data!"&amp;'Scatter Plots'!$D$3&amp;ROW(A884)+5)),NA(),INDIRECT("Data!"&amp;'Scatter Plots'!$D$3&amp;ROW(A884)+5))</f>
        <v>#N/A</v>
      </c>
    </row>
    <row r="885" spans="17:18" x14ac:dyDescent="0.25">
      <c r="Q885" s="224" t="e">
        <f ca="1">IF(ISBLANK(INDIRECT("Data!"&amp;'Scatter Plots'!$E$3&amp;ROW(A885)+5)),NA(),INDIRECT("Data!"&amp;'Scatter Plots'!$E$3&amp;ROW(A885)+5))</f>
        <v>#N/A</v>
      </c>
      <c r="R885" s="224" t="e">
        <f ca="1">IF(ISBLANK(INDIRECT("Data!"&amp;'Scatter Plots'!$D$3&amp;ROW(A885)+5)),NA(),INDIRECT("Data!"&amp;'Scatter Plots'!$D$3&amp;ROW(A885)+5))</f>
        <v>#N/A</v>
      </c>
    </row>
    <row r="886" spans="17:18" x14ac:dyDescent="0.25">
      <c r="Q886" s="224" t="e">
        <f ca="1">IF(ISBLANK(INDIRECT("Data!"&amp;'Scatter Plots'!$E$3&amp;ROW(A886)+5)),NA(),INDIRECT("Data!"&amp;'Scatter Plots'!$E$3&amp;ROW(A886)+5))</f>
        <v>#N/A</v>
      </c>
      <c r="R886" s="224" t="e">
        <f ca="1">IF(ISBLANK(INDIRECT("Data!"&amp;'Scatter Plots'!$D$3&amp;ROW(A886)+5)),NA(),INDIRECT("Data!"&amp;'Scatter Plots'!$D$3&amp;ROW(A886)+5))</f>
        <v>#N/A</v>
      </c>
    </row>
    <row r="887" spans="17:18" x14ac:dyDescent="0.25">
      <c r="Q887" s="224" t="e">
        <f ca="1">IF(ISBLANK(INDIRECT("Data!"&amp;'Scatter Plots'!$E$3&amp;ROW(A887)+5)),NA(),INDIRECT("Data!"&amp;'Scatter Plots'!$E$3&amp;ROW(A887)+5))</f>
        <v>#N/A</v>
      </c>
      <c r="R887" s="224" t="e">
        <f ca="1">IF(ISBLANK(INDIRECT("Data!"&amp;'Scatter Plots'!$D$3&amp;ROW(A887)+5)),NA(),INDIRECT("Data!"&amp;'Scatter Plots'!$D$3&amp;ROW(A887)+5))</f>
        <v>#N/A</v>
      </c>
    </row>
    <row r="888" spans="17:18" x14ac:dyDescent="0.25">
      <c r="Q888" s="224" t="e">
        <f ca="1">IF(ISBLANK(INDIRECT("Data!"&amp;'Scatter Plots'!$E$3&amp;ROW(A888)+5)),NA(),INDIRECT("Data!"&amp;'Scatter Plots'!$E$3&amp;ROW(A888)+5))</f>
        <v>#N/A</v>
      </c>
      <c r="R888" s="224" t="e">
        <f ca="1">IF(ISBLANK(INDIRECT("Data!"&amp;'Scatter Plots'!$D$3&amp;ROW(A888)+5)),NA(),INDIRECT("Data!"&amp;'Scatter Plots'!$D$3&amp;ROW(A888)+5))</f>
        <v>#N/A</v>
      </c>
    </row>
    <row r="889" spans="17:18" x14ac:dyDescent="0.25">
      <c r="Q889" s="224" t="e">
        <f ca="1">IF(ISBLANK(INDIRECT("Data!"&amp;'Scatter Plots'!$E$3&amp;ROW(A889)+5)),NA(),INDIRECT("Data!"&amp;'Scatter Plots'!$E$3&amp;ROW(A889)+5))</f>
        <v>#N/A</v>
      </c>
      <c r="R889" s="224" t="e">
        <f ca="1">IF(ISBLANK(INDIRECT("Data!"&amp;'Scatter Plots'!$D$3&amp;ROW(A889)+5)),NA(),INDIRECT("Data!"&amp;'Scatter Plots'!$D$3&amp;ROW(A889)+5))</f>
        <v>#N/A</v>
      </c>
    </row>
    <row r="890" spans="17:18" x14ac:dyDescent="0.25">
      <c r="Q890" s="224" t="e">
        <f ca="1">IF(ISBLANK(INDIRECT("Data!"&amp;'Scatter Plots'!$E$3&amp;ROW(A890)+5)),NA(),INDIRECT("Data!"&amp;'Scatter Plots'!$E$3&amp;ROW(A890)+5))</f>
        <v>#N/A</v>
      </c>
      <c r="R890" s="224" t="e">
        <f ca="1">IF(ISBLANK(INDIRECT("Data!"&amp;'Scatter Plots'!$D$3&amp;ROW(A890)+5)),NA(),INDIRECT("Data!"&amp;'Scatter Plots'!$D$3&amp;ROW(A890)+5))</f>
        <v>#N/A</v>
      </c>
    </row>
    <row r="891" spans="17:18" x14ac:dyDescent="0.25">
      <c r="Q891" s="224" t="e">
        <f ca="1">IF(ISBLANK(INDIRECT("Data!"&amp;'Scatter Plots'!$E$3&amp;ROW(A891)+5)),NA(),INDIRECT("Data!"&amp;'Scatter Plots'!$E$3&amp;ROW(A891)+5))</f>
        <v>#N/A</v>
      </c>
      <c r="R891" s="224" t="e">
        <f ca="1">IF(ISBLANK(INDIRECT("Data!"&amp;'Scatter Plots'!$D$3&amp;ROW(A891)+5)),NA(),INDIRECT("Data!"&amp;'Scatter Plots'!$D$3&amp;ROW(A891)+5))</f>
        <v>#N/A</v>
      </c>
    </row>
    <row r="892" spans="17:18" x14ac:dyDescent="0.25">
      <c r="Q892" s="224" t="e">
        <f ca="1">IF(ISBLANK(INDIRECT("Data!"&amp;'Scatter Plots'!$E$3&amp;ROW(A892)+5)),NA(),INDIRECT("Data!"&amp;'Scatter Plots'!$E$3&amp;ROW(A892)+5))</f>
        <v>#N/A</v>
      </c>
      <c r="R892" s="224" t="e">
        <f ca="1">IF(ISBLANK(INDIRECT("Data!"&amp;'Scatter Plots'!$D$3&amp;ROW(A892)+5)),NA(),INDIRECT("Data!"&amp;'Scatter Plots'!$D$3&amp;ROW(A892)+5))</f>
        <v>#N/A</v>
      </c>
    </row>
    <row r="893" spans="17:18" x14ac:dyDescent="0.25">
      <c r="Q893" s="224" t="e">
        <f ca="1">IF(ISBLANK(INDIRECT("Data!"&amp;'Scatter Plots'!$E$3&amp;ROW(A893)+5)),NA(),INDIRECT("Data!"&amp;'Scatter Plots'!$E$3&amp;ROW(A893)+5))</f>
        <v>#N/A</v>
      </c>
      <c r="R893" s="224" t="e">
        <f ca="1">IF(ISBLANK(INDIRECT("Data!"&amp;'Scatter Plots'!$D$3&amp;ROW(A893)+5)),NA(),INDIRECT("Data!"&amp;'Scatter Plots'!$D$3&amp;ROW(A893)+5))</f>
        <v>#N/A</v>
      </c>
    </row>
    <row r="894" spans="17:18" x14ac:dyDescent="0.25">
      <c r="Q894" s="224" t="e">
        <f ca="1">IF(ISBLANK(INDIRECT("Data!"&amp;'Scatter Plots'!$E$3&amp;ROW(A894)+5)),NA(),INDIRECT("Data!"&amp;'Scatter Plots'!$E$3&amp;ROW(A894)+5))</f>
        <v>#N/A</v>
      </c>
      <c r="R894" s="224" t="e">
        <f ca="1">IF(ISBLANK(INDIRECT("Data!"&amp;'Scatter Plots'!$D$3&amp;ROW(A894)+5)),NA(),INDIRECT("Data!"&amp;'Scatter Plots'!$D$3&amp;ROW(A894)+5))</f>
        <v>#N/A</v>
      </c>
    </row>
    <row r="895" spans="17:18" x14ac:dyDescent="0.25">
      <c r="Q895" s="224" t="e">
        <f ca="1">IF(ISBLANK(INDIRECT("Data!"&amp;'Scatter Plots'!$E$3&amp;ROW(A895)+5)),NA(),INDIRECT("Data!"&amp;'Scatter Plots'!$E$3&amp;ROW(A895)+5))</f>
        <v>#N/A</v>
      </c>
      <c r="R895" s="224" t="e">
        <f ca="1">IF(ISBLANK(INDIRECT("Data!"&amp;'Scatter Plots'!$D$3&amp;ROW(A895)+5)),NA(),INDIRECT("Data!"&amp;'Scatter Plots'!$D$3&amp;ROW(A895)+5))</f>
        <v>#N/A</v>
      </c>
    </row>
    <row r="896" spans="17:18" x14ac:dyDescent="0.25">
      <c r="Q896" s="224" t="e">
        <f ca="1">IF(ISBLANK(INDIRECT("Data!"&amp;'Scatter Plots'!$E$3&amp;ROW(A896)+5)),NA(),INDIRECT("Data!"&amp;'Scatter Plots'!$E$3&amp;ROW(A896)+5))</f>
        <v>#N/A</v>
      </c>
      <c r="R896" s="224" t="e">
        <f ca="1">IF(ISBLANK(INDIRECT("Data!"&amp;'Scatter Plots'!$D$3&amp;ROW(A896)+5)),NA(),INDIRECT("Data!"&amp;'Scatter Plots'!$D$3&amp;ROW(A896)+5))</f>
        <v>#N/A</v>
      </c>
    </row>
    <row r="897" spans="17:18" x14ac:dyDescent="0.25">
      <c r="Q897" s="224" t="e">
        <f ca="1">IF(ISBLANK(INDIRECT("Data!"&amp;'Scatter Plots'!$E$3&amp;ROW(A897)+5)),NA(),INDIRECT("Data!"&amp;'Scatter Plots'!$E$3&amp;ROW(A897)+5))</f>
        <v>#N/A</v>
      </c>
      <c r="R897" s="224" t="e">
        <f ca="1">IF(ISBLANK(INDIRECT("Data!"&amp;'Scatter Plots'!$D$3&amp;ROW(A897)+5)),NA(),INDIRECT("Data!"&amp;'Scatter Plots'!$D$3&amp;ROW(A897)+5))</f>
        <v>#N/A</v>
      </c>
    </row>
    <row r="898" spans="17:18" x14ac:dyDescent="0.25">
      <c r="Q898" s="224" t="e">
        <f ca="1">IF(ISBLANK(INDIRECT("Data!"&amp;'Scatter Plots'!$E$3&amp;ROW(A898)+5)),NA(),INDIRECT("Data!"&amp;'Scatter Plots'!$E$3&amp;ROW(A898)+5))</f>
        <v>#N/A</v>
      </c>
      <c r="R898" s="224" t="e">
        <f ca="1">IF(ISBLANK(INDIRECT("Data!"&amp;'Scatter Plots'!$D$3&amp;ROW(A898)+5)),NA(),INDIRECT("Data!"&amp;'Scatter Plots'!$D$3&amp;ROW(A898)+5))</f>
        <v>#N/A</v>
      </c>
    </row>
    <row r="899" spans="17:18" x14ac:dyDescent="0.25">
      <c r="Q899" s="224" t="e">
        <f ca="1">IF(ISBLANK(INDIRECT("Data!"&amp;'Scatter Plots'!$E$3&amp;ROW(A899)+5)),NA(),INDIRECT("Data!"&amp;'Scatter Plots'!$E$3&amp;ROW(A899)+5))</f>
        <v>#N/A</v>
      </c>
      <c r="R899" s="224" t="e">
        <f ca="1">IF(ISBLANK(INDIRECT("Data!"&amp;'Scatter Plots'!$D$3&amp;ROW(A899)+5)),NA(),INDIRECT("Data!"&amp;'Scatter Plots'!$D$3&amp;ROW(A899)+5))</f>
        <v>#N/A</v>
      </c>
    </row>
    <row r="900" spans="17:18" x14ac:dyDescent="0.25">
      <c r="Q900" s="224" t="e">
        <f ca="1">IF(ISBLANK(INDIRECT("Data!"&amp;'Scatter Plots'!$E$3&amp;ROW(A900)+5)),NA(),INDIRECT("Data!"&amp;'Scatter Plots'!$E$3&amp;ROW(A900)+5))</f>
        <v>#N/A</v>
      </c>
      <c r="R900" s="224" t="e">
        <f ca="1">IF(ISBLANK(INDIRECT("Data!"&amp;'Scatter Plots'!$D$3&amp;ROW(A900)+5)),NA(),INDIRECT("Data!"&amp;'Scatter Plots'!$D$3&amp;ROW(A900)+5))</f>
        <v>#N/A</v>
      </c>
    </row>
    <row r="901" spans="17:18" x14ac:dyDescent="0.25">
      <c r="Q901" s="224" t="e">
        <f ca="1">IF(ISBLANK(INDIRECT("Data!"&amp;'Scatter Plots'!$E$3&amp;ROW(A901)+5)),NA(),INDIRECT("Data!"&amp;'Scatter Plots'!$E$3&amp;ROW(A901)+5))</f>
        <v>#N/A</v>
      </c>
      <c r="R901" s="224" t="e">
        <f ca="1">IF(ISBLANK(INDIRECT("Data!"&amp;'Scatter Plots'!$D$3&amp;ROW(A901)+5)),NA(),INDIRECT("Data!"&amp;'Scatter Plots'!$D$3&amp;ROW(A901)+5))</f>
        <v>#N/A</v>
      </c>
    </row>
    <row r="902" spans="17:18" x14ac:dyDescent="0.25">
      <c r="Q902" s="224" t="e">
        <f ca="1">IF(ISBLANK(INDIRECT("Data!"&amp;'Scatter Plots'!$E$3&amp;ROW(A902)+5)),NA(),INDIRECT("Data!"&amp;'Scatter Plots'!$E$3&amp;ROW(A902)+5))</f>
        <v>#N/A</v>
      </c>
      <c r="R902" s="224" t="e">
        <f ca="1">IF(ISBLANK(INDIRECT("Data!"&amp;'Scatter Plots'!$D$3&amp;ROW(A902)+5)),NA(),INDIRECT("Data!"&amp;'Scatter Plots'!$D$3&amp;ROW(A902)+5))</f>
        <v>#N/A</v>
      </c>
    </row>
    <row r="903" spans="17:18" x14ac:dyDescent="0.25">
      <c r="Q903" s="224" t="e">
        <f ca="1">IF(ISBLANK(INDIRECT("Data!"&amp;'Scatter Plots'!$E$3&amp;ROW(A903)+5)),NA(),INDIRECT("Data!"&amp;'Scatter Plots'!$E$3&amp;ROW(A903)+5))</f>
        <v>#N/A</v>
      </c>
      <c r="R903" s="224" t="e">
        <f ca="1">IF(ISBLANK(INDIRECT("Data!"&amp;'Scatter Plots'!$D$3&amp;ROW(A903)+5)),NA(),INDIRECT("Data!"&amp;'Scatter Plots'!$D$3&amp;ROW(A903)+5))</f>
        <v>#N/A</v>
      </c>
    </row>
    <row r="904" spans="17:18" x14ac:dyDescent="0.25">
      <c r="Q904" s="224" t="e">
        <f ca="1">IF(ISBLANK(INDIRECT("Data!"&amp;'Scatter Plots'!$E$3&amp;ROW(A904)+5)),NA(),INDIRECT("Data!"&amp;'Scatter Plots'!$E$3&amp;ROW(A904)+5))</f>
        <v>#N/A</v>
      </c>
      <c r="R904" s="224" t="e">
        <f ca="1">IF(ISBLANK(INDIRECT("Data!"&amp;'Scatter Plots'!$D$3&amp;ROW(A904)+5)),NA(),INDIRECT("Data!"&amp;'Scatter Plots'!$D$3&amp;ROW(A904)+5))</f>
        <v>#N/A</v>
      </c>
    </row>
    <row r="905" spans="17:18" x14ac:dyDescent="0.25">
      <c r="Q905" s="224" t="e">
        <f ca="1">IF(ISBLANK(INDIRECT("Data!"&amp;'Scatter Plots'!$E$3&amp;ROW(A905)+5)),NA(),INDIRECT("Data!"&amp;'Scatter Plots'!$E$3&amp;ROW(A905)+5))</f>
        <v>#N/A</v>
      </c>
      <c r="R905" s="224" t="e">
        <f ca="1">IF(ISBLANK(INDIRECT("Data!"&amp;'Scatter Plots'!$D$3&amp;ROW(A905)+5)),NA(),INDIRECT("Data!"&amp;'Scatter Plots'!$D$3&amp;ROW(A905)+5))</f>
        <v>#N/A</v>
      </c>
    </row>
    <row r="906" spans="17:18" x14ac:dyDescent="0.25">
      <c r="Q906" s="224" t="e">
        <f ca="1">IF(ISBLANK(INDIRECT("Data!"&amp;'Scatter Plots'!$E$3&amp;ROW(A906)+5)),NA(),INDIRECT("Data!"&amp;'Scatter Plots'!$E$3&amp;ROW(A906)+5))</f>
        <v>#N/A</v>
      </c>
      <c r="R906" s="224" t="e">
        <f ca="1">IF(ISBLANK(INDIRECT("Data!"&amp;'Scatter Plots'!$D$3&amp;ROW(A906)+5)),NA(),INDIRECT("Data!"&amp;'Scatter Plots'!$D$3&amp;ROW(A906)+5))</f>
        <v>#N/A</v>
      </c>
    </row>
    <row r="907" spans="17:18" x14ac:dyDescent="0.25">
      <c r="Q907" s="224" t="e">
        <f ca="1">IF(ISBLANK(INDIRECT("Data!"&amp;'Scatter Plots'!$E$3&amp;ROW(A907)+5)),NA(),INDIRECT("Data!"&amp;'Scatter Plots'!$E$3&amp;ROW(A907)+5))</f>
        <v>#N/A</v>
      </c>
      <c r="R907" s="224" t="e">
        <f ca="1">IF(ISBLANK(INDIRECT("Data!"&amp;'Scatter Plots'!$D$3&amp;ROW(A907)+5)),NA(),INDIRECT("Data!"&amp;'Scatter Plots'!$D$3&amp;ROW(A907)+5))</f>
        <v>#N/A</v>
      </c>
    </row>
    <row r="908" spans="17:18" x14ac:dyDescent="0.25">
      <c r="Q908" s="224" t="e">
        <f ca="1">IF(ISBLANK(INDIRECT("Data!"&amp;'Scatter Plots'!$E$3&amp;ROW(A908)+5)),NA(),INDIRECT("Data!"&amp;'Scatter Plots'!$E$3&amp;ROW(A908)+5))</f>
        <v>#N/A</v>
      </c>
      <c r="R908" s="224" t="e">
        <f ca="1">IF(ISBLANK(INDIRECT("Data!"&amp;'Scatter Plots'!$D$3&amp;ROW(A908)+5)),NA(),INDIRECT("Data!"&amp;'Scatter Plots'!$D$3&amp;ROW(A908)+5))</f>
        <v>#N/A</v>
      </c>
    </row>
    <row r="909" spans="17:18" x14ac:dyDescent="0.25">
      <c r="Q909" s="224" t="e">
        <f ca="1">IF(ISBLANK(INDIRECT("Data!"&amp;'Scatter Plots'!$E$3&amp;ROW(A909)+5)),NA(),INDIRECT("Data!"&amp;'Scatter Plots'!$E$3&amp;ROW(A909)+5))</f>
        <v>#N/A</v>
      </c>
      <c r="R909" s="224" t="e">
        <f ca="1">IF(ISBLANK(INDIRECT("Data!"&amp;'Scatter Plots'!$D$3&amp;ROW(A909)+5)),NA(),INDIRECT("Data!"&amp;'Scatter Plots'!$D$3&amp;ROW(A909)+5))</f>
        <v>#N/A</v>
      </c>
    </row>
    <row r="910" spans="17:18" x14ac:dyDescent="0.25">
      <c r="Q910" s="224" t="e">
        <f ca="1">IF(ISBLANK(INDIRECT("Data!"&amp;'Scatter Plots'!$E$3&amp;ROW(A910)+5)),NA(),INDIRECT("Data!"&amp;'Scatter Plots'!$E$3&amp;ROW(A910)+5))</f>
        <v>#N/A</v>
      </c>
      <c r="R910" s="224" t="e">
        <f ca="1">IF(ISBLANK(INDIRECT("Data!"&amp;'Scatter Plots'!$D$3&amp;ROW(A910)+5)),NA(),INDIRECT("Data!"&amp;'Scatter Plots'!$D$3&amp;ROW(A910)+5))</f>
        <v>#N/A</v>
      </c>
    </row>
    <row r="911" spans="17:18" x14ac:dyDescent="0.25">
      <c r="Q911" s="224" t="e">
        <f ca="1">IF(ISBLANK(INDIRECT("Data!"&amp;'Scatter Plots'!$E$3&amp;ROW(A911)+5)),NA(),INDIRECT("Data!"&amp;'Scatter Plots'!$E$3&amp;ROW(A911)+5))</f>
        <v>#N/A</v>
      </c>
      <c r="R911" s="224" t="e">
        <f ca="1">IF(ISBLANK(INDIRECT("Data!"&amp;'Scatter Plots'!$D$3&amp;ROW(A911)+5)),NA(),INDIRECT("Data!"&amp;'Scatter Plots'!$D$3&amp;ROW(A911)+5))</f>
        <v>#N/A</v>
      </c>
    </row>
    <row r="912" spans="17:18" x14ac:dyDescent="0.25">
      <c r="Q912" s="224" t="e">
        <f ca="1">IF(ISBLANK(INDIRECT("Data!"&amp;'Scatter Plots'!$E$3&amp;ROW(A912)+5)),NA(),INDIRECT("Data!"&amp;'Scatter Plots'!$E$3&amp;ROW(A912)+5))</f>
        <v>#N/A</v>
      </c>
      <c r="R912" s="224" t="e">
        <f ca="1">IF(ISBLANK(INDIRECT("Data!"&amp;'Scatter Plots'!$D$3&amp;ROW(A912)+5)),NA(),INDIRECT("Data!"&amp;'Scatter Plots'!$D$3&amp;ROW(A912)+5))</f>
        <v>#N/A</v>
      </c>
    </row>
    <row r="913" spans="17:18" x14ac:dyDescent="0.25">
      <c r="Q913" s="224" t="e">
        <f ca="1">IF(ISBLANK(INDIRECT("Data!"&amp;'Scatter Plots'!$E$3&amp;ROW(A913)+5)),NA(),INDIRECT("Data!"&amp;'Scatter Plots'!$E$3&amp;ROW(A913)+5))</f>
        <v>#N/A</v>
      </c>
      <c r="R913" s="224" t="e">
        <f ca="1">IF(ISBLANK(INDIRECT("Data!"&amp;'Scatter Plots'!$D$3&amp;ROW(A913)+5)),NA(),INDIRECT("Data!"&amp;'Scatter Plots'!$D$3&amp;ROW(A913)+5))</f>
        <v>#N/A</v>
      </c>
    </row>
    <row r="914" spans="17:18" x14ac:dyDescent="0.25">
      <c r="Q914" s="224" t="e">
        <f ca="1">IF(ISBLANK(INDIRECT("Data!"&amp;'Scatter Plots'!$E$3&amp;ROW(A914)+5)),NA(),INDIRECT("Data!"&amp;'Scatter Plots'!$E$3&amp;ROW(A914)+5))</f>
        <v>#N/A</v>
      </c>
      <c r="R914" s="224" t="e">
        <f ca="1">IF(ISBLANK(INDIRECT("Data!"&amp;'Scatter Plots'!$D$3&amp;ROW(A914)+5)),NA(),INDIRECT("Data!"&amp;'Scatter Plots'!$D$3&amp;ROW(A914)+5))</f>
        <v>#N/A</v>
      </c>
    </row>
    <row r="915" spans="17:18" x14ac:dyDescent="0.25">
      <c r="Q915" s="224" t="e">
        <f ca="1">IF(ISBLANK(INDIRECT("Data!"&amp;'Scatter Plots'!$E$3&amp;ROW(A915)+5)),NA(),INDIRECT("Data!"&amp;'Scatter Plots'!$E$3&amp;ROW(A915)+5))</f>
        <v>#N/A</v>
      </c>
      <c r="R915" s="224" t="e">
        <f ca="1">IF(ISBLANK(INDIRECT("Data!"&amp;'Scatter Plots'!$D$3&amp;ROW(A915)+5)),NA(),INDIRECT("Data!"&amp;'Scatter Plots'!$D$3&amp;ROW(A915)+5))</f>
        <v>#N/A</v>
      </c>
    </row>
    <row r="916" spans="17:18" x14ac:dyDescent="0.25">
      <c r="Q916" s="224" t="e">
        <f ca="1">IF(ISBLANK(INDIRECT("Data!"&amp;'Scatter Plots'!$E$3&amp;ROW(A916)+5)),NA(),INDIRECT("Data!"&amp;'Scatter Plots'!$E$3&amp;ROW(A916)+5))</f>
        <v>#N/A</v>
      </c>
      <c r="R916" s="224" t="e">
        <f ca="1">IF(ISBLANK(INDIRECT("Data!"&amp;'Scatter Plots'!$D$3&amp;ROW(A916)+5)),NA(),INDIRECT("Data!"&amp;'Scatter Plots'!$D$3&amp;ROW(A916)+5))</f>
        <v>#N/A</v>
      </c>
    </row>
    <row r="917" spans="17:18" x14ac:dyDescent="0.25">
      <c r="Q917" s="224" t="e">
        <f ca="1">IF(ISBLANK(INDIRECT("Data!"&amp;'Scatter Plots'!$E$3&amp;ROW(A917)+5)),NA(),INDIRECT("Data!"&amp;'Scatter Plots'!$E$3&amp;ROW(A917)+5))</f>
        <v>#N/A</v>
      </c>
      <c r="R917" s="224" t="e">
        <f ca="1">IF(ISBLANK(INDIRECT("Data!"&amp;'Scatter Plots'!$D$3&amp;ROW(A917)+5)),NA(),INDIRECT("Data!"&amp;'Scatter Plots'!$D$3&amp;ROW(A917)+5))</f>
        <v>#N/A</v>
      </c>
    </row>
    <row r="918" spans="17:18" x14ac:dyDescent="0.25">
      <c r="Q918" s="224" t="e">
        <f ca="1">IF(ISBLANK(INDIRECT("Data!"&amp;'Scatter Plots'!$E$3&amp;ROW(A918)+5)),NA(),INDIRECT("Data!"&amp;'Scatter Plots'!$E$3&amp;ROW(A918)+5))</f>
        <v>#N/A</v>
      </c>
      <c r="R918" s="224" t="e">
        <f ca="1">IF(ISBLANK(INDIRECT("Data!"&amp;'Scatter Plots'!$D$3&amp;ROW(A918)+5)),NA(),INDIRECT("Data!"&amp;'Scatter Plots'!$D$3&amp;ROW(A918)+5))</f>
        <v>#N/A</v>
      </c>
    </row>
    <row r="919" spans="17:18" x14ac:dyDescent="0.25">
      <c r="Q919" s="224" t="e">
        <f ca="1">IF(ISBLANK(INDIRECT("Data!"&amp;'Scatter Plots'!$E$3&amp;ROW(A919)+5)),NA(),INDIRECT("Data!"&amp;'Scatter Plots'!$E$3&amp;ROW(A919)+5))</f>
        <v>#N/A</v>
      </c>
      <c r="R919" s="224" t="e">
        <f ca="1">IF(ISBLANK(INDIRECT("Data!"&amp;'Scatter Plots'!$D$3&amp;ROW(A919)+5)),NA(),INDIRECT("Data!"&amp;'Scatter Plots'!$D$3&amp;ROW(A919)+5))</f>
        <v>#N/A</v>
      </c>
    </row>
    <row r="920" spans="17:18" x14ac:dyDescent="0.25">
      <c r="Q920" s="224" t="e">
        <f ca="1">IF(ISBLANK(INDIRECT("Data!"&amp;'Scatter Plots'!$E$3&amp;ROW(A920)+5)),NA(),INDIRECT("Data!"&amp;'Scatter Plots'!$E$3&amp;ROW(A920)+5))</f>
        <v>#N/A</v>
      </c>
      <c r="R920" s="224" t="e">
        <f ca="1">IF(ISBLANK(INDIRECT("Data!"&amp;'Scatter Plots'!$D$3&amp;ROW(A920)+5)),NA(),INDIRECT("Data!"&amp;'Scatter Plots'!$D$3&amp;ROW(A920)+5))</f>
        <v>#N/A</v>
      </c>
    </row>
    <row r="921" spans="17:18" x14ac:dyDescent="0.25">
      <c r="Q921" s="224" t="e">
        <f ca="1">IF(ISBLANK(INDIRECT("Data!"&amp;'Scatter Plots'!$E$3&amp;ROW(A921)+5)),NA(),INDIRECT("Data!"&amp;'Scatter Plots'!$E$3&amp;ROW(A921)+5))</f>
        <v>#N/A</v>
      </c>
      <c r="R921" s="224" t="e">
        <f ca="1">IF(ISBLANK(INDIRECT("Data!"&amp;'Scatter Plots'!$D$3&amp;ROW(A921)+5)),NA(),INDIRECT("Data!"&amp;'Scatter Plots'!$D$3&amp;ROW(A921)+5))</f>
        <v>#N/A</v>
      </c>
    </row>
    <row r="922" spans="17:18" x14ac:dyDescent="0.25">
      <c r="Q922" s="224" t="e">
        <f ca="1">IF(ISBLANK(INDIRECT("Data!"&amp;'Scatter Plots'!$E$3&amp;ROW(A922)+5)),NA(),INDIRECT("Data!"&amp;'Scatter Plots'!$E$3&amp;ROW(A922)+5))</f>
        <v>#N/A</v>
      </c>
      <c r="R922" s="224" t="e">
        <f ca="1">IF(ISBLANK(INDIRECT("Data!"&amp;'Scatter Plots'!$D$3&amp;ROW(A922)+5)),NA(),INDIRECT("Data!"&amp;'Scatter Plots'!$D$3&amp;ROW(A922)+5))</f>
        <v>#N/A</v>
      </c>
    </row>
    <row r="923" spans="17:18" x14ac:dyDescent="0.25">
      <c r="Q923" s="224" t="e">
        <f ca="1">IF(ISBLANK(INDIRECT("Data!"&amp;'Scatter Plots'!$E$3&amp;ROW(A923)+5)),NA(),INDIRECT("Data!"&amp;'Scatter Plots'!$E$3&amp;ROW(A923)+5))</f>
        <v>#N/A</v>
      </c>
      <c r="R923" s="224" t="e">
        <f ca="1">IF(ISBLANK(INDIRECT("Data!"&amp;'Scatter Plots'!$D$3&amp;ROW(A923)+5)),NA(),INDIRECT("Data!"&amp;'Scatter Plots'!$D$3&amp;ROW(A923)+5))</f>
        <v>#N/A</v>
      </c>
    </row>
    <row r="924" spans="17:18" x14ac:dyDescent="0.25">
      <c r="Q924" s="224" t="e">
        <f ca="1">IF(ISBLANK(INDIRECT("Data!"&amp;'Scatter Plots'!$E$3&amp;ROW(A924)+5)),NA(),INDIRECT("Data!"&amp;'Scatter Plots'!$E$3&amp;ROW(A924)+5))</f>
        <v>#N/A</v>
      </c>
      <c r="R924" s="224" t="e">
        <f ca="1">IF(ISBLANK(INDIRECT("Data!"&amp;'Scatter Plots'!$D$3&amp;ROW(A924)+5)),NA(),INDIRECT("Data!"&amp;'Scatter Plots'!$D$3&amp;ROW(A924)+5))</f>
        <v>#N/A</v>
      </c>
    </row>
    <row r="925" spans="17:18" x14ac:dyDescent="0.25">
      <c r="Q925" s="224" t="e">
        <f ca="1">IF(ISBLANK(INDIRECT("Data!"&amp;'Scatter Plots'!$E$3&amp;ROW(A925)+5)),NA(),INDIRECT("Data!"&amp;'Scatter Plots'!$E$3&amp;ROW(A925)+5))</f>
        <v>#N/A</v>
      </c>
      <c r="R925" s="224" t="e">
        <f ca="1">IF(ISBLANK(INDIRECT("Data!"&amp;'Scatter Plots'!$D$3&amp;ROW(A925)+5)),NA(),INDIRECT("Data!"&amp;'Scatter Plots'!$D$3&amp;ROW(A925)+5))</f>
        <v>#N/A</v>
      </c>
    </row>
    <row r="926" spans="17:18" x14ac:dyDescent="0.25">
      <c r="Q926" s="224" t="e">
        <f ca="1">IF(ISBLANK(INDIRECT("Data!"&amp;'Scatter Plots'!$E$3&amp;ROW(A926)+5)),NA(),INDIRECT("Data!"&amp;'Scatter Plots'!$E$3&amp;ROW(A926)+5))</f>
        <v>#N/A</v>
      </c>
      <c r="R926" s="224" t="e">
        <f ca="1">IF(ISBLANK(INDIRECT("Data!"&amp;'Scatter Plots'!$D$3&amp;ROW(A926)+5)),NA(),INDIRECT("Data!"&amp;'Scatter Plots'!$D$3&amp;ROW(A926)+5))</f>
        <v>#N/A</v>
      </c>
    </row>
    <row r="927" spans="17:18" x14ac:dyDescent="0.25">
      <c r="Q927" s="224" t="e">
        <f ca="1">IF(ISBLANK(INDIRECT("Data!"&amp;'Scatter Plots'!$E$3&amp;ROW(A927)+5)),NA(),INDIRECT("Data!"&amp;'Scatter Plots'!$E$3&amp;ROW(A927)+5))</f>
        <v>#N/A</v>
      </c>
      <c r="R927" s="224" t="e">
        <f ca="1">IF(ISBLANK(INDIRECT("Data!"&amp;'Scatter Plots'!$D$3&amp;ROW(A927)+5)),NA(),INDIRECT("Data!"&amp;'Scatter Plots'!$D$3&amp;ROW(A927)+5))</f>
        <v>#N/A</v>
      </c>
    </row>
    <row r="928" spans="17:18" x14ac:dyDescent="0.25">
      <c r="Q928" s="224" t="e">
        <f ca="1">IF(ISBLANK(INDIRECT("Data!"&amp;'Scatter Plots'!$E$3&amp;ROW(A928)+5)),NA(),INDIRECT("Data!"&amp;'Scatter Plots'!$E$3&amp;ROW(A928)+5))</f>
        <v>#N/A</v>
      </c>
      <c r="R928" s="224" t="e">
        <f ca="1">IF(ISBLANK(INDIRECT("Data!"&amp;'Scatter Plots'!$D$3&amp;ROW(A928)+5)),NA(),INDIRECT("Data!"&amp;'Scatter Plots'!$D$3&amp;ROW(A928)+5))</f>
        <v>#N/A</v>
      </c>
    </row>
    <row r="929" spans="17:18" x14ac:dyDescent="0.25">
      <c r="Q929" s="224" t="e">
        <f ca="1">IF(ISBLANK(INDIRECT("Data!"&amp;'Scatter Plots'!$E$3&amp;ROW(A929)+5)),NA(),INDIRECT("Data!"&amp;'Scatter Plots'!$E$3&amp;ROW(A929)+5))</f>
        <v>#N/A</v>
      </c>
      <c r="R929" s="224" t="e">
        <f ca="1">IF(ISBLANK(INDIRECT("Data!"&amp;'Scatter Plots'!$D$3&amp;ROW(A929)+5)),NA(),INDIRECT("Data!"&amp;'Scatter Plots'!$D$3&amp;ROW(A929)+5))</f>
        <v>#N/A</v>
      </c>
    </row>
    <row r="930" spans="17:18" x14ac:dyDescent="0.25">
      <c r="Q930" s="224" t="e">
        <f ca="1">IF(ISBLANK(INDIRECT("Data!"&amp;'Scatter Plots'!$E$3&amp;ROW(A930)+5)),NA(),INDIRECT("Data!"&amp;'Scatter Plots'!$E$3&amp;ROW(A930)+5))</f>
        <v>#N/A</v>
      </c>
      <c r="R930" s="224" t="e">
        <f ca="1">IF(ISBLANK(INDIRECT("Data!"&amp;'Scatter Plots'!$D$3&amp;ROW(A930)+5)),NA(),INDIRECT("Data!"&amp;'Scatter Plots'!$D$3&amp;ROW(A930)+5))</f>
        <v>#N/A</v>
      </c>
    </row>
    <row r="931" spans="17:18" x14ac:dyDescent="0.25">
      <c r="Q931" s="224" t="e">
        <f ca="1">IF(ISBLANK(INDIRECT("Data!"&amp;'Scatter Plots'!$E$3&amp;ROW(A931)+5)),NA(),INDIRECT("Data!"&amp;'Scatter Plots'!$E$3&amp;ROW(A931)+5))</f>
        <v>#N/A</v>
      </c>
      <c r="R931" s="224" t="e">
        <f ca="1">IF(ISBLANK(INDIRECT("Data!"&amp;'Scatter Plots'!$D$3&amp;ROW(A931)+5)),NA(),INDIRECT("Data!"&amp;'Scatter Plots'!$D$3&amp;ROW(A931)+5))</f>
        <v>#N/A</v>
      </c>
    </row>
    <row r="932" spans="17:18" x14ac:dyDescent="0.25">
      <c r="Q932" s="224" t="e">
        <f ca="1">IF(ISBLANK(INDIRECT("Data!"&amp;'Scatter Plots'!$E$3&amp;ROW(A932)+5)),NA(),INDIRECT("Data!"&amp;'Scatter Plots'!$E$3&amp;ROW(A932)+5))</f>
        <v>#N/A</v>
      </c>
      <c r="R932" s="224" t="e">
        <f ca="1">IF(ISBLANK(INDIRECT("Data!"&amp;'Scatter Plots'!$D$3&amp;ROW(A932)+5)),NA(),INDIRECT("Data!"&amp;'Scatter Plots'!$D$3&amp;ROW(A932)+5))</f>
        <v>#N/A</v>
      </c>
    </row>
    <row r="933" spans="17:18" x14ac:dyDescent="0.25">
      <c r="Q933" s="224" t="e">
        <f ca="1">IF(ISBLANK(INDIRECT("Data!"&amp;'Scatter Plots'!$E$3&amp;ROW(A933)+5)),NA(),INDIRECT("Data!"&amp;'Scatter Plots'!$E$3&amp;ROW(A933)+5))</f>
        <v>#N/A</v>
      </c>
      <c r="R933" s="224" t="e">
        <f ca="1">IF(ISBLANK(INDIRECT("Data!"&amp;'Scatter Plots'!$D$3&amp;ROW(A933)+5)),NA(),INDIRECT("Data!"&amp;'Scatter Plots'!$D$3&amp;ROW(A933)+5))</f>
        <v>#N/A</v>
      </c>
    </row>
    <row r="934" spans="17:18" x14ac:dyDescent="0.25">
      <c r="Q934" s="224" t="e">
        <f ca="1">IF(ISBLANK(INDIRECT("Data!"&amp;'Scatter Plots'!$E$3&amp;ROW(A934)+5)),NA(),INDIRECT("Data!"&amp;'Scatter Plots'!$E$3&amp;ROW(A934)+5))</f>
        <v>#N/A</v>
      </c>
      <c r="R934" s="224" t="e">
        <f ca="1">IF(ISBLANK(INDIRECT("Data!"&amp;'Scatter Plots'!$D$3&amp;ROW(A934)+5)),NA(),INDIRECT("Data!"&amp;'Scatter Plots'!$D$3&amp;ROW(A934)+5))</f>
        <v>#N/A</v>
      </c>
    </row>
    <row r="935" spans="17:18" x14ac:dyDescent="0.25">
      <c r="Q935" s="224" t="e">
        <f ca="1">IF(ISBLANK(INDIRECT("Data!"&amp;'Scatter Plots'!$E$3&amp;ROW(A935)+5)),NA(),INDIRECT("Data!"&amp;'Scatter Plots'!$E$3&amp;ROW(A935)+5))</f>
        <v>#N/A</v>
      </c>
      <c r="R935" s="224" t="e">
        <f ca="1">IF(ISBLANK(INDIRECT("Data!"&amp;'Scatter Plots'!$D$3&amp;ROW(A935)+5)),NA(),INDIRECT("Data!"&amp;'Scatter Plots'!$D$3&amp;ROW(A935)+5))</f>
        <v>#N/A</v>
      </c>
    </row>
    <row r="936" spans="17:18" x14ac:dyDescent="0.25">
      <c r="Q936" s="224" t="e">
        <f ca="1">IF(ISBLANK(INDIRECT("Data!"&amp;'Scatter Plots'!$E$3&amp;ROW(A936)+5)),NA(),INDIRECT("Data!"&amp;'Scatter Plots'!$E$3&amp;ROW(A936)+5))</f>
        <v>#N/A</v>
      </c>
      <c r="R936" s="224" t="e">
        <f ca="1">IF(ISBLANK(INDIRECT("Data!"&amp;'Scatter Plots'!$D$3&amp;ROW(A936)+5)),NA(),INDIRECT("Data!"&amp;'Scatter Plots'!$D$3&amp;ROW(A936)+5))</f>
        <v>#N/A</v>
      </c>
    </row>
    <row r="937" spans="17:18" x14ac:dyDescent="0.25">
      <c r="Q937" s="224" t="e">
        <f ca="1">IF(ISBLANK(INDIRECT("Data!"&amp;'Scatter Plots'!$E$3&amp;ROW(A937)+5)),NA(),INDIRECT("Data!"&amp;'Scatter Plots'!$E$3&amp;ROW(A937)+5))</f>
        <v>#N/A</v>
      </c>
      <c r="R937" s="224" t="e">
        <f ca="1">IF(ISBLANK(INDIRECT("Data!"&amp;'Scatter Plots'!$D$3&amp;ROW(A937)+5)),NA(),INDIRECT("Data!"&amp;'Scatter Plots'!$D$3&amp;ROW(A937)+5))</f>
        <v>#N/A</v>
      </c>
    </row>
    <row r="938" spans="17:18" x14ac:dyDescent="0.25">
      <c r="Q938" s="224" t="e">
        <f ca="1">IF(ISBLANK(INDIRECT("Data!"&amp;'Scatter Plots'!$E$3&amp;ROW(A938)+5)),NA(),INDIRECT("Data!"&amp;'Scatter Plots'!$E$3&amp;ROW(A938)+5))</f>
        <v>#N/A</v>
      </c>
      <c r="R938" s="224" t="e">
        <f ca="1">IF(ISBLANK(INDIRECT("Data!"&amp;'Scatter Plots'!$D$3&amp;ROW(A938)+5)),NA(),INDIRECT("Data!"&amp;'Scatter Plots'!$D$3&amp;ROW(A938)+5))</f>
        <v>#N/A</v>
      </c>
    </row>
    <row r="939" spans="17:18" x14ac:dyDescent="0.25">
      <c r="Q939" s="224" t="e">
        <f ca="1">IF(ISBLANK(INDIRECT("Data!"&amp;'Scatter Plots'!$E$3&amp;ROW(A939)+5)),NA(),INDIRECT("Data!"&amp;'Scatter Plots'!$E$3&amp;ROW(A939)+5))</f>
        <v>#N/A</v>
      </c>
      <c r="R939" s="224" t="e">
        <f ca="1">IF(ISBLANK(INDIRECT("Data!"&amp;'Scatter Plots'!$D$3&amp;ROW(A939)+5)),NA(),INDIRECT("Data!"&amp;'Scatter Plots'!$D$3&amp;ROW(A939)+5))</f>
        <v>#N/A</v>
      </c>
    </row>
    <row r="940" spans="17:18" x14ac:dyDescent="0.25">
      <c r="Q940" s="224" t="e">
        <f ca="1">IF(ISBLANK(INDIRECT("Data!"&amp;'Scatter Plots'!$E$3&amp;ROW(A940)+5)),NA(),INDIRECT("Data!"&amp;'Scatter Plots'!$E$3&amp;ROW(A940)+5))</f>
        <v>#N/A</v>
      </c>
      <c r="R940" s="224" t="e">
        <f ca="1">IF(ISBLANK(INDIRECT("Data!"&amp;'Scatter Plots'!$D$3&amp;ROW(A940)+5)),NA(),INDIRECT("Data!"&amp;'Scatter Plots'!$D$3&amp;ROW(A940)+5))</f>
        <v>#N/A</v>
      </c>
    </row>
    <row r="941" spans="17:18" x14ac:dyDescent="0.25">
      <c r="Q941" s="224" t="e">
        <f ca="1">IF(ISBLANK(INDIRECT("Data!"&amp;'Scatter Plots'!$E$3&amp;ROW(A941)+5)),NA(),INDIRECT("Data!"&amp;'Scatter Plots'!$E$3&amp;ROW(A941)+5))</f>
        <v>#N/A</v>
      </c>
      <c r="R941" s="224" t="e">
        <f ca="1">IF(ISBLANK(INDIRECT("Data!"&amp;'Scatter Plots'!$D$3&amp;ROW(A941)+5)),NA(),INDIRECT("Data!"&amp;'Scatter Plots'!$D$3&amp;ROW(A941)+5))</f>
        <v>#N/A</v>
      </c>
    </row>
    <row r="942" spans="17:18" x14ac:dyDescent="0.25">
      <c r="Q942" s="224" t="e">
        <f ca="1">IF(ISBLANK(INDIRECT("Data!"&amp;'Scatter Plots'!$E$3&amp;ROW(A942)+5)),NA(),INDIRECT("Data!"&amp;'Scatter Plots'!$E$3&amp;ROW(A942)+5))</f>
        <v>#N/A</v>
      </c>
      <c r="R942" s="224" t="e">
        <f ca="1">IF(ISBLANK(INDIRECT("Data!"&amp;'Scatter Plots'!$D$3&amp;ROW(A942)+5)),NA(),INDIRECT("Data!"&amp;'Scatter Plots'!$D$3&amp;ROW(A942)+5))</f>
        <v>#N/A</v>
      </c>
    </row>
    <row r="943" spans="17:18" x14ac:dyDescent="0.25">
      <c r="Q943" s="224" t="e">
        <f ca="1">IF(ISBLANK(INDIRECT("Data!"&amp;'Scatter Plots'!$E$3&amp;ROW(A943)+5)),NA(),INDIRECT("Data!"&amp;'Scatter Plots'!$E$3&amp;ROW(A943)+5))</f>
        <v>#N/A</v>
      </c>
      <c r="R943" s="224" t="e">
        <f ca="1">IF(ISBLANK(INDIRECT("Data!"&amp;'Scatter Plots'!$D$3&amp;ROW(A943)+5)),NA(),INDIRECT("Data!"&amp;'Scatter Plots'!$D$3&amp;ROW(A943)+5))</f>
        <v>#N/A</v>
      </c>
    </row>
    <row r="944" spans="17:18" x14ac:dyDescent="0.25">
      <c r="Q944" s="224" t="e">
        <f ca="1">IF(ISBLANK(INDIRECT("Data!"&amp;'Scatter Plots'!$E$3&amp;ROW(A944)+5)),NA(),INDIRECT("Data!"&amp;'Scatter Plots'!$E$3&amp;ROW(A944)+5))</f>
        <v>#N/A</v>
      </c>
      <c r="R944" s="224" t="e">
        <f ca="1">IF(ISBLANK(INDIRECT("Data!"&amp;'Scatter Plots'!$D$3&amp;ROW(A944)+5)),NA(),INDIRECT("Data!"&amp;'Scatter Plots'!$D$3&amp;ROW(A944)+5))</f>
        <v>#N/A</v>
      </c>
    </row>
    <row r="945" spans="17:18" x14ac:dyDescent="0.25">
      <c r="Q945" s="224" t="e">
        <f ca="1">IF(ISBLANK(INDIRECT("Data!"&amp;'Scatter Plots'!$E$3&amp;ROW(A945)+5)),NA(),INDIRECT("Data!"&amp;'Scatter Plots'!$E$3&amp;ROW(A945)+5))</f>
        <v>#N/A</v>
      </c>
      <c r="R945" s="224" t="e">
        <f ca="1">IF(ISBLANK(INDIRECT("Data!"&amp;'Scatter Plots'!$D$3&amp;ROW(A945)+5)),NA(),INDIRECT("Data!"&amp;'Scatter Plots'!$D$3&amp;ROW(A945)+5))</f>
        <v>#N/A</v>
      </c>
    </row>
    <row r="946" spans="17:18" x14ac:dyDescent="0.25">
      <c r="Q946" s="224" t="e">
        <f ca="1">IF(ISBLANK(INDIRECT("Data!"&amp;'Scatter Plots'!$E$3&amp;ROW(A946)+5)),NA(),INDIRECT("Data!"&amp;'Scatter Plots'!$E$3&amp;ROW(A946)+5))</f>
        <v>#N/A</v>
      </c>
      <c r="R946" s="224" t="e">
        <f ca="1">IF(ISBLANK(INDIRECT("Data!"&amp;'Scatter Plots'!$D$3&amp;ROW(A946)+5)),NA(),INDIRECT("Data!"&amp;'Scatter Plots'!$D$3&amp;ROW(A946)+5))</f>
        <v>#N/A</v>
      </c>
    </row>
    <row r="947" spans="17:18" x14ac:dyDescent="0.25">
      <c r="Q947" s="224" t="e">
        <f ca="1">IF(ISBLANK(INDIRECT("Data!"&amp;'Scatter Plots'!$E$3&amp;ROW(A947)+5)),NA(),INDIRECT("Data!"&amp;'Scatter Plots'!$E$3&amp;ROW(A947)+5))</f>
        <v>#N/A</v>
      </c>
      <c r="R947" s="224" t="e">
        <f ca="1">IF(ISBLANK(INDIRECT("Data!"&amp;'Scatter Plots'!$D$3&amp;ROW(A947)+5)),NA(),INDIRECT("Data!"&amp;'Scatter Plots'!$D$3&amp;ROW(A947)+5))</f>
        <v>#N/A</v>
      </c>
    </row>
    <row r="948" spans="17:18" x14ac:dyDescent="0.25">
      <c r="Q948" s="224" t="e">
        <f ca="1">IF(ISBLANK(INDIRECT("Data!"&amp;'Scatter Plots'!$E$3&amp;ROW(A948)+5)),NA(),INDIRECT("Data!"&amp;'Scatter Plots'!$E$3&amp;ROW(A948)+5))</f>
        <v>#N/A</v>
      </c>
      <c r="R948" s="224" t="e">
        <f ca="1">IF(ISBLANK(INDIRECT("Data!"&amp;'Scatter Plots'!$D$3&amp;ROW(A948)+5)),NA(),INDIRECT("Data!"&amp;'Scatter Plots'!$D$3&amp;ROW(A948)+5))</f>
        <v>#N/A</v>
      </c>
    </row>
    <row r="949" spans="17:18" x14ac:dyDescent="0.25">
      <c r="Q949" s="224" t="e">
        <f ca="1">IF(ISBLANK(INDIRECT("Data!"&amp;'Scatter Plots'!$E$3&amp;ROW(A949)+5)),NA(),INDIRECT("Data!"&amp;'Scatter Plots'!$E$3&amp;ROW(A949)+5))</f>
        <v>#N/A</v>
      </c>
      <c r="R949" s="224" t="e">
        <f ca="1">IF(ISBLANK(INDIRECT("Data!"&amp;'Scatter Plots'!$D$3&amp;ROW(A949)+5)),NA(),INDIRECT("Data!"&amp;'Scatter Plots'!$D$3&amp;ROW(A949)+5))</f>
        <v>#N/A</v>
      </c>
    </row>
    <row r="950" spans="17:18" x14ac:dyDescent="0.25">
      <c r="Q950" s="224" t="e">
        <f ca="1">IF(ISBLANK(INDIRECT("Data!"&amp;'Scatter Plots'!$E$3&amp;ROW(A950)+5)),NA(),INDIRECT("Data!"&amp;'Scatter Plots'!$E$3&amp;ROW(A950)+5))</f>
        <v>#N/A</v>
      </c>
      <c r="R950" s="224" t="e">
        <f ca="1">IF(ISBLANK(INDIRECT("Data!"&amp;'Scatter Plots'!$D$3&amp;ROW(A950)+5)),NA(),INDIRECT("Data!"&amp;'Scatter Plots'!$D$3&amp;ROW(A950)+5))</f>
        <v>#N/A</v>
      </c>
    </row>
    <row r="951" spans="17:18" x14ac:dyDescent="0.25">
      <c r="Q951" s="224" t="e">
        <f ca="1">IF(ISBLANK(INDIRECT("Data!"&amp;'Scatter Plots'!$E$3&amp;ROW(A951)+5)),NA(),INDIRECT("Data!"&amp;'Scatter Plots'!$E$3&amp;ROW(A951)+5))</f>
        <v>#N/A</v>
      </c>
      <c r="R951" s="224" t="e">
        <f ca="1">IF(ISBLANK(INDIRECT("Data!"&amp;'Scatter Plots'!$D$3&amp;ROW(A951)+5)),NA(),INDIRECT("Data!"&amp;'Scatter Plots'!$D$3&amp;ROW(A951)+5))</f>
        <v>#N/A</v>
      </c>
    </row>
    <row r="952" spans="17:18" x14ac:dyDescent="0.25">
      <c r="Q952" s="224" t="e">
        <f ca="1">IF(ISBLANK(INDIRECT("Data!"&amp;'Scatter Plots'!$E$3&amp;ROW(A952)+5)),NA(),INDIRECT("Data!"&amp;'Scatter Plots'!$E$3&amp;ROW(A952)+5))</f>
        <v>#N/A</v>
      </c>
      <c r="R952" s="224" t="e">
        <f ca="1">IF(ISBLANK(INDIRECT("Data!"&amp;'Scatter Plots'!$D$3&amp;ROW(A952)+5)),NA(),INDIRECT("Data!"&amp;'Scatter Plots'!$D$3&amp;ROW(A952)+5))</f>
        <v>#N/A</v>
      </c>
    </row>
    <row r="953" spans="17:18" x14ac:dyDescent="0.25">
      <c r="Q953" s="224" t="e">
        <f ca="1">IF(ISBLANK(INDIRECT("Data!"&amp;'Scatter Plots'!$E$3&amp;ROW(A953)+5)),NA(),INDIRECT("Data!"&amp;'Scatter Plots'!$E$3&amp;ROW(A953)+5))</f>
        <v>#N/A</v>
      </c>
      <c r="R953" s="224" t="e">
        <f ca="1">IF(ISBLANK(INDIRECT("Data!"&amp;'Scatter Plots'!$D$3&amp;ROW(A953)+5)),NA(),INDIRECT("Data!"&amp;'Scatter Plots'!$D$3&amp;ROW(A953)+5))</f>
        <v>#N/A</v>
      </c>
    </row>
    <row r="954" spans="17:18" x14ac:dyDescent="0.25">
      <c r="Q954" s="224" t="e">
        <f ca="1">IF(ISBLANK(INDIRECT("Data!"&amp;'Scatter Plots'!$E$3&amp;ROW(A954)+5)),NA(),INDIRECT("Data!"&amp;'Scatter Plots'!$E$3&amp;ROW(A954)+5))</f>
        <v>#N/A</v>
      </c>
      <c r="R954" s="224" t="e">
        <f ca="1">IF(ISBLANK(INDIRECT("Data!"&amp;'Scatter Plots'!$D$3&amp;ROW(A954)+5)),NA(),INDIRECT("Data!"&amp;'Scatter Plots'!$D$3&amp;ROW(A954)+5))</f>
        <v>#N/A</v>
      </c>
    </row>
    <row r="955" spans="17:18" x14ac:dyDescent="0.25">
      <c r="Q955" s="224" t="e">
        <f ca="1">IF(ISBLANK(INDIRECT("Data!"&amp;'Scatter Plots'!$E$3&amp;ROW(A955)+5)),NA(),INDIRECT("Data!"&amp;'Scatter Plots'!$E$3&amp;ROW(A955)+5))</f>
        <v>#N/A</v>
      </c>
      <c r="R955" s="224" t="e">
        <f ca="1">IF(ISBLANK(INDIRECT("Data!"&amp;'Scatter Plots'!$D$3&amp;ROW(A955)+5)),NA(),INDIRECT("Data!"&amp;'Scatter Plots'!$D$3&amp;ROW(A955)+5))</f>
        <v>#N/A</v>
      </c>
    </row>
    <row r="956" spans="17:18" x14ac:dyDescent="0.25">
      <c r="Q956" s="224" t="e">
        <f ca="1">IF(ISBLANK(INDIRECT("Data!"&amp;'Scatter Plots'!$E$3&amp;ROW(A956)+5)),NA(),INDIRECT("Data!"&amp;'Scatter Plots'!$E$3&amp;ROW(A956)+5))</f>
        <v>#N/A</v>
      </c>
      <c r="R956" s="224" t="e">
        <f ca="1">IF(ISBLANK(INDIRECT("Data!"&amp;'Scatter Plots'!$D$3&amp;ROW(A956)+5)),NA(),INDIRECT("Data!"&amp;'Scatter Plots'!$D$3&amp;ROW(A956)+5))</f>
        <v>#N/A</v>
      </c>
    </row>
    <row r="957" spans="17:18" x14ac:dyDescent="0.25">
      <c r="Q957" s="224" t="e">
        <f ca="1">IF(ISBLANK(INDIRECT("Data!"&amp;'Scatter Plots'!$E$3&amp;ROW(A957)+5)),NA(),INDIRECT("Data!"&amp;'Scatter Plots'!$E$3&amp;ROW(A957)+5))</f>
        <v>#N/A</v>
      </c>
      <c r="R957" s="224" t="e">
        <f ca="1">IF(ISBLANK(INDIRECT("Data!"&amp;'Scatter Plots'!$D$3&amp;ROW(A957)+5)),NA(),INDIRECT("Data!"&amp;'Scatter Plots'!$D$3&amp;ROW(A957)+5))</f>
        <v>#N/A</v>
      </c>
    </row>
    <row r="958" spans="17:18" x14ac:dyDescent="0.25">
      <c r="Q958" s="224" t="e">
        <f ca="1">IF(ISBLANK(INDIRECT("Data!"&amp;'Scatter Plots'!$E$3&amp;ROW(A958)+5)),NA(),INDIRECT("Data!"&amp;'Scatter Plots'!$E$3&amp;ROW(A958)+5))</f>
        <v>#N/A</v>
      </c>
      <c r="R958" s="224" t="e">
        <f ca="1">IF(ISBLANK(INDIRECT("Data!"&amp;'Scatter Plots'!$D$3&amp;ROW(A958)+5)),NA(),INDIRECT("Data!"&amp;'Scatter Plots'!$D$3&amp;ROW(A958)+5))</f>
        <v>#N/A</v>
      </c>
    </row>
    <row r="959" spans="17:18" x14ac:dyDescent="0.25">
      <c r="Q959" s="224" t="e">
        <f ca="1">IF(ISBLANK(INDIRECT("Data!"&amp;'Scatter Plots'!$E$3&amp;ROW(A959)+5)),NA(),INDIRECT("Data!"&amp;'Scatter Plots'!$E$3&amp;ROW(A959)+5))</f>
        <v>#N/A</v>
      </c>
      <c r="R959" s="224" t="e">
        <f ca="1">IF(ISBLANK(INDIRECT("Data!"&amp;'Scatter Plots'!$D$3&amp;ROW(A959)+5)),NA(),INDIRECT("Data!"&amp;'Scatter Plots'!$D$3&amp;ROW(A959)+5))</f>
        <v>#N/A</v>
      </c>
    </row>
    <row r="960" spans="17:18" x14ac:dyDescent="0.25">
      <c r="Q960" s="224" t="e">
        <f ca="1">IF(ISBLANK(INDIRECT("Data!"&amp;'Scatter Plots'!$E$3&amp;ROW(A960)+5)),NA(),INDIRECT("Data!"&amp;'Scatter Plots'!$E$3&amp;ROW(A960)+5))</f>
        <v>#N/A</v>
      </c>
      <c r="R960" s="224" t="e">
        <f ca="1">IF(ISBLANK(INDIRECT("Data!"&amp;'Scatter Plots'!$D$3&amp;ROW(A960)+5)),NA(),INDIRECT("Data!"&amp;'Scatter Plots'!$D$3&amp;ROW(A960)+5))</f>
        <v>#N/A</v>
      </c>
    </row>
    <row r="961" spans="17:18" x14ac:dyDescent="0.25">
      <c r="Q961" s="224" t="e">
        <f ca="1">IF(ISBLANK(INDIRECT("Data!"&amp;'Scatter Plots'!$E$3&amp;ROW(A961)+5)),NA(),INDIRECT("Data!"&amp;'Scatter Plots'!$E$3&amp;ROW(A961)+5))</f>
        <v>#N/A</v>
      </c>
      <c r="R961" s="224" t="e">
        <f ca="1">IF(ISBLANK(INDIRECT("Data!"&amp;'Scatter Plots'!$D$3&amp;ROW(A961)+5)),NA(),INDIRECT("Data!"&amp;'Scatter Plots'!$D$3&amp;ROW(A961)+5))</f>
        <v>#N/A</v>
      </c>
    </row>
    <row r="962" spans="17:18" x14ac:dyDescent="0.25">
      <c r="Q962" s="224" t="e">
        <f ca="1">IF(ISBLANK(INDIRECT("Data!"&amp;'Scatter Plots'!$E$3&amp;ROW(A962)+5)),NA(),INDIRECT("Data!"&amp;'Scatter Plots'!$E$3&amp;ROW(A962)+5))</f>
        <v>#N/A</v>
      </c>
      <c r="R962" s="224" t="e">
        <f ca="1">IF(ISBLANK(INDIRECT("Data!"&amp;'Scatter Plots'!$D$3&amp;ROW(A962)+5)),NA(),INDIRECT("Data!"&amp;'Scatter Plots'!$D$3&amp;ROW(A962)+5))</f>
        <v>#N/A</v>
      </c>
    </row>
    <row r="963" spans="17:18" x14ac:dyDescent="0.25">
      <c r="Q963" s="224" t="e">
        <f ca="1">IF(ISBLANK(INDIRECT("Data!"&amp;'Scatter Plots'!$E$3&amp;ROW(A963)+5)),NA(),INDIRECT("Data!"&amp;'Scatter Plots'!$E$3&amp;ROW(A963)+5))</f>
        <v>#N/A</v>
      </c>
      <c r="R963" s="224" t="e">
        <f ca="1">IF(ISBLANK(INDIRECT("Data!"&amp;'Scatter Plots'!$D$3&amp;ROW(A963)+5)),NA(),INDIRECT("Data!"&amp;'Scatter Plots'!$D$3&amp;ROW(A963)+5))</f>
        <v>#N/A</v>
      </c>
    </row>
    <row r="964" spans="17:18" x14ac:dyDescent="0.25">
      <c r="Q964" s="224" t="e">
        <f ca="1">IF(ISBLANK(INDIRECT("Data!"&amp;'Scatter Plots'!$E$3&amp;ROW(A964)+5)),NA(),INDIRECT("Data!"&amp;'Scatter Plots'!$E$3&amp;ROW(A964)+5))</f>
        <v>#N/A</v>
      </c>
      <c r="R964" s="224" t="e">
        <f ca="1">IF(ISBLANK(INDIRECT("Data!"&amp;'Scatter Plots'!$D$3&amp;ROW(A964)+5)),NA(),INDIRECT("Data!"&amp;'Scatter Plots'!$D$3&amp;ROW(A964)+5))</f>
        <v>#N/A</v>
      </c>
    </row>
    <row r="965" spans="17:18" x14ac:dyDescent="0.25">
      <c r="Q965" s="224" t="e">
        <f ca="1">IF(ISBLANK(INDIRECT("Data!"&amp;'Scatter Plots'!$E$3&amp;ROW(A965)+5)),NA(),INDIRECT("Data!"&amp;'Scatter Plots'!$E$3&amp;ROW(A965)+5))</f>
        <v>#N/A</v>
      </c>
      <c r="R965" s="224" t="e">
        <f ca="1">IF(ISBLANK(INDIRECT("Data!"&amp;'Scatter Plots'!$D$3&amp;ROW(A965)+5)),NA(),INDIRECT("Data!"&amp;'Scatter Plots'!$D$3&amp;ROW(A965)+5))</f>
        <v>#N/A</v>
      </c>
    </row>
    <row r="966" spans="17:18" x14ac:dyDescent="0.25">
      <c r="Q966" s="224" t="e">
        <f ca="1">IF(ISBLANK(INDIRECT("Data!"&amp;'Scatter Plots'!$E$3&amp;ROW(A966)+5)),NA(),INDIRECT("Data!"&amp;'Scatter Plots'!$E$3&amp;ROW(A966)+5))</f>
        <v>#N/A</v>
      </c>
      <c r="R966" s="224" t="e">
        <f ca="1">IF(ISBLANK(INDIRECT("Data!"&amp;'Scatter Plots'!$D$3&amp;ROW(A966)+5)),NA(),INDIRECT("Data!"&amp;'Scatter Plots'!$D$3&amp;ROW(A966)+5))</f>
        <v>#N/A</v>
      </c>
    </row>
    <row r="967" spans="17:18" x14ac:dyDescent="0.25">
      <c r="Q967" s="224" t="e">
        <f ca="1">IF(ISBLANK(INDIRECT("Data!"&amp;'Scatter Plots'!$E$3&amp;ROW(A967)+5)),NA(),INDIRECT("Data!"&amp;'Scatter Plots'!$E$3&amp;ROW(A967)+5))</f>
        <v>#N/A</v>
      </c>
      <c r="R967" s="224" t="e">
        <f ca="1">IF(ISBLANK(INDIRECT("Data!"&amp;'Scatter Plots'!$D$3&amp;ROW(A967)+5)),NA(),INDIRECT("Data!"&amp;'Scatter Plots'!$D$3&amp;ROW(A967)+5))</f>
        <v>#N/A</v>
      </c>
    </row>
    <row r="968" spans="17:18" x14ac:dyDescent="0.25">
      <c r="Q968" s="224" t="e">
        <f ca="1">IF(ISBLANK(INDIRECT("Data!"&amp;'Scatter Plots'!$E$3&amp;ROW(A968)+5)),NA(),INDIRECT("Data!"&amp;'Scatter Plots'!$E$3&amp;ROW(A968)+5))</f>
        <v>#N/A</v>
      </c>
      <c r="R968" s="224" t="e">
        <f ca="1">IF(ISBLANK(INDIRECT("Data!"&amp;'Scatter Plots'!$D$3&amp;ROW(A968)+5)),NA(),INDIRECT("Data!"&amp;'Scatter Plots'!$D$3&amp;ROW(A968)+5))</f>
        <v>#N/A</v>
      </c>
    </row>
    <row r="969" spans="17:18" x14ac:dyDescent="0.25">
      <c r="Q969" s="224" t="e">
        <f ca="1">IF(ISBLANK(INDIRECT("Data!"&amp;'Scatter Plots'!$E$3&amp;ROW(A969)+5)),NA(),INDIRECT("Data!"&amp;'Scatter Plots'!$E$3&amp;ROW(A969)+5))</f>
        <v>#N/A</v>
      </c>
      <c r="R969" s="224" t="e">
        <f ca="1">IF(ISBLANK(INDIRECT("Data!"&amp;'Scatter Plots'!$D$3&amp;ROW(A969)+5)),NA(),INDIRECT("Data!"&amp;'Scatter Plots'!$D$3&amp;ROW(A969)+5))</f>
        <v>#N/A</v>
      </c>
    </row>
    <row r="970" spans="17:18" x14ac:dyDescent="0.25">
      <c r="Q970" s="224" t="e">
        <f ca="1">IF(ISBLANK(INDIRECT("Data!"&amp;'Scatter Plots'!$E$3&amp;ROW(A970)+5)),NA(),INDIRECT("Data!"&amp;'Scatter Plots'!$E$3&amp;ROW(A970)+5))</f>
        <v>#N/A</v>
      </c>
      <c r="R970" s="224" t="e">
        <f ca="1">IF(ISBLANK(INDIRECT("Data!"&amp;'Scatter Plots'!$D$3&amp;ROW(A970)+5)),NA(),INDIRECT("Data!"&amp;'Scatter Plots'!$D$3&amp;ROW(A970)+5))</f>
        <v>#N/A</v>
      </c>
    </row>
    <row r="971" spans="17:18" x14ac:dyDescent="0.25">
      <c r="Q971" s="224" t="e">
        <f ca="1">IF(ISBLANK(INDIRECT("Data!"&amp;'Scatter Plots'!$E$3&amp;ROW(A971)+5)),NA(),INDIRECT("Data!"&amp;'Scatter Plots'!$E$3&amp;ROW(A971)+5))</f>
        <v>#N/A</v>
      </c>
      <c r="R971" s="224" t="e">
        <f ca="1">IF(ISBLANK(INDIRECT("Data!"&amp;'Scatter Plots'!$D$3&amp;ROW(A971)+5)),NA(),INDIRECT("Data!"&amp;'Scatter Plots'!$D$3&amp;ROW(A971)+5))</f>
        <v>#N/A</v>
      </c>
    </row>
    <row r="972" spans="17:18" x14ac:dyDescent="0.25">
      <c r="Q972" s="224" t="e">
        <f ca="1">IF(ISBLANK(INDIRECT("Data!"&amp;'Scatter Plots'!$E$3&amp;ROW(A972)+5)),NA(),INDIRECT("Data!"&amp;'Scatter Plots'!$E$3&amp;ROW(A972)+5))</f>
        <v>#N/A</v>
      </c>
      <c r="R972" s="224" t="e">
        <f ca="1">IF(ISBLANK(INDIRECT("Data!"&amp;'Scatter Plots'!$D$3&amp;ROW(A972)+5)),NA(),INDIRECT("Data!"&amp;'Scatter Plots'!$D$3&amp;ROW(A972)+5))</f>
        <v>#N/A</v>
      </c>
    </row>
    <row r="973" spans="17:18" x14ac:dyDescent="0.25">
      <c r="Q973" s="224" t="e">
        <f ca="1">IF(ISBLANK(INDIRECT("Data!"&amp;'Scatter Plots'!$E$3&amp;ROW(A973)+5)),NA(),INDIRECT("Data!"&amp;'Scatter Plots'!$E$3&amp;ROW(A973)+5))</f>
        <v>#N/A</v>
      </c>
      <c r="R973" s="224" t="e">
        <f ca="1">IF(ISBLANK(INDIRECT("Data!"&amp;'Scatter Plots'!$D$3&amp;ROW(A973)+5)),NA(),INDIRECT("Data!"&amp;'Scatter Plots'!$D$3&amp;ROW(A973)+5))</f>
        <v>#N/A</v>
      </c>
    </row>
    <row r="974" spans="17:18" x14ac:dyDescent="0.25">
      <c r="Q974" s="224" t="e">
        <f ca="1">IF(ISBLANK(INDIRECT("Data!"&amp;'Scatter Plots'!$E$3&amp;ROW(A974)+5)),NA(),INDIRECT("Data!"&amp;'Scatter Plots'!$E$3&amp;ROW(A974)+5))</f>
        <v>#N/A</v>
      </c>
      <c r="R974" s="224" t="e">
        <f ca="1">IF(ISBLANK(INDIRECT("Data!"&amp;'Scatter Plots'!$D$3&amp;ROW(A974)+5)),NA(),INDIRECT("Data!"&amp;'Scatter Plots'!$D$3&amp;ROW(A974)+5))</f>
        <v>#N/A</v>
      </c>
    </row>
    <row r="975" spans="17:18" x14ac:dyDescent="0.25">
      <c r="Q975" s="224" t="e">
        <f ca="1">IF(ISBLANK(INDIRECT("Data!"&amp;'Scatter Plots'!$E$3&amp;ROW(A975)+5)),NA(),INDIRECT("Data!"&amp;'Scatter Plots'!$E$3&amp;ROW(A975)+5))</f>
        <v>#N/A</v>
      </c>
      <c r="R975" s="224" t="e">
        <f ca="1">IF(ISBLANK(INDIRECT("Data!"&amp;'Scatter Plots'!$D$3&amp;ROW(A975)+5)),NA(),INDIRECT("Data!"&amp;'Scatter Plots'!$D$3&amp;ROW(A975)+5))</f>
        <v>#N/A</v>
      </c>
    </row>
    <row r="976" spans="17:18" x14ac:dyDescent="0.25">
      <c r="Q976" s="224" t="e">
        <f ca="1">IF(ISBLANK(INDIRECT("Data!"&amp;'Scatter Plots'!$E$3&amp;ROW(A976)+5)),NA(),INDIRECT("Data!"&amp;'Scatter Plots'!$E$3&amp;ROW(A976)+5))</f>
        <v>#N/A</v>
      </c>
      <c r="R976" s="224" t="e">
        <f ca="1">IF(ISBLANK(INDIRECT("Data!"&amp;'Scatter Plots'!$D$3&amp;ROW(A976)+5)),NA(),INDIRECT("Data!"&amp;'Scatter Plots'!$D$3&amp;ROW(A976)+5))</f>
        <v>#N/A</v>
      </c>
    </row>
    <row r="977" spans="17:18" x14ac:dyDescent="0.25">
      <c r="Q977" s="224" t="e">
        <f ca="1">IF(ISBLANK(INDIRECT("Data!"&amp;'Scatter Plots'!$E$3&amp;ROW(A977)+5)),NA(),INDIRECT("Data!"&amp;'Scatter Plots'!$E$3&amp;ROW(A977)+5))</f>
        <v>#N/A</v>
      </c>
      <c r="R977" s="224" t="e">
        <f ca="1">IF(ISBLANK(INDIRECT("Data!"&amp;'Scatter Plots'!$D$3&amp;ROW(A977)+5)),NA(),INDIRECT("Data!"&amp;'Scatter Plots'!$D$3&amp;ROW(A977)+5))</f>
        <v>#N/A</v>
      </c>
    </row>
    <row r="978" spans="17:18" x14ac:dyDescent="0.25">
      <c r="Q978" s="224" t="e">
        <f ca="1">IF(ISBLANK(INDIRECT("Data!"&amp;'Scatter Plots'!$E$3&amp;ROW(A978)+5)),NA(),INDIRECT("Data!"&amp;'Scatter Plots'!$E$3&amp;ROW(A978)+5))</f>
        <v>#N/A</v>
      </c>
      <c r="R978" s="224" t="e">
        <f ca="1">IF(ISBLANK(INDIRECT("Data!"&amp;'Scatter Plots'!$D$3&amp;ROW(A978)+5)),NA(),INDIRECT("Data!"&amp;'Scatter Plots'!$D$3&amp;ROW(A978)+5))</f>
        <v>#N/A</v>
      </c>
    </row>
    <row r="979" spans="17:18" x14ac:dyDescent="0.25">
      <c r="Q979" s="224" t="e">
        <f ca="1">IF(ISBLANK(INDIRECT("Data!"&amp;'Scatter Plots'!$E$3&amp;ROW(A979)+5)),NA(),INDIRECT("Data!"&amp;'Scatter Plots'!$E$3&amp;ROW(A979)+5))</f>
        <v>#N/A</v>
      </c>
      <c r="R979" s="224" t="e">
        <f ca="1">IF(ISBLANK(INDIRECT("Data!"&amp;'Scatter Plots'!$D$3&amp;ROW(A979)+5)),NA(),INDIRECT("Data!"&amp;'Scatter Plots'!$D$3&amp;ROW(A979)+5))</f>
        <v>#N/A</v>
      </c>
    </row>
    <row r="980" spans="17:18" x14ac:dyDescent="0.25">
      <c r="Q980" s="224" t="e">
        <f ca="1">IF(ISBLANK(INDIRECT("Data!"&amp;'Scatter Plots'!$E$3&amp;ROW(A980)+5)),NA(),INDIRECT("Data!"&amp;'Scatter Plots'!$E$3&amp;ROW(A980)+5))</f>
        <v>#N/A</v>
      </c>
      <c r="R980" s="224" t="e">
        <f ca="1">IF(ISBLANK(INDIRECT("Data!"&amp;'Scatter Plots'!$D$3&amp;ROW(A980)+5)),NA(),INDIRECT("Data!"&amp;'Scatter Plots'!$D$3&amp;ROW(A980)+5))</f>
        <v>#N/A</v>
      </c>
    </row>
    <row r="981" spans="17:18" x14ac:dyDescent="0.25">
      <c r="Q981" s="224" t="e">
        <f ca="1">IF(ISBLANK(INDIRECT("Data!"&amp;'Scatter Plots'!$E$3&amp;ROW(A981)+5)),NA(),INDIRECT("Data!"&amp;'Scatter Plots'!$E$3&amp;ROW(A981)+5))</f>
        <v>#N/A</v>
      </c>
      <c r="R981" s="224" t="e">
        <f ca="1">IF(ISBLANK(INDIRECT("Data!"&amp;'Scatter Plots'!$D$3&amp;ROW(A981)+5)),NA(),INDIRECT("Data!"&amp;'Scatter Plots'!$D$3&amp;ROW(A981)+5))</f>
        <v>#N/A</v>
      </c>
    </row>
    <row r="982" spans="17:18" x14ac:dyDescent="0.25">
      <c r="Q982" s="224" t="e">
        <f ca="1">IF(ISBLANK(INDIRECT("Data!"&amp;'Scatter Plots'!$E$3&amp;ROW(A982)+5)),NA(),INDIRECT("Data!"&amp;'Scatter Plots'!$E$3&amp;ROW(A982)+5))</f>
        <v>#N/A</v>
      </c>
      <c r="R982" s="224" t="e">
        <f ca="1">IF(ISBLANK(INDIRECT("Data!"&amp;'Scatter Plots'!$D$3&amp;ROW(A982)+5)),NA(),INDIRECT("Data!"&amp;'Scatter Plots'!$D$3&amp;ROW(A982)+5))</f>
        <v>#N/A</v>
      </c>
    </row>
    <row r="983" spans="17:18" x14ac:dyDescent="0.25">
      <c r="Q983" s="224" t="e">
        <f ca="1">IF(ISBLANK(INDIRECT("Data!"&amp;'Scatter Plots'!$E$3&amp;ROW(A983)+5)),NA(),INDIRECT("Data!"&amp;'Scatter Plots'!$E$3&amp;ROW(A983)+5))</f>
        <v>#N/A</v>
      </c>
      <c r="R983" s="224" t="e">
        <f ca="1">IF(ISBLANK(INDIRECT("Data!"&amp;'Scatter Plots'!$D$3&amp;ROW(A983)+5)),NA(),INDIRECT("Data!"&amp;'Scatter Plots'!$D$3&amp;ROW(A983)+5))</f>
        <v>#N/A</v>
      </c>
    </row>
    <row r="984" spans="17:18" x14ac:dyDescent="0.25">
      <c r="Q984" s="224" t="e">
        <f ca="1">IF(ISBLANK(INDIRECT("Data!"&amp;'Scatter Plots'!$E$3&amp;ROW(A984)+5)),NA(),INDIRECT("Data!"&amp;'Scatter Plots'!$E$3&amp;ROW(A984)+5))</f>
        <v>#N/A</v>
      </c>
      <c r="R984" s="224" t="e">
        <f ca="1">IF(ISBLANK(INDIRECT("Data!"&amp;'Scatter Plots'!$D$3&amp;ROW(A984)+5)),NA(),INDIRECT("Data!"&amp;'Scatter Plots'!$D$3&amp;ROW(A984)+5))</f>
        <v>#N/A</v>
      </c>
    </row>
    <row r="985" spans="17:18" x14ac:dyDescent="0.25">
      <c r="Q985" s="224" t="e">
        <f ca="1">IF(ISBLANK(INDIRECT("Data!"&amp;'Scatter Plots'!$E$3&amp;ROW(A985)+5)),NA(),INDIRECT("Data!"&amp;'Scatter Plots'!$E$3&amp;ROW(A985)+5))</f>
        <v>#N/A</v>
      </c>
      <c r="R985" s="224" t="e">
        <f ca="1">IF(ISBLANK(INDIRECT("Data!"&amp;'Scatter Plots'!$D$3&amp;ROW(A985)+5)),NA(),INDIRECT("Data!"&amp;'Scatter Plots'!$D$3&amp;ROW(A985)+5))</f>
        <v>#N/A</v>
      </c>
    </row>
    <row r="986" spans="17:18" x14ac:dyDescent="0.25">
      <c r="Q986" s="224" t="e">
        <f ca="1">IF(ISBLANK(INDIRECT("Data!"&amp;'Scatter Plots'!$E$3&amp;ROW(A986)+5)),NA(),INDIRECT("Data!"&amp;'Scatter Plots'!$E$3&amp;ROW(A986)+5))</f>
        <v>#N/A</v>
      </c>
      <c r="R986" s="224" t="e">
        <f ca="1">IF(ISBLANK(INDIRECT("Data!"&amp;'Scatter Plots'!$D$3&amp;ROW(A986)+5)),NA(),INDIRECT("Data!"&amp;'Scatter Plots'!$D$3&amp;ROW(A986)+5))</f>
        <v>#N/A</v>
      </c>
    </row>
    <row r="987" spans="17:18" x14ac:dyDescent="0.25">
      <c r="Q987" s="224" t="e">
        <f ca="1">IF(ISBLANK(INDIRECT("Data!"&amp;'Scatter Plots'!$E$3&amp;ROW(A987)+5)),NA(),INDIRECT("Data!"&amp;'Scatter Plots'!$E$3&amp;ROW(A987)+5))</f>
        <v>#N/A</v>
      </c>
      <c r="R987" s="224" t="e">
        <f ca="1">IF(ISBLANK(INDIRECT("Data!"&amp;'Scatter Plots'!$D$3&amp;ROW(A987)+5)),NA(),INDIRECT("Data!"&amp;'Scatter Plots'!$D$3&amp;ROW(A987)+5))</f>
        <v>#N/A</v>
      </c>
    </row>
    <row r="988" spans="17:18" x14ac:dyDescent="0.25">
      <c r="Q988" s="224" t="e">
        <f ca="1">IF(ISBLANK(INDIRECT("Data!"&amp;'Scatter Plots'!$E$3&amp;ROW(A988)+5)),NA(),INDIRECT("Data!"&amp;'Scatter Plots'!$E$3&amp;ROW(A988)+5))</f>
        <v>#N/A</v>
      </c>
      <c r="R988" s="224" t="e">
        <f ca="1">IF(ISBLANK(INDIRECT("Data!"&amp;'Scatter Plots'!$D$3&amp;ROW(A988)+5)),NA(),INDIRECT("Data!"&amp;'Scatter Plots'!$D$3&amp;ROW(A988)+5))</f>
        <v>#N/A</v>
      </c>
    </row>
    <row r="989" spans="17:18" x14ac:dyDescent="0.25">
      <c r="Q989" s="224" t="e">
        <f ca="1">IF(ISBLANK(INDIRECT("Data!"&amp;'Scatter Plots'!$E$3&amp;ROW(A989)+5)),NA(),INDIRECT("Data!"&amp;'Scatter Plots'!$E$3&amp;ROW(A989)+5))</f>
        <v>#N/A</v>
      </c>
      <c r="R989" s="224" t="e">
        <f ca="1">IF(ISBLANK(INDIRECT("Data!"&amp;'Scatter Plots'!$D$3&amp;ROW(A989)+5)),NA(),INDIRECT("Data!"&amp;'Scatter Plots'!$D$3&amp;ROW(A989)+5))</f>
        <v>#N/A</v>
      </c>
    </row>
    <row r="990" spans="17:18" x14ac:dyDescent="0.25">
      <c r="Q990" s="224" t="e">
        <f ca="1">IF(ISBLANK(INDIRECT("Data!"&amp;'Scatter Plots'!$E$3&amp;ROW(A990)+5)),NA(),INDIRECT("Data!"&amp;'Scatter Plots'!$E$3&amp;ROW(A990)+5))</f>
        <v>#N/A</v>
      </c>
      <c r="R990" s="224" t="e">
        <f ca="1">IF(ISBLANK(INDIRECT("Data!"&amp;'Scatter Plots'!$D$3&amp;ROW(A990)+5)),NA(),INDIRECT("Data!"&amp;'Scatter Plots'!$D$3&amp;ROW(A990)+5))</f>
        <v>#N/A</v>
      </c>
    </row>
    <row r="991" spans="17:18" x14ac:dyDescent="0.25">
      <c r="Q991" s="224" t="e">
        <f ca="1">IF(ISBLANK(INDIRECT("Data!"&amp;'Scatter Plots'!$E$3&amp;ROW(A991)+5)),NA(),INDIRECT("Data!"&amp;'Scatter Plots'!$E$3&amp;ROW(A991)+5))</f>
        <v>#N/A</v>
      </c>
      <c r="R991" s="224" t="e">
        <f ca="1">IF(ISBLANK(INDIRECT("Data!"&amp;'Scatter Plots'!$D$3&amp;ROW(A991)+5)),NA(),INDIRECT("Data!"&amp;'Scatter Plots'!$D$3&amp;ROW(A991)+5))</f>
        <v>#N/A</v>
      </c>
    </row>
    <row r="992" spans="17:18" x14ac:dyDescent="0.25">
      <c r="Q992" s="224" t="e">
        <f ca="1">IF(ISBLANK(INDIRECT("Data!"&amp;'Scatter Plots'!$E$3&amp;ROW(A992)+5)),NA(),INDIRECT("Data!"&amp;'Scatter Plots'!$E$3&amp;ROW(A992)+5))</f>
        <v>#N/A</v>
      </c>
      <c r="R992" s="224" t="e">
        <f ca="1">IF(ISBLANK(INDIRECT("Data!"&amp;'Scatter Plots'!$D$3&amp;ROW(A992)+5)),NA(),INDIRECT("Data!"&amp;'Scatter Plots'!$D$3&amp;ROW(A992)+5))</f>
        <v>#N/A</v>
      </c>
    </row>
    <row r="993" spans="17:18" x14ac:dyDescent="0.25">
      <c r="Q993" s="224" t="e">
        <f ca="1">IF(ISBLANK(INDIRECT("Data!"&amp;'Scatter Plots'!$E$3&amp;ROW(A993)+5)),NA(),INDIRECT("Data!"&amp;'Scatter Plots'!$E$3&amp;ROW(A993)+5))</f>
        <v>#N/A</v>
      </c>
      <c r="R993" s="224" t="e">
        <f ca="1">IF(ISBLANK(INDIRECT("Data!"&amp;'Scatter Plots'!$D$3&amp;ROW(A993)+5)),NA(),INDIRECT("Data!"&amp;'Scatter Plots'!$D$3&amp;ROW(A993)+5))</f>
        <v>#N/A</v>
      </c>
    </row>
    <row r="994" spans="17:18" x14ac:dyDescent="0.25">
      <c r="Q994" s="224" t="e">
        <f ca="1">IF(ISBLANK(INDIRECT("Data!"&amp;'Scatter Plots'!$E$3&amp;ROW(A994)+5)),NA(),INDIRECT("Data!"&amp;'Scatter Plots'!$E$3&amp;ROW(A994)+5))</f>
        <v>#N/A</v>
      </c>
      <c r="R994" s="224" t="e">
        <f ca="1">IF(ISBLANK(INDIRECT("Data!"&amp;'Scatter Plots'!$D$3&amp;ROW(A994)+5)),NA(),INDIRECT("Data!"&amp;'Scatter Plots'!$D$3&amp;ROW(A994)+5))</f>
        <v>#N/A</v>
      </c>
    </row>
    <row r="995" spans="17:18" x14ac:dyDescent="0.25">
      <c r="Q995" s="224" t="e">
        <f ca="1">IF(ISBLANK(INDIRECT("Data!"&amp;'Scatter Plots'!$E$3&amp;ROW(A995)+5)),NA(),INDIRECT("Data!"&amp;'Scatter Plots'!$E$3&amp;ROW(A995)+5))</f>
        <v>#N/A</v>
      </c>
      <c r="R995" s="224" t="e">
        <f ca="1">IF(ISBLANK(INDIRECT("Data!"&amp;'Scatter Plots'!$D$3&amp;ROW(A995)+5)),NA(),INDIRECT("Data!"&amp;'Scatter Plots'!$D$3&amp;ROW(A995)+5))</f>
        <v>#N/A</v>
      </c>
    </row>
    <row r="996" spans="17:18" x14ac:dyDescent="0.25">
      <c r="Q996" s="224" t="e">
        <f ca="1">IF(ISBLANK(INDIRECT("Data!"&amp;'Scatter Plots'!$E$3&amp;ROW(A996)+5)),NA(),INDIRECT("Data!"&amp;'Scatter Plots'!$E$3&amp;ROW(A996)+5))</f>
        <v>#N/A</v>
      </c>
      <c r="R996" s="224" t="e">
        <f ca="1">IF(ISBLANK(INDIRECT("Data!"&amp;'Scatter Plots'!$D$3&amp;ROW(A996)+5)),NA(),INDIRECT("Data!"&amp;'Scatter Plots'!$D$3&amp;ROW(A996)+5))</f>
        <v>#N/A</v>
      </c>
    </row>
    <row r="997" spans="17:18" x14ac:dyDescent="0.25">
      <c r="Q997" s="224" t="e">
        <f ca="1">IF(ISBLANK(INDIRECT("Data!"&amp;'Scatter Plots'!$E$3&amp;ROW(A997)+5)),NA(),INDIRECT("Data!"&amp;'Scatter Plots'!$E$3&amp;ROW(A997)+5))</f>
        <v>#N/A</v>
      </c>
      <c r="R997" s="224" t="e">
        <f ca="1">IF(ISBLANK(INDIRECT("Data!"&amp;'Scatter Plots'!$D$3&amp;ROW(A997)+5)),NA(),INDIRECT("Data!"&amp;'Scatter Plots'!$D$3&amp;ROW(A997)+5))</f>
        <v>#N/A</v>
      </c>
    </row>
    <row r="998" spans="17:18" x14ac:dyDescent="0.25">
      <c r="Q998" s="224" t="e">
        <f ca="1">IF(ISBLANK(INDIRECT("Data!"&amp;'Scatter Plots'!$E$3&amp;ROW(A998)+5)),NA(),INDIRECT("Data!"&amp;'Scatter Plots'!$E$3&amp;ROW(A998)+5))</f>
        <v>#N/A</v>
      </c>
      <c r="R998" s="224" t="e">
        <f ca="1">IF(ISBLANK(INDIRECT("Data!"&amp;'Scatter Plots'!$D$3&amp;ROW(A998)+5)),NA(),INDIRECT("Data!"&amp;'Scatter Plots'!$D$3&amp;ROW(A998)+5))</f>
        <v>#N/A</v>
      </c>
    </row>
    <row r="999" spans="17:18" x14ac:dyDescent="0.25">
      <c r="Q999" s="224" t="e">
        <f ca="1">IF(ISBLANK(INDIRECT("Data!"&amp;'Scatter Plots'!$E$3&amp;ROW(A999)+5)),NA(),INDIRECT("Data!"&amp;'Scatter Plots'!$E$3&amp;ROW(A999)+5))</f>
        <v>#N/A</v>
      </c>
      <c r="R999" s="224" t="e">
        <f ca="1">IF(ISBLANK(INDIRECT("Data!"&amp;'Scatter Plots'!$D$3&amp;ROW(A999)+5)),NA(),INDIRECT("Data!"&amp;'Scatter Plots'!$D$3&amp;ROW(A999)+5))</f>
        <v>#N/A</v>
      </c>
    </row>
    <row r="1000" spans="17:18" x14ac:dyDescent="0.25">
      <c r="Q1000" s="224" t="e">
        <f ca="1">IF(ISBLANK(INDIRECT("Data!"&amp;'Scatter Plots'!$E$3&amp;ROW(A1000)+5)),NA(),INDIRECT("Data!"&amp;'Scatter Plots'!$E$3&amp;ROW(A1000)+5))</f>
        <v>#N/A</v>
      </c>
      <c r="R1000" s="224" t="e">
        <f ca="1">IF(ISBLANK(INDIRECT("Data!"&amp;'Scatter Plots'!$D$3&amp;ROW(A1000)+5)),NA(),INDIRECT("Data!"&amp;'Scatter Plots'!$D$3&amp;ROW(A1000)+5))</f>
        <v>#N/A</v>
      </c>
    </row>
  </sheetData>
  <sheetProtection sheet="1" objects="1" scenarios="1" selectLockedCells="1" selectUnlockedCells="1"/>
  <pageMargins left="0.7" right="0.7" top="0.75" bottom="0.75" header="0.3" footer="0.3"/>
  <pageSetup paperSize="9" orientation="portrait" r:id="rId1"/>
  <ignoredErrors>
    <ignoredError sqref="D3:E3"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8196" r:id="rId4" name="Drop Down 4">
              <controlPr locked="0" defaultSize="0" autoLine="0" autoPict="0">
                <anchor moveWithCells="1">
                  <from>
                    <xdr:col>8</xdr:col>
                    <xdr:colOff>238125</xdr:colOff>
                    <xdr:row>34</xdr:row>
                    <xdr:rowOff>66675</xdr:rowOff>
                  </from>
                  <to>
                    <xdr:col>11</xdr:col>
                    <xdr:colOff>314325</xdr:colOff>
                    <xdr:row>35</xdr:row>
                    <xdr:rowOff>95250</xdr:rowOff>
                  </to>
                </anchor>
              </controlPr>
            </control>
          </mc:Choice>
        </mc:AlternateContent>
        <mc:AlternateContent xmlns:mc="http://schemas.openxmlformats.org/markup-compatibility/2006">
          <mc:Choice Requires="x14">
            <control shapeId="8197" r:id="rId5" name="Drop Down 5">
              <controlPr locked="0" defaultSize="0" autoLine="0" autoPict="0">
                <anchor moveWithCells="1">
                  <from>
                    <xdr:col>1</xdr:col>
                    <xdr:colOff>514350</xdr:colOff>
                    <xdr:row>16</xdr:row>
                    <xdr:rowOff>9525</xdr:rowOff>
                  </from>
                  <to>
                    <xdr:col>3</xdr:col>
                    <xdr:colOff>257175</xdr:colOff>
                    <xdr:row>17</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Histograms</vt:lpstr>
      <vt:lpstr>Scatter Plots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Gandy</dc:creator>
  <cp:lastModifiedBy>Michael N Gandy</cp:lastModifiedBy>
  <cp:lastPrinted>2014-10-01T14:54:22Z</cp:lastPrinted>
  <dcterms:created xsi:type="dcterms:W3CDTF">2013-10-25T01:57:06Z</dcterms:created>
  <dcterms:modified xsi:type="dcterms:W3CDTF">2015-03-10T09:56:47Z</dcterms:modified>
</cp:coreProperties>
</file>