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mc:AlternateContent xmlns:mc="http://schemas.openxmlformats.org/markup-compatibility/2006">
    <mc:Choice Requires="x15">
      <x15ac:absPath xmlns:x15ac="http://schemas.microsoft.com/office/spreadsheetml/2010/11/ac" url="C:\Users\simmonse\Documents\Green Chemistry\PGSC\Manuscript\"/>
    </mc:Choice>
  </mc:AlternateContent>
  <bookViews>
    <workbookView xWindow="-825" yWindow="0" windowWidth="12705" windowHeight="4455" tabRatio="905" activeTab="2"/>
  </bookViews>
  <sheets>
    <sheet name="Version History" sheetId="49" r:id="rId1"/>
    <sheet name="Instructions" sheetId="47" r:id="rId2"/>
    <sheet name="Input" sheetId="36" r:id="rId3"/>
    <sheet name="Hazardous Reagents" sheetId="4" r:id="rId4"/>
    <sheet name="Greenness Score Card" sheetId="51" r:id="rId5"/>
    <sheet name="Overall Process Greenness" sheetId="52" r:id="rId6"/>
    <sheet name="Drop Down List" sheetId="38" r:id="rId7"/>
    <sheet name="Step Calcs" sheetId="50" r:id="rId8"/>
  </sheets>
  <definedNames>
    <definedName name="ChargeDissipation">'Drop Down List'!$B$27:$B$33</definedName>
    <definedName name="CrystalComplex">'Drop Down List'!#REF!</definedName>
    <definedName name="Exposure">'Drop Down List'!$B$73:$B$79</definedName>
    <definedName name="Gasses">'Drop Down List'!$D$3:$D$24</definedName>
    <definedName name="Hazards">'Drop Down List'!$B$37:$B$43</definedName>
    <definedName name="Kst">'Drop Down List'!$B$128:$B$132</definedName>
    <definedName name="MinIgnition">'Drop Down List'!$B$120:$B$125</definedName>
    <definedName name="PersistentMat">'Drop Down List'!$D$45:$D$70</definedName>
    <definedName name="PressureRise">'Drop Down List'!$B$112:$B$117</definedName>
    <definedName name="_xlnm.Print_Area" localSheetId="4">'Greenness Score Card'!$A$1:$AP$43</definedName>
    <definedName name="_xlnm.Print_Area" localSheetId="2">Input!$A$1:$AO$44</definedName>
    <definedName name="_xlnm.Print_Titles" localSheetId="4">'Greenness Score Card'!$A:$C,'Greenness Score Card'!$1:$5</definedName>
    <definedName name="_xlnm.Print_Titles" localSheetId="2">Input!$A:$B,Input!$1:$12</definedName>
    <definedName name="_xlnm.Print_Titles" localSheetId="5">'Overall Process Greenness'!$1:$2</definedName>
    <definedName name="Sections">'Drop Down List'!$B$82:$B$102</definedName>
  </definedNames>
  <calcPr calcId="152511"/>
</workbook>
</file>

<file path=xl/calcChain.xml><?xml version="1.0" encoding="utf-8"?>
<calcChain xmlns="http://schemas.openxmlformats.org/spreadsheetml/2006/main">
  <c r="D65" i="38" l="1"/>
  <c r="AP59" i="50" l="1"/>
  <c r="AN59" i="50"/>
  <c r="AL59" i="50"/>
  <c r="AJ59" i="50"/>
  <c r="AH59" i="50"/>
  <c r="AF59" i="50"/>
  <c r="AD59" i="50"/>
  <c r="AB59" i="50"/>
  <c r="Z59" i="50"/>
  <c r="X59" i="50"/>
  <c r="V59" i="50"/>
  <c r="T59" i="50"/>
  <c r="R59" i="50"/>
  <c r="P59" i="50"/>
  <c r="N59" i="50"/>
  <c r="L59" i="50"/>
  <c r="J59" i="50"/>
  <c r="H59" i="50"/>
  <c r="F59" i="50"/>
  <c r="D59" i="50"/>
  <c r="D15" i="38" l="1"/>
  <c r="D16" i="38"/>
  <c r="D14" i="38"/>
  <c r="D7" i="38"/>
  <c r="F95" i="50" l="1"/>
  <c r="AU7" i="50" l="1"/>
  <c r="AU8" i="50"/>
  <c r="AU9" i="50"/>
  <c r="AU10" i="50"/>
  <c r="AU11" i="50"/>
  <c r="AU12" i="50"/>
  <c r="AU13" i="50"/>
  <c r="AU14" i="50"/>
  <c r="AU15" i="50"/>
  <c r="AU16" i="50"/>
  <c r="AU17" i="50"/>
  <c r="AU18" i="50"/>
  <c r="AU19" i="50"/>
  <c r="AU20" i="50"/>
  <c r="AU21" i="50"/>
  <c r="AU22" i="50"/>
  <c r="AU23" i="50"/>
  <c r="AU24" i="50"/>
  <c r="AU25" i="50"/>
  <c r="AU6" i="50"/>
  <c r="AS4" i="50"/>
  <c r="AR58" i="50" l="1"/>
  <c r="AV58" i="50"/>
  <c r="F101" i="50" l="1"/>
  <c r="T47" i="50" l="1"/>
  <c r="U47" i="50" s="1"/>
  <c r="AP117" i="50"/>
  <c r="AN117" i="50"/>
  <c r="AL117" i="50"/>
  <c r="AJ117" i="50"/>
  <c r="AH117" i="50"/>
  <c r="AF117" i="50"/>
  <c r="AD117" i="50"/>
  <c r="AB117" i="50"/>
  <c r="Z117" i="50"/>
  <c r="X117" i="50"/>
  <c r="V117" i="50"/>
  <c r="T117" i="50"/>
  <c r="R117" i="50"/>
  <c r="P117" i="50"/>
  <c r="N117" i="50"/>
  <c r="L117" i="50"/>
  <c r="J117" i="50"/>
  <c r="H117" i="50"/>
  <c r="G43" i="36" s="1"/>
  <c r="F117" i="50"/>
  <c r="F41" i="50" s="1"/>
  <c r="F40" i="50" s="1"/>
  <c r="G40" i="50" s="1"/>
  <c r="F8" i="50" s="1"/>
  <c r="G8" i="50" s="1"/>
  <c r="D117" i="50"/>
  <c r="C44" i="36" s="1"/>
  <c r="AO44" i="36"/>
  <c r="AO43" i="36"/>
  <c r="AO42" i="36"/>
  <c r="AM44" i="36"/>
  <c r="AM43" i="36"/>
  <c r="AM42" i="36"/>
  <c r="AK44" i="36"/>
  <c r="AK43" i="36"/>
  <c r="AK42" i="36"/>
  <c r="AI44" i="36"/>
  <c r="AI43" i="36"/>
  <c r="AI42" i="36"/>
  <c r="AG44" i="36"/>
  <c r="AG43" i="36"/>
  <c r="AG42" i="36"/>
  <c r="AE44" i="36"/>
  <c r="AE43" i="36"/>
  <c r="AE42" i="36"/>
  <c r="AC44" i="36"/>
  <c r="AC43" i="36"/>
  <c r="AC42" i="36"/>
  <c r="AA44" i="36"/>
  <c r="AA43" i="36"/>
  <c r="AA42" i="36"/>
  <c r="Y44" i="36"/>
  <c r="Y43" i="36"/>
  <c r="Y42" i="36"/>
  <c r="W44" i="36"/>
  <c r="W43" i="36"/>
  <c r="W42" i="36"/>
  <c r="U44" i="36"/>
  <c r="U43" i="36"/>
  <c r="U42" i="36"/>
  <c r="S44" i="36"/>
  <c r="S43" i="36"/>
  <c r="S42" i="36"/>
  <c r="Q44" i="36"/>
  <c r="Q43" i="36"/>
  <c r="Q42" i="36"/>
  <c r="O44" i="36"/>
  <c r="O43" i="36"/>
  <c r="O42" i="36"/>
  <c r="M44" i="36"/>
  <c r="M43" i="36"/>
  <c r="M42" i="36"/>
  <c r="K44" i="36"/>
  <c r="K43" i="36"/>
  <c r="K42" i="36"/>
  <c r="I44" i="36"/>
  <c r="I43" i="36"/>
  <c r="I42" i="36"/>
  <c r="E44" i="36"/>
  <c r="AP41" i="50"/>
  <c r="AN41" i="50"/>
  <c r="AL41" i="50"/>
  <c r="AJ41" i="50"/>
  <c r="AH41" i="50"/>
  <c r="AF41" i="50"/>
  <c r="AD41" i="50"/>
  <c r="AB41" i="50"/>
  <c r="Z41" i="50"/>
  <c r="X41" i="50"/>
  <c r="V41" i="50"/>
  <c r="T41" i="50"/>
  <c r="R41" i="50"/>
  <c r="P41" i="50"/>
  <c r="N41" i="50"/>
  <c r="L41" i="50"/>
  <c r="J41" i="50"/>
  <c r="AP40" i="50"/>
  <c r="AQ40" i="50" s="1"/>
  <c r="AP8" i="50" s="1"/>
  <c r="AQ8" i="50" s="1"/>
  <c r="AN40" i="50"/>
  <c r="AO40" i="50" s="1"/>
  <c r="AN8" i="50" s="1"/>
  <c r="AO8" i="50" s="1"/>
  <c r="AL40" i="50"/>
  <c r="AM40" i="50" s="1"/>
  <c r="AL8" i="50" s="1"/>
  <c r="AM8" i="50" s="1"/>
  <c r="AJ40" i="50"/>
  <c r="AK40" i="50" s="1"/>
  <c r="AJ8" i="50" s="1"/>
  <c r="AK8" i="50" s="1"/>
  <c r="AH40" i="50"/>
  <c r="AI40" i="50" s="1"/>
  <c r="AH8" i="50" s="1"/>
  <c r="AI8" i="50" s="1"/>
  <c r="AF40" i="50"/>
  <c r="AG40" i="50" s="1"/>
  <c r="AF8" i="50" s="1"/>
  <c r="AG8" i="50" s="1"/>
  <c r="AD40" i="50"/>
  <c r="AE40" i="50" s="1"/>
  <c r="AD8" i="50" s="1"/>
  <c r="AE8" i="50" s="1"/>
  <c r="AB40" i="50"/>
  <c r="AC40" i="50" s="1"/>
  <c r="AB8" i="50" s="1"/>
  <c r="AC8" i="50" s="1"/>
  <c r="Z40" i="50"/>
  <c r="AA40" i="50" s="1"/>
  <c r="Z8" i="50" s="1"/>
  <c r="AA8" i="50" s="1"/>
  <c r="X40" i="50"/>
  <c r="Y40" i="50" s="1"/>
  <c r="X8" i="50" s="1"/>
  <c r="Y8" i="50" s="1"/>
  <c r="V40" i="50"/>
  <c r="W40" i="50" s="1"/>
  <c r="V8" i="50" s="1"/>
  <c r="W8" i="50" s="1"/>
  <c r="T40" i="50"/>
  <c r="U40" i="50" s="1"/>
  <c r="T8" i="50" s="1"/>
  <c r="U8" i="50" s="1"/>
  <c r="U12" i="51" s="1"/>
  <c r="R40" i="50"/>
  <c r="S40" i="50" s="1"/>
  <c r="R8" i="50" s="1"/>
  <c r="S8" i="50" s="1"/>
  <c r="S12" i="51" s="1"/>
  <c r="P40" i="50"/>
  <c r="Q40" i="50" s="1"/>
  <c r="P8" i="50" s="1"/>
  <c r="Q8" i="50" s="1"/>
  <c r="Q12" i="51" s="1"/>
  <c r="N40" i="50"/>
  <c r="O40" i="50" s="1"/>
  <c r="N8" i="50" s="1"/>
  <c r="O8" i="50" s="1"/>
  <c r="O12" i="51" s="1"/>
  <c r="L40" i="50"/>
  <c r="M40" i="50" s="1"/>
  <c r="L8" i="50" s="1"/>
  <c r="M8" i="50" s="1"/>
  <c r="M12" i="51" s="1"/>
  <c r="J40" i="50"/>
  <c r="K40" i="50" s="1"/>
  <c r="J8" i="50" s="1"/>
  <c r="K8" i="50" s="1"/>
  <c r="K12" i="51" s="1"/>
  <c r="B11" i="36"/>
  <c r="AQ105" i="50"/>
  <c r="AO105" i="50"/>
  <c r="AM105" i="50"/>
  <c r="AK105" i="50"/>
  <c r="AI105" i="50"/>
  <c r="AG105" i="50"/>
  <c r="AE105" i="50"/>
  <c r="AC105" i="50"/>
  <c r="AA105" i="50"/>
  <c r="Y105" i="50"/>
  <c r="W105" i="50"/>
  <c r="U105" i="50"/>
  <c r="S105" i="50"/>
  <c r="Q105" i="50"/>
  <c r="O105" i="50"/>
  <c r="M105" i="50"/>
  <c r="K105" i="50"/>
  <c r="I105" i="50"/>
  <c r="E105" i="50"/>
  <c r="AQ52" i="50"/>
  <c r="AP20" i="50" s="1"/>
  <c r="AQ51" i="50"/>
  <c r="AP19" i="50" s="1"/>
  <c r="AQ50" i="50"/>
  <c r="AP18" i="50" s="1"/>
  <c r="AQ49" i="50"/>
  <c r="AP17" i="50" s="1"/>
  <c r="AO52" i="50"/>
  <c r="AN20" i="50" s="1"/>
  <c r="AO51" i="50"/>
  <c r="AN19" i="50" s="1"/>
  <c r="AO50" i="50"/>
  <c r="AN18" i="50" s="1"/>
  <c r="AO49" i="50"/>
  <c r="AN17" i="50" s="1"/>
  <c r="AM52" i="50"/>
  <c r="AL20" i="50" s="1"/>
  <c r="AM51" i="50"/>
  <c r="AL19" i="50" s="1"/>
  <c r="AM50" i="50"/>
  <c r="AL18" i="50" s="1"/>
  <c r="AM49" i="50"/>
  <c r="AL17" i="50" s="1"/>
  <c r="AK52" i="50"/>
  <c r="AJ20" i="50" s="1"/>
  <c r="AK51" i="50"/>
  <c r="AJ19" i="50" s="1"/>
  <c r="AK50" i="50"/>
  <c r="AJ18" i="50" s="1"/>
  <c r="AK49" i="50"/>
  <c r="AJ17" i="50" s="1"/>
  <c r="AI52" i="50"/>
  <c r="AH20" i="50" s="1"/>
  <c r="AI51" i="50"/>
  <c r="AH19" i="50" s="1"/>
  <c r="AI50" i="50"/>
  <c r="AH18" i="50" s="1"/>
  <c r="AI49" i="50"/>
  <c r="AH17" i="50" s="1"/>
  <c r="AG52" i="50"/>
  <c r="AF20" i="50" s="1"/>
  <c r="AG51" i="50"/>
  <c r="AF19" i="50" s="1"/>
  <c r="AG50" i="50"/>
  <c r="AF18" i="50" s="1"/>
  <c r="AG49" i="50"/>
  <c r="AF17" i="50" s="1"/>
  <c r="AE52" i="50"/>
  <c r="AD20" i="50" s="1"/>
  <c r="AE51" i="50"/>
  <c r="AD19" i="50" s="1"/>
  <c r="AE50" i="50"/>
  <c r="AD18" i="50" s="1"/>
  <c r="AE49" i="50"/>
  <c r="AD17" i="50" s="1"/>
  <c r="AC52" i="50"/>
  <c r="AB20" i="50" s="1"/>
  <c r="AC51" i="50"/>
  <c r="AB19" i="50" s="1"/>
  <c r="AC50" i="50"/>
  <c r="AB18" i="50" s="1"/>
  <c r="AC49" i="50"/>
  <c r="AB17" i="50" s="1"/>
  <c r="AA52" i="50"/>
  <c r="Z20" i="50" s="1"/>
  <c r="AA51" i="50"/>
  <c r="Z19" i="50" s="1"/>
  <c r="AA50" i="50"/>
  <c r="Z18" i="50" s="1"/>
  <c r="AA49" i="50"/>
  <c r="Z17" i="50" s="1"/>
  <c r="Y52" i="50"/>
  <c r="X20" i="50" s="1"/>
  <c r="Y51" i="50"/>
  <c r="X19" i="50" s="1"/>
  <c r="Y50" i="50"/>
  <c r="X18" i="50" s="1"/>
  <c r="Y49" i="50"/>
  <c r="X17" i="50" s="1"/>
  <c r="W52" i="50"/>
  <c r="V20" i="50" s="1"/>
  <c r="W51" i="50"/>
  <c r="V19" i="50" s="1"/>
  <c r="W50" i="50"/>
  <c r="V18" i="50" s="1"/>
  <c r="W49" i="50"/>
  <c r="V17" i="50" s="1"/>
  <c r="U52" i="50"/>
  <c r="T20" i="50" s="1"/>
  <c r="U51" i="50"/>
  <c r="T19" i="50" s="1"/>
  <c r="U50" i="50"/>
  <c r="T18" i="50" s="1"/>
  <c r="U49" i="50"/>
  <c r="T17" i="50" s="1"/>
  <c r="S52" i="50"/>
  <c r="R20" i="50" s="1"/>
  <c r="S51" i="50"/>
  <c r="R19" i="50" s="1"/>
  <c r="S50" i="50"/>
  <c r="R18" i="50" s="1"/>
  <c r="S49" i="50"/>
  <c r="R17" i="50" s="1"/>
  <c r="Q52" i="50"/>
  <c r="P20" i="50" s="1"/>
  <c r="Q51" i="50"/>
  <c r="P19" i="50" s="1"/>
  <c r="Q50" i="50"/>
  <c r="P18" i="50" s="1"/>
  <c r="Q49" i="50"/>
  <c r="P17" i="50" s="1"/>
  <c r="O52" i="50"/>
  <c r="N20" i="50" s="1"/>
  <c r="O51" i="50"/>
  <c r="N19" i="50" s="1"/>
  <c r="O50" i="50"/>
  <c r="N18" i="50" s="1"/>
  <c r="O49" i="50"/>
  <c r="N17" i="50" s="1"/>
  <c r="M52" i="50"/>
  <c r="L20" i="50" s="1"/>
  <c r="M51" i="50"/>
  <c r="L19" i="50" s="1"/>
  <c r="M50" i="50"/>
  <c r="L18" i="50" s="1"/>
  <c r="M49" i="50"/>
  <c r="L17" i="50" s="1"/>
  <c r="K52" i="50"/>
  <c r="J20" i="50" s="1"/>
  <c r="K51" i="50"/>
  <c r="J19" i="50" s="1"/>
  <c r="K50" i="50"/>
  <c r="J18" i="50" s="1"/>
  <c r="K49" i="50"/>
  <c r="J17" i="50" s="1"/>
  <c r="AP52" i="50"/>
  <c r="AP51" i="50"/>
  <c r="AP50" i="50"/>
  <c r="AN52" i="50"/>
  <c r="AN51" i="50"/>
  <c r="AN50" i="50"/>
  <c r="AL52" i="50"/>
  <c r="AL51" i="50"/>
  <c r="AL50" i="50"/>
  <c r="AJ52" i="50"/>
  <c r="AJ51" i="50"/>
  <c r="AJ50" i="50"/>
  <c r="AH52" i="50"/>
  <c r="AH51" i="50"/>
  <c r="AH50" i="50"/>
  <c r="AF52" i="50"/>
  <c r="AF51" i="50"/>
  <c r="AF50" i="50"/>
  <c r="AD52" i="50"/>
  <c r="AD51" i="50"/>
  <c r="AD50" i="50"/>
  <c r="AB52" i="50"/>
  <c r="AB51" i="50"/>
  <c r="AB50" i="50"/>
  <c r="Z52" i="50"/>
  <c r="Z51" i="50"/>
  <c r="Z50" i="50"/>
  <c r="X52" i="50"/>
  <c r="X51" i="50"/>
  <c r="X50" i="50"/>
  <c r="V52" i="50"/>
  <c r="V51" i="50"/>
  <c r="V50" i="50"/>
  <c r="T52" i="50"/>
  <c r="T51" i="50"/>
  <c r="T50" i="50"/>
  <c r="R52" i="50"/>
  <c r="R51" i="50"/>
  <c r="R50" i="50"/>
  <c r="P52" i="50"/>
  <c r="P51" i="50"/>
  <c r="P50" i="50"/>
  <c r="N52" i="50"/>
  <c r="N51" i="50"/>
  <c r="N50" i="50"/>
  <c r="L52" i="50"/>
  <c r="L51" i="50"/>
  <c r="L50" i="50"/>
  <c r="J52" i="50"/>
  <c r="J51" i="50"/>
  <c r="J50" i="50"/>
  <c r="H52" i="50"/>
  <c r="I52" i="50" s="1"/>
  <c r="H20" i="50" s="1"/>
  <c r="H51" i="50"/>
  <c r="I51" i="50" s="1"/>
  <c r="H19" i="50" s="1"/>
  <c r="H50" i="50"/>
  <c r="I50" i="50" s="1"/>
  <c r="H18" i="50" s="1"/>
  <c r="F52" i="50"/>
  <c r="G52" i="50" s="1"/>
  <c r="F20" i="50" s="1"/>
  <c r="F51" i="50"/>
  <c r="G51" i="50" s="1"/>
  <c r="F19" i="50" s="1"/>
  <c r="F50" i="50"/>
  <c r="G50" i="50" s="1"/>
  <c r="F18" i="50" s="1"/>
  <c r="AO41" i="36"/>
  <c r="AM41" i="36"/>
  <c r="AK41" i="36"/>
  <c r="AI41" i="36"/>
  <c r="AG41" i="36"/>
  <c r="AE41" i="36"/>
  <c r="AC41" i="36"/>
  <c r="AA41" i="36"/>
  <c r="Y41" i="36"/>
  <c r="W41" i="36"/>
  <c r="U41" i="36"/>
  <c r="S41" i="36"/>
  <c r="Q41" i="36"/>
  <c r="O41" i="36"/>
  <c r="M41" i="36"/>
  <c r="K41" i="36"/>
  <c r="I41" i="36"/>
  <c r="G41" i="36"/>
  <c r="E41" i="36"/>
  <c r="AP121" i="50"/>
  <c r="AP120" i="50"/>
  <c r="AP119" i="50"/>
  <c r="AP114" i="50"/>
  <c r="AP110" i="50"/>
  <c r="AP109" i="50"/>
  <c r="AP105" i="50" s="1"/>
  <c r="AP108" i="50"/>
  <c r="AP130" i="50" s="1"/>
  <c r="AP38" i="51" s="1"/>
  <c r="AP78" i="50"/>
  <c r="AP24" i="51" s="1"/>
  <c r="AP77" i="50"/>
  <c r="AP23" i="51" s="1"/>
  <c r="AP76" i="50"/>
  <c r="AP22" i="51" s="1"/>
  <c r="AP75" i="50"/>
  <c r="AP21" i="51" s="1"/>
  <c r="AP72" i="50"/>
  <c r="AP71" i="50"/>
  <c r="AQ71" i="50" s="1"/>
  <c r="AP70" i="50"/>
  <c r="AQ70" i="50" s="1"/>
  <c r="AP69" i="50"/>
  <c r="AP68" i="50"/>
  <c r="AQ68" i="50" s="1"/>
  <c r="AP67" i="50"/>
  <c r="AQ67" i="50" s="1"/>
  <c r="AP66" i="50"/>
  <c r="AQ66" i="50" s="1"/>
  <c r="AP65" i="50"/>
  <c r="AQ65" i="50" s="1"/>
  <c r="AP64" i="50"/>
  <c r="AQ64" i="50" s="1"/>
  <c r="AP63" i="50"/>
  <c r="AQ63" i="50" s="1"/>
  <c r="AP62" i="50"/>
  <c r="AP61" i="50"/>
  <c r="AP60" i="50"/>
  <c r="AQ60" i="50" s="1"/>
  <c r="AP55" i="50"/>
  <c r="AQ55" i="50" s="1"/>
  <c r="AP23" i="50" s="1"/>
  <c r="AQ23" i="50" s="1"/>
  <c r="AP54" i="50"/>
  <c r="AQ54" i="50" s="1"/>
  <c r="AP22" i="50" s="1"/>
  <c r="AQ22" i="50" s="1"/>
  <c r="AQ53" i="50"/>
  <c r="AP21" i="50" s="1"/>
  <c r="AQ21" i="50" s="1"/>
  <c r="AP53" i="50"/>
  <c r="AP49" i="50"/>
  <c r="AQ46" i="50"/>
  <c r="AQ14" i="50" s="1"/>
  <c r="AP46" i="50"/>
  <c r="AP111" i="50" s="1"/>
  <c r="AQ45" i="50"/>
  <c r="AP13" i="50" s="1"/>
  <c r="AQ13" i="50" s="1"/>
  <c r="AP45" i="50"/>
  <c r="CH45" i="50" s="1"/>
  <c r="AQ44" i="50"/>
  <c r="AP12" i="50" s="1"/>
  <c r="AQ12" i="50" s="1"/>
  <c r="AP44" i="50"/>
  <c r="CH44" i="50" s="1"/>
  <c r="AP43" i="50"/>
  <c r="AQ43" i="50" s="1"/>
  <c r="AP11" i="50" s="1"/>
  <c r="AQ11" i="50" s="1"/>
  <c r="AQ42" i="50"/>
  <c r="AP10" i="50" s="1"/>
  <c r="AQ10" i="50" s="1"/>
  <c r="AP42" i="50"/>
  <c r="AQ41" i="50"/>
  <c r="AP9" i="50" s="1"/>
  <c r="AQ9" i="50" s="1"/>
  <c r="AP39" i="50"/>
  <c r="AQ39" i="50" s="1"/>
  <c r="AP7" i="50" s="1"/>
  <c r="AQ7" i="50" s="1"/>
  <c r="AP37" i="50"/>
  <c r="AQ37" i="50" s="1"/>
  <c r="AP36" i="50"/>
  <c r="AQ36" i="50" s="1"/>
  <c r="AP35" i="50"/>
  <c r="AQ35" i="50" s="1"/>
  <c r="AP34" i="50"/>
  <c r="AQ34" i="50" s="1"/>
  <c r="AP16" i="50"/>
  <c r="AQ16" i="50" s="1"/>
  <c r="AN121" i="50"/>
  <c r="AN120" i="50"/>
  <c r="AN119" i="50"/>
  <c r="AN114" i="50"/>
  <c r="AN110" i="50"/>
  <c r="AN109" i="50"/>
  <c r="AN112" i="50" s="1"/>
  <c r="AN108" i="50"/>
  <c r="AN130" i="50" s="1"/>
  <c r="AN38" i="51" s="1"/>
  <c r="AN78" i="50"/>
  <c r="AN77" i="50"/>
  <c r="AN23" i="51" s="1"/>
  <c r="AN76" i="50"/>
  <c r="AN22" i="51" s="1"/>
  <c r="AN75" i="50"/>
  <c r="AN21" i="51" s="1"/>
  <c r="AN72" i="50"/>
  <c r="AO72" i="50" s="1"/>
  <c r="AN71" i="50"/>
  <c r="AN70" i="50"/>
  <c r="AO70" i="50" s="1"/>
  <c r="AN69" i="50"/>
  <c r="AO69" i="50" s="1"/>
  <c r="AN68" i="50"/>
  <c r="AO68" i="50" s="1"/>
  <c r="AN67" i="50"/>
  <c r="AN66" i="50"/>
  <c r="AO66" i="50" s="1"/>
  <c r="AN65" i="50"/>
  <c r="AO65" i="50" s="1"/>
  <c r="AN64" i="50"/>
  <c r="AO64" i="50" s="1"/>
  <c r="AN63" i="50"/>
  <c r="AN62" i="50"/>
  <c r="AO62" i="50" s="1"/>
  <c r="AN61" i="50"/>
  <c r="AO61" i="50" s="1"/>
  <c r="AN60" i="50"/>
  <c r="AO60" i="50" s="1"/>
  <c r="AN55" i="50"/>
  <c r="AO55" i="50" s="1"/>
  <c r="AN23" i="50" s="1"/>
  <c r="AO23" i="50" s="1"/>
  <c r="AN54" i="50"/>
  <c r="AO54" i="50" s="1"/>
  <c r="AN22" i="50" s="1"/>
  <c r="AO22" i="50" s="1"/>
  <c r="AO53" i="50"/>
  <c r="AN21" i="50" s="1"/>
  <c r="AO21" i="50" s="1"/>
  <c r="AN53" i="50"/>
  <c r="AN49" i="50"/>
  <c r="AO46" i="50"/>
  <c r="AO14" i="50" s="1"/>
  <c r="AN46" i="50"/>
  <c r="AN111" i="50" s="1"/>
  <c r="AO45" i="50"/>
  <c r="AN13" i="50" s="1"/>
  <c r="AO13" i="50" s="1"/>
  <c r="AN45" i="50"/>
  <c r="CF45" i="50" s="1"/>
  <c r="AO44" i="50"/>
  <c r="AN12" i="50" s="1"/>
  <c r="AO12" i="50" s="1"/>
  <c r="AN44" i="50"/>
  <c r="CF44" i="50" s="1"/>
  <c r="AN43" i="50"/>
  <c r="AO43" i="50" s="1"/>
  <c r="AN11" i="50" s="1"/>
  <c r="AO11" i="50" s="1"/>
  <c r="AO42" i="50"/>
  <c r="AN10" i="50" s="1"/>
  <c r="AO10" i="50" s="1"/>
  <c r="AN42" i="50"/>
  <c r="AO41" i="50"/>
  <c r="AN9" i="50" s="1"/>
  <c r="AO9" i="50" s="1"/>
  <c r="AN39" i="50"/>
  <c r="AO39" i="50" s="1"/>
  <c r="AN7" i="50" s="1"/>
  <c r="AO7" i="50" s="1"/>
  <c r="AN37" i="50"/>
  <c r="AO37" i="50" s="1"/>
  <c r="AN36" i="50"/>
  <c r="AO36" i="50" s="1"/>
  <c r="AN35" i="50"/>
  <c r="AO35" i="50" s="1"/>
  <c r="AN34" i="50"/>
  <c r="AO34" i="50" s="1"/>
  <c r="AN16" i="50"/>
  <c r="AO16" i="50" s="1"/>
  <c r="AL121" i="50"/>
  <c r="AL120" i="50"/>
  <c r="AL119" i="50"/>
  <c r="AL114" i="50"/>
  <c r="AL110" i="50"/>
  <c r="AL109" i="50"/>
  <c r="AL112" i="50" s="1"/>
  <c r="AL108" i="50"/>
  <c r="AL130" i="50" s="1"/>
  <c r="AL38" i="51" s="1"/>
  <c r="AL78" i="50"/>
  <c r="AL24" i="51" s="1"/>
  <c r="AL77" i="50"/>
  <c r="AL23" i="51" s="1"/>
  <c r="AL76" i="50"/>
  <c r="AL22" i="51" s="1"/>
  <c r="AL75" i="50"/>
  <c r="AL21" i="51" s="1"/>
  <c r="AL72" i="50"/>
  <c r="AL71" i="50"/>
  <c r="AM71" i="50" s="1"/>
  <c r="AL70" i="50"/>
  <c r="AL69" i="50"/>
  <c r="AM69" i="50" s="1"/>
  <c r="AL68" i="50"/>
  <c r="AL67" i="50"/>
  <c r="AM67" i="50" s="1"/>
  <c r="AL66" i="50"/>
  <c r="AL65" i="50"/>
  <c r="AM65" i="50" s="1"/>
  <c r="AL64" i="50"/>
  <c r="AM64" i="50" s="1"/>
  <c r="AL63" i="50"/>
  <c r="AM63" i="50" s="1"/>
  <c r="AL62" i="50"/>
  <c r="AM62" i="50" s="1"/>
  <c r="AL61" i="50"/>
  <c r="AM61" i="50" s="1"/>
  <c r="AL60" i="50"/>
  <c r="AM59" i="50"/>
  <c r="AL55" i="50"/>
  <c r="AM55" i="50" s="1"/>
  <c r="AL23" i="50" s="1"/>
  <c r="AM23" i="50" s="1"/>
  <c r="AL54" i="50"/>
  <c r="AM54" i="50" s="1"/>
  <c r="AL22" i="50" s="1"/>
  <c r="AM22" i="50" s="1"/>
  <c r="AM53" i="50"/>
  <c r="AL21" i="50" s="1"/>
  <c r="AM21" i="50" s="1"/>
  <c r="AL53" i="50"/>
  <c r="AL49" i="50"/>
  <c r="AM46" i="50"/>
  <c r="AM14" i="50" s="1"/>
  <c r="AL46" i="50"/>
  <c r="AL111" i="50" s="1"/>
  <c r="AM45" i="50"/>
  <c r="AL13" i="50" s="1"/>
  <c r="AM13" i="50" s="1"/>
  <c r="AL45" i="50"/>
  <c r="CD45" i="50" s="1"/>
  <c r="AM44" i="50"/>
  <c r="AL12" i="50" s="1"/>
  <c r="AM12" i="50" s="1"/>
  <c r="AL44" i="50"/>
  <c r="CD44" i="50" s="1"/>
  <c r="AL43" i="50"/>
  <c r="AM43" i="50" s="1"/>
  <c r="AL11" i="50" s="1"/>
  <c r="AM11" i="50" s="1"/>
  <c r="AM42" i="50"/>
  <c r="AL10" i="50" s="1"/>
  <c r="AM10" i="50" s="1"/>
  <c r="AL42" i="50"/>
  <c r="AM41" i="50"/>
  <c r="AL9" i="50" s="1"/>
  <c r="AM9" i="50" s="1"/>
  <c r="AL39" i="50"/>
  <c r="AM39" i="50" s="1"/>
  <c r="AL7" i="50" s="1"/>
  <c r="AM7" i="50" s="1"/>
  <c r="AL37" i="50"/>
  <c r="AM37" i="50" s="1"/>
  <c r="AL36" i="50"/>
  <c r="AM36" i="50" s="1"/>
  <c r="AL35" i="50"/>
  <c r="AM35" i="50" s="1"/>
  <c r="AL34" i="50"/>
  <c r="AM34" i="50" s="1"/>
  <c r="AL16" i="50"/>
  <c r="AM16" i="50" s="1"/>
  <c r="AJ121" i="50"/>
  <c r="AJ120" i="50"/>
  <c r="AJ119" i="50"/>
  <c r="AJ114" i="50"/>
  <c r="AJ110" i="50"/>
  <c r="AJ109" i="50"/>
  <c r="AJ112" i="50" s="1"/>
  <c r="AJ108" i="50"/>
  <c r="AJ130" i="50" s="1"/>
  <c r="AJ38" i="51" s="1"/>
  <c r="AJ78" i="50"/>
  <c r="AJ24" i="51" s="1"/>
  <c r="AJ77" i="50"/>
  <c r="AJ23" i="51" s="1"/>
  <c r="AJ76" i="50"/>
  <c r="AJ22" i="51" s="1"/>
  <c r="AJ75" i="50"/>
  <c r="AJ21" i="51" s="1"/>
  <c r="AJ72" i="50"/>
  <c r="AK72" i="50" s="1"/>
  <c r="AJ71" i="50"/>
  <c r="AK71" i="50" s="1"/>
  <c r="AJ70" i="50"/>
  <c r="AK70" i="50" s="1"/>
  <c r="AJ69" i="50"/>
  <c r="AK69" i="50" s="1"/>
  <c r="AJ68" i="50"/>
  <c r="AK68" i="50" s="1"/>
  <c r="AJ67" i="50"/>
  <c r="AK67" i="50" s="1"/>
  <c r="AJ66" i="50"/>
  <c r="AK66" i="50" s="1"/>
  <c r="AJ65" i="50"/>
  <c r="AK65" i="50" s="1"/>
  <c r="AJ64" i="50"/>
  <c r="AK64" i="50" s="1"/>
  <c r="AJ63" i="50"/>
  <c r="AK63" i="50" s="1"/>
  <c r="AJ62" i="50"/>
  <c r="AJ61" i="50"/>
  <c r="AK61" i="50" s="1"/>
  <c r="AJ60" i="50"/>
  <c r="AK60" i="50" s="1"/>
  <c r="AJ55" i="50"/>
  <c r="AK55" i="50" s="1"/>
  <c r="AJ23" i="50" s="1"/>
  <c r="AK23" i="50" s="1"/>
  <c r="AJ54" i="50"/>
  <c r="AK54" i="50" s="1"/>
  <c r="AJ22" i="50" s="1"/>
  <c r="AK22" i="50" s="1"/>
  <c r="AK53" i="50"/>
  <c r="AJ21" i="50" s="1"/>
  <c r="AK21" i="50" s="1"/>
  <c r="AJ53" i="50"/>
  <c r="AJ49" i="50"/>
  <c r="AK46" i="50"/>
  <c r="AJ14" i="50" s="1"/>
  <c r="AJ46" i="50"/>
  <c r="AJ111" i="50" s="1"/>
  <c r="AK45" i="50"/>
  <c r="AJ13" i="50" s="1"/>
  <c r="AK13" i="50" s="1"/>
  <c r="AJ45" i="50"/>
  <c r="CB45" i="50" s="1"/>
  <c r="AK44" i="50"/>
  <c r="AJ12" i="50" s="1"/>
  <c r="AK12" i="50" s="1"/>
  <c r="AJ44" i="50"/>
  <c r="CB44" i="50" s="1"/>
  <c r="AJ43" i="50"/>
  <c r="AK43" i="50" s="1"/>
  <c r="AJ11" i="50" s="1"/>
  <c r="AK11" i="50" s="1"/>
  <c r="AK42" i="50"/>
  <c r="AJ10" i="50" s="1"/>
  <c r="AK10" i="50" s="1"/>
  <c r="AJ42" i="50"/>
  <c r="AK41" i="50"/>
  <c r="AJ9" i="50" s="1"/>
  <c r="AK9" i="50" s="1"/>
  <c r="AJ39" i="50"/>
  <c r="AK39" i="50" s="1"/>
  <c r="AJ7" i="50" s="1"/>
  <c r="AK7" i="50" s="1"/>
  <c r="AJ37" i="50"/>
  <c r="AK37" i="50" s="1"/>
  <c r="AJ36" i="50"/>
  <c r="AK36" i="50" s="1"/>
  <c r="AJ35" i="50"/>
  <c r="AK35" i="50" s="1"/>
  <c r="AJ34" i="50"/>
  <c r="AK34" i="50" s="1"/>
  <c r="AJ16" i="50"/>
  <c r="AK16" i="50" s="1"/>
  <c r="AH121" i="50"/>
  <c r="AH120" i="50"/>
  <c r="AH119" i="50"/>
  <c r="AH114" i="50"/>
  <c r="AH110" i="50"/>
  <c r="AH109" i="50"/>
  <c r="AH105" i="50" s="1"/>
  <c r="AH108" i="50"/>
  <c r="AH130" i="50" s="1"/>
  <c r="AH38" i="51" s="1"/>
  <c r="AH78" i="50"/>
  <c r="AH24" i="51" s="1"/>
  <c r="AH77" i="50"/>
  <c r="AH76" i="50"/>
  <c r="AH22" i="51" s="1"/>
  <c r="AH75" i="50"/>
  <c r="AH21" i="51" s="1"/>
  <c r="AH72" i="50"/>
  <c r="AI72" i="50" s="1"/>
  <c r="AH71" i="50"/>
  <c r="AI71" i="50" s="1"/>
  <c r="AH70" i="50"/>
  <c r="AI70" i="50" s="1"/>
  <c r="AH69" i="50"/>
  <c r="AI69" i="50" s="1"/>
  <c r="AH68" i="50"/>
  <c r="AI68" i="50" s="1"/>
  <c r="AH67" i="50"/>
  <c r="AI67" i="50" s="1"/>
  <c r="AH66" i="50"/>
  <c r="AI66" i="50" s="1"/>
  <c r="AH65" i="50"/>
  <c r="AI65" i="50" s="1"/>
  <c r="AH64" i="50"/>
  <c r="AI64" i="50" s="1"/>
  <c r="AH63" i="50"/>
  <c r="AI63" i="50" s="1"/>
  <c r="AH62" i="50"/>
  <c r="AI62" i="50" s="1"/>
  <c r="AH61" i="50"/>
  <c r="AI61" i="50" s="1"/>
  <c r="AH60" i="50"/>
  <c r="AI59" i="50"/>
  <c r="AH55" i="50"/>
  <c r="AI55" i="50" s="1"/>
  <c r="AH23" i="50" s="1"/>
  <c r="AI23" i="50" s="1"/>
  <c r="AH54" i="50"/>
  <c r="AI54" i="50" s="1"/>
  <c r="AH22" i="50" s="1"/>
  <c r="AI22" i="50" s="1"/>
  <c r="AI53" i="50"/>
  <c r="AH21" i="50" s="1"/>
  <c r="AI21" i="50" s="1"/>
  <c r="AH53" i="50"/>
  <c r="AH49" i="50"/>
  <c r="AI46" i="50"/>
  <c r="AH14" i="50" s="1"/>
  <c r="AH46" i="50"/>
  <c r="AH111" i="50" s="1"/>
  <c r="AI45" i="50"/>
  <c r="AH13" i="50" s="1"/>
  <c r="AI13" i="50" s="1"/>
  <c r="AH45" i="50"/>
  <c r="BZ45" i="50" s="1"/>
  <c r="AI44" i="50"/>
  <c r="AH12" i="50" s="1"/>
  <c r="AI12" i="50" s="1"/>
  <c r="AH44" i="50"/>
  <c r="BZ44" i="50" s="1"/>
  <c r="AH43" i="50"/>
  <c r="AI43" i="50" s="1"/>
  <c r="AH11" i="50" s="1"/>
  <c r="AI11" i="50" s="1"/>
  <c r="AI42" i="50"/>
  <c r="AH10" i="50" s="1"/>
  <c r="AI10" i="50" s="1"/>
  <c r="AH42" i="50"/>
  <c r="AI41" i="50"/>
  <c r="AH9" i="50" s="1"/>
  <c r="AI9" i="50" s="1"/>
  <c r="AH39" i="50"/>
  <c r="AI39" i="50" s="1"/>
  <c r="AH7" i="50" s="1"/>
  <c r="AI7" i="50" s="1"/>
  <c r="AH37" i="50"/>
  <c r="AI37" i="50" s="1"/>
  <c r="AH36" i="50"/>
  <c r="AI36" i="50" s="1"/>
  <c r="AH35" i="50"/>
  <c r="AI35" i="50" s="1"/>
  <c r="AH34" i="50"/>
  <c r="AI34" i="50" s="1"/>
  <c r="AH16" i="50"/>
  <c r="AI16" i="50" s="1"/>
  <c r="AF121" i="50"/>
  <c r="AF120" i="50"/>
  <c r="AF119" i="50"/>
  <c r="AF114" i="50"/>
  <c r="AF110" i="50"/>
  <c r="AF109" i="50"/>
  <c r="AF112" i="50" s="1"/>
  <c r="AF108" i="50"/>
  <c r="AF130" i="50" s="1"/>
  <c r="AF38" i="51" s="1"/>
  <c r="AF78" i="50"/>
  <c r="AF24" i="51" s="1"/>
  <c r="AF77" i="50"/>
  <c r="AF76" i="50"/>
  <c r="AF22" i="51" s="1"/>
  <c r="AF75" i="50"/>
  <c r="AF21" i="51" s="1"/>
  <c r="AF72" i="50"/>
  <c r="AG72" i="50" s="1"/>
  <c r="AF71" i="50"/>
  <c r="AF70" i="50"/>
  <c r="AF69" i="50"/>
  <c r="AG69" i="50" s="1"/>
  <c r="AF68" i="50"/>
  <c r="AG68" i="50" s="1"/>
  <c r="AF67" i="50"/>
  <c r="AG67" i="50" s="1"/>
  <c r="AF66" i="50"/>
  <c r="AF65" i="50"/>
  <c r="AF64" i="50"/>
  <c r="AG64" i="50" s="1"/>
  <c r="AF63" i="50"/>
  <c r="AG63" i="50" s="1"/>
  <c r="AF62" i="50"/>
  <c r="AF61" i="50"/>
  <c r="AG61" i="50" s="1"/>
  <c r="AF60" i="50"/>
  <c r="AG60" i="50" s="1"/>
  <c r="AG59" i="50"/>
  <c r="AF55" i="50"/>
  <c r="AG55" i="50" s="1"/>
  <c r="AF23" i="50" s="1"/>
  <c r="AG23" i="50" s="1"/>
  <c r="AF54" i="50"/>
  <c r="AG54" i="50" s="1"/>
  <c r="AF22" i="50" s="1"/>
  <c r="AG22" i="50" s="1"/>
  <c r="AG53" i="50"/>
  <c r="AF21" i="50" s="1"/>
  <c r="AG21" i="50" s="1"/>
  <c r="AF53" i="50"/>
  <c r="AF49" i="50"/>
  <c r="AG46" i="50"/>
  <c r="AF14" i="50" s="1"/>
  <c r="AF46" i="50"/>
  <c r="AF111" i="50" s="1"/>
  <c r="AG45" i="50"/>
  <c r="AF13" i="50" s="1"/>
  <c r="AG13" i="50" s="1"/>
  <c r="AF45" i="50"/>
  <c r="AG44" i="50"/>
  <c r="AF12" i="50" s="1"/>
  <c r="AG12" i="50" s="1"/>
  <c r="AF44" i="50"/>
  <c r="BX44" i="50" s="1"/>
  <c r="AF43" i="50"/>
  <c r="AG43" i="50" s="1"/>
  <c r="AF11" i="50" s="1"/>
  <c r="AG11" i="50" s="1"/>
  <c r="AG42" i="50"/>
  <c r="AF10" i="50" s="1"/>
  <c r="AG10" i="50" s="1"/>
  <c r="AF42" i="50"/>
  <c r="AG41" i="50"/>
  <c r="AF9" i="50" s="1"/>
  <c r="AG9" i="50" s="1"/>
  <c r="AF39" i="50"/>
  <c r="AG39" i="50" s="1"/>
  <c r="AF7" i="50" s="1"/>
  <c r="AG7" i="50" s="1"/>
  <c r="AF37" i="50"/>
  <c r="AG37" i="50" s="1"/>
  <c r="AF36" i="50"/>
  <c r="AG36" i="50" s="1"/>
  <c r="AF35" i="50"/>
  <c r="AG35" i="50" s="1"/>
  <c r="AF34" i="50"/>
  <c r="AG34" i="50" s="1"/>
  <c r="AF16" i="50"/>
  <c r="AG16" i="50" s="1"/>
  <c r="AD121" i="50"/>
  <c r="AD120" i="50"/>
  <c r="AD119" i="50"/>
  <c r="AD114" i="50"/>
  <c r="AD110" i="50"/>
  <c r="AD109" i="50"/>
  <c r="AD112" i="50" s="1"/>
  <c r="AD108" i="50"/>
  <c r="AD130" i="50" s="1"/>
  <c r="AD38" i="51" s="1"/>
  <c r="AD78" i="50"/>
  <c r="AD24" i="51" s="1"/>
  <c r="AD77" i="50"/>
  <c r="AD76" i="50"/>
  <c r="AD22" i="51" s="1"/>
  <c r="AD75" i="50"/>
  <c r="AD21" i="51" s="1"/>
  <c r="AD72" i="50"/>
  <c r="AD71" i="50"/>
  <c r="AE71" i="50" s="1"/>
  <c r="AD70" i="50"/>
  <c r="AE70" i="50" s="1"/>
  <c r="AD69" i="50"/>
  <c r="AE69" i="50" s="1"/>
  <c r="AD68" i="50"/>
  <c r="AE68" i="50" s="1"/>
  <c r="AD67" i="50"/>
  <c r="AE67" i="50" s="1"/>
  <c r="AD66" i="50"/>
  <c r="AE66" i="50" s="1"/>
  <c r="AD65" i="50"/>
  <c r="AD64" i="50"/>
  <c r="AD63" i="50"/>
  <c r="AE63" i="50" s="1"/>
  <c r="AD62" i="50"/>
  <c r="AE62" i="50" s="1"/>
  <c r="AD61" i="50"/>
  <c r="AE61" i="50" s="1"/>
  <c r="AD60" i="50"/>
  <c r="AD55" i="50"/>
  <c r="AE55" i="50" s="1"/>
  <c r="AD23" i="50" s="1"/>
  <c r="AE23" i="50" s="1"/>
  <c r="AD54" i="50"/>
  <c r="AE54" i="50" s="1"/>
  <c r="AD22" i="50" s="1"/>
  <c r="AE22" i="50" s="1"/>
  <c r="AE53" i="50"/>
  <c r="AD21" i="50" s="1"/>
  <c r="AE21" i="50" s="1"/>
  <c r="AD53" i="50"/>
  <c r="AD49" i="50"/>
  <c r="AE46" i="50"/>
  <c r="AD14" i="50" s="1"/>
  <c r="AD46" i="50"/>
  <c r="AD111" i="50" s="1"/>
  <c r="AE45" i="50"/>
  <c r="AD13" i="50" s="1"/>
  <c r="AE13" i="50" s="1"/>
  <c r="AD45" i="50"/>
  <c r="BV45" i="50" s="1"/>
  <c r="AE44" i="50"/>
  <c r="AD12" i="50" s="1"/>
  <c r="AE12" i="50" s="1"/>
  <c r="AD44" i="50"/>
  <c r="AD43" i="50"/>
  <c r="AE43" i="50" s="1"/>
  <c r="AD11" i="50" s="1"/>
  <c r="AE11" i="50" s="1"/>
  <c r="AE42" i="50"/>
  <c r="AD10" i="50" s="1"/>
  <c r="AE10" i="50" s="1"/>
  <c r="AD42" i="50"/>
  <c r="AE41" i="50"/>
  <c r="AD9" i="50" s="1"/>
  <c r="AE9" i="50" s="1"/>
  <c r="AD39" i="50"/>
  <c r="AE39" i="50" s="1"/>
  <c r="AD7" i="50" s="1"/>
  <c r="AE7" i="50" s="1"/>
  <c r="AD37" i="50"/>
  <c r="AE37" i="50" s="1"/>
  <c r="AD36" i="50"/>
  <c r="AE36" i="50" s="1"/>
  <c r="AD35" i="50"/>
  <c r="AE35" i="50" s="1"/>
  <c r="AD34" i="50"/>
  <c r="AE34" i="50" s="1"/>
  <c r="AD16" i="50"/>
  <c r="AE16" i="50" s="1"/>
  <c r="AE14" i="50"/>
  <c r="AB121" i="50"/>
  <c r="AB120" i="50"/>
  <c r="AB119" i="50"/>
  <c r="AB114" i="50"/>
  <c r="AB110" i="50"/>
  <c r="AB109" i="50"/>
  <c r="AB112" i="50" s="1"/>
  <c r="AB108" i="50"/>
  <c r="AB130" i="50" s="1"/>
  <c r="AB38" i="51" s="1"/>
  <c r="AB78" i="50"/>
  <c r="AB24" i="51" s="1"/>
  <c r="AB77" i="50"/>
  <c r="AB76" i="50"/>
  <c r="AB22" i="51" s="1"/>
  <c r="AB75" i="50"/>
  <c r="AB21" i="51" s="1"/>
  <c r="AB72" i="50"/>
  <c r="AB71" i="50"/>
  <c r="AC71" i="50" s="1"/>
  <c r="AB70" i="50"/>
  <c r="AC70" i="50" s="1"/>
  <c r="AB69" i="50"/>
  <c r="AC69" i="50" s="1"/>
  <c r="AB68" i="50"/>
  <c r="AB67" i="50"/>
  <c r="AC67" i="50" s="1"/>
  <c r="AB66" i="50"/>
  <c r="AB65" i="50"/>
  <c r="AC65" i="50" s="1"/>
  <c r="AB64" i="50"/>
  <c r="AC64" i="50" s="1"/>
  <c r="AB63" i="50"/>
  <c r="AC63" i="50" s="1"/>
  <c r="AB62" i="50"/>
  <c r="AC62" i="50" s="1"/>
  <c r="AB61" i="50"/>
  <c r="AC61" i="50" s="1"/>
  <c r="AB60" i="50"/>
  <c r="AC60" i="50" s="1"/>
  <c r="AC59" i="50"/>
  <c r="AB55" i="50"/>
  <c r="AC55" i="50" s="1"/>
  <c r="AB23" i="50" s="1"/>
  <c r="AC23" i="50" s="1"/>
  <c r="AB54" i="50"/>
  <c r="AC54" i="50" s="1"/>
  <c r="AB22" i="50" s="1"/>
  <c r="AC22" i="50" s="1"/>
  <c r="AC53" i="50"/>
  <c r="AB21" i="50" s="1"/>
  <c r="AC21" i="50" s="1"/>
  <c r="AB53" i="50"/>
  <c r="AB49" i="50"/>
  <c r="AC46" i="50"/>
  <c r="AC14" i="50" s="1"/>
  <c r="AB46" i="50"/>
  <c r="AB111" i="50" s="1"/>
  <c r="AC45" i="50"/>
  <c r="AB13" i="50" s="1"/>
  <c r="AC13" i="50" s="1"/>
  <c r="AB45" i="50"/>
  <c r="BT45" i="50" s="1"/>
  <c r="AC44" i="50"/>
  <c r="AB12" i="50" s="1"/>
  <c r="AC12" i="50" s="1"/>
  <c r="AB44" i="50"/>
  <c r="BT44" i="50" s="1"/>
  <c r="AB43" i="50"/>
  <c r="AC43" i="50" s="1"/>
  <c r="AB11" i="50" s="1"/>
  <c r="AC11" i="50" s="1"/>
  <c r="AC42" i="50"/>
  <c r="AB10" i="50" s="1"/>
  <c r="AC10" i="50" s="1"/>
  <c r="AB42" i="50"/>
  <c r="AC41" i="50"/>
  <c r="AB9" i="50" s="1"/>
  <c r="AC9" i="50" s="1"/>
  <c r="AB39" i="50"/>
  <c r="AC39" i="50" s="1"/>
  <c r="AB7" i="50" s="1"/>
  <c r="AC7" i="50" s="1"/>
  <c r="AB37" i="50"/>
  <c r="AC37" i="50" s="1"/>
  <c r="AB36" i="50"/>
  <c r="AC36" i="50" s="1"/>
  <c r="AB35" i="50"/>
  <c r="AC35" i="50" s="1"/>
  <c r="AB34" i="50"/>
  <c r="AC34" i="50" s="1"/>
  <c r="AB16" i="50"/>
  <c r="AC16" i="50" s="1"/>
  <c r="Z121" i="50"/>
  <c r="Z120" i="50"/>
  <c r="Z119" i="50"/>
  <c r="Z114" i="50"/>
  <c r="Z110" i="50"/>
  <c r="Z109" i="50"/>
  <c r="Z105" i="50" s="1"/>
  <c r="Z108" i="50"/>
  <c r="Z130" i="50" s="1"/>
  <c r="Z38" i="51" s="1"/>
  <c r="Z78" i="50"/>
  <c r="Z77" i="50"/>
  <c r="Z23" i="51" s="1"/>
  <c r="Z76" i="50"/>
  <c r="Z22" i="51" s="1"/>
  <c r="Z75" i="50"/>
  <c r="Z21" i="51" s="1"/>
  <c r="Z72" i="50"/>
  <c r="Z71" i="50"/>
  <c r="AA71" i="50" s="1"/>
  <c r="Z70" i="50"/>
  <c r="Z69" i="50"/>
  <c r="AA69" i="50" s="1"/>
  <c r="Z68" i="50"/>
  <c r="AA68" i="50" s="1"/>
  <c r="Z67" i="50"/>
  <c r="AA67" i="50" s="1"/>
  <c r="Z66" i="50"/>
  <c r="AA66" i="50" s="1"/>
  <c r="Z65" i="50"/>
  <c r="AA65" i="50" s="1"/>
  <c r="Z64" i="50"/>
  <c r="Z63" i="50"/>
  <c r="Z62" i="50"/>
  <c r="Z61" i="50"/>
  <c r="Z60" i="50"/>
  <c r="AA60" i="50" s="1"/>
  <c r="AA59" i="50"/>
  <c r="Z55" i="50"/>
  <c r="AA55" i="50" s="1"/>
  <c r="Z23" i="50" s="1"/>
  <c r="AA23" i="50" s="1"/>
  <c r="Z54" i="50"/>
  <c r="AA54" i="50" s="1"/>
  <c r="Z22" i="50" s="1"/>
  <c r="AA22" i="50" s="1"/>
  <c r="AA53" i="50"/>
  <c r="Z21" i="50" s="1"/>
  <c r="AA21" i="50" s="1"/>
  <c r="Z53" i="50"/>
  <c r="Z49" i="50"/>
  <c r="AA46" i="50"/>
  <c r="Z14" i="50" s="1"/>
  <c r="Z46" i="50"/>
  <c r="Z111" i="50" s="1"/>
  <c r="AA45" i="50"/>
  <c r="Z13" i="50" s="1"/>
  <c r="AA13" i="50" s="1"/>
  <c r="Z45" i="50"/>
  <c r="BR45" i="50" s="1"/>
  <c r="AA44" i="50"/>
  <c r="Z12" i="50" s="1"/>
  <c r="AA12" i="50" s="1"/>
  <c r="Z44" i="50"/>
  <c r="BR44" i="50" s="1"/>
  <c r="Z43" i="50"/>
  <c r="AA43" i="50" s="1"/>
  <c r="Z11" i="50" s="1"/>
  <c r="AA11" i="50" s="1"/>
  <c r="AA42" i="50"/>
  <c r="Z10" i="50" s="1"/>
  <c r="AA10" i="50" s="1"/>
  <c r="Z42" i="50"/>
  <c r="AA41" i="50"/>
  <c r="Z9" i="50" s="1"/>
  <c r="AA9" i="50" s="1"/>
  <c r="Z39" i="50"/>
  <c r="AA39" i="50" s="1"/>
  <c r="Z7" i="50" s="1"/>
  <c r="AA7" i="50" s="1"/>
  <c r="Z37" i="50"/>
  <c r="AA37" i="50" s="1"/>
  <c r="Z36" i="50"/>
  <c r="AA36" i="50" s="1"/>
  <c r="Z35" i="50"/>
  <c r="AA35" i="50" s="1"/>
  <c r="Z34" i="50"/>
  <c r="AA34" i="50" s="1"/>
  <c r="Z16" i="50"/>
  <c r="AA16" i="50" s="1"/>
  <c r="AA14" i="50"/>
  <c r="X121" i="50"/>
  <c r="X120" i="50"/>
  <c r="X119" i="50"/>
  <c r="X114" i="50"/>
  <c r="X110" i="50"/>
  <c r="X109" i="50"/>
  <c r="X112" i="50" s="1"/>
  <c r="X108" i="50"/>
  <c r="X130" i="50" s="1"/>
  <c r="X38" i="51" s="1"/>
  <c r="X78" i="50"/>
  <c r="X24" i="51" s="1"/>
  <c r="X77" i="50"/>
  <c r="X23" i="51" s="1"/>
  <c r="X76" i="50"/>
  <c r="X22" i="51" s="1"/>
  <c r="X75" i="50"/>
  <c r="X21" i="51" s="1"/>
  <c r="X72" i="50"/>
  <c r="X71" i="50"/>
  <c r="X70" i="50"/>
  <c r="Y70" i="50" s="1"/>
  <c r="X69" i="50"/>
  <c r="Y69" i="50" s="1"/>
  <c r="X68" i="50"/>
  <c r="Y68" i="50" s="1"/>
  <c r="X67" i="50"/>
  <c r="X66" i="50"/>
  <c r="Y66" i="50" s="1"/>
  <c r="X65" i="50"/>
  <c r="X64" i="50"/>
  <c r="Y64" i="50" s="1"/>
  <c r="X63" i="50"/>
  <c r="Y63" i="50" s="1"/>
  <c r="X62" i="50"/>
  <c r="Y62" i="50" s="1"/>
  <c r="X61" i="50"/>
  <c r="Y61" i="50" s="1"/>
  <c r="X60" i="50"/>
  <c r="X55" i="50"/>
  <c r="Y55" i="50" s="1"/>
  <c r="X23" i="50" s="1"/>
  <c r="Y23" i="50" s="1"/>
  <c r="X54" i="50"/>
  <c r="Y54" i="50" s="1"/>
  <c r="X22" i="50" s="1"/>
  <c r="Y22" i="50" s="1"/>
  <c r="Y53" i="50"/>
  <c r="X21" i="50" s="1"/>
  <c r="Y21" i="50" s="1"/>
  <c r="X53" i="50"/>
  <c r="X49" i="50"/>
  <c r="Y46" i="50"/>
  <c r="Y14" i="50" s="1"/>
  <c r="X46" i="50"/>
  <c r="X111" i="50" s="1"/>
  <c r="Y45" i="50"/>
  <c r="X13" i="50" s="1"/>
  <c r="Y13" i="50" s="1"/>
  <c r="X45" i="50"/>
  <c r="BP45" i="50" s="1"/>
  <c r="Y44" i="50"/>
  <c r="X12" i="50" s="1"/>
  <c r="Y12" i="50" s="1"/>
  <c r="X44" i="50"/>
  <c r="X43" i="50"/>
  <c r="Y43" i="50" s="1"/>
  <c r="X11" i="50" s="1"/>
  <c r="Y11" i="50" s="1"/>
  <c r="Y42" i="50"/>
  <c r="X10" i="50" s="1"/>
  <c r="Y10" i="50" s="1"/>
  <c r="X42" i="50"/>
  <c r="Y41" i="50"/>
  <c r="X9" i="50" s="1"/>
  <c r="Y9" i="50" s="1"/>
  <c r="X39" i="50"/>
  <c r="Y39" i="50" s="1"/>
  <c r="X7" i="50" s="1"/>
  <c r="Y7" i="50" s="1"/>
  <c r="X37" i="50"/>
  <c r="Y37" i="50" s="1"/>
  <c r="X36" i="50"/>
  <c r="Y36" i="50" s="1"/>
  <c r="X35" i="50"/>
  <c r="Y35" i="50" s="1"/>
  <c r="X34" i="50"/>
  <c r="Y34" i="50" s="1"/>
  <c r="X16" i="50"/>
  <c r="Y16" i="50" s="1"/>
  <c r="V121" i="50"/>
  <c r="V120" i="50"/>
  <c r="V119" i="50"/>
  <c r="V114" i="50"/>
  <c r="V110" i="50"/>
  <c r="V109" i="50"/>
  <c r="V112" i="50" s="1"/>
  <c r="V108" i="50"/>
  <c r="V130" i="50" s="1"/>
  <c r="V38" i="51" s="1"/>
  <c r="V78" i="50"/>
  <c r="V24" i="51" s="1"/>
  <c r="V77" i="50"/>
  <c r="V23" i="51" s="1"/>
  <c r="V76" i="50"/>
  <c r="V22" i="51" s="1"/>
  <c r="V75" i="50"/>
  <c r="V21" i="51" s="1"/>
  <c r="V72" i="50"/>
  <c r="V71" i="50"/>
  <c r="W71" i="50" s="1"/>
  <c r="V70" i="50"/>
  <c r="W70" i="50" s="1"/>
  <c r="V69" i="50"/>
  <c r="W69" i="50" s="1"/>
  <c r="V68" i="50"/>
  <c r="W68" i="50" s="1"/>
  <c r="V67" i="50"/>
  <c r="W67" i="50" s="1"/>
  <c r="V66" i="50"/>
  <c r="V65" i="50"/>
  <c r="W65" i="50" s="1"/>
  <c r="V64" i="50"/>
  <c r="V63" i="50"/>
  <c r="W63" i="50" s="1"/>
  <c r="V62" i="50"/>
  <c r="W62" i="50" s="1"/>
  <c r="V61" i="50"/>
  <c r="W61" i="50" s="1"/>
  <c r="V60" i="50"/>
  <c r="V55" i="50"/>
  <c r="W55" i="50" s="1"/>
  <c r="V23" i="50" s="1"/>
  <c r="W23" i="50" s="1"/>
  <c r="V54" i="50"/>
  <c r="W54" i="50" s="1"/>
  <c r="V22" i="50" s="1"/>
  <c r="W22" i="50" s="1"/>
  <c r="W53" i="50"/>
  <c r="V21" i="50" s="1"/>
  <c r="W21" i="50" s="1"/>
  <c r="V53" i="50"/>
  <c r="V49" i="50"/>
  <c r="W46" i="50"/>
  <c r="V14" i="50" s="1"/>
  <c r="V46" i="50"/>
  <c r="V111" i="50" s="1"/>
  <c r="W45" i="50"/>
  <c r="V13" i="50" s="1"/>
  <c r="W13" i="50" s="1"/>
  <c r="V45" i="50"/>
  <c r="BN45" i="50" s="1"/>
  <c r="W44" i="50"/>
  <c r="V12" i="50" s="1"/>
  <c r="W12" i="50" s="1"/>
  <c r="V44" i="50"/>
  <c r="BN44" i="50" s="1"/>
  <c r="V43" i="50"/>
  <c r="W43" i="50" s="1"/>
  <c r="V11" i="50" s="1"/>
  <c r="W11" i="50" s="1"/>
  <c r="W42" i="50"/>
  <c r="V10" i="50" s="1"/>
  <c r="W10" i="50" s="1"/>
  <c r="V42" i="50"/>
  <c r="W41" i="50"/>
  <c r="V9" i="50" s="1"/>
  <c r="W9" i="50" s="1"/>
  <c r="V39" i="50"/>
  <c r="W39" i="50" s="1"/>
  <c r="V7" i="50" s="1"/>
  <c r="W7" i="50" s="1"/>
  <c r="V37" i="50"/>
  <c r="W37" i="50" s="1"/>
  <c r="V36" i="50"/>
  <c r="W36" i="50" s="1"/>
  <c r="V35" i="50"/>
  <c r="W35" i="50" s="1"/>
  <c r="V34" i="50"/>
  <c r="W34" i="50" s="1"/>
  <c r="V16" i="50"/>
  <c r="W16" i="50" s="1"/>
  <c r="T121" i="50"/>
  <c r="T120" i="50"/>
  <c r="T119" i="50"/>
  <c r="T114" i="50"/>
  <c r="T110" i="50"/>
  <c r="T109" i="50"/>
  <c r="T112" i="50" s="1"/>
  <c r="T108" i="50"/>
  <c r="T130" i="50" s="1"/>
  <c r="T38" i="51" s="1"/>
  <c r="T78" i="50"/>
  <c r="T77" i="50"/>
  <c r="T23" i="51" s="1"/>
  <c r="T76" i="50"/>
  <c r="T22" i="51" s="1"/>
  <c r="T75" i="50"/>
  <c r="T21" i="51" s="1"/>
  <c r="T72" i="50"/>
  <c r="U72" i="50" s="1"/>
  <c r="T71" i="50"/>
  <c r="U71" i="50" s="1"/>
  <c r="T70" i="50"/>
  <c r="U70" i="50" s="1"/>
  <c r="T69" i="50"/>
  <c r="U69" i="50" s="1"/>
  <c r="T68" i="50"/>
  <c r="U68" i="50" s="1"/>
  <c r="T67" i="50"/>
  <c r="T66" i="50"/>
  <c r="T65" i="50"/>
  <c r="U65" i="50" s="1"/>
  <c r="T64" i="50"/>
  <c r="U64" i="50" s="1"/>
  <c r="T63" i="50"/>
  <c r="T62" i="50"/>
  <c r="T61" i="50"/>
  <c r="T60" i="50"/>
  <c r="U59" i="50"/>
  <c r="T55" i="50"/>
  <c r="U55" i="50" s="1"/>
  <c r="T23" i="50" s="1"/>
  <c r="U23" i="50" s="1"/>
  <c r="T54" i="50"/>
  <c r="U54" i="50" s="1"/>
  <c r="T22" i="50" s="1"/>
  <c r="U22" i="50" s="1"/>
  <c r="U26" i="51" s="1"/>
  <c r="U53" i="50"/>
  <c r="T21" i="50" s="1"/>
  <c r="U21" i="50" s="1"/>
  <c r="U25" i="51" s="1"/>
  <c r="T53" i="50"/>
  <c r="T49" i="50"/>
  <c r="U46" i="50"/>
  <c r="T46" i="50"/>
  <c r="T111" i="50" s="1"/>
  <c r="U45" i="50"/>
  <c r="T13" i="50" s="1"/>
  <c r="U13" i="50" s="1"/>
  <c r="U17" i="51" s="1"/>
  <c r="T45" i="50"/>
  <c r="U44" i="50"/>
  <c r="T12" i="50" s="1"/>
  <c r="U12" i="50" s="1"/>
  <c r="U16" i="51" s="1"/>
  <c r="T44" i="50"/>
  <c r="BL44" i="50" s="1"/>
  <c r="T43" i="50"/>
  <c r="U43" i="50" s="1"/>
  <c r="T11" i="50" s="1"/>
  <c r="U11" i="50" s="1"/>
  <c r="U15" i="51" s="1"/>
  <c r="U42" i="50"/>
  <c r="T10" i="50" s="1"/>
  <c r="U10" i="50" s="1"/>
  <c r="U14" i="51" s="1"/>
  <c r="T42" i="50"/>
  <c r="U41" i="50"/>
  <c r="T9" i="50" s="1"/>
  <c r="U9" i="50" s="1"/>
  <c r="U13" i="51" s="1"/>
  <c r="T39" i="50"/>
  <c r="U39" i="50" s="1"/>
  <c r="T7" i="50" s="1"/>
  <c r="U7" i="50" s="1"/>
  <c r="U11" i="51" s="1"/>
  <c r="T37" i="50"/>
  <c r="U37" i="50" s="1"/>
  <c r="T36" i="50"/>
  <c r="U36" i="50" s="1"/>
  <c r="T35" i="50"/>
  <c r="U35" i="50" s="1"/>
  <c r="T34" i="50"/>
  <c r="U34" i="50" s="1"/>
  <c r="T16" i="50"/>
  <c r="U16" i="50" s="1"/>
  <c r="U20" i="51" s="1"/>
  <c r="R121" i="50"/>
  <c r="R120" i="50"/>
  <c r="R119" i="50"/>
  <c r="R114" i="50"/>
  <c r="R110" i="50"/>
  <c r="R109" i="50"/>
  <c r="R105" i="50" s="1"/>
  <c r="R108" i="50"/>
  <c r="R130" i="50" s="1"/>
  <c r="R38" i="51" s="1"/>
  <c r="R78" i="50"/>
  <c r="R24" i="51" s="1"/>
  <c r="R77" i="50"/>
  <c r="R23" i="51" s="1"/>
  <c r="R76" i="50"/>
  <c r="R22" i="51" s="1"/>
  <c r="R75" i="50"/>
  <c r="R21" i="51" s="1"/>
  <c r="R72" i="50"/>
  <c r="R71" i="50"/>
  <c r="S71" i="50" s="1"/>
  <c r="R70" i="50"/>
  <c r="S70" i="50" s="1"/>
  <c r="R69" i="50"/>
  <c r="R68" i="50"/>
  <c r="R67" i="50"/>
  <c r="S67" i="50" s="1"/>
  <c r="R66" i="50"/>
  <c r="S66" i="50" s="1"/>
  <c r="R65" i="50"/>
  <c r="S65" i="50" s="1"/>
  <c r="R64" i="50"/>
  <c r="R63" i="50"/>
  <c r="R62" i="50"/>
  <c r="S62" i="50" s="1"/>
  <c r="R61" i="50"/>
  <c r="R60" i="50"/>
  <c r="S60" i="50" s="1"/>
  <c r="S59" i="50"/>
  <c r="R55" i="50"/>
  <c r="S55" i="50" s="1"/>
  <c r="R23" i="50" s="1"/>
  <c r="S23" i="50" s="1"/>
  <c r="S27" i="51" s="1"/>
  <c r="R54" i="50"/>
  <c r="S54" i="50" s="1"/>
  <c r="R22" i="50" s="1"/>
  <c r="S22" i="50" s="1"/>
  <c r="S26" i="51" s="1"/>
  <c r="S53" i="50"/>
  <c r="R21" i="50" s="1"/>
  <c r="S21" i="50" s="1"/>
  <c r="S25" i="51" s="1"/>
  <c r="R53" i="50"/>
  <c r="R49" i="50"/>
  <c r="S46" i="50"/>
  <c r="S14" i="50" s="1"/>
  <c r="S18" i="51" s="1"/>
  <c r="R46" i="50"/>
  <c r="R111" i="50" s="1"/>
  <c r="S45" i="50"/>
  <c r="R13" i="50" s="1"/>
  <c r="S13" i="50" s="1"/>
  <c r="S17" i="51" s="1"/>
  <c r="R45" i="50"/>
  <c r="BJ45" i="50" s="1"/>
  <c r="S44" i="50"/>
  <c r="R12" i="50" s="1"/>
  <c r="S12" i="50" s="1"/>
  <c r="S16" i="51" s="1"/>
  <c r="R44" i="50"/>
  <c r="BJ44" i="50" s="1"/>
  <c r="R43" i="50"/>
  <c r="S43" i="50" s="1"/>
  <c r="R11" i="50" s="1"/>
  <c r="S11" i="50" s="1"/>
  <c r="S15" i="51" s="1"/>
  <c r="S42" i="50"/>
  <c r="R10" i="50" s="1"/>
  <c r="S10" i="50" s="1"/>
  <c r="S14" i="51" s="1"/>
  <c r="R42" i="50"/>
  <c r="S41" i="50"/>
  <c r="R9" i="50" s="1"/>
  <c r="S9" i="50" s="1"/>
  <c r="S13" i="51" s="1"/>
  <c r="R39" i="50"/>
  <c r="S39" i="50" s="1"/>
  <c r="R7" i="50" s="1"/>
  <c r="S7" i="50" s="1"/>
  <c r="S11" i="51" s="1"/>
  <c r="R37" i="50"/>
  <c r="S37" i="50" s="1"/>
  <c r="R36" i="50"/>
  <c r="S36" i="50" s="1"/>
  <c r="R35" i="50"/>
  <c r="S35" i="50" s="1"/>
  <c r="R34" i="50"/>
  <c r="S34" i="50" s="1"/>
  <c r="R16" i="50"/>
  <c r="S16" i="50" s="1"/>
  <c r="S20" i="51" s="1"/>
  <c r="P121" i="50"/>
  <c r="P120" i="50"/>
  <c r="P119" i="50"/>
  <c r="P114" i="50"/>
  <c r="P110" i="50"/>
  <c r="P109" i="50"/>
  <c r="P112" i="50" s="1"/>
  <c r="P108" i="50"/>
  <c r="P130" i="50" s="1"/>
  <c r="P38" i="51" s="1"/>
  <c r="P78" i="50"/>
  <c r="P77" i="50"/>
  <c r="P23" i="51" s="1"/>
  <c r="P76" i="50"/>
  <c r="P75" i="50"/>
  <c r="P21" i="51" s="1"/>
  <c r="P72" i="50"/>
  <c r="P71" i="50"/>
  <c r="Q71" i="50" s="1"/>
  <c r="P70" i="50"/>
  <c r="Q70" i="50" s="1"/>
  <c r="P69" i="50"/>
  <c r="Q69" i="50" s="1"/>
  <c r="P68" i="50"/>
  <c r="P67" i="50"/>
  <c r="Q67" i="50" s="1"/>
  <c r="P66" i="50"/>
  <c r="P65" i="50"/>
  <c r="Q65" i="50" s="1"/>
  <c r="P64" i="50"/>
  <c r="P63" i="50"/>
  <c r="Q63" i="50" s="1"/>
  <c r="P62" i="50"/>
  <c r="P61" i="50"/>
  <c r="Q61" i="50" s="1"/>
  <c r="P60" i="50"/>
  <c r="Q59" i="50"/>
  <c r="P55" i="50"/>
  <c r="Q55" i="50" s="1"/>
  <c r="P23" i="50" s="1"/>
  <c r="Q23" i="50" s="1"/>
  <c r="Q27" i="51" s="1"/>
  <c r="P54" i="50"/>
  <c r="Q54" i="50" s="1"/>
  <c r="P22" i="50" s="1"/>
  <c r="Q22" i="50" s="1"/>
  <c r="Q26" i="51" s="1"/>
  <c r="Q53" i="50"/>
  <c r="P21" i="50" s="1"/>
  <c r="Q21" i="50" s="1"/>
  <c r="Q25" i="51" s="1"/>
  <c r="P53" i="50"/>
  <c r="P49" i="50"/>
  <c r="Q46" i="50"/>
  <c r="Q14" i="50" s="1"/>
  <c r="Q18" i="51" s="1"/>
  <c r="P46" i="50"/>
  <c r="P111" i="50" s="1"/>
  <c r="Q45" i="50"/>
  <c r="P13" i="50" s="1"/>
  <c r="Q13" i="50" s="1"/>
  <c r="Q17" i="51" s="1"/>
  <c r="P45" i="50"/>
  <c r="BH45" i="50" s="1"/>
  <c r="Q44" i="50"/>
  <c r="P12" i="50" s="1"/>
  <c r="Q12" i="50" s="1"/>
  <c r="Q16" i="51" s="1"/>
  <c r="P44" i="50"/>
  <c r="BH44" i="50" s="1"/>
  <c r="P43" i="50"/>
  <c r="Q43" i="50" s="1"/>
  <c r="P11" i="50" s="1"/>
  <c r="Q11" i="50" s="1"/>
  <c r="Q15" i="51" s="1"/>
  <c r="Q42" i="50"/>
  <c r="P10" i="50" s="1"/>
  <c r="Q10" i="50" s="1"/>
  <c r="Q14" i="51" s="1"/>
  <c r="P42" i="50"/>
  <c r="Q41" i="50"/>
  <c r="P9" i="50" s="1"/>
  <c r="Q9" i="50" s="1"/>
  <c r="Q13" i="51" s="1"/>
  <c r="P39" i="50"/>
  <c r="Q39" i="50" s="1"/>
  <c r="P7" i="50" s="1"/>
  <c r="Q7" i="50" s="1"/>
  <c r="Q11" i="51" s="1"/>
  <c r="P37" i="50"/>
  <c r="Q37" i="50" s="1"/>
  <c r="P36" i="50"/>
  <c r="Q36" i="50" s="1"/>
  <c r="P35" i="50"/>
  <c r="Q35" i="50" s="1"/>
  <c r="P34" i="50"/>
  <c r="Q34" i="50" s="1"/>
  <c r="P16" i="50"/>
  <c r="Q16" i="50" s="1"/>
  <c r="Q20" i="51" s="1"/>
  <c r="N121" i="50"/>
  <c r="N120" i="50"/>
  <c r="N119" i="50"/>
  <c r="N114" i="50"/>
  <c r="N110" i="50"/>
  <c r="N109" i="50"/>
  <c r="N112" i="50" s="1"/>
  <c r="N108" i="50"/>
  <c r="N130" i="50" s="1"/>
  <c r="N38" i="51" s="1"/>
  <c r="N78" i="50"/>
  <c r="N24" i="51" s="1"/>
  <c r="N77" i="50"/>
  <c r="N23" i="51" s="1"/>
  <c r="N76" i="50"/>
  <c r="N22" i="51" s="1"/>
  <c r="N75" i="50"/>
  <c r="N21" i="51" s="1"/>
  <c r="N72" i="50"/>
  <c r="O72" i="50" s="1"/>
  <c r="N71" i="50"/>
  <c r="O71" i="50" s="1"/>
  <c r="N70" i="50"/>
  <c r="N69" i="50"/>
  <c r="O69" i="50" s="1"/>
  <c r="N68" i="50"/>
  <c r="N67" i="50"/>
  <c r="N66" i="50"/>
  <c r="O66" i="50" s="1"/>
  <c r="N65" i="50"/>
  <c r="O65" i="50" s="1"/>
  <c r="N64" i="50"/>
  <c r="N63" i="50"/>
  <c r="O63" i="50" s="1"/>
  <c r="N62" i="50"/>
  <c r="O62" i="50" s="1"/>
  <c r="N61" i="50"/>
  <c r="O61" i="50" s="1"/>
  <c r="N60" i="50"/>
  <c r="O60" i="50" s="1"/>
  <c r="O59" i="50"/>
  <c r="N55" i="50"/>
  <c r="O55" i="50" s="1"/>
  <c r="N23" i="50" s="1"/>
  <c r="O23" i="50" s="1"/>
  <c r="O27" i="51" s="1"/>
  <c r="N54" i="50"/>
  <c r="O54" i="50" s="1"/>
  <c r="N22" i="50" s="1"/>
  <c r="O22" i="50" s="1"/>
  <c r="O26" i="51" s="1"/>
  <c r="O53" i="50"/>
  <c r="N21" i="50" s="1"/>
  <c r="O21" i="50" s="1"/>
  <c r="O25" i="51" s="1"/>
  <c r="N53" i="50"/>
  <c r="N49" i="50"/>
  <c r="O46" i="50"/>
  <c r="N14" i="50" s="1"/>
  <c r="N46" i="50"/>
  <c r="N111" i="50" s="1"/>
  <c r="O45" i="50"/>
  <c r="N13" i="50" s="1"/>
  <c r="O13" i="50" s="1"/>
  <c r="O17" i="51" s="1"/>
  <c r="N45" i="50"/>
  <c r="BF45" i="50" s="1"/>
  <c r="O44" i="50"/>
  <c r="N12" i="50" s="1"/>
  <c r="O12" i="50" s="1"/>
  <c r="O16" i="51" s="1"/>
  <c r="N44" i="50"/>
  <c r="BF44" i="50" s="1"/>
  <c r="N43" i="50"/>
  <c r="O43" i="50" s="1"/>
  <c r="N11" i="50" s="1"/>
  <c r="O11" i="50" s="1"/>
  <c r="O15" i="51" s="1"/>
  <c r="O42" i="50"/>
  <c r="N10" i="50" s="1"/>
  <c r="O10" i="50" s="1"/>
  <c r="O14" i="51" s="1"/>
  <c r="N42" i="50"/>
  <c r="O41" i="50"/>
  <c r="N9" i="50" s="1"/>
  <c r="O9" i="50" s="1"/>
  <c r="O13" i="51" s="1"/>
  <c r="N39" i="50"/>
  <c r="O39" i="50" s="1"/>
  <c r="N7" i="50" s="1"/>
  <c r="O7" i="50" s="1"/>
  <c r="O11" i="51" s="1"/>
  <c r="N37" i="50"/>
  <c r="O37" i="50" s="1"/>
  <c r="N36" i="50"/>
  <c r="O36" i="50" s="1"/>
  <c r="N35" i="50"/>
  <c r="O35" i="50" s="1"/>
  <c r="N34" i="50"/>
  <c r="O34" i="50" s="1"/>
  <c r="N16" i="50"/>
  <c r="O16" i="50" s="1"/>
  <c r="O20" i="51" s="1"/>
  <c r="L121" i="50"/>
  <c r="L120" i="50"/>
  <c r="L119" i="50"/>
  <c r="L114" i="50"/>
  <c r="L110" i="50"/>
  <c r="L109" i="50"/>
  <c r="L112" i="50" s="1"/>
  <c r="L108" i="50"/>
  <c r="L78" i="50"/>
  <c r="L24" i="51" s="1"/>
  <c r="L77" i="50"/>
  <c r="L23" i="51" s="1"/>
  <c r="L76" i="50"/>
  <c r="L75" i="50"/>
  <c r="L21" i="51" s="1"/>
  <c r="L72" i="50"/>
  <c r="L71" i="50"/>
  <c r="M71" i="50" s="1"/>
  <c r="L70" i="50"/>
  <c r="M70" i="50" s="1"/>
  <c r="L69" i="50"/>
  <c r="M69" i="50" s="1"/>
  <c r="L68" i="50"/>
  <c r="L67" i="50"/>
  <c r="M67" i="50" s="1"/>
  <c r="L66" i="50"/>
  <c r="M66" i="50" s="1"/>
  <c r="L65" i="50"/>
  <c r="L64" i="50"/>
  <c r="L63" i="50"/>
  <c r="L62" i="50"/>
  <c r="M62" i="50" s="1"/>
  <c r="L61" i="50"/>
  <c r="M61" i="50" s="1"/>
  <c r="L60" i="50"/>
  <c r="M59" i="50"/>
  <c r="L55" i="50"/>
  <c r="M55" i="50" s="1"/>
  <c r="L23" i="50" s="1"/>
  <c r="M23" i="50" s="1"/>
  <c r="M27" i="51" s="1"/>
  <c r="L54" i="50"/>
  <c r="M54" i="50" s="1"/>
  <c r="L22" i="50" s="1"/>
  <c r="M22" i="50" s="1"/>
  <c r="M26" i="51" s="1"/>
  <c r="M53" i="50"/>
  <c r="L21" i="50" s="1"/>
  <c r="M21" i="50" s="1"/>
  <c r="M25" i="51" s="1"/>
  <c r="L53" i="50"/>
  <c r="L49" i="50"/>
  <c r="M46" i="50"/>
  <c r="L14" i="50" s="1"/>
  <c r="L46" i="50"/>
  <c r="L111" i="50" s="1"/>
  <c r="M45" i="50"/>
  <c r="L13" i="50" s="1"/>
  <c r="M13" i="50" s="1"/>
  <c r="M17" i="51" s="1"/>
  <c r="L45" i="50"/>
  <c r="BD45" i="50" s="1"/>
  <c r="M44" i="50"/>
  <c r="L12" i="50" s="1"/>
  <c r="M12" i="50" s="1"/>
  <c r="M16" i="51" s="1"/>
  <c r="L44" i="50"/>
  <c r="BD44" i="50" s="1"/>
  <c r="L43" i="50"/>
  <c r="M43" i="50" s="1"/>
  <c r="L11" i="50" s="1"/>
  <c r="M11" i="50" s="1"/>
  <c r="M15" i="51" s="1"/>
  <c r="M42" i="50"/>
  <c r="L10" i="50" s="1"/>
  <c r="M10" i="50" s="1"/>
  <c r="M14" i="51" s="1"/>
  <c r="L42" i="50"/>
  <c r="M41" i="50"/>
  <c r="L9" i="50" s="1"/>
  <c r="M9" i="50" s="1"/>
  <c r="M13" i="51" s="1"/>
  <c r="L39" i="50"/>
  <c r="M39" i="50" s="1"/>
  <c r="L7" i="50" s="1"/>
  <c r="M7" i="50" s="1"/>
  <c r="M11" i="51" s="1"/>
  <c r="L37" i="50"/>
  <c r="M37" i="50" s="1"/>
  <c r="L36" i="50"/>
  <c r="M36" i="50" s="1"/>
  <c r="L35" i="50"/>
  <c r="M35" i="50" s="1"/>
  <c r="L34" i="50"/>
  <c r="M34" i="50" s="1"/>
  <c r="L16" i="50"/>
  <c r="M16" i="50" s="1"/>
  <c r="M20" i="51" s="1"/>
  <c r="J121" i="50"/>
  <c r="J120" i="50"/>
  <c r="J119" i="50"/>
  <c r="J114" i="50"/>
  <c r="J110" i="50"/>
  <c r="J109" i="50"/>
  <c r="J105" i="50" s="1"/>
  <c r="J108" i="50"/>
  <c r="J78" i="50"/>
  <c r="J24" i="51" s="1"/>
  <c r="J77" i="50"/>
  <c r="J23" i="51" s="1"/>
  <c r="J76" i="50"/>
  <c r="J22" i="51" s="1"/>
  <c r="J75" i="50"/>
  <c r="J21" i="51" s="1"/>
  <c r="J72" i="50"/>
  <c r="K72" i="50" s="1"/>
  <c r="J71" i="50"/>
  <c r="K71" i="50" s="1"/>
  <c r="J70" i="50"/>
  <c r="J69" i="50"/>
  <c r="J68" i="50"/>
  <c r="K68" i="50" s="1"/>
  <c r="J67" i="50"/>
  <c r="K67" i="50" s="1"/>
  <c r="J66" i="50"/>
  <c r="J65" i="50"/>
  <c r="K65" i="50" s="1"/>
  <c r="J64" i="50"/>
  <c r="K64" i="50" s="1"/>
  <c r="J63" i="50"/>
  <c r="K63" i="50" s="1"/>
  <c r="J62" i="50"/>
  <c r="J61" i="50"/>
  <c r="J60" i="50"/>
  <c r="K60" i="50" s="1"/>
  <c r="K59" i="50"/>
  <c r="J55" i="50"/>
  <c r="K55" i="50" s="1"/>
  <c r="J23" i="50" s="1"/>
  <c r="K23" i="50" s="1"/>
  <c r="K27" i="51" s="1"/>
  <c r="J54" i="50"/>
  <c r="K54" i="50" s="1"/>
  <c r="J22" i="50" s="1"/>
  <c r="K22" i="50" s="1"/>
  <c r="K26" i="51" s="1"/>
  <c r="K53" i="50"/>
  <c r="J21" i="50" s="1"/>
  <c r="K21" i="50" s="1"/>
  <c r="K25" i="51" s="1"/>
  <c r="J53" i="50"/>
  <c r="J49" i="50"/>
  <c r="J46" i="50"/>
  <c r="J111" i="50" s="1"/>
  <c r="K45" i="50"/>
  <c r="J13" i="50" s="1"/>
  <c r="K13" i="50" s="1"/>
  <c r="K17" i="51" s="1"/>
  <c r="J45" i="50"/>
  <c r="K44" i="50"/>
  <c r="J12" i="50" s="1"/>
  <c r="K12" i="50" s="1"/>
  <c r="K16" i="51" s="1"/>
  <c r="J44" i="50"/>
  <c r="BB44" i="50" s="1"/>
  <c r="J43" i="50"/>
  <c r="K43" i="50" s="1"/>
  <c r="J11" i="50" s="1"/>
  <c r="K11" i="50" s="1"/>
  <c r="K15" i="51" s="1"/>
  <c r="K42" i="50"/>
  <c r="J10" i="50" s="1"/>
  <c r="K10" i="50" s="1"/>
  <c r="K14" i="51" s="1"/>
  <c r="J42" i="50"/>
  <c r="K41" i="50"/>
  <c r="J9" i="50" s="1"/>
  <c r="K9" i="50" s="1"/>
  <c r="K13" i="51" s="1"/>
  <c r="J39" i="50"/>
  <c r="K39" i="50" s="1"/>
  <c r="J7" i="50" s="1"/>
  <c r="K7" i="50" s="1"/>
  <c r="K11" i="51" s="1"/>
  <c r="J37" i="50"/>
  <c r="K37" i="50" s="1"/>
  <c r="J36" i="50"/>
  <c r="K36" i="50" s="1"/>
  <c r="J35" i="50"/>
  <c r="K35" i="50" s="1"/>
  <c r="J34" i="50"/>
  <c r="K34" i="50" s="1"/>
  <c r="J16" i="50"/>
  <c r="K16" i="50" s="1"/>
  <c r="K20" i="51" s="1"/>
  <c r="H121" i="50"/>
  <c r="H120" i="50"/>
  <c r="H119" i="50"/>
  <c r="H114" i="50"/>
  <c r="H110" i="50"/>
  <c r="H109" i="50"/>
  <c r="H108" i="50"/>
  <c r="H78" i="50"/>
  <c r="H77" i="50"/>
  <c r="H76" i="50"/>
  <c r="H75" i="50"/>
  <c r="H72" i="50"/>
  <c r="I72" i="50" s="1"/>
  <c r="H71" i="50"/>
  <c r="I71" i="50" s="1"/>
  <c r="H70" i="50"/>
  <c r="I70" i="50" s="1"/>
  <c r="H69" i="50"/>
  <c r="H68" i="50"/>
  <c r="I68" i="50" s="1"/>
  <c r="H67" i="50"/>
  <c r="I67" i="50" s="1"/>
  <c r="H66" i="50"/>
  <c r="I66" i="50" s="1"/>
  <c r="H65" i="50"/>
  <c r="I65" i="50" s="1"/>
  <c r="H64" i="50"/>
  <c r="I64" i="50" s="1"/>
  <c r="H63" i="50"/>
  <c r="I63" i="50" s="1"/>
  <c r="H62" i="50"/>
  <c r="I62" i="50" s="1"/>
  <c r="H61" i="50"/>
  <c r="I61" i="50" s="1"/>
  <c r="H60" i="50"/>
  <c r="I60" i="50" s="1"/>
  <c r="I59" i="50"/>
  <c r="H55" i="50"/>
  <c r="H54" i="50"/>
  <c r="I54" i="50" s="1"/>
  <c r="H22" i="50" s="1"/>
  <c r="I22" i="50" s="1"/>
  <c r="H53" i="50"/>
  <c r="H49" i="50"/>
  <c r="H46" i="50"/>
  <c r="I46" i="50" s="1"/>
  <c r="H45" i="50"/>
  <c r="I45" i="50" s="1"/>
  <c r="H13" i="50" s="1"/>
  <c r="I13" i="50" s="1"/>
  <c r="H44" i="50"/>
  <c r="H43" i="50"/>
  <c r="I43" i="50" s="1"/>
  <c r="H11" i="50" s="1"/>
  <c r="I11" i="50" s="1"/>
  <c r="H42" i="50"/>
  <c r="I42" i="50" s="1"/>
  <c r="H10" i="50" s="1"/>
  <c r="I10" i="50" s="1"/>
  <c r="I14" i="51" s="1"/>
  <c r="H39" i="50"/>
  <c r="I39" i="50" s="1"/>
  <c r="H7" i="50" s="1"/>
  <c r="I7" i="50" s="1"/>
  <c r="H37" i="50"/>
  <c r="I37" i="50" s="1"/>
  <c r="H36" i="50"/>
  <c r="I36" i="50" s="1"/>
  <c r="H35" i="50"/>
  <c r="I35" i="50" s="1"/>
  <c r="H34" i="50"/>
  <c r="I34" i="50" s="1"/>
  <c r="F121" i="50"/>
  <c r="F120" i="50"/>
  <c r="F119" i="50"/>
  <c r="F114" i="50"/>
  <c r="F110" i="50"/>
  <c r="F109" i="50"/>
  <c r="F105" i="50" s="1"/>
  <c r="F108" i="50"/>
  <c r="F78" i="50"/>
  <c r="F77" i="50"/>
  <c r="F76" i="50"/>
  <c r="F75" i="50"/>
  <c r="F72" i="50"/>
  <c r="G72" i="50" s="1"/>
  <c r="F71" i="50"/>
  <c r="G71" i="50" s="1"/>
  <c r="F70" i="50"/>
  <c r="G70" i="50" s="1"/>
  <c r="F69" i="50"/>
  <c r="F68" i="50"/>
  <c r="G68" i="50" s="1"/>
  <c r="F67" i="50"/>
  <c r="G67" i="50" s="1"/>
  <c r="F66" i="50"/>
  <c r="G66" i="50" s="1"/>
  <c r="F65" i="50"/>
  <c r="G65" i="50" s="1"/>
  <c r="F64" i="50"/>
  <c r="G64" i="50" s="1"/>
  <c r="F63" i="50"/>
  <c r="G63" i="50" s="1"/>
  <c r="F62" i="50"/>
  <c r="G62" i="50" s="1"/>
  <c r="F61" i="50"/>
  <c r="G61" i="50" s="1"/>
  <c r="F60" i="50"/>
  <c r="G60" i="50" s="1"/>
  <c r="G59" i="50"/>
  <c r="F55" i="50"/>
  <c r="F54" i="50"/>
  <c r="G54" i="50" s="1"/>
  <c r="F22" i="50" s="1"/>
  <c r="G22" i="50" s="1"/>
  <c r="F53" i="50"/>
  <c r="F49" i="50"/>
  <c r="F46" i="50"/>
  <c r="G46" i="50" s="1"/>
  <c r="F45" i="50"/>
  <c r="G45" i="50" s="1"/>
  <c r="F13" i="50" s="1"/>
  <c r="G13" i="50" s="1"/>
  <c r="F44" i="50"/>
  <c r="G44" i="50" s="1"/>
  <c r="F12" i="50" s="1"/>
  <c r="G12" i="50" s="1"/>
  <c r="F43" i="50"/>
  <c r="G43" i="50" s="1"/>
  <c r="F11" i="50" s="1"/>
  <c r="G11" i="50" s="1"/>
  <c r="G15" i="51" s="1"/>
  <c r="F42" i="50"/>
  <c r="G42" i="50" s="1"/>
  <c r="F39" i="50"/>
  <c r="G39" i="50" s="1"/>
  <c r="F7" i="50" s="1"/>
  <c r="G7" i="50" s="1"/>
  <c r="G11" i="51" s="1"/>
  <c r="F37" i="50"/>
  <c r="G37" i="50" s="1"/>
  <c r="F36" i="50"/>
  <c r="G36" i="50" s="1"/>
  <c r="F35" i="50"/>
  <c r="G35" i="50" s="1"/>
  <c r="F34" i="50"/>
  <c r="G34" i="50" s="1"/>
  <c r="D121" i="50"/>
  <c r="D120" i="50"/>
  <c r="D119" i="50"/>
  <c r="D61" i="50"/>
  <c r="E61" i="50" s="1"/>
  <c r="D34" i="50"/>
  <c r="E34" i="50" s="1"/>
  <c r="D109" i="50"/>
  <c r="D105" i="50" s="1"/>
  <c r="D110" i="50"/>
  <c r="D108" i="50"/>
  <c r="D114" i="50"/>
  <c r="C41" i="36"/>
  <c r="D41" i="36"/>
  <c r="F41" i="36"/>
  <c r="H41" i="36"/>
  <c r="J41" i="36"/>
  <c r="L41" i="36"/>
  <c r="N41" i="36"/>
  <c r="P41" i="36"/>
  <c r="D60" i="50"/>
  <c r="E60" i="50" s="1"/>
  <c r="D62" i="50"/>
  <c r="E62" i="50" s="1"/>
  <c r="D63" i="50"/>
  <c r="D64" i="50"/>
  <c r="E64" i="50" s="1"/>
  <c r="D65" i="50"/>
  <c r="E65" i="50" s="1"/>
  <c r="D66" i="50"/>
  <c r="D67" i="50"/>
  <c r="D68" i="50"/>
  <c r="E68" i="50" s="1"/>
  <c r="D69" i="50"/>
  <c r="E69" i="50" s="1"/>
  <c r="D70" i="50"/>
  <c r="E70" i="50" s="1"/>
  <c r="D71" i="50"/>
  <c r="E71" i="50" s="1"/>
  <c r="D72" i="50"/>
  <c r="E72" i="50" s="1"/>
  <c r="D35" i="50"/>
  <c r="E35" i="50" s="1"/>
  <c r="D36" i="50"/>
  <c r="E36" i="50" s="1"/>
  <c r="D37" i="50"/>
  <c r="E37" i="50" s="1"/>
  <c r="D39" i="50"/>
  <c r="E39" i="50" s="1"/>
  <c r="D7" i="50" s="1"/>
  <c r="E7" i="50" s="1"/>
  <c r="E11" i="51" s="1"/>
  <c r="D42" i="50"/>
  <c r="E42" i="50" s="1"/>
  <c r="D43" i="50"/>
  <c r="E43" i="50" s="1"/>
  <c r="D44" i="50"/>
  <c r="E44" i="50" s="1"/>
  <c r="D12" i="50" s="1"/>
  <c r="E12" i="50" s="1"/>
  <c r="E16" i="51" s="1"/>
  <c r="D45" i="50"/>
  <c r="D46" i="50"/>
  <c r="D53" i="50"/>
  <c r="C99" i="50"/>
  <c r="D99" i="50"/>
  <c r="E99" i="50"/>
  <c r="D54" i="50"/>
  <c r="E54" i="50" s="1"/>
  <c r="D22" i="50" s="1"/>
  <c r="E22" i="50" s="1"/>
  <c r="E26" i="51" s="1"/>
  <c r="D55" i="50"/>
  <c r="C101" i="50"/>
  <c r="D101" i="50"/>
  <c r="E101" i="50"/>
  <c r="BB45" i="50"/>
  <c r="AX34" i="50"/>
  <c r="BB34" i="50"/>
  <c r="BD34" i="50"/>
  <c r="BF34" i="50"/>
  <c r="BH34" i="50"/>
  <c r="BJ34" i="50"/>
  <c r="BL34" i="50"/>
  <c r="BN34" i="50"/>
  <c r="BP34" i="50"/>
  <c r="BR34" i="50"/>
  <c r="BT34" i="50"/>
  <c r="BV34" i="50"/>
  <c r="BX34" i="50"/>
  <c r="BZ34" i="50"/>
  <c r="CB34" i="50"/>
  <c r="CD34" i="50"/>
  <c r="CF34" i="50"/>
  <c r="CH34" i="50"/>
  <c r="BB35" i="50"/>
  <c r="BD35" i="50"/>
  <c r="BF35" i="50"/>
  <c r="BH35" i="50"/>
  <c r="BJ35" i="50"/>
  <c r="BL35" i="50"/>
  <c r="BN35" i="50"/>
  <c r="BP35" i="50"/>
  <c r="BR35" i="50"/>
  <c r="BT35" i="50"/>
  <c r="BV35" i="50"/>
  <c r="BX35" i="50"/>
  <c r="BZ35" i="50"/>
  <c r="CB35" i="50"/>
  <c r="CD35" i="50"/>
  <c r="CF35" i="50"/>
  <c r="CH35" i="50"/>
  <c r="BB36" i="50"/>
  <c r="BD36" i="50"/>
  <c r="BF36" i="50"/>
  <c r="BH36" i="50"/>
  <c r="BJ36" i="50"/>
  <c r="BL36" i="50"/>
  <c r="BN36" i="50"/>
  <c r="BP36" i="50"/>
  <c r="BR36" i="50"/>
  <c r="BT36" i="50"/>
  <c r="BV36" i="50"/>
  <c r="BX36" i="50"/>
  <c r="BZ36" i="50"/>
  <c r="CB36" i="50"/>
  <c r="CD36" i="50"/>
  <c r="CF36" i="50"/>
  <c r="CH36" i="50"/>
  <c r="AV37" i="50"/>
  <c r="AX37" i="50"/>
  <c r="AZ37" i="50"/>
  <c r="BB37" i="50"/>
  <c r="BD37" i="50"/>
  <c r="BF37" i="50"/>
  <c r="BH37" i="50"/>
  <c r="BJ37" i="50"/>
  <c r="BL37" i="50"/>
  <c r="BN37" i="50"/>
  <c r="BP37" i="50"/>
  <c r="BR37" i="50"/>
  <c r="BT37" i="50"/>
  <c r="BV37" i="50"/>
  <c r="BX37" i="50"/>
  <c r="BZ37" i="50"/>
  <c r="CB37" i="50"/>
  <c r="CD37" i="50"/>
  <c r="CF37" i="50"/>
  <c r="CH37" i="50"/>
  <c r="BP44" i="50"/>
  <c r="BV44" i="50"/>
  <c r="BL45" i="50"/>
  <c r="BX45" i="50"/>
  <c r="AR46" i="50"/>
  <c r="AS46" i="50" s="1"/>
  <c r="AR14" i="50" s="1"/>
  <c r="AS14" i="50" s="1"/>
  <c r="D44" i="52"/>
  <c r="AS60" i="50"/>
  <c r="D77" i="50"/>
  <c r="D76" i="50"/>
  <c r="L22" i="51"/>
  <c r="P22" i="51"/>
  <c r="D75" i="50"/>
  <c r="D36" i="52"/>
  <c r="A2" i="52"/>
  <c r="B2" i="52"/>
  <c r="E2" i="52"/>
  <c r="F2" i="52"/>
  <c r="A3" i="52"/>
  <c r="B3" i="52"/>
  <c r="E3" i="52"/>
  <c r="F3" i="52"/>
  <c r="A4" i="52"/>
  <c r="B4" i="52"/>
  <c r="E4" i="52"/>
  <c r="F4" i="52"/>
  <c r="D70" i="38"/>
  <c r="AO27" i="51"/>
  <c r="AM27" i="51"/>
  <c r="AK27" i="51"/>
  <c r="AI27" i="51"/>
  <c r="AG27" i="51"/>
  <c r="AE27" i="51"/>
  <c r="AC27" i="51"/>
  <c r="AA27" i="51"/>
  <c r="Y27" i="51"/>
  <c r="AO26" i="51"/>
  <c r="AM26" i="51"/>
  <c r="AK26" i="51"/>
  <c r="AI26" i="51"/>
  <c r="AG26" i="51"/>
  <c r="AE26" i="51"/>
  <c r="AC26" i="51"/>
  <c r="AB26" i="51"/>
  <c r="AA26" i="51"/>
  <c r="Y26" i="51"/>
  <c r="R26" i="51"/>
  <c r="AO25" i="51"/>
  <c r="AM25" i="51"/>
  <c r="AK25" i="51"/>
  <c r="AI25" i="51"/>
  <c r="AG25" i="51"/>
  <c r="AE25" i="51"/>
  <c r="AC25" i="51"/>
  <c r="AA25" i="51"/>
  <c r="Y25" i="51"/>
  <c r="P25" i="51"/>
  <c r="L25" i="51"/>
  <c r="AO24" i="51"/>
  <c r="AN24" i="51"/>
  <c r="AM24" i="51"/>
  <c r="AK24" i="51"/>
  <c r="AI24" i="51"/>
  <c r="AG24" i="51"/>
  <c r="AE24" i="51"/>
  <c r="AC24" i="51"/>
  <c r="AA24" i="51"/>
  <c r="Z24" i="51"/>
  <c r="Y24" i="51"/>
  <c r="W24" i="51"/>
  <c r="U24" i="51"/>
  <c r="T24" i="51"/>
  <c r="S24" i="51"/>
  <c r="Q24" i="51"/>
  <c r="P24" i="51"/>
  <c r="O24" i="51"/>
  <c r="M24" i="51"/>
  <c r="K24" i="51"/>
  <c r="I24" i="51"/>
  <c r="G24" i="51"/>
  <c r="E24" i="51"/>
  <c r="D78" i="50"/>
  <c r="D52" i="50"/>
  <c r="AO23" i="51"/>
  <c r="AM23" i="51"/>
  <c r="AK23" i="51"/>
  <c r="AI23" i="51"/>
  <c r="AH23" i="51"/>
  <c r="AG23" i="51"/>
  <c r="AF23" i="51"/>
  <c r="AE23" i="51"/>
  <c r="AD23" i="51"/>
  <c r="AC23" i="51"/>
  <c r="AB23" i="51"/>
  <c r="AA23" i="51"/>
  <c r="Y23" i="51"/>
  <c r="W23" i="51"/>
  <c r="U23" i="51"/>
  <c r="S23" i="51"/>
  <c r="Q23" i="51"/>
  <c r="O23" i="51"/>
  <c r="M23" i="51"/>
  <c r="K23" i="51"/>
  <c r="I23" i="51"/>
  <c r="G23" i="51"/>
  <c r="E23" i="51"/>
  <c r="D51" i="50"/>
  <c r="E51" i="50" s="1"/>
  <c r="AO22" i="51"/>
  <c r="AM22" i="51"/>
  <c r="AK22" i="51"/>
  <c r="AI22" i="51"/>
  <c r="AG22" i="51"/>
  <c r="AE22" i="51"/>
  <c r="AC22" i="51"/>
  <c r="AA22" i="51"/>
  <c r="Y22" i="51"/>
  <c r="W22" i="51"/>
  <c r="U22" i="51"/>
  <c r="S22" i="51"/>
  <c r="Q22" i="51"/>
  <c r="O22" i="51"/>
  <c r="M22" i="51"/>
  <c r="K22" i="51"/>
  <c r="I22" i="51"/>
  <c r="G22" i="51"/>
  <c r="E22" i="51"/>
  <c r="D50" i="50"/>
  <c r="E50" i="50" s="1"/>
  <c r="AO21" i="51"/>
  <c r="AM21" i="51"/>
  <c r="AK21" i="51"/>
  <c r="AI21" i="51"/>
  <c r="AG21" i="51"/>
  <c r="AE21" i="51"/>
  <c r="AC21" i="51"/>
  <c r="AA21" i="51"/>
  <c r="Y21" i="51"/>
  <c r="W21" i="51"/>
  <c r="U21" i="51"/>
  <c r="S21" i="51"/>
  <c r="Q21" i="51"/>
  <c r="O21" i="51"/>
  <c r="M21" i="51"/>
  <c r="K21" i="51"/>
  <c r="I21" i="51"/>
  <c r="G21" i="51"/>
  <c r="E21" i="51"/>
  <c r="D49" i="50"/>
  <c r="C95" i="50"/>
  <c r="D95" i="50"/>
  <c r="E95" i="50"/>
  <c r="AO20" i="51"/>
  <c r="AM20" i="51"/>
  <c r="AK20" i="51"/>
  <c r="AI20" i="51"/>
  <c r="AG20" i="51"/>
  <c r="AE20" i="51"/>
  <c r="AD20" i="51"/>
  <c r="AC20" i="51"/>
  <c r="AA20" i="51"/>
  <c r="Y20" i="51"/>
  <c r="X20" i="51"/>
  <c r="AO19" i="51"/>
  <c r="AN19" i="51"/>
  <c r="AM19" i="51"/>
  <c r="AK19" i="51"/>
  <c r="AI19" i="51"/>
  <c r="AG19" i="51"/>
  <c r="AE19" i="51"/>
  <c r="AC19" i="51"/>
  <c r="AA19" i="51"/>
  <c r="Y19" i="51"/>
  <c r="J3" i="4"/>
  <c r="L47" i="50" s="1"/>
  <c r="M47" i="50" s="1"/>
  <c r="B3" i="4"/>
  <c r="AO18" i="51"/>
  <c r="AM18" i="51"/>
  <c r="AK18" i="51"/>
  <c r="AI18" i="51"/>
  <c r="AG18" i="51"/>
  <c r="AE18" i="51"/>
  <c r="AC18" i="51"/>
  <c r="AB18" i="51"/>
  <c r="AA18" i="51"/>
  <c r="Y18" i="51"/>
  <c r="AO17" i="51"/>
  <c r="AM17" i="51"/>
  <c r="AK17" i="51"/>
  <c r="AI17" i="51"/>
  <c r="AG17" i="51"/>
  <c r="AE17" i="51"/>
  <c r="AC17" i="51"/>
  <c r="AA17" i="51"/>
  <c r="Y17" i="51"/>
  <c r="N17" i="51"/>
  <c r="AO16" i="51"/>
  <c r="AM16" i="51"/>
  <c r="AK16" i="51"/>
  <c r="AI16" i="51"/>
  <c r="AG16" i="51"/>
  <c r="AE16" i="51"/>
  <c r="AC16" i="51"/>
  <c r="AA16" i="51"/>
  <c r="Y16" i="51"/>
  <c r="AO15" i="51"/>
  <c r="AN15" i="51"/>
  <c r="AM15" i="51"/>
  <c r="AK15" i="51"/>
  <c r="AI15" i="51"/>
  <c r="AG15" i="51"/>
  <c r="AE15" i="51"/>
  <c r="AC15" i="51"/>
  <c r="AA15" i="51"/>
  <c r="Y15" i="51"/>
  <c r="AO14" i="51"/>
  <c r="AM14" i="51"/>
  <c r="AK14" i="51"/>
  <c r="AI14" i="51"/>
  <c r="AG14" i="51"/>
  <c r="AE14" i="51"/>
  <c r="AC14" i="51"/>
  <c r="AB14" i="51"/>
  <c r="AA14" i="51"/>
  <c r="Y14" i="51"/>
  <c r="J14" i="51"/>
  <c r="AO13" i="51"/>
  <c r="AM13" i="51"/>
  <c r="AK13" i="51"/>
  <c r="AI13" i="51"/>
  <c r="AH13" i="51"/>
  <c r="AG13" i="51"/>
  <c r="AE13" i="51"/>
  <c r="AC13" i="51"/>
  <c r="AA13" i="51"/>
  <c r="Y13" i="51"/>
  <c r="AO12" i="51"/>
  <c r="AM12" i="51"/>
  <c r="AK12" i="51"/>
  <c r="AI12" i="51"/>
  <c r="AG12" i="51"/>
  <c r="AE12" i="51"/>
  <c r="AD12" i="51"/>
  <c r="AC12" i="51"/>
  <c r="AA12" i="51"/>
  <c r="Y12" i="51"/>
  <c r="X12" i="51"/>
  <c r="AO11" i="51"/>
  <c r="AM11" i="51"/>
  <c r="AK11" i="51"/>
  <c r="AI11" i="51"/>
  <c r="AG11" i="51"/>
  <c r="AE11" i="51"/>
  <c r="AC11" i="51"/>
  <c r="AA11" i="51"/>
  <c r="Y11" i="51"/>
  <c r="AO10" i="51"/>
  <c r="AM10" i="51"/>
  <c r="AK10" i="51"/>
  <c r="AI10" i="51"/>
  <c r="AG10" i="51"/>
  <c r="AE10" i="51"/>
  <c r="AC10" i="51"/>
  <c r="AA10" i="51"/>
  <c r="Y10" i="51"/>
  <c r="T10" i="51"/>
  <c r="J10" i="51"/>
  <c r="AP9" i="51"/>
  <c r="AO9" i="51"/>
  <c r="AN9" i="51"/>
  <c r="AM9" i="51"/>
  <c r="AL9" i="51"/>
  <c r="AK9" i="51"/>
  <c r="AJ9" i="51"/>
  <c r="AI9" i="51"/>
  <c r="AH9" i="51"/>
  <c r="AG9" i="51"/>
  <c r="AF9" i="51"/>
  <c r="AE9" i="51"/>
  <c r="AD9" i="51"/>
  <c r="AC9" i="51"/>
  <c r="AB9" i="51"/>
  <c r="AA9" i="51"/>
  <c r="Z9" i="51"/>
  <c r="Y9" i="51"/>
  <c r="X9" i="51"/>
  <c r="W9" i="51"/>
  <c r="C4" i="50"/>
  <c r="V9" i="51"/>
  <c r="U9" i="51"/>
  <c r="T9" i="51"/>
  <c r="S9" i="51"/>
  <c r="R9" i="51"/>
  <c r="Q9" i="51"/>
  <c r="P9" i="51"/>
  <c r="O9" i="51"/>
  <c r="N9" i="51"/>
  <c r="M9" i="51"/>
  <c r="K9" i="51"/>
  <c r="I9" i="51"/>
  <c r="G9" i="51"/>
  <c r="E9" i="51"/>
  <c r="AO32" i="51"/>
  <c r="AM32" i="51"/>
  <c r="AK32" i="51"/>
  <c r="AI32" i="51"/>
  <c r="AG32" i="51"/>
  <c r="AE32" i="51"/>
  <c r="AC32" i="51"/>
  <c r="AA32" i="51"/>
  <c r="Y32" i="51"/>
  <c r="W32" i="51"/>
  <c r="U32" i="51"/>
  <c r="S32" i="51"/>
  <c r="Q32" i="51"/>
  <c r="O32" i="51"/>
  <c r="M32" i="51"/>
  <c r="K32" i="51"/>
  <c r="I32" i="51"/>
  <c r="G32" i="51"/>
  <c r="E32" i="51"/>
  <c r="AO8" i="51"/>
  <c r="AM8" i="51"/>
  <c r="AK8" i="51"/>
  <c r="AI8" i="51"/>
  <c r="AG8" i="51"/>
  <c r="AE8" i="51"/>
  <c r="AC8" i="51"/>
  <c r="AA8" i="51"/>
  <c r="Y8" i="51"/>
  <c r="W8" i="51"/>
  <c r="U8" i="51"/>
  <c r="S8" i="51"/>
  <c r="Q8" i="51"/>
  <c r="O8" i="51"/>
  <c r="M8" i="51"/>
  <c r="K8" i="51"/>
  <c r="I8" i="51"/>
  <c r="G8" i="51"/>
  <c r="E8" i="51"/>
  <c r="B2" i="51"/>
  <c r="D2" i="51"/>
  <c r="T2" i="51" s="1"/>
  <c r="AJ2" i="51" s="1"/>
  <c r="L2" i="51"/>
  <c r="AF2" i="51" s="1"/>
  <c r="N2" i="51"/>
  <c r="AH2" i="51" s="1"/>
  <c r="B3" i="51"/>
  <c r="D3" i="51"/>
  <c r="T3" i="51" s="1"/>
  <c r="AJ3" i="51" s="1"/>
  <c r="L3" i="51"/>
  <c r="AF3" i="51" s="1"/>
  <c r="N3" i="51"/>
  <c r="AH3" i="51" s="1"/>
  <c r="B4" i="51"/>
  <c r="D4" i="51"/>
  <c r="T4" i="51" s="1"/>
  <c r="AJ4" i="51" s="1"/>
  <c r="L4" i="51"/>
  <c r="AF4" i="51" s="1"/>
  <c r="N4" i="51"/>
  <c r="AP4" i="51" s="1"/>
  <c r="D7" i="51"/>
  <c r="E7" i="51"/>
  <c r="F7" i="51"/>
  <c r="G7" i="51"/>
  <c r="H7" i="51"/>
  <c r="I7" i="51"/>
  <c r="J7" i="51"/>
  <c r="K7" i="51"/>
  <c r="L7" i="51"/>
  <c r="M7" i="51"/>
  <c r="N7" i="51"/>
  <c r="O7" i="51"/>
  <c r="P7" i="51"/>
  <c r="Q7" i="51"/>
  <c r="R7" i="51"/>
  <c r="S7" i="51"/>
  <c r="T7" i="51"/>
  <c r="U7" i="51"/>
  <c r="V7" i="51"/>
  <c r="W7" i="51"/>
  <c r="X7" i="51"/>
  <c r="Y7" i="51"/>
  <c r="Z7" i="51"/>
  <c r="AA7" i="51"/>
  <c r="AB7" i="51"/>
  <c r="AC7" i="51"/>
  <c r="AD7" i="51"/>
  <c r="AE7" i="51"/>
  <c r="AF7" i="51"/>
  <c r="AG7" i="51"/>
  <c r="AH7" i="51"/>
  <c r="AI7" i="51"/>
  <c r="AJ7" i="51"/>
  <c r="AK7" i="51"/>
  <c r="AL7" i="51"/>
  <c r="AM7" i="51"/>
  <c r="AN7" i="51"/>
  <c r="AO7" i="51"/>
  <c r="AP7" i="51"/>
  <c r="R41" i="36"/>
  <c r="AN41" i="36"/>
  <c r="AL41" i="36"/>
  <c r="AJ41" i="36"/>
  <c r="AH41" i="36"/>
  <c r="AF41" i="36"/>
  <c r="AD41" i="36"/>
  <c r="AB41" i="36"/>
  <c r="Z41" i="36"/>
  <c r="X41" i="36"/>
  <c r="AO4" i="36"/>
  <c r="Y4" i="36"/>
  <c r="Y3" i="36"/>
  <c r="Y2" i="36"/>
  <c r="AO3" i="36"/>
  <c r="AO2" i="36"/>
  <c r="B92" i="38"/>
  <c r="B93" i="38"/>
  <c r="B94" i="38"/>
  <c r="B95" i="38"/>
  <c r="B96" i="38"/>
  <c r="B97" i="38"/>
  <c r="B98" i="38"/>
  <c r="B99" i="38"/>
  <c r="B100" i="38"/>
  <c r="B101" i="38"/>
  <c r="B102" i="38"/>
  <c r="B91" i="38"/>
  <c r="T2" i="4"/>
  <c r="AN2" i="4"/>
  <c r="AL2" i="4"/>
  <c r="AJ2" i="4"/>
  <c r="AH2" i="4"/>
  <c r="AF2" i="4"/>
  <c r="AD2" i="4"/>
  <c r="AB2" i="4"/>
  <c r="Z2" i="4"/>
  <c r="X2" i="4"/>
  <c r="V2" i="4"/>
  <c r="AN3" i="4"/>
  <c r="AP47" i="50" s="1"/>
  <c r="AQ47" i="50" s="1"/>
  <c r="AP15" i="50" s="1"/>
  <c r="AQ15" i="50" s="1"/>
  <c r="AL3" i="4"/>
  <c r="AN47" i="50" s="1"/>
  <c r="AO47" i="50" s="1"/>
  <c r="AN15" i="50" s="1"/>
  <c r="AO15" i="50" s="1"/>
  <c r="AJ3" i="4"/>
  <c r="AL47" i="50" s="1"/>
  <c r="AM47" i="50" s="1"/>
  <c r="AL15" i="50" s="1"/>
  <c r="AM15" i="50" s="1"/>
  <c r="AH3" i="4"/>
  <c r="AF3" i="4"/>
  <c r="AH47" i="50" s="1"/>
  <c r="AI47" i="50" s="1"/>
  <c r="AH15" i="50" s="1"/>
  <c r="AI15" i="50" s="1"/>
  <c r="AD3" i="4"/>
  <c r="AB3" i="4"/>
  <c r="AD47" i="50" s="1"/>
  <c r="AE47" i="50" s="1"/>
  <c r="AD15" i="50" s="1"/>
  <c r="AE15" i="50" s="1"/>
  <c r="Z3" i="4"/>
  <c r="X3" i="4"/>
  <c r="Z47" i="50" s="1"/>
  <c r="AA47" i="50" s="1"/>
  <c r="Z15" i="50" s="1"/>
  <c r="AA15" i="50" s="1"/>
  <c r="V3" i="4"/>
  <c r="T3" i="4"/>
  <c r="V47" i="50" s="1"/>
  <c r="W47" i="50" s="1"/>
  <c r="B90" i="38"/>
  <c r="B89" i="38"/>
  <c r="B88" i="38"/>
  <c r="B87" i="38"/>
  <c r="B86" i="38"/>
  <c r="B85" i="38"/>
  <c r="B84" i="38"/>
  <c r="D3" i="4"/>
  <c r="F3" i="4"/>
  <c r="H47" i="50" s="1"/>
  <c r="H3" i="4"/>
  <c r="J47" i="50" s="1"/>
  <c r="K47" i="50" s="1"/>
  <c r="L3" i="4"/>
  <c r="N47" i="50" s="1"/>
  <c r="O47" i="50" s="1"/>
  <c r="N3" i="4"/>
  <c r="P3" i="4"/>
  <c r="R47" i="50" s="1"/>
  <c r="S47" i="50" s="1"/>
  <c r="R3" i="4"/>
  <c r="B83" i="38"/>
  <c r="R2" i="4"/>
  <c r="P2" i="4"/>
  <c r="N2" i="4"/>
  <c r="L2" i="4"/>
  <c r="J2" i="4"/>
  <c r="H2" i="4"/>
  <c r="F2" i="4"/>
  <c r="D2" i="4"/>
  <c r="B2" i="4"/>
  <c r="D24" i="38"/>
  <c r="D47" i="38"/>
  <c r="D48" i="38"/>
  <c r="D49" i="38"/>
  <c r="D50" i="38"/>
  <c r="D51" i="38"/>
  <c r="D52" i="38"/>
  <c r="D53" i="38"/>
  <c r="D54" i="38"/>
  <c r="D55" i="38"/>
  <c r="D56" i="38"/>
  <c r="D57" i="38"/>
  <c r="D58" i="38"/>
  <c r="D59" i="38"/>
  <c r="D60" i="38"/>
  <c r="D61" i="38"/>
  <c r="D62" i="38"/>
  <c r="D63" i="38"/>
  <c r="D64" i="38"/>
  <c r="D66" i="38"/>
  <c r="D67" i="38"/>
  <c r="D68" i="38"/>
  <c r="D69" i="38"/>
  <c r="D46" i="38"/>
  <c r="D5" i="38"/>
  <c r="D6" i="38"/>
  <c r="D8" i="38"/>
  <c r="D9" i="38"/>
  <c r="D10" i="38"/>
  <c r="D11" i="38"/>
  <c r="D12" i="38"/>
  <c r="D13" i="38"/>
  <c r="D17" i="38"/>
  <c r="D18" i="38"/>
  <c r="D19" i="38"/>
  <c r="D20" i="38"/>
  <c r="D21" i="38"/>
  <c r="D22" i="38"/>
  <c r="D23" i="38"/>
  <c r="D4" i="38"/>
  <c r="AN11" i="51" l="1"/>
  <c r="AH25" i="51"/>
  <c r="T26" i="51"/>
  <c r="AN27" i="51"/>
  <c r="C42" i="36"/>
  <c r="AJ11" i="51"/>
  <c r="N16" i="51"/>
  <c r="AX45" i="50"/>
  <c r="C43" i="36"/>
  <c r="R10" i="51"/>
  <c r="AB10" i="51"/>
  <c r="AF11" i="51"/>
  <c r="N12" i="51"/>
  <c r="R16" i="51"/>
  <c r="R18" i="51"/>
  <c r="AJ25" i="51"/>
  <c r="J26" i="51"/>
  <c r="Z26" i="51"/>
  <c r="D41" i="50"/>
  <c r="D11" i="50"/>
  <c r="AT43" i="50"/>
  <c r="L17" i="51"/>
  <c r="H24" i="51"/>
  <c r="H41" i="50"/>
  <c r="I41" i="50" s="1"/>
  <c r="H9" i="50" s="1"/>
  <c r="I9" i="50" s="1"/>
  <c r="I13" i="51" s="1"/>
  <c r="E49" i="50"/>
  <c r="D17" i="50" s="1"/>
  <c r="D21" i="51" s="1"/>
  <c r="I49" i="50"/>
  <c r="H17" i="50" s="1"/>
  <c r="H16" i="50" s="1"/>
  <c r="I16" i="50" s="1"/>
  <c r="I20" i="51" s="1"/>
  <c r="G49" i="50"/>
  <c r="F17" i="50" s="1"/>
  <c r="F16" i="50" s="1"/>
  <c r="G16" i="50" s="1"/>
  <c r="G20" i="51" s="1"/>
  <c r="F10" i="50"/>
  <c r="G10" i="50" s="1"/>
  <c r="G14" i="51" s="1"/>
  <c r="AT42" i="50"/>
  <c r="AU42" i="50"/>
  <c r="H23" i="51"/>
  <c r="H22" i="51"/>
  <c r="F24" i="51"/>
  <c r="F23" i="51"/>
  <c r="F22" i="51"/>
  <c r="F21" i="51"/>
  <c r="G42" i="36"/>
  <c r="E42" i="36"/>
  <c r="D10" i="50"/>
  <c r="E10" i="50" s="1"/>
  <c r="E14" i="51" s="1"/>
  <c r="G41" i="50"/>
  <c r="F9" i="50" s="1"/>
  <c r="G9" i="50" s="1"/>
  <c r="G13" i="51" s="1"/>
  <c r="E43" i="36"/>
  <c r="G44" i="36"/>
  <c r="M65" i="50"/>
  <c r="M73" i="50" s="1"/>
  <c r="M2" i="50" s="1"/>
  <c r="L8" i="51" s="1"/>
  <c r="L16" i="51"/>
  <c r="W72" i="50"/>
  <c r="V27" i="51"/>
  <c r="Y65" i="50"/>
  <c r="X16" i="51"/>
  <c r="AA63" i="50"/>
  <c r="Z14" i="51"/>
  <c r="AI60" i="50"/>
  <c r="AI3" i="50" s="1"/>
  <c r="AH11" i="51"/>
  <c r="AK59" i="50"/>
  <c r="AK73" i="50" s="1"/>
  <c r="AK2" i="50" s="1"/>
  <c r="AJ8" i="51" s="1"/>
  <c r="AJ10" i="51"/>
  <c r="AQ72" i="50"/>
  <c r="AP27" i="51"/>
  <c r="AE72" i="50"/>
  <c r="AD27" i="51"/>
  <c r="AG70" i="50"/>
  <c r="AF25" i="51"/>
  <c r="L12" i="51"/>
  <c r="AH15" i="51"/>
  <c r="AJ18" i="51"/>
  <c r="V19" i="51"/>
  <c r="AE65" i="50"/>
  <c r="AD16" i="51"/>
  <c r="AL13" i="51"/>
  <c r="AJ14" i="51"/>
  <c r="AP19" i="51"/>
  <c r="I69" i="50"/>
  <c r="I3" i="50" s="1"/>
  <c r="H9" i="51" s="1"/>
  <c r="S61" i="50"/>
  <c r="R12" i="51"/>
  <c r="Y60" i="50"/>
  <c r="X11" i="51"/>
  <c r="AA70" i="50"/>
  <c r="Z25" i="51"/>
  <c r="AB14" i="50"/>
  <c r="L13" i="51"/>
  <c r="AL15" i="51"/>
  <c r="N20" i="51"/>
  <c r="AP25" i="51"/>
  <c r="O64" i="50"/>
  <c r="N15" i="51"/>
  <c r="O68" i="50"/>
  <c r="N19" i="51"/>
  <c r="AA62" i="50"/>
  <c r="Z13" i="51"/>
  <c r="AQ62" i="50"/>
  <c r="AP13" i="51"/>
  <c r="AJ17" i="51"/>
  <c r="AP17" i="51"/>
  <c r="P14" i="51"/>
  <c r="X15" i="51"/>
  <c r="Z17" i="51"/>
  <c r="P18" i="51"/>
  <c r="P26" i="51"/>
  <c r="G69" i="50"/>
  <c r="G73" i="50" s="1"/>
  <c r="U63" i="50"/>
  <c r="T14" i="51"/>
  <c r="U67" i="50"/>
  <c r="T18" i="51"/>
  <c r="AG71" i="50"/>
  <c r="AF26" i="51"/>
  <c r="P10" i="51"/>
  <c r="AF10" i="51"/>
  <c r="N11" i="51"/>
  <c r="AB11" i="51"/>
  <c r="AP11" i="51"/>
  <c r="N13" i="51"/>
  <c r="AD13" i="51"/>
  <c r="V14" i="51"/>
  <c r="AP15" i="51"/>
  <c r="T16" i="51"/>
  <c r="AH17" i="51"/>
  <c r="AH19" i="51"/>
  <c r="L20" i="51"/>
  <c r="AH27" i="51"/>
  <c r="Q66" i="50"/>
  <c r="P17" i="51"/>
  <c r="S69" i="50"/>
  <c r="R20" i="51"/>
  <c r="AE59" i="50"/>
  <c r="AD10" i="51"/>
  <c r="K70" i="50"/>
  <c r="J25" i="51"/>
  <c r="U60" i="50"/>
  <c r="T11" i="51"/>
  <c r="W66" i="50"/>
  <c r="V17" i="51"/>
  <c r="AA64" i="50"/>
  <c r="Z15" i="51"/>
  <c r="AA72" i="50"/>
  <c r="Z27" i="51"/>
  <c r="AC66" i="50"/>
  <c r="AB17" i="51"/>
  <c r="AG65" i="50"/>
  <c r="AF16" i="51"/>
  <c r="AQ59" i="50"/>
  <c r="AP10" i="51"/>
  <c r="AF14" i="51"/>
  <c r="AF18" i="51"/>
  <c r="T19" i="51"/>
  <c r="AD19" i="51"/>
  <c r="E46" i="50"/>
  <c r="D111" i="50"/>
  <c r="W59" i="50"/>
  <c r="V10" i="51"/>
  <c r="X14" i="50"/>
  <c r="AK62" i="50"/>
  <c r="AJ13" i="51"/>
  <c r="AH10" i="51"/>
  <c r="AL10" i="51"/>
  <c r="Z11" i="51"/>
  <c r="V13" i="51"/>
  <c r="AB13" i="51"/>
  <c r="AN16" i="51"/>
  <c r="Z19" i="51"/>
  <c r="V25" i="51"/>
  <c r="AB25" i="51"/>
  <c r="E66" i="50"/>
  <c r="I44" i="50"/>
  <c r="H12" i="50" s="1"/>
  <c r="I12" i="50" s="1"/>
  <c r="I16" i="51" s="1"/>
  <c r="AZ44" i="50"/>
  <c r="M63" i="50"/>
  <c r="L14" i="51"/>
  <c r="S64" i="50"/>
  <c r="R15" i="51"/>
  <c r="AQ61" i="50"/>
  <c r="AP12" i="51"/>
  <c r="AQ69" i="50"/>
  <c r="AP20" i="51"/>
  <c r="R11" i="51"/>
  <c r="T15" i="51"/>
  <c r="AB15" i="51"/>
  <c r="AJ16" i="51"/>
  <c r="AJ26" i="51"/>
  <c r="T27" i="51"/>
  <c r="Q62" i="50"/>
  <c r="P13" i="51"/>
  <c r="AM66" i="50"/>
  <c r="AL17" i="51"/>
  <c r="AM70" i="50"/>
  <c r="AL25" i="51"/>
  <c r="AG14" i="50"/>
  <c r="AJ47" i="50"/>
  <c r="AK47" i="50" s="1"/>
  <c r="AJ15" i="50" s="1"/>
  <c r="AK15" i="50" s="1"/>
  <c r="N15" i="50"/>
  <c r="O15" i="50" s="1"/>
  <c r="O19" i="51" s="1"/>
  <c r="X47" i="50"/>
  <c r="Y47" i="50" s="1"/>
  <c r="X15" i="50" s="1"/>
  <c r="Y15" i="50" s="1"/>
  <c r="AF47" i="50"/>
  <c r="AG47" i="50" s="1"/>
  <c r="AF15" i="50" s="1"/>
  <c r="AG15" i="50" s="1"/>
  <c r="J16" i="51"/>
  <c r="M60" i="50"/>
  <c r="L11" i="51"/>
  <c r="M64" i="50"/>
  <c r="L15" i="51"/>
  <c r="M68" i="50"/>
  <c r="L19" i="51"/>
  <c r="M72" i="50"/>
  <c r="L27" i="51"/>
  <c r="S68" i="50"/>
  <c r="R19" i="51"/>
  <c r="S72" i="50"/>
  <c r="R27" i="51"/>
  <c r="Y59" i="50"/>
  <c r="X10" i="51"/>
  <c r="Y67" i="50"/>
  <c r="X18" i="51"/>
  <c r="Y71" i="50"/>
  <c r="X26" i="51"/>
  <c r="X14" i="51"/>
  <c r="Q60" i="50"/>
  <c r="P11" i="51"/>
  <c r="Q64" i="50"/>
  <c r="P15" i="51"/>
  <c r="Q68" i="50"/>
  <c r="P19" i="51"/>
  <c r="Q72" i="50"/>
  <c r="P27" i="51"/>
  <c r="AB47" i="50"/>
  <c r="AC47" i="50" s="1"/>
  <c r="AB15" i="50" s="1"/>
  <c r="AC15" i="50" s="1"/>
  <c r="E45" i="50"/>
  <c r="D13" i="50" s="1"/>
  <c r="E13" i="50" s="1"/>
  <c r="E17" i="51" s="1"/>
  <c r="AV45" i="50"/>
  <c r="E67" i="50"/>
  <c r="AR67" i="50"/>
  <c r="C18" i="51" s="1"/>
  <c r="E63" i="50"/>
  <c r="E59" i="50"/>
  <c r="AR59" i="50"/>
  <c r="AS58" i="50"/>
  <c r="C30" i="51" s="1"/>
  <c r="K61" i="50"/>
  <c r="J12" i="51"/>
  <c r="K69" i="50"/>
  <c r="J20" i="51"/>
  <c r="AO59" i="50"/>
  <c r="AN10" i="51"/>
  <c r="AO63" i="50"/>
  <c r="AN14" i="51"/>
  <c r="AO67" i="50"/>
  <c r="AN18" i="51"/>
  <c r="AO71" i="50"/>
  <c r="AN26" i="51"/>
  <c r="J15" i="50"/>
  <c r="K15" i="50" s="1"/>
  <c r="P47" i="50"/>
  <c r="Q47" i="50" s="1"/>
  <c r="P15" i="50" s="1"/>
  <c r="Q15" i="50" s="1"/>
  <c r="Q19" i="51" s="1"/>
  <c r="F47" i="50"/>
  <c r="G47" i="50" s="1"/>
  <c r="F15" i="50" s="1"/>
  <c r="G15" i="50" s="1"/>
  <c r="T14" i="50"/>
  <c r="U14" i="50"/>
  <c r="U18" i="51" s="1"/>
  <c r="AG62" i="50"/>
  <c r="AF13" i="51"/>
  <c r="AG66" i="50"/>
  <c r="AF17" i="51"/>
  <c r="AE60" i="50"/>
  <c r="AD11" i="51"/>
  <c r="AE64" i="50"/>
  <c r="AD15" i="51"/>
  <c r="AM60" i="50"/>
  <c r="AL11" i="51"/>
  <c r="AM68" i="50"/>
  <c r="AL19" i="51"/>
  <c r="AM72" i="50"/>
  <c r="AL27" i="51"/>
  <c r="K62" i="50"/>
  <c r="J13" i="51"/>
  <c r="K66" i="50"/>
  <c r="J17" i="51"/>
  <c r="O70" i="50"/>
  <c r="N25" i="51"/>
  <c r="U61" i="50"/>
  <c r="T12" i="51"/>
  <c r="W60" i="50"/>
  <c r="V11" i="51"/>
  <c r="W64" i="50"/>
  <c r="V15" i="51"/>
  <c r="Y72" i="50"/>
  <c r="X27" i="51"/>
  <c r="AC68" i="50"/>
  <c r="AB19" i="51"/>
  <c r="AC72" i="50"/>
  <c r="AB27" i="51"/>
  <c r="AZ45" i="50"/>
  <c r="O67" i="50"/>
  <c r="N18" i="51"/>
  <c r="S63" i="50"/>
  <c r="R14" i="51"/>
  <c r="U62" i="50"/>
  <c r="T13" i="51"/>
  <c r="U66" i="50"/>
  <c r="T17" i="51"/>
  <c r="AA61" i="50"/>
  <c r="Z12" i="51"/>
  <c r="I47" i="50"/>
  <c r="H15" i="50" s="1"/>
  <c r="I15" i="50" s="1"/>
  <c r="V15" i="50"/>
  <c r="W15" i="50" s="1"/>
  <c r="L15" i="50"/>
  <c r="M15" i="50" s="1"/>
  <c r="M19" i="51" s="1"/>
  <c r="R15" i="50"/>
  <c r="S15" i="50" s="1"/>
  <c r="S19" i="51" s="1"/>
  <c r="T15" i="50"/>
  <c r="U15" i="50" s="1"/>
  <c r="U19" i="51" s="1"/>
  <c r="AP14" i="50"/>
  <c r="W14" i="50"/>
  <c r="M14" i="50"/>
  <c r="M18" i="51" s="1"/>
  <c r="K46" i="50"/>
  <c r="J14" i="50" s="1"/>
  <c r="J18" i="51" s="1"/>
  <c r="L105" i="50"/>
  <c r="P105" i="50"/>
  <c r="T105" i="50"/>
  <c r="X105" i="50"/>
  <c r="AB105" i="50"/>
  <c r="AF105" i="50"/>
  <c r="AJ105" i="50"/>
  <c r="AN105" i="50"/>
  <c r="J112" i="50"/>
  <c r="H112" i="50" s="1"/>
  <c r="H115" i="50" s="1"/>
  <c r="R112" i="50"/>
  <c r="R115" i="50" s="1"/>
  <c r="Z112" i="50"/>
  <c r="Z115" i="50" s="1"/>
  <c r="AH112" i="50"/>
  <c r="AH115" i="50" s="1"/>
  <c r="AP112" i="50"/>
  <c r="AP115" i="50" s="1"/>
  <c r="N105" i="50"/>
  <c r="V105" i="50"/>
  <c r="AD105" i="50"/>
  <c r="AL105" i="50"/>
  <c r="AK14" i="50"/>
  <c r="H105" i="50"/>
  <c r="L10" i="51"/>
  <c r="Z10" i="51"/>
  <c r="P12" i="51"/>
  <c r="AH12" i="51"/>
  <c r="X13" i="51"/>
  <c r="AN13" i="51"/>
  <c r="AF15" i="51"/>
  <c r="AJ15" i="51"/>
  <c r="P16" i="51"/>
  <c r="R17" i="51"/>
  <c r="Z18" i="51"/>
  <c r="V20" i="51"/>
  <c r="AH20" i="51"/>
  <c r="D26" i="51"/>
  <c r="N26" i="51"/>
  <c r="AV44" i="50"/>
  <c r="AI14" i="50"/>
  <c r="AL14" i="50"/>
  <c r="J11" i="51"/>
  <c r="V12" i="51"/>
  <c r="AL12" i="51"/>
  <c r="N14" i="51"/>
  <c r="D16" i="51"/>
  <c r="V16" i="51"/>
  <c r="AB16" i="51"/>
  <c r="X17" i="51"/>
  <c r="AN17" i="51"/>
  <c r="T20" i="51"/>
  <c r="AL20" i="51"/>
  <c r="R25" i="51"/>
  <c r="AD25" i="51"/>
  <c r="L26" i="51"/>
  <c r="J27" i="51"/>
  <c r="D127" i="50"/>
  <c r="D35" i="51" s="1"/>
  <c r="N10" i="51"/>
  <c r="D11" i="51"/>
  <c r="R13" i="51"/>
  <c r="J15" i="51"/>
  <c r="AH16" i="51"/>
  <c r="AL16" i="51"/>
  <c r="AP16" i="51"/>
  <c r="AD17" i="51"/>
  <c r="L18" i="51"/>
  <c r="J19" i="51"/>
  <c r="AF19" i="51"/>
  <c r="AJ19" i="51"/>
  <c r="P20" i="51"/>
  <c r="X25" i="51"/>
  <c r="AN25" i="51"/>
  <c r="AF27" i="51"/>
  <c r="AJ27" i="51"/>
  <c r="AR63" i="50"/>
  <c r="AR71" i="50"/>
  <c r="P14" i="50"/>
  <c r="R14" i="50"/>
  <c r="AN14" i="50"/>
  <c r="E52" i="50"/>
  <c r="AS52" i="50" s="1"/>
  <c r="AR20" i="50" s="1"/>
  <c r="D19" i="50"/>
  <c r="D23" i="51" s="1"/>
  <c r="AS51" i="50"/>
  <c r="AR19" i="50" s="1"/>
  <c r="D18" i="50"/>
  <c r="D22" i="51" s="1"/>
  <c r="AS50" i="50"/>
  <c r="AR18" i="50" s="1"/>
  <c r="AP132" i="50"/>
  <c r="AP40" i="51" s="1"/>
  <c r="AP128" i="50"/>
  <c r="AP36" i="51" s="1"/>
  <c r="AP124" i="50"/>
  <c r="AP32" i="51" s="1"/>
  <c r="T133" i="50"/>
  <c r="T41" i="51" s="1"/>
  <c r="AP125" i="50"/>
  <c r="AP33" i="51" s="1"/>
  <c r="AP129" i="50"/>
  <c r="AP37" i="51" s="1"/>
  <c r="AP133" i="50"/>
  <c r="AP41" i="51" s="1"/>
  <c r="Q38" i="50"/>
  <c r="P6" i="50" s="1"/>
  <c r="Q6" i="50" s="1"/>
  <c r="Q10" i="51" s="1"/>
  <c r="AP127" i="50"/>
  <c r="AP35" i="51" s="1"/>
  <c r="AP131" i="50"/>
  <c r="AP39" i="51" s="1"/>
  <c r="AF115" i="50"/>
  <c r="AP126" i="50"/>
  <c r="AP34" i="51" s="1"/>
  <c r="G38" i="50"/>
  <c r="F6" i="50" s="1"/>
  <c r="G6" i="50" s="1"/>
  <c r="U38" i="50"/>
  <c r="T6" i="50" s="1"/>
  <c r="U6" i="50" s="1"/>
  <c r="U10" i="51" s="1"/>
  <c r="D128" i="50"/>
  <c r="I55" i="50"/>
  <c r="H23" i="50" s="1"/>
  <c r="I23" i="50" s="1"/>
  <c r="J125" i="50"/>
  <c r="J33" i="51" s="1"/>
  <c r="O14" i="50"/>
  <c r="O18" i="51" s="1"/>
  <c r="T129" i="50"/>
  <c r="T37" i="51" s="1"/>
  <c r="AK38" i="50"/>
  <c r="AJ6" i="50" s="1"/>
  <c r="AK6" i="50" s="1"/>
  <c r="D126" i="50"/>
  <c r="G53" i="50"/>
  <c r="F21" i="50" s="1"/>
  <c r="G21" i="50" s="1"/>
  <c r="O38" i="50"/>
  <c r="N6" i="50" s="1"/>
  <c r="O6" i="50" s="1"/>
  <c r="O10" i="51" s="1"/>
  <c r="AA38" i="50"/>
  <c r="Z6" i="50" s="1"/>
  <c r="AA6" i="50" s="1"/>
  <c r="AE38" i="50"/>
  <c r="AD6" i="50" s="1"/>
  <c r="AE6" i="50" s="1"/>
  <c r="AO38" i="50"/>
  <c r="AN6" i="50" s="1"/>
  <c r="AO6" i="50" s="1"/>
  <c r="D125" i="50"/>
  <c r="I53" i="50"/>
  <c r="H21" i="50" s="1"/>
  <c r="I21" i="50" s="1"/>
  <c r="I25" i="51" s="1"/>
  <c r="W38" i="50"/>
  <c r="V6" i="50" s="1"/>
  <c r="W6" i="50" s="1"/>
  <c r="Y38" i="50"/>
  <c r="X6" i="50" s="1"/>
  <c r="Y6" i="50" s="1"/>
  <c r="AI38" i="50"/>
  <c r="AH6" i="50" s="1"/>
  <c r="AI6" i="50" s="1"/>
  <c r="AM38" i="50"/>
  <c r="AL6" i="50" s="1"/>
  <c r="AM6" i="50" s="1"/>
  <c r="G55" i="50"/>
  <c r="F23" i="50" s="1"/>
  <c r="G23" i="50" s="1"/>
  <c r="M38" i="50"/>
  <c r="L6" i="50" s="1"/>
  <c r="M6" i="50" s="1"/>
  <c r="M10" i="51" s="1"/>
  <c r="S38" i="50"/>
  <c r="R6" i="50" s="1"/>
  <c r="S6" i="50" s="1"/>
  <c r="S10" i="51" s="1"/>
  <c r="T128" i="50"/>
  <c r="T36" i="51" s="1"/>
  <c r="AQ38" i="50"/>
  <c r="AP6" i="50" s="1"/>
  <c r="AQ6" i="50" s="1"/>
  <c r="AN129" i="50"/>
  <c r="AN37" i="51" s="1"/>
  <c r="AN128" i="50"/>
  <c r="AN36" i="51" s="1"/>
  <c r="AN133" i="50"/>
  <c r="AN41" i="51" s="1"/>
  <c r="AN115" i="50"/>
  <c r="AN124" i="50"/>
  <c r="AN32" i="51" s="1"/>
  <c r="AN127" i="50"/>
  <c r="AN35" i="51" s="1"/>
  <c r="AN132" i="50"/>
  <c r="AN40" i="51" s="1"/>
  <c r="AN126" i="50"/>
  <c r="AN34" i="51" s="1"/>
  <c r="AN131" i="50"/>
  <c r="AN39" i="51" s="1"/>
  <c r="AN125" i="50"/>
  <c r="AN33" i="51" s="1"/>
  <c r="AL129" i="50"/>
  <c r="AL37" i="51" s="1"/>
  <c r="AL128" i="50"/>
  <c r="AL36" i="51" s="1"/>
  <c r="AL133" i="50"/>
  <c r="AL41" i="51" s="1"/>
  <c r="AL115" i="50"/>
  <c r="AL124" i="50"/>
  <c r="AL32" i="51" s="1"/>
  <c r="AL127" i="50"/>
  <c r="AL35" i="51" s="1"/>
  <c r="AL132" i="50"/>
  <c r="AL40" i="51" s="1"/>
  <c r="AL126" i="50"/>
  <c r="AL34" i="51" s="1"/>
  <c r="AL131" i="50"/>
  <c r="AL39" i="51" s="1"/>
  <c r="AL125" i="50"/>
  <c r="AL33" i="51" s="1"/>
  <c r="AJ129" i="50"/>
  <c r="AJ37" i="51" s="1"/>
  <c r="AJ128" i="50"/>
  <c r="AJ36" i="51" s="1"/>
  <c r="AJ133" i="50"/>
  <c r="AJ41" i="51" s="1"/>
  <c r="AJ115" i="50"/>
  <c r="AJ124" i="50"/>
  <c r="AJ32" i="51" s="1"/>
  <c r="AJ127" i="50"/>
  <c r="AJ35" i="51" s="1"/>
  <c r="AJ132" i="50"/>
  <c r="AJ40" i="51" s="1"/>
  <c r="AJ126" i="50"/>
  <c r="AJ34" i="51" s="1"/>
  <c r="AJ131" i="50"/>
  <c r="AJ39" i="51" s="1"/>
  <c r="AJ125" i="50"/>
  <c r="AJ33" i="51" s="1"/>
  <c r="AI73" i="50"/>
  <c r="AI2" i="50" s="1"/>
  <c r="AH8" i="51" s="1"/>
  <c r="AH129" i="50"/>
  <c r="AH37" i="51" s="1"/>
  <c r="AH128" i="50"/>
  <c r="AH36" i="51" s="1"/>
  <c r="AH133" i="50"/>
  <c r="AH41" i="51" s="1"/>
  <c r="AH124" i="50"/>
  <c r="AH32" i="51" s="1"/>
  <c r="AH127" i="50"/>
  <c r="AH35" i="51" s="1"/>
  <c r="AH132" i="50"/>
  <c r="AH40" i="51" s="1"/>
  <c r="AH126" i="50"/>
  <c r="AH34" i="51" s="1"/>
  <c r="AH131" i="50"/>
  <c r="AH39" i="51" s="1"/>
  <c r="AH125" i="50"/>
  <c r="AH33" i="51" s="1"/>
  <c r="AG38" i="50"/>
  <c r="AF6" i="50" s="1"/>
  <c r="AG6" i="50" s="1"/>
  <c r="AF129" i="50"/>
  <c r="AF37" i="51" s="1"/>
  <c r="AF128" i="50"/>
  <c r="AF36" i="51" s="1"/>
  <c r="AF133" i="50"/>
  <c r="AF41" i="51" s="1"/>
  <c r="AF124" i="50"/>
  <c r="AF32" i="51" s="1"/>
  <c r="AF127" i="50"/>
  <c r="AF35" i="51" s="1"/>
  <c r="AF132" i="50"/>
  <c r="AF40" i="51" s="1"/>
  <c r="AF126" i="50"/>
  <c r="AF34" i="51" s="1"/>
  <c r="AF131" i="50"/>
  <c r="AF39" i="51" s="1"/>
  <c r="AF125" i="50"/>
  <c r="AF33" i="51" s="1"/>
  <c r="AD129" i="50"/>
  <c r="AD37" i="51" s="1"/>
  <c r="AD128" i="50"/>
  <c r="AD36" i="51" s="1"/>
  <c r="AD133" i="50"/>
  <c r="AD41" i="51" s="1"/>
  <c r="AD115" i="50"/>
  <c r="AD124" i="50"/>
  <c r="AD32" i="51" s="1"/>
  <c r="AD127" i="50"/>
  <c r="AD35" i="51" s="1"/>
  <c r="AD132" i="50"/>
  <c r="AD40" i="51" s="1"/>
  <c r="AD126" i="50"/>
  <c r="AD34" i="51" s="1"/>
  <c r="AD131" i="50"/>
  <c r="AD39" i="51" s="1"/>
  <c r="AD125" i="50"/>
  <c r="AD33" i="51" s="1"/>
  <c r="AC38" i="50"/>
  <c r="AB6" i="50" s="1"/>
  <c r="AC6" i="50" s="1"/>
  <c r="AB129" i="50"/>
  <c r="AB37" i="51" s="1"/>
  <c r="AB128" i="50"/>
  <c r="AB36" i="51" s="1"/>
  <c r="AB133" i="50"/>
  <c r="AB41" i="51" s="1"/>
  <c r="AB115" i="50"/>
  <c r="AB124" i="50"/>
  <c r="AB32" i="51" s="1"/>
  <c r="AB127" i="50"/>
  <c r="AB35" i="51" s="1"/>
  <c r="AB132" i="50"/>
  <c r="AB40" i="51" s="1"/>
  <c r="AB126" i="50"/>
  <c r="AB34" i="51" s="1"/>
  <c r="AB131" i="50"/>
  <c r="AB39" i="51" s="1"/>
  <c r="AB125" i="50"/>
  <c r="AB33" i="51" s="1"/>
  <c r="Z129" i="50"/>
  <c r="Z37" i="51" s="1"/>
  <c r="Z128" i="50"/>
  <c r="Z36" i="51" s="1"/>
  <c r="Z133" i="50"/>
  <c r="Z41" i="51" s="1"/>
  <c r="Z124" i="50"/>
  <c r="Z32" i="51" s="1"/>
  <c r="Z127" i="50"/>
  <c r="Z35" i="51" s="1"/>
  <c r="Z132" i="50"/>
  <c r="Z40" i="51" s="1"/>
  <c r="Z126" i="50"/>
  <c r="Z34" i="51" s="1"/>
  <c r="Z131" i="50"/>
  <c r="Z39" i="51" s="1"/>
  <c r="Z125" i="50"/>
  <c r="Z33" i="51" s="1"/>
  <c r="X129" i="50"/>
  <c r="X37" i="51" s="1"/>
  <c r="X128" i="50"/>
  <c r="X36" i="51" s="1"/>
  <c r="X133" i="50"/>
  <c r="X41" i="51" s="1"/>
  <c r="X115" i="50"/>
  <c r="X124" i="50"/>
  <c r="X32" i="51" s="1"/>
  <c r="X127" i="50"/>
  <c r="X35" i="51" s="1"/>
  <c r="X132" i="50"/>
  <c r="X40" i="51" s="1"/>
  <c r="X126" i="50"/>
  <c r="X34" i="51" s="1"/>
  <c r="X131" i="50"/>
  <c r="X39" i="51" s="1"/>
  <c r="X125" i="50"/>
  <c r="X33" i="51" s="1"/>
  <c r="V129" i="50"/>
  <c r="V37" i="51" s="1"/>
  <c r="V128" i="50"/>
  <c r="V36" i="51" s="1"/>
  <c r="V133" i="50"/>
  <c r="V41" i="51" s="1"/>
  <c r="V115" i="50"/>
  <c r="V124" i="50"/>
  <c r="V32" i="51" s="1"/>
  <c r="V127" i="50"/>
  <c r="V35" i="51" s="1"/>
  <c r="V132" i="50"/>
  <c r="V40" i="51" s="1"/>
  <c r="V126" i="50"/>
  <c r="V34" i="51" s="1"/>
  <c r="V131" i="50"/>
  <c r="V39" i="51" s="1"/>
  <c r="V125" i="50"/>
  <c r="V33" i="51" s="1"/>
  <c r="T115" i="50"/>
  <c r="T124" i="50"/>
  <c r="T32" i="51" s="1"/>
  <c r="T127" i="50"/>
  <c r="T35" i="51" s="1"/>
  <c r="T132" i="50"/>
  <c r="T40" i="51" s="1"/>
  <c r="T126" i="50"/>
  <c r="T34" i="51" s="1"/>
  <c r="T131" i="50"/>
  <c r="T39" i="51" s="1"/>
  <c r="T125" i="50"/>
  <c r="T33" i="51" s="1"/>
  <c r="R129" i="50"/>
  <c r="R37" i="51" s="1"/>
  <c r="R128" i="50"/>
  <c r="R36" i="51" s="1"/>
  <c r="R133" i="50"/>
  <c r="R41" i="51" s="1"/>
  <c r="R124" i="50"/>
  <c r="R32" i="51" s="1"/>
  <c r="R127" i="50"/>
  <c r="R35" i="51" s="1"/>
  <c r="R132" i="50"/>
  <c r="R40" i="51" s="1"/>
  <c r="R126" i="50"/>
  <c r="R34" i="51" s="1"/>
  <c r="R131" i="50"/>
  <c r="R39" i="51" s="1"/>
  <c r="R125" i="50"/>
  <c r="R33" i="51" s="1"/>
  <c r="P129" i="50"/>
  <c r="P37" i="51" s="1"/>
  <c r="P128" i="50"/>
  <c r="P36" i="51" s="1"/>
  <c r="P133" i="50"/>
  <c r="P41" i="51" s="1"/>
  <c r="P115" i="50"/>
  <c r="P124" i="50"/>
  <c r="P32" i="51" s="1"/>
  <c r="P127" i="50"/>
  <c r="P35" i="51" s="1"/>
  <c r="P132" i="50"/>
  <c r="P40" i="51" s="1"/>
  <c r="P126" i="50"/>
  <c r="P34" i="51" s="1"/>
  <c r="P131" i="50"/>
  <c r="P39" i="51" s="1"/>
  <c r="P125" i="50"/>
  <c r="P33" i="51" s="1"/>
  <c r="N129" i="50"/>
  <c r="N37" i="51" s="1"/>
  <c r="N128" i="50"/>
  <c r="N36" i="51" s="1"/>
  <c r="N133" i="50"/>
  <c r="N41" i="51" s="1"/>
  <c r="N115" i="50"/>
  <c r="N124" i="50"/>
  <c r="N32" i="51" s="1"/>
  <c r="N127" i="50"/>
  <c r="N35" i="51" s="1"/>
  <c r="N132" i="50"/>
  <c r="N40" i="51" s="1"/>
  <c r="N126" i="50"/>
  <c r="N34" i="51" s="1"/>
  <c r="N131" i="50"/>
  <c r="N39" i="51" s="1"/>
  <c r="N125" i="50"/>
  <c r="N33" i="51" s="1"/>
  <c r="L128" i="50"/>
  <c r="L36" i="51" s="1"/>
  <c r="L115" i="50"/>
  <c r="L124" i="50"/>
  <c r="L32" i="51" s="1"/>
  <c r="L127" i="50"/>
  <c r="L35" i="51" s="1"/>
  <c r="L126" i="50"/>
  <c r="L34" i="51" s="1"/>
  <c r="L125" i="50"/>
  <c r="L33" i="51" s="1"/>
  <c r="K38" i="50"/>
  <c r="J6" i="50" s="1"/>
  <c r="K6" i="50" s="1"/>
  <c r="K10" i="51" s="1"/>
  <c r="J128" i="50"/>
  <c r="J36" i="51" s="1"/>
  <c r="J124" i="50"/>
  <c r="J32" i="51" s="1"/>
  <c r="J127" i="50"/>
  <c r="J35" i="51" s="1"/>
  <c r="J126" i="50"/>
  <c r="J34" i="51" s="1"/>
  <c r="H14" i="50"/>
  <c r="I14" i="50"/>
  <c r="I38" i="50"/>
  <c r="H6" i="50" s="1"/>
  <c r="I6" i="50" s="1"/>
  <c r="H128" i="50"/>
  <c r="H36" i="51" s="1"/>
  <c r="H124" i="50"/>
  <c r="H32" i="51" s="1"/>
  <c r="H127" i="50"/>
  <c r="H35" i="51" s="1"/>
  <c r="H111" i="50"/>
  <c r="H126" i="50"/>
  <c r="H34" i="51" s="1"/>
  <c r="H125" i="50"/>
  <c r="H33" i="51" s="1"/>
  <c r="F14" i="50"/>
  <c r="F18" i="51" s="1"/>
  <c r="G14" i="50"/>
  <c r="G18" i="51" s="1"/>
  <c r="F128" i="50"/>
  <c r="F124" i="50"/>
  <c r="F32" i="51" s="1"/>
  <c r="F127" i="50"/>
  <c r="F35" i="51" s="1"/>
  <c r="F111" i="50"/>
  <c r="F126" i="50"/>
  <c r="F125" i="50"/>
  <c r="F33" i="51" s="1"/>
  <c r="H16" i="51"/>
  <c r="I15" i="51"/>
  <c r="H15" i="51"/>
  <c r="I17" i="51"/>
  <c r="H17" i="51"/>
  <c r="H11" i="51"/>
  <c r="I11" i="51"/>
  <c r="G17" i="51"/>
  <c r="F17" i="51"/>
  <c r="F12" i="51"/>
  <c r="G12" i="51"/>
  <c r="F16" i="51"/>
  <c r="G16" i="51"/>
  <c r="F26" i="51"/>
  <c r="G26" i="51"/>
  <c r="AR64" i="50"/>
  <c r="H14" i="51"/>
  <c r="F11" i="51"/>
  <c r="F15" i="51"/>
  <c r="AR68" i="50"/>
  <c r="AX44" i="50"/>
  <c r="D124" i="50"/>
  <c r="AD18" i="51"/>
  <c r="AH18" i="51"/>
  <c r="AL18" i="51"/>
  <c r="AP18" i="51"/>
  <c r="Z20" i="51"/>
  <c r="N27" i="51"/>
  <c r="AR61" i="50"/>
  <c r="AR65" i="50"/>
  <c r="AR60" i="50"/>
  <c r="AR69" i="50"/>
  <c r="AB12" i="51"/>
  <c r="AF12" i="51"/>
  <c r="AJ12" i="51"/>
  <c r="AN12" i="51"/>
  <c r="X19" i="51"/>
  <c r="AB20" i="51"/>
  <c r="AF20" i="51"/>
  <c r="AJ20" i="51"/>
  <c r="AN20" i="51"/>
  <c r="T25" i="51"/>
  <c r="V26" i="51"/>
  <c r="AR72" i="50"/>
  <c r="AN3" i="51"/>
  <c r="AD14" i="51"/>
  <c r="AH14" i="51"/>
  <c r="AL14" i="51"/>
  <c r="AP14" i="51"/>
  <c r="Z16" i="51"/>
  <c r="V18" i="51"/>
  <c r="AD26" i="51"/>
  <c r="AH26" i="51"/>
  <c r="AL26" i="51"/>
  <c r="AP26" i="51"/>
  <c r="AR62" i="50"/>
  <c r="AR66" i="50"/>
  <c r="D30" i="52" s="1"/>
  <c r="AR70" i="50"/>
  <c r="AP2" i="51"/>
  <c r="AR75" i="50"/>
  <c r="D37" i="52" s="1"/>
  <c r="AH4" i="51"/>
  <c r="BL39" i="50"/>
  <c r="AN4" i="51"/>
  <c r="AP3" i="51"/>
  <c r="D31" i="52"/>
  <c r="BD39" i="50"/>
  <c r="I26" i="51"/>
  <c r="H26" i="51"/>
  <c r="AN2" i="51"/>
  <c r="AR77" i="50"/>
  <c r="CF39" i="50"/>
  <c r="CB39" i="50"/>
  <c r="BX39" i="50"/>
  <c r="BT39" i="50"/>
  <c r="BP39" i="50"/>
  <c r="BH39" i="50"/>
  <c r="E55" i="50"/>
  <c r="D23" i="50" s="1"/>
  <c r="AU54" i="50"/>
  <c r="CI37" i="50"/>
  <c r="CH39" i="50"/>
  <c r="CD39" i="50"/>
  <c r="BZ39" i="50"/>
  <c r="BV39" i="50"/>
  <c r="E38" i="50"/>
  <c r="D6" i="50" s="1"/>
  <c r="AR76" i="50"/>
  <c r="AT54" i="50"/>
  <c r="BR39" i="50"/>
  <c r="BN39" i="50"/>
  <c r="BJ39" i="50"/>
  <c r="BF39" i="50"/>
  <c r="BB39" i="50"/>
  <c r="C149" i="50"/>
  <c r="E53" i="50"/>
  <c r="K19" i="51"/>
  <c r="U27" i="51"/>
  <c r="AU43" i="50"/>
  <c r="AR78" i="50"/>
  <c r="D47" i="50"/>
  <c r="E47" i="50" s="1"/>
  <c r="D15" i="50" s="1"/>
  <c r="AR47" i="50"/>
  <c r="W18" i="51"/>
  <c r="H13" i="51" l="1"/>
  <c r="AS43" i="50"/>
  <c r="D40" i="50"/>
  <c r="E40" i="50" s="1"/>
  <c r="D8" i="50" s="1"/>
  <c r="E41" i="50"/>
  <c r="D9" i="50" s="1"/>
  <c r="F20" i="51"/>
  <c r="H40" i="50"/>
  <c r="I40" i="50" s="1"/>
  <c r="H8" i="50" s="1"/>
  <c r="I8" i="50" s="1"/>
  <c r="I12" i="51" s="1"/>
  <c r="AS42" i="50"/>
  <c r="CI44" i="50"/>
  <c r="AR44" i="50" s="1"/>
  <c r="E11" i="50"/>
  <c r="E15" i="51" s="1"/>
  <c r="D15" i="51"/>
  <c r="H21" i="51"/>
  <c r="H20" i="51"/>
  <c r="AS49" i="50"/>
  <c r="AR17" i="50" s="1"/>
  <c r="C21" i="51" s="1"/>
  <c r="H25" i="51"/>
  <c r="I73" i="50"/>
  <c r="D14" i="51"/>
  <c r="F14" i="51"/>
  <c r="D38" i="52"/>
  <c r="D17" i="51"/>
  <c r="F13" i="51"/>
  <c r="AA3" i="50"/>
  <c r="O3" i="50"/>
  <c r="E3" i="50"/>
  <c r="D9" i="51" s="1"/>
  <c r="W3" i="50"/>
  <c r="G3" i="50"/>
  <c r="F9" i="51" s="1"/>
  <c r="U3" i="50"/>
  <c r="AK3" i="50"/>
  <c r="AQ73" i="50"/>
  <c r="AQ2" i="50" s="1"/>
  <c r="AP8" i="51" s="1"/>
  <c r="O73" i="50"/>
  <c r="O2" i="50" s="1"/>
  <c r="N8" i="51" s="1"/>
  <c r="Y73" i="50"/>
  <c r="Y2" i="50" s="1"/>
  <c r="X8" i="51" s="1"/>
  <c r="M3" i="50"/>
  <c r="L9" i="51" s="1"/>
  <c r="AQ3" i="50"/>
  <c r="AA73" i="50"/>
  <c r="AA2" i="50" s="1"/>
  <c r="Z8" i="51" s="1"/>
  <c r="S73" i="50"/>
  <c r="S2" i="50" s="1"/>
  <c r="R8" i="51" s="1"/>
  <c r="AO73" i="50"/>
  <c r="AO2" i="50" s="1"/>
  <c r="AN8" i="51" s="1"/>
  <c r="K73" i="50"/>
  <c r="K2" i="50" s="1"/>
  <c r="J8" i="51" s="1"/>
  <c r="Q73" i="50"/>
  <c r="Q2" i="50" s="1"/>
  <c r="P8" i="51" s="1"/>
  <c r="S3" i="50"/>
  <c r="AC73" i="50"/>
  <c r="AC2" i="50" s="1"/>
  <c r="AB8" i="51" s="1"/>
  <c r="W73" i="50"/>
  <c r="W2" i="50" s="1"/>
  <c r="V8" i="51" s="1"/>
  <c r="AM73" i="50"/>
  <c r="AM2" i="50" s="1"/>
  <c r="AL8" i="51" s="1"/>
  <c r="AE73" i="50"/>
  <c r="AE2" i="50" s="1"/>
  <c r="AD8" i="51" s="1"/>
  <c r="AG73" i="50"/>
  <c r="AG2" i="50" s="1"/>
  <c r="AF8" i="51" s="1"/>
  <c r="Y3" i="50"/>
  <c r="E14" i="50"/>
  <c r="E18" i="51" s="1"/>
  <c r="D14" i="50"/>
  <c r="D18" i="51" s="1"/>
  <c r="K14" i="50"/>
  <c r="K18" i="51" s="1"/>
  <c r="Q3" i="50"/>
  <c r="AO3" i="50"/>
  <c r="AS59" i="50"/>
  <c r="K3" i="50"/>
  <c r="J9" i="51" s="1"/>
  <c r="CI45" i="50"/>
  <c r="AR45" i="50" s="1"/>
  <c r="AS45" i="50" s="1"/>
  <c r="AR13" i="50" s="1"/>
  <c r="AS13" i="50" s="1"/>
  <c r="AM3" i="50"/>
  <c r="E73" i="50"/>
  <c r="U73" i="50"/>
  <c r="U2" i="50" s="1"/>
  <c r="T8" i="51" s="1"/>
  <c r="AC3" i="50"/>
  <c r="AE3" i="50"/>
  <c r="J115" i="50"/>
  <c r="AU53" i="50"/>
  <c r="AG3" i="50"/>
  <c r="AR105" i="50"/>
  <c r="AR124" i="50"/>
  <c r="C24" i="51"/>
  <c r="D39" i="52"/>
  <c r="D20" i="50"/>
  <c r="AT55" i="50"/>
  <c r="H27" i="51"/>
  <c r="AS54" i="50"/>
  <c r="AR22" i="50" s="1"/>
  <c r="G2" i="50"/>
  <c r="D36" i="51"/>
  <c r="C154" i="50"/>
  <c r="D56" i="52" s="1"/>
  <c r="AU55" i="50"/>
  <c r="D32" i="51"/>
  <c r="C150" i="50"/>
  <c r="D52" i="52" s="1"/>
  <c r="D33" i="51"/>
  <c r="C151" i="50"/>
  <c r="D53" i="52" s="1"/>
  <c r="D34" i="51"/>
  <c r="C152" i="50"/>
  <c r="D54" i="52" s="1"/>
  <c r="C153" i="50"/>
  <c r="D55" i="52" s="1"/>
  <c r="AR128" i="50"/>
  <c r="F36" i="51"/>
  <c r="AR126" i="50"/>
  <c r="F34" i="51"/>
  <c r="AR125" i="50"/>
  <c r="AR127" i="50"/>
  <c r="C23" i="51"/>
  <c r="C22" i="51"/>
  <c r="I27" i="51"/>
  <c r="G27" i="51"/>
  <c r="F27" i="51"/>
  <c r="G25" i="51"/>
  <c r="F25" i="51"/>
  <c r="AR16" i="50"/>
  <c r="I18" i="51"/>
  <c r="H18" i="51"/>
  <c r="AR11" i="50"/>
  <c r="E23" i="50"/>
  <c r="E27" i="51" s="1"/>
  <c r="D27" i="51"/>
  <c r="D21" i="50"/>
  <c r="AT53" i="50"/>
  <c r="AR57" i="50"/>
  <c r="G10" i="51"/>
  <c r="F10" i="51"/>
  <c r="E6" i="50"/>
  <c r="E10" i="51" s="1"/>
  <c r="D10" i="51"/>
  <c r="I10" i="51"/>
  <c r="H10" i="51"/>
  <c r="AS47" i="50"/>
  <c r="AR15" i="50" s="1"/>
  <c r="AS15" i="50" s="1"/>
  <c r="D33" i="52"/>
  <c r="E15" i="50"/>
  <c r="E19" i="51" s="1"/>
  <c r="D19" i="51"/>
  <c r="I19" i="51"/>
  <c r="H19" i="51"/>
  <c r="G19" i="51"/>
  <c r="F19" i="51"/>
  <c r="D41" i="52"/>
  <c r="E9" i="50" l="1"/>
  <c r="E13" i="51" s="1"/>
  <c r="D13" i="51"/>
  <c r="D12" i="51"/>
  <c r="E8" i="50"/>
  <c r="E12" i="51" s="1"/>
  <c r="AS44" i="50"/>
  <c r="AR12" i="50" s="1"/>
  <c r="D23" i="52"/>
  <c r="C15" i="51"/>
  <c r="AS11" i="50"/>
  <c r="I2" i="50"/>
  <c r="H8" i="51" s="1"/>
  <c r="C160" i="50"/>
  <c r="AS22" i="50"/>
  <c r="W26" i="51" s="1"/>
  <c r="H12" i="51"/>
  <c r="AS3" i="50"/>
  <c r="D64" i="52" s="1"/>
  <c r="C20" i="51"/>
  <c r="AS16" i="50"/>
  <c r="W20" i="51" s="1"/>
  <c r="AS53" i="50"/>
  <c r="AR21" i="50" s="1"/>
  <c r="D24" i="51"/>
  <c r="D16" i="50"/>
  <c r="C26" i="51"/>
  <c r="D25" i="52"/>
  <c r="AS55" i="50"/>
  <c r="AR23" i="50" s="1"/>
  <c r="D35" i="52"/>
  <c r="D21" i="52"/>
  <c r="W15" i="51"/>
  <c r="E21" i="50"/>
  <c r="E25" i="51" s="1"/>
  <c r="D25" i="51"/>
  <c r="AS57" i="50"/>
  <c r="AR25" i="50" s="1"/>
  <c r="AS25" i="50" s="1"/>
  <c r="D29" i="52"/>
  <c r="W17" i="51"/>
  <c r="D24" i="52"/>
  <c r="C17" i="51"/>
  <c r="W19" i="51"/>
  <c r="C19" i="51"/>
  <c r="D32" i="52"/>
  <c r="F8" i="51"/>
  <c r="AS12" i="50" l="1"/>
  <c r="W16" i="51" s="1"/>
  <c r="C16" i="51"/>
  <c r="D22" i="52"/>
  <c r="D40" i="52"/>
  <c r="AS21" i="50"/>
  <c r="W25" i="51" s="1"/>
  <c r="C27" i="51"/>
  <c r="AS23" i="50"/>
  <c r="W27" i="51" s="1"/>
  <c r="C9" i="51"/>
  <c r="D42" i="52"/>
  <c r="C25" i="51"/>
  <c r="E16" i="50"/>
  <c r="E20" i="51" s="1"/>
  <c r="D20" i="51"/>
  <c r="C29" i="51"/>
  <c r="D28" i="52"/>
  <c r="E2" i="50" l="1"/>
  <c r="C161" i="50" s="1"/>
  <c r="D63" i="52" s="1"/>
  <c r="D8" i="51" l="1"/>
  <c r="C106" i="50"/>
  <c r="AP116" i="50" s="1"/>
  <c r="CH40" i="50" s="1"/>
  <c r="C107" i="50"/>
  <c r="AN116" i="50" l="1"/>
  <c r="AJ116" i="50"/>
  <c r="AL116" i="50"/>
  <c r="AF116" i="50"/>
  <c r="AH116" i="50"/>
  <c r="AB116" i="50"/>
  <c r="AD116" i="50"/>
  <c r="X116" i="50"/>
  <c r="Z116" i="50"/>
  <c r="V116" i="50"/>
  <c r="R116" i="50"/>
  <c r="T116" i="50"/>
  <c r="N116" i="50"/>
  <c r="P116" i="50"/>
  <c r="J116" i="50"/>
  <c r="L116" i="50"/>
  <c r="H116" i="50"/>
  <c r="L131" i="50" l="1"/>
  <c r="L39" i="51" s="1"/>
  <c r="L133" i="50"/>
  <c r="L41" i="51" s="1"/>
  <c r="L132" i="50"/>
  <c r="L40" i="51" s="1"/>
  <c r="L130" i="50"/>
  <c r="L38" i="51" s="1"/>
  <c r="L129" i="50"/>
  <c r="L37" i="51" s="1"/>
  <c r="J130" i="50"/>
  <c r="J38" i="51" s="1"/>
  <c r="J133" i="50"/>
  <c r="J41" i="51" s="1"/>
  <c r="J132" i="50"/>
  <c r="J40" i="51" s="1"/>
  <c r="J129" i="50"/>
  <c r="J37" i="51" s="1"/>
  <c r="J131" i="50"/>
  <c r="J39" i="51" s="1"/>
  <c r="H130" i="50"/>
  <c r="H38" i="51" s="1"/>
  <c r="H131" i="50"/>
  <c r="H39" i="51" s="1"/>
  <c r="H133" i="50"/>
  <c r="H41" i="51" s="1"/>
  <c r="H132" i="50"/>
  <c r="H40" i="51" s="1"/>
  <c r="H129" i="50"/>
  <c r="H37" i="51" s="1"/>
  <c r="BN40" i="50"/>
  <c r="BN42" i="50"/>
  <c r="BN41" i="50"/>
  <c r="BF41" i="50"/>
  <c r="BF42" i="50"/>
  <c r="BF40" i="50"/>
  <c r="BR40" i="50"/>
  <c r="BR41" i="50"/>
  <c r="BR42" i="50"/>
  <c r="BV42" i="50"/>
  <c r="BV40" i="50"/>
  <c r="BV41" i="50"/>
  <c r="BX42" i="50"/>
  <c r="BX40" i="50"/>
  <c r="BX41" i="50"/>
  <c r="CD42" i="50"/>
  <c r="CD41" i="50"/>
  <c r="CD40" i="50"/>
  <c r="CH41" i="50"/>
  <c r="CH42" i="50"/>
  <c r="AZ40" i="50"/>
  <c r="AZ36" i="50"/>
  <c r="AZ41" i="50"/>
  <c r="AZ35" i="50"/>
  <c r="AZ34" i="50"/>
  <c r="AZ42" i="50"/>
  <c r="BD41" i="50"/>
  <c r="BD42" i="50"/>
  <c r="BD40" i="50"/>
  <c r="BZ42" i="50"/>
  <c r="BZ40" i="50"/>
  <c r="BZ41" i="50"/>
  <c r="BT40" i="50"/>
  <c r="BT41" i="50"/>
  <c r="BT42" i="50"/>
  <c r="BH41" i="50"/>
  <c r="BH40" i="50"/>
  <c r="BH42" i="50"/>
  <c r="BJ42" i="50"/>
  <c r="BJ40" i="50"/>
  <c r="BJ41" i="50"/>
  <c r="CF42" i="50"/>
  <c r="CF40" i="50"/>
  <c r="CF41" i="50"/>
  <c r="CB42" i="50"/>
  <c r="CB40" i="50"/>
  <c r="CB41" i="50"/>
  <c r="BL41" i="50"/>
  <c r="BL42" i="50"/>
  <c r="BL40" i="50"/>
  <c r="BB42" i="50"/>
  <c r="BB40" i="50"/>
  <c r="BB41" i="50"/>
  <c r="BP42" i="50"/>
  <c r="BP40" i="50"/>
  <c r="BP41" i="50"/>
  <c r="AZ39" i="50" l="1"/>
  <c r="F112" i="50" l="1"/>
  <c r="D112" i="50" s="1"/>
  <c r="D115" i="50" s="1"/>
  <c r="D116" i="50" s="1"/>
  <c r="F115" i="50" l="1"/>
  <c r="F116" i="50" s="1"/>
  <c r="AX35" i="50" s="1"/>
  <c r="AV35" i="50"/>
  <c r="AV36" i="50"/>
  <c r="AV34" i="50"/>
  <c r="D133" i="50"/>
  <c r="D131" i="50"/>
  <c r="AV42" i="50"/>
  <c r="AV40" i="50"/>
  <c r="D130" i="50"/>
  <c r="D129" i="50"/>
  <c r="AV41" i="50"/>
  <c r="D132" i="50"/>
  <c r="F131" i="50" l="1"/>
  <c r="F39" i="51" s="1"/>
  <c r="F132" i="50"/>
  <c r="F40" i="51" s="1"/>
  <c r="AX36" i="50"/>
  <c r="CI36" i="50" s="1"/>
  <c r="F133" i="50"/>
  <c r="F41" i="51" s="1"/>
  <c r="AX41" i="50"/>
  <c r="CI41" i="50" s="1"/>
  <c r="AR41" i="50" s="1"/>
  <c r="AS41" i="50" s="1"/>
  <c r="AR9" i="50" s="1"/>
  <c r="F129" i="50"/>
  <c r="F37" i="51" s="1"/>
  <c r="AX42" i="50"/>
  <c r="CI42" i="50" s="1"/>
  <c r="F130" i="50"/>
  <c r="F38" i="51" s="1"/>
  <c r="AR56" i="50"/>
  <c r="D27" i="52" s="1"/>
  <c r="AX40" i="50"/>
  <c r="CI40" i="50" s="1"/>
  <c r="AR40" i="50" s="1"/>
  <c r="AS40" i="50" s="1"/>
  <c r="AR8" i="50" s="1"/>
  <c r="AS8" i="50" s="1"/>
  <c r="CI35" i="50"/>
  <c r="AV39" i="50"/>
  <c r="CI34" i="50"/>
  <c r="D37" i="51"/>
  <c r="D39" i="51"/>
  <c r="D40" i="51"/>
  <c r="D38" i="51"/>
  <c r="D41" i="51"/>
  <c r="C159" i="50" l="1"/>
  <c r="D62" i="52" s="1"/>
  <c r="AR131" i="50"/>
  <c r="D48" i="52" s="1"/>
  <c r="C13" i="51"/>
  <c r="AS9" i="50"/>
  <c r="W13" i="51" s="1"/>
  <c r="AR132" i="50"/>
  <c r="D49" i="52" s="1"/>
  <c r="AX39" i="50"/>
  <c r="CI39" i="50" s="1"/>
  <c r="AR39" i="50" s="1"/>
  <c r="AS39" i="50" s="1"/>
  <c r="AR7" i="50" s="1"/>
  <c r="AS7" i="50" s="1"/>
  <c r="AR133" i="50"/>
  <c r="C41" i="51" s="1"/>
  <c r="C157" i="50"/>
  <c r="D60" i="52" s="1"/>
  <c r="C158" i="50"/>
  <c r="D61" i="52" s="1"/>
  <c r="AR130" i="50"/>
  <c r="D47" i="52" s="1"/>
  <c r="AR129" i="50"/>
  <c r="C37" i="51" s="1"/>
  <c r="AR10" i="50"/>
  <c r="AS10" i="50" s="1"/>
  <c r="AS56" i="50"/>
  <c r="AR24" i="50" s="1"/>
  <c r="D16" i="52"/>
  <c r="C156" i="50"/>
  <c r="D59" i="52" s="1"/>
  <c r="C155" i="50"/>
  <c r="D58" i="52" s="1"/>
  <c r="D17" i="52"/>
  <c r="C12" i="51"/>
  <c r="D15" i="52"/>
  <c r="W12" i="51"/>
  <c r="CI38" i="50"/>
  <c r="CJ34" i="50" s="1"/>
  <c r="C39" i="51"/>
  <c r="AS24" i="50" l="1"/>
  <c r="D26" i="52" s="1"/>
  <c r="W14" i="51"/>
  <c r="D19" i="52"/>
  <c r="D50" i="52"/>
  <c r="C40" i="51"/>
  <c r="C28" i="51"/>
  <c r="C38" i="51"/>
  <c r="C14" i="51"/>
  <c r="D46" i="52"/>
  <c r="D14" i="52"/>
  <c r="W11" i="51"/>
  <c r="C11" i="51"/>
  <c r="D13" i="52"/>
  <c r="AR34" i="50"/>
  <c r="AS34" i="50" s="1"/>
  <c r="D9" i="52"/>
  <c r="CJ36" i="50"/>
  <c r="CJ37" i="50"/>
  <c r="CJ35" i="50"/>
  <c r="D12" i="52" l="1"/>
  <c r="AR37" i="50"/>
  <c r="AS37" i="50" s="1"/>
  <c r="AR36" i="50"/>
  <c r="AS36" i="50" s="1"/>
  <c r="D11" i="52"/>
  <c r="AR35" i="50"/>
  <c r="AS35" i="50" s="1"/>
  <c r="D10" i="52"/>
  <c r="AS38" i="50" l="1"/>
  <c r="AR6" i="50" s="1"/>
  <c r="AS6" i="50" s="1"/>
  <c r="C10" i="51" l="1"/>
  <c r="D7" i="52"/>
  <c r="W10" i="51"/>
  <c r="AS2" i="50"/>
  <c r="D45" i="52" s="1"/>
  <c r="C8" i="51" l="1"/>
</calcChain>
</file>

<file path=xl/comments1.xml><?xml version="1.0" encoding="utf-8"?>
<comments xmlns="http://schemas.openxmlformats.org/spreadsheetml/2006/main">
  <authors>
    <author>ntadmin</author>
    <author>PRINBRLI78GKV85\taylorsp</author>
  </authors>
  <commentList>
    <comment ref="B19" authorId="0" shapeId="0">
      <text>
        <r>
          <rPr>
            <sz val="8"/>
            <color indexed="81"/>
            <rFont val="Tahoma"/>
            <family val="2"/>
          </rPr>
          <t>Enter the number that corresponds to the number of hazardous reagents.
Enter the names of those materials to in column M.
 See "Hazardous Reagents" tab at the bottom to the right</t>
        </r>
      </text>
    </comment>
    <comment ref="B24" authorId="1" shapeId="0">
      <text>
        <r>
          <rPr>
            <sz val="8"/>
            <color indexed="81"/>
            <rFont val="Tahoma"/>
            <family val="2"/>
          </rPr>
          <t>Select 0-4 based on the Kst value.  There are no scores of 3</t>
        </r>
      </text>
    </comment>
  </commentList>
</comments>
</file>

<file path=xl/comments2.xml><?xml version="1.0" encoding="utf-8"?>
<comments xmlns="http://schemas.openxmlformats.org/spreadsheetml/2006/main">
  <authors>
    <author>hungv</author>
  </authors>
  <commentList>
    <comment ref="E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G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I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K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M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O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Q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S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U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W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Y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AA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AC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AE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AG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AI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AK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AM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AO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AQ3" authorId="0" shapeId="0">
      <text>
        <r>
          <rPr>
            <b/>
            <sz val="8"/>
            <color indexed="81"/>
            <rFont val="Tahoma"/>
            <family val="2"/>
          </rPr>
          <t>hungv:</t>
        </r>
        <r>
          <rPr>
            <sz val="8"/>
            <color indexed="81"/>
            <rFont val="Tahoma"/>
            <family val="2"/>
          </rPr>
          <t xml:space="preserve">
% Completed calc, uses completion matrix, gets sum of completed fields and divides by total points
</t>
        </r>
      </text>
    </comment>
    <comment ref="C4" authorId="0" shapeId="0">
      <text>
        <r>
          <rPr>
            <b/>
            <sz val="8"/>
            <color indexed="81"/>
            <rFont val="Tahoma"/>
            <family val="2"/>
          </rPr>
          <t>hungv:</t>
        </r>
        <r>
          <rPr>
            <sz val="8"/>
            <color indexed="81"/>
            <rFont val="Tahoma"/>
            <family val="2"/>
          </rPr>
          <t xml:space="preserve">
Total Possible Points for Step Score if receving a 1 for all values.  Used in PG calc.</t>
        </r>
      </text>
    </comment>
    <comment ref="AS4" authorId="0" shapeId="0">
      <text>
        <r>
          <rPr>
            <b/>
            <sz val="8"/>
            <color indexed="81"/>
            <rFont val="Tahoma"/>
            <family val="2"/>
          </rPr>
          <t>hungv:</t>
        </r>
        <r>
          <rPr>
            <sz val="8"/>
            <color indexed="81"/>
            <rFont val="Tahoma"/>
            <family val="2"/>
          </rPr>
          <t xml:space="preserve">
Total score for overall score assuming a 1 for each result
</t>
        </r>
      </text>
    </comment>
    <comment ref="C5" authorId="0" shapeId="0">
      <text>
        <r>
          <rPr>
            <b/>
            <sz val="8"/>
            <color indexed="81"/>
            <rFont val="Tahoma"/>
            <family val="2"/>
          </rPr>
          <t>hungv:</t>
        </r>
        <r>
          <rPr>
            <sz val="8"/>
            <color indexed="81"/>
            <rFont val="Tahoma"/>
            <family val="2"/>
          </rPr>
          <t xml:space="preserve">
Score weight factor, to be configured by greeness team.</t>
        </r>
      </text>
    </comment>
    <comment ref="D5" authorId="0" shapeId="0">
      <text>
        <r>
          <rPr>
            <b/>
            <sz val="8"/>
            <color indexed="81"/>
            <rFont val="Tahoma"/>
            <family val="2"/>
          </rPr>
          <t>hungv:</t>
        </r>
        <r>
          <rPr>
            <sz val="8"/>
            <color indexed="81"/>
            <rFont val="Tahoma"/>
            <family val="2"/>
          </rPr>
          <t xml:space="preserve">
Unweighted score.  Copied from calcuations below</t>
        </r>
      </text>
    </comment>
    <comment ref="E5" authorId="0" shapeId="0">
      <text>
        <r>
          <rPr>
            <b/>
            <sz val="8"/>
            <color indexed="81"/>
            <rFont val="Tahoma"/>
            <family val="2"/>
          </rPr>
          <t>hungv:</t>
        </r>
        <r>
          <rPr>
            <sz val="8"/>
            <color indexed="81"/>
            <rFont val="Tahoma"/>
            <family val="2"/>
          </rPr>
          <t xml:space="preserve">
Weighted score, product of input score and weight factor</t>
        </r>
      </text>
    </comment>
    <comment ref="F5" authorId="0" shapeId="0">
      <text>
        <r>
          <rPr>
            <b/>
            <sz val="8"/>
            <color indexed="81"/>
            <rFont val="Tahoma"/>
            <family val="2"/>
          </rPr>
          <t>hungv:</t>
        </r>
        <r>
          <rPr>
            <sz val="8"/>
            <color indexed="81"/>
            <rFont val="Tahoma"/>
            <family val="2"/>
          </rPr>
          <t xml:space="preserve">
Unweighted score.  Copied from calcuations below</t>
        </r>
      </text>
    </comment>
    <comment ref="G5" authorId="0" shapeId="0">
      <text>
        <r>
          <rPr>
            <b/>
            <sz val="8"/>
            <color indexed="81"/>
            <rFont val="Tahoma"/>
            <family val="2"/>
          </rPr>
          <t>hungv:</t>
        </r>
        <r>
          <rPr>
            <sz val="8"/>
            <color indexed="81"/>
            <rFont val="Tahoma"/>
            <family val="2"/>
          </rPr>
          <t xml:space="preserve">
Weighted score, product of input score and weight factor</t>
        </r>
      </text>
    </comment>
    <comment ref="H5" authorId="0" shapeId="0">
      <text>
        <r>
          <rPr>
            <b/>
            <sz val="8"/>
            <color indexed="81"/>
            <rFont val="Tahoma"/>
            <family val="2"/>
          </rPr>
          <t>hungv:</t>
        </r>
        <r>
          <rPr>
            <sz val="8"/>
            <color indexed="81"/>
            <rFont val="Tahoma"/>
            <family val="2"/>
          </rPr>
          <t xml:space="preserve">
Unweighted score.  Copied from calcuations below</t>
        </r>
      </text>
    </comment>
    <comment ref="I5" authorId="0" shapeId="0">
      <text>
        <r>
          <rPr>
            <b/>
            <sz val="8"/>
            <color indexed="81"/>
            <rFont val="Tahoma"/>
            <family val="2"/>
          </rPr>
          <t>hungv:</t>
        </r>
        <r>
          <rPr>
            <sz val="8"/>
            <color indexed="81"/>
            <rFont val="Tahoma"/>
            <family val="2"/>
          </rPr>
          <t xml:space="preserve">
Weighted score, product of input score and weight factor</t>
        </r>
      </text>
    </comment>
    <comment ref="J5" authorId="0" shapeId="0">
      <text>
        <r>
          <rPr>
            <b/>
            <sz val="8"/>
            <color indexed="81"/>
            <rFont val="Tahoma"/>
            <family val="2"/>
          </rPr>
          <t>hungv:</t>
        </r>
        <r>
          <rPr>
            <sz val="8"/>
            <color indexed="81"/>
            <rFont val="Tahoma"/>
            <family val="2"/>
          </rPr>
          <t xml:space="preserve">
Unweighted score.  Copied from calcuations below</t>
        </r>
      </text>
    </comment>
    <comment ref="K5" authorId="0" shapeId="0">
      <text>
        <r>
          <rPr>
            <b/>
            <sz val="8"/>
            <color indexed="81"/>
            <rFont val="Tahoma"/>
            <family val="2"/>
          </rPr>
          <t>hungv:</t>
        </r>
        <r>
          <rPr>
            <sz val="8"/>
            <color indexed="81"/>
            <rFont val="Tahoma"/>
            <family val="2"/>
          </rPr>
          <t xml:space="preserve">
Weighted score, product of input score and weight factor</t>
        </r>
      </text>
    </comment>
    <comment ref="L5" authorId="0" shapeId="0">
      <text>
        <r>
          <rPr>
            <b/>
            <sz val="8"/>
            <color indexed="81"/>
            <rFont val="Tahoma"/>
            <family val="2"/>
          </rPr>
          <t>hungv:</t>
        </r>
        <r>
          <rPr>
            <sz val="8"/>
            <color indexed="81"/>
            <rFont val="Tahoma"/>
            <family val="2"/>
          </rPr>
          <t xml:space="preserve">
Unweighted score.  Copied from calcuations below</t>
        </r>
      </text>
    </comment>
    <comment ref="M5" authorId="0" shapeId="0">
      <text>
        <r>
          <rPr>
            <b/>
            <sz val="8"/>
            <color indexed="81"/>
            <rFont val="Tahoma"/>
            <family val="2"/>
          </rPr>
          <t>hungv:</t>
        </r>
        <r>
          <rPr>
            <sz val="8"/>
            <color indexed="81"/>
            <rFont val="Tahoma"/>
            <family val="2"/>
          </rPr>
          <t xml:space="preserve">
Weighted score, product of input score and weight factor</t>
        </r>
      </text>
    </comment>
    <comment ref="N5" authorId="0" shapeId="0">
      <text>
        <r>
          <rPr>
            <b/>
            <sz val="8"/>
            <color indexed="81"/>
            <rFont val="Tahoma"/>
            <family val="2"/>
          </rPr>
          <t>hungv:</t>
        </r>
        <r>
          <rPr>
            <sz val="8"/>
            <color indexed="81"/>
            <rFont val="Tahoma"/>
            <family val="2"/>
          </rPr>
          <t xml:space="preserve">
Unweighted score.  Copied from calcuations below</t>
        </r>
      </text>
    </comment>
    <comment ref="O5" authorId="0" shapeId="0">
      <text>
        <r>
          <rPr>
            <b/>
            <sz val="8"/>
            <color indexed="81"/>
            <rFont val="Tahoma"/>
            <family val="2"/>
          </rPr>
          <t>hungv:</t>
        </r>
        <r>
          <rPr>
            <sz val="8"/>
            <color indexed="81"/>
            <rFont val="Tahoma"/>
            <family val="2"/>
          </rPr>
          <t xml:space="preserve">
Weighted score, product of input score and weight factor</t>
        </r>
      </text>
    </comment>
    <comment ref="P5" authorId="0" shapeId="0">
      <text>
        <r>
          <rPr>
            <b/>
            <sz val="8"/>
            <color indexed="81"/>
            <rFont val="Tahoma"/>
            <family val="2"/>
          </rPr>
          <t>hungv:</t>
        </r>
        <r>
          <rPr>
            <sz val="8"/>
            <color indexed="81"/>
            <rFont val="Tahoma"/>
            <family val="2"/>
          </rPr>
          <t xml:space="preserve">
Unweighted score.  Copied from calcuations below</t>
        </r>
      </text>
    </comment>
    <comment ref="Q5" authorId="0" shapeId="0">
      <text>
        <r>
          <rPr>
            <b/>
            <sz val="8"/>
            <color indexed="81"/>
            <rFont val="Tahoma"/>
            <family val="2"/>
          </rPr>
          <t>hungv:</t>
        </r>
        <r>
          <rPr>
            <sz val="8"/>
            <color indexed="81"/>
            <rFont val="Tahoma"/>
            <family val="2"/>
          </rPr>
          <t xml:space="preserve">
Weighted score, product of input score and weight factor</t>
        </r>
      </text>
    </comment>
    <comment ref="R5" authorId="0" shapeId="0">
      <text>
        <r>
          <rPr>
            <b/>
            <sz val="8"/>
            <color indexed="81"/>
            <rFont val="Tahoma"/>
            <family val="2"/>
          </rPr>
          <t>hungv:</t>
        </r>
        <r>
          <rPr>
            <sz val="8"/>
            <color indexed="81"/>
            <rFont val="Tahoma"/>
            <family val="2"/>
          </rPr>
          <t xml:space="preserve">
Unweighted score.  Copied from calcuations below</t>
        </r>
      </text>
    </comment>
    <comment ref="S5" authorId="0" shapeId="0">
      <text>
        <r>
          <rPr>
            <b/>
            <sz val="8"/>
            <color indexed="81"/>
            <rFont val="Tahoma"/>
            <family val="2"/>
          </rPr>
          <t>hungv:</t>
        </r>
        <r>
          <rPr>
            <sz val="8"/>
            <color indexed="81"/>
            <rFont val="Tahoma"/>
            <family val="2"/>
          </rPr>
          <t xml:space="preserve">
Weighted score, product of input score and weight factor</t>
        </r>
      </text>
    </comment>
    <comment ref="T5" authorId="0" shapeId="0">
      <text>
        <r>
          <rPr>
            <b/>
            <sz val="8"/>
            <color indexed="81"/>
            <rFont val="Tahoma"/>
            <family val="2"/>
          </rPr>
          <t>hungv:</t>
        </r>
        <r>
          <rPr>
            <sz val="8"/>
            <color indexed="81"/>
            <rFont val="Tahoma"/>
            <family val="2"/>
          </rPr>
          <t xml:space="preserve">
Unweighted score.  Copied from calcuations below</t>
        </r>
      </text>
    </comment>
    <comment ref="U5" authorId="0" shapeId="0">
      <text>
        <r>
          <rPr>
            <b/>
            <sz val="8"/>
            <color indexed="81"/>
            <rFont val="Tahoma"/>
            <family val="2"/>
          </rPr>
          <t>hungv:</t>
        </r>
        <r>
          <rPr>
            <sz val="8"/>
            <color indexed="81"/>
            <rFont val="Tahoma"/>
            <family val="2"/>
          </rPr>
          <t xml:space="preserve">
Weighted score, product of input score and weight factor</t>
        </r>
      </text>
    </comment>
    <comment ref="V5" authorId="0" shapeId="0">
      <text>
        <r>
          <rPr>
            <b/>
            <sz val="8"/>
            <color indexed="81"/>
            <rFont val="Tahoma"/>
            <family val="2"/>
          </rPr>
          <t>hungv:</t>
        </r>
        <r>
          <rPr>
            <sz val="8"/>
            <color indexed="81"/>
            <rFont val="Tahoma"/>
            <family val="2"/>
          </rPr>
          <t xml:space="preserve">
Unweighted score.  Copied from calcuations below</t>
        </r>
      </text>
    </comment>
    <comment ref="W5" authorId="0" shapeId="0">
      <text>
        <r>
          <rPr>
            <b/>
            <sz val="8"/>
            <color indexed="81"/>
            <rFont val="Tahoma"/>
            <family val="2"/>
          </rPr>
          <t>hungv:</t>
        </r>
        <r>
          <rPr>
            <sz val="8"/>
            <color indexed="81"/>
            <rFont val="Tahoma"/>
            <family val="2"/>
          </rPr>
          <t xml:space="preserve">
Weighted score, product of input score and weight factor</t>
        </r>
      </text>
    </comment>
    <comment ref="X5" authorId="0" shapeId="0">
      <text>
        <r>
          <rPr>
            <b/>
            <sz val="8"/>
            <color indexed="81"/>
            <rFont val="Tahoma"/>
            <family val="2"/>
          </rPr>
          <t>hungv:</t>
        </r>
        <r>
          <rPr>
            <sz val="8"/>
            <color indexed="81"/>
            <rFont val="Tahoma"/>
            <family val="2"/>
          </rPr>
          <t xml:space="preserve">
Unweighted score.  Copied from calcuations below</t>
        </r>
      </text>
    </comment>
    <comment ref="Y5" authorId="0" shapeId="0">
      <text>
        <r>
          <rPr>
            <b/>
            <sz val="8"/>
            <color indexed="81"/>
            <rFont val="Tahoma"/>
            <family val="2"/>
          </rPr>
          <t>hungv:</t>
        </r>
        <r>
          <rPr>
            <sz val="8"/>
            <color indexed="81"/>
            <rFont val="Tahoma"/>
            <family val="2"/>
          </rPr>
          <t xml:space="preserve">
Weighted score, product of input score and weight factor</t>
        </r>
      </text>
    </comment>
    <comment ref="Z5" authorId="0" shapeId="0">
      <text>
        <r>
          <rPr>
            <b/>
            <sz val="8"/>
            <color indexed="81"/>
            <rFont val="Tahoma"/>
            <family val="2"/>
          </rPr>
          <t>hungv:</t>
        </r>
        <r>
          <rPr>
            <sz val="8"/>
            <color indexed="81"/>
            <rFont val="Tahoma"/>
            <family val="2"/>
          </rPr>
          <t xml:space="preserve">
Unweighted score.  Copied from calcuations below</t>
        </r>
      </text>
    </comment>
    <comment ref="AA5" authorId="0" shapeId="0">
      <text>
        <r>
          <rPr>
            <b/>
            <sz val="8"/>
            <color indexed="81"/>
            <rFont val="Tahoma"/>
            <family val="2"/>
          </rPr>
          <t>hungv:</t>
        </r>
        <r>
          <rPr>
            <sz val="8"/>
            <color indexed="81"/>
            <rFont val="Tahoma"/>
            <family val="2"/>
          </rPr>
          <t xml:space="preserve">
Weighted score, product of input score and weight factor</t>
        </r>
      </text>
    </comment>
    <comment ref="AB5" authorId="0" shapeId="0">
      <text>
        <r>
          <rPr>
            <b/>
            <sz val="8"/>
            <color indexed="81"/>
            <rFont val="Tahoma"/>
            <family val="2"/>
          </rPr>
          <t>hungv:</t>
        </r>
        <r>
          <rPr>
            <sz val="8"/>
            <color indexed="81"/>
            <rFont val="Tahoma"/>
            <family val="2"/>
          </rPr>
          <t xml:space="preserve">
Unweighted score.  Copied from calcuations below</t>
        </r>
      </text>
    </comment>
    <comment ref="AC5" authorId="0" shapeId="0">
      <text>
        <r>
          <rPr>
            <b/>
            <sz val="8"/>
            <color indexed="81"/>
            <rFont val="Tahoma"/>
            <family val="2"/>
          </rPr>
          <t>hungv:</t>
        </r>
        <r>
          <rPr>
            <sz val="8"/>
            <color indexed="81"/>
            <rFont val="Tahoma"/>
            <family val="2"/>
          </rPr>
          <t xml:space="preserve">
Weighted score, product of input score and weight factor</t>
        </r>
      </text>
    </comment>
    <comment ref="AD5" authorId="0" shapeId="0">
      <text>
        <r>
          <rPr>
            <b/>
            <sz val="8"/>
            <color indexed="81"/>
            <rFont val="Tahoma"/>
            <family val="2"/>
          </rPr>
          <t>hungv:</t>
        </r>
        <r>
          <rPr>
            <sz val="8"/>
            <color indexed="81"/>
            <rFont val="Tahoma"/>
            <family val="2"/>
          </rPr>
          <t xml:space="preserve">
Unweighted score.  Copied from calcuations below</t>
        </r>
      </text>
    </comment>
    <comment ref="AE5" authorId="0" shapeId="0">
      <text>
        <r>
          <rPr>
            <b/>
            <sz val="8"/>
            <color indexed="81"/>
            <rFont val="Tahoma"/>
            <family val="2"/>
          </rPr>
          <t>hungv:</t>
        </r>
        <r>
          <rPr>
            <sz val="8"/>
            <color indexed="81"/>
            <rFont val="Tahoma"/>
            <family val="2"/>
          </rPr>
          <t xml:space="preserve">
Weighted score, product of input score and weight factor</t>
        </r>
      </text>
    </comment>
    <comment ref="AF5" authorId="0" shapeId="0">
      <text>
        <r>
          <rPr>
            <b/>
            <sz val="8"/>
            <color indexed="81"/>
            <rFont val="Tahoma"/>
            <family val="2"/>
          </rPr>
          <t>hungv:</t>
        </r>
        <r>
          <rPr>
            <sz val="8"/>
            <color indexed="81"/>
            <rFont val="Tahoma"/>
            <family val="2"/>
          </rPr>
          <t xml:space="preserve">
Unweighted score.  Copied from calcuations below</t>
        </r>
      </text>
    </comment>
    <comment ref="AG5" authorId="0" shapeId="0">
      <text>
        <r>
          <rPr>
            <b/>
            <sz val="8"/>
            <color indexed="81"/>
            <rFont val="Tahoma"/>
            <family val="2"/>
          </rPr>
          <t>hungv:</t>
        </r>
        <r>
          <rPr>
            <sz val="8"/>
            <color indexed="81"/>
            <rFont val="Tahoma"/>
            <family val="2"/>
          </rPr>
          <t xml:space="preserve">
Weighted score, product of input score and weight factor</t>
        </r>
      </text>
    </comment>
    <comment ref="AH5" authorId="0" shapeId="0">
      <text>
        <r>
          <rPr>
            <b/>
            <sz val="8"/>
            <color indexed="81"/>
            <rFont val="Tahoma"/>
            <family val="2"/>
          </rPr>
          <t>hungv:</t>
        </r>
        <r>
          <rPr>
            <sz val="8"/>
            <color indexed="81"/>
            <rFont val="Tahoma"/>
            <family val="2"/>
          </rPr>
          <t xml:space="preserve">
Unweighted score.  Copied from calcuations below</t>
        </r>
      </text>
    </comment>
    <comment ref="AI5" authorId="0" shapeId="0">
      <text>
        <r>
          <rPr>
            <b/>
            <sz val="8"/>
            <color indexed="81"/>
            <rFont val="Tahoma"/>
            <family val="2"/>
          </rPr>
          <t>hungv:</t>
        </r>
        <r>
          <rPr>
            <sz val="8"/>
            <color indexed="81"/>
            <rFont val="Tahoma"/>
            <family val="2"/>
          </rPr>
          <t xml:space="preserve">
Weighted score, product of input score and weight factor</t>
        </r>
      </text>
    </comment>
    <comment ref="AJ5" authorId="0" shapeId="0">
      <text>
        <r>
          <rPr>
            <b/>
            <sz val="8"/>
            <color indexed="81"/>
            <rFont val="Tahoma"/>
            <family val="2"/>
          </rPr>
          <t>hungv:</t>
        </r>
        <r>
          <rPr>
            <sz val="8"/>
            <color indexed="81"/>
            <rFont val="Tahoma"/>
            <family val="2"/>
          </rPr>
          <t xml:space="preserve">
Unweighted score.  Copied from calcuations below</t>
        </r>
      </text>
    </comment>
    <comment ref="AK5" authorId="0" shapeId="0">
      <text>
        <r>
          <rPr>
            <b/>
            <sz val="8"/>
            <color indexed="81"/>
            <rFont val="Tahoma"/>
            <family val="2"/>
          </rPr>
          <t>hungv:</t>
        </r>
        <r>
          <rPr>
            <sz val="8"/>
            <color indexed="81"/>
            <rFont val="Tahoma"/>
            <family val="2"/>
          </rPr>
          <t xml:space="preserve">
Weighted score, product of input score and weight factor</t>
        </r>
      </text>
    </comment>
    <comment ref="AL5" authorId="0" shapeId="0">
      <text>
        <r>
          <rPr>
            <b/>
            <sz val="8"/>
            <color indexed="81"/>
            <rFont val="Tahoma"/>
            <family val="2"/>
          </rPr>
          <t>hungv:</t>
        </r>
        <r>
          <rPr>
            <sz val="8"/>
            <color indexed="81"/>
            <rFont val="Tahoma"/>
            <family val="2"/>
          </rPr>
          <t xml:space="preserve">
Unweighted score.  Copied from calcuations below</t>
        </r>
      </text>
    </comment>
    <comment ref="AM5" authorId="0" shapeId="0">
      <text>
        <r>
          <rPr>
            <b/>
            <sz val="8"/>
            <color indexed="81"/>
            <rFont val="Tahoma"/>
            <family val="2"/>
          </rPr>
          <t>hungv:</t>
        </r>
        <r>
          <rPr>
            <sz val="8"/>
            <color indexed="81"/>
            <rFont val="Tahoma"/>
            <family val="2"/>
          </rPr>
          <t xml:space="preserve">
Weighted score, product of input score and weight factor</t>
        </r>
      </text>
    </comment>
    <comment ref="AN5" authorId="0" shapeId="0">
      <text>
        <r>
          <rPr>
            <b/>
            <sz val="8"/>
            <color indexed="81"/>
            <rFont val="Tahoma"/>
            <family val="2"/>
          </rPr>
          <t>hungv:</t>
        </r>
        <r>
          <rPr>
            <sz val="8"/>
            <color indexed="81"/>
            <rFont val="Tahoma"/>
            <family val="2"/>
          </rPr>
          <t xml:space="preserve">
Unweighted score.  Copied from calcuations below</t>
        </r>
      </text>
    </comment>
    <comment ref="AO5" authorId="0" shapeId="0">
      <text>
        <r>
          <rPr>
            <b/>
            <sz val="8"/>
            <color indexed="81"/>
            <rFont val="Tahoma"/>
            <family val="2"/>
          </rPr>
          <t>hungv:</t>
        </r>
        <r>
          <rPr>
            <sz val="8"/>
            <color indexed="81"/>
            <rFont val="Tahoma"/>
            <family val="2"/>
          </rPr>
          <t xml:space="preserve">
Weighted score, product of input score and weight factor</t>
        </r>
      </text>
    </comment>
    <comment ref="AP5" authorId="0" shapeId="0">
      <text>
        <r>
          <rPr>
            <b/>
            <sz val="8"/>
            <color indexed="81"/>
            <rFont val="Tahoma"/>
            <family val="2"/>
          </rPr>
          <t>hungv:</t>
        </r>
        <r>
          <rPr>
            <sz val="8"/>
            <color indexed="81"/>
            <rFont val="Tahoma"/>
            <family val="2"/>
          </rPr>
          <t xml:space="preserve">
Unweighted score.  Copied from calcuations below</t>
        </r>
      </text>
    </comment>
    <comment ref="AQ5" authorId="0" shapeId="0">
      <text>
        <r>
          <rPr>
            <b/>
            <sz val="8"/>
            <color indexed="81"/>
            <rFont val="Tahoma"/>
            <family val="2"/>
          </rPr>
          <t>hungv:</t>
        </r>
        <r>
          <rPr>
            <sz val="8"/>
            <color indexed="81"/>
            <rFont val="Tahoma"/>
            <family val="2"/>
          </rPr>
          <t xml:space="preserve">
Weighted score, product of input score and weight factor</t>
        </r>
      </text>
    </comment>
    <comment ref="D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F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H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J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L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N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P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R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T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V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X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Z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AB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AD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AF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AH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AJ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AL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AN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AP16" authorId="0" shapeId="0">
      <text>
        <r>
          <rPr>
            <b/>
            <sz val="8"/>
            <color indexed="81"/>
            <rFont val="Tahoma"/>
            <family val="2"/>
          </rPr>
          <t>hungv:</t>
        </r>
        <r>
          <rPr>
            <sz val="8"/>
            <color indexed="81"/>
            <rFont val="Tahoma"/>
            <family val="2"/>
          </rPr>
          <t xml:space="preserve">
Dust explosion comment.  Equation taken from original PGSC.  Only calcualtes if all fields have a value
</t>
        </r>
      </text>
    </comment>
    <comment ref="A24" authorId="0" shapeId="0">
      <text>
        <r>
          <rPr>
            <b/>
            <sz val="8"/>
            <color indexed="81"/>
            <rFont val="Tahoma"/>
            <family val="2"/>
          </rPr>
          <t>hungv:</t>
        </r>
        <r>
          <rPr>
            <sz val="8"/>
            <color indexed="81"/>
            <rFont val="Tahoma"/>
            <family val="2"/>
          </rPr>
          <t xml:space="preserve">
Extra columns for Overall score
</t>
        </r>
      </text>
    </comment>
    <comment ref="AV32" authorId="0" shapeId="0">
      <text>
        <r>
          <rPr>
            <b/>
            <sz val="8"/>
            <color indexed="81"/>
            <rFont val="Tahoma"/>
            <family val="2"/>
          </rPr>
          <t>hungv:</t>
        </r>
        <r>
          <rPr>
            <sz val="8"/>
            <color indexed="81"/>
            <rFont val="Tahoma"/>
            <family val="2"/>
          </rPr>
          <t xml:space="preserve">
Overal solvent usage for the process.  Used to calcualted the % of each solvent class for the overall process</t>
        </r>
      </text>
    </comment>
    <comment ref="C33" authorId="0" shapeId="0">
      <text>
        <r>
          <rPr>
            <b/>
            <sz val="8"/>
            <color indexed="81"/>
            <rFont val="Tahoma"/>
            <family val="2"/>
          </rPr>
          <t>hungv:</t>
        </r>
        <r>
          <rPr>
            <sz val="8"/>
            <color indexed="81"/>
            <rFont val="Tahoma"/>
            <family val="2"/>
          </rPr>
          <t xml:space="preserve">
Weighted values for each solvent class as determined by greeness team</t>
        </r>
      </text>
    </comment>
    <comment ref="D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E33" authorId="0" shapeId="0">
      <text>
        <r>
          <rPr>
            <b/>
            <sz val="8"/>
            <color indexed="81"/>
            <rFont val="Tahoma"/>
            <family val="2"/>
          </rPr>
          <t>hungv:</t>
        </r>
        <r>
          <rPr>
            <sz val="8"/>
            <color indexed="81"/>
            <rFont val="Tahoma"/>
            <family val="2"/>
          </rPr>
          <t xml:space="preserve">
Score for the inputted value.  See score matrix for weights</t>
        </r>
      </text>
    </comment>
    <comment ref="F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G33" authorId="0" shapeId="0">
      <text>
        <r>
          <rPr>
            <b/>
            <sz val="8"/>
            <color indexed="81"/>
            <rFont val="Tahoma"/>
            <family val="2"/>
          </rPr>
          <t>hungv:</t>
        </r>
        <r>
          <rPr>
            <sz val="8"/>
            <color indexed="81"/>
            <rFont val="Tahoma"/>
            <family val="2"/>
          </rPr>
          <t xml:space="preserve">
Score for the inputted value.  See score matrix for weights</t>
        </r>
      </text>
    </comment>
    <comment ref="H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I33" authorId="0" shapeId="0">
      <text>
        <r>
          <rPr>
            <b/>
            <sz val="8"/>
            <color indexed="81"/>
            <rFont val="Tahoma"/>
            <family val="2"/>
          </rPr>
          <t>hungv:</t>
        </r>
        <r>
          <rPr>
            <sz val="8"/>
            <color indexed="81"/>
            <rFont val="Tahoma"/>
            <family val="2"/>
          </rPr>
          <t xml:space="preserve">
Score for the inputted value.  See score matrix for weights</t>
        </r>
      </text>
    </comment>
    <comment ref="J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K33" authorId="0" shapeId="0">
      <text>
        <r>
          <rPr>
            <b/>
            <sz val="8"/>
            <color indexed="81"/>
            <rFont val="Tahoma"/>
            <family val="2"/>
          </rPr>
          <t>hungv:</t>
        </r>
        <r>
          <rPr>
            <sz val="8"/>
            <color indexed="81"/>
            <rFont val="Tahoma"/>
            <family val="2"/>
          </rPr>
          <t xml:space="preserve">
Score for the inputted value.  See score matrix for weights</t>
        </r>
      </text>
    </comment>
    <comment ref="L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M33" authorId="0" shapeId="0">
      <text>
        <r>
          <rPr>
            <b/>
            <sz val="8"/>
            <color indexed="81"/>
            <rFont val="Tahoma"/>
            <family val="2"/>
          </rPr>
          <t>hungv:</t>
        </r>
        <r>
          <rPr>
            <sz val="8"/>
            <color indexed="81"/>
            <rFont val="Tahoma"/>
            <family val="2"/>
          </rPr>
          <t xml:space="preserve">
Score for the inputted value.  See score matrix for weights</t>
        </r>
      </text>
    </comment>
    <comment ref="N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O33" authorId="0" shapeId="0">
      <text>
        <r>
          <rPr>
            <b/>
            <sz val="8"/>
            <color indexed="81"/>
            <rFont val="Tahoma"/>
            <family val="2"/>
          </rPr>
          <t>hungv:</t>
        </r>
        <r>
          <rPr>
            <sz val="8"/>
            <color indexed="81"/>
            <rFont val="Tahoma"/>
            <family val="2"/>
          </rPr>
          <t xml:space="preserve">
Score for the inputted value.  See score matrix for weights</t>
        </r>
      </text>
    </comment>
    <comment ref="P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Q33" authorId="0" shapeId="0">
      <text>
        <r>
          <rPr>
            <b/>
            <sz val="8"/>
            <color indexed="81"/>
            <rFont val="Tahoma"/>
            <family val="2"/>
          </rPr>
          <t>hungv:</t>
        </r>
        <r>
          <rPr>
            <sz val="8"/>
            <color indexed="81"/>
            <rFont val="Tahoma"/>
            <family val="2"/>
          </rPr>
          <t xml:space="preserve">
Score for the inputted value.  See score matrix for weights</t>
        </r>
      </text>
    </comment>
    <comment ref="R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S33" authorId="0" shapeId="0">
      <text>
        <r>
          <rPr>
            <b/>
            <sz val="8"/>
            <color indexed="81"/>
            <rFont val="Tahoma"/>
            <family val="2"/>
          </rPr>
          <t>hungv:</t>
        </r>
        <r>
          <rPr>
            <sz val="8"/>
            <color indexed="81"/>
            <rFont val="Tahoma"/>
            <family val="2"/>
          </rPr>
          <t xml:space="preserve">
Score for the inputted value.  See score matrix for weights</t>
        </r>
      </text>
    </comment>
    <comment ref="T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U33" authorId="0" shapeId="0">
      <text>
        <r>
          <rPr>
            <b/>
            <sz val="8"/>
            <color indexed="81"/>
            <rFont val="Tahoma"/>
            <family val="2"/>
          </rPr>
          <t>hungv:</t>
        </r>
        <r>
          <rPr>
            <sz val="8"/>
            <color indexed="81"/>
            <rFont val="Tahoma"/>
            <family val="2"/>
          </rPr>
          <t xml:space="preserve">
Score for the inputted value.  See score matrix for weights</t>
        </r>
      </text>
    </comment>
    <comment ref="V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W33" authorId="0" shapeId="0">
      <text>
        <r>
          <rPr>
            <b/>
            <sz val="8"/>
            <color indexed="81"/>
            <rFont val="Tahoma"/>
            <family val="2"/>
          </rPr>
          <t>hungv:</t>
        </r>
        <r>
          <rPr>
            <sz val="8"/>
            <color indexed="81"/>
            <rFont val="Tahoma"/>
            <family val="2"/>
          </rPr>
          <t xml:space="preserve">
Score for the inputted value.  See score matrix for weights</t>
        </r>
      </text>
    </comment>
    <comment ref="X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Y33" authorId="0" shapeId="0">
      <text>
        <r>
          <rPr>
            <b/>
            <sz val="8"/>
            <color indexed="81"/>
            <rFont val="Tahoma"/>
            <family val="2"/>
          </rPr>
          <t>hungv:</t>
        </r>
        <r>
          <rPr>
            <sz val="8"/>
            <color indexed="81"/>
            <rFont val="Tahoma"/>
            <family val="2"/>
          </rPr>
          <t xml:space="preserve">
Score for the inputted value.  See score matrix for weights</t>
        </r>
      </text>
    </comment>
    <comment ref="Z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AA33" authorId="0" shapeId="0">
      <text>
        <r>
          <rPr>
            <b/>
            <sz val="8"/>
            <color indexed="81"/>
            <rFont val="Tahoma"/>
            <family val="2"/>
          </rPr>
          <t>hungv:</t>
        </r>
        <r>
          <rPr>
            <sz val="8"/>
            <color indexed="81"/>
            <rFont val="Tahoma"/>
            <family val="2"/>
          </rPr>
          <t xml:space="preserve">
Score for the inputted value.  See score matrix for weights</t>
        </r>
      </text>
    </comment>
    <comment ref="AB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AC33" authorId="0" shapeId="0">
      <text>
        <r>
          <rPr>
            <b/>
            <sz val="8"/>
            <color indexed="81"/>
            <rFont val="Tahoma"/>
            <family val="2"/>
          </rPr>
          <t>hungv:</t>
        </r>
        <r>
          <rPr>
            <sz val="8"/>
            <color indexed="81"/>
            <rFont val="Tahoma"/>
            <family val="2"/>
          </rPr>
          <t xml:space="preserve">
Score for the inputted value.  See score matrix for weights</t>
        </r>
      </text>
    </comment>
    <comment ref="AD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AE33" authorId="0" shapeId="0">
      <text>
        <r>
          <rPr>
            <b/>
            <sz val="8"/>
            <color indexed="81"/>
            <rFont val="Tahoma"/>
            <family val="2"/>
          </rPr>
          <t>hungv:</t>
        </r>
        <r>
          <rPr>
            <sz val="8"/>
            <color indexed="81"/>
            <rFont val="Tahoma"/>
            <family val="2"/>
          </rPr>
          <t xml:space="preserve">
Score for the inputted value.  See score matrix for weights</t>
        </r>
      </text>
    </comment>
    <comment ref="AF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AG33" authorId="0" shapeId="0">
      <text>
        <r>
          <rPr>
            <b/>
            <sz val="8"/>
            <color indexed="81"/>
            <rFont val="Tahoma"/>
            <family val="2"/>
          </rPr>
          <t>hungv:</t>
        </r>
        <r>
          <rPr>
            <sz val="8"/>
            <color indexed="81"/>
            <rFont val="Tahoma"/>
            <family val="2"/>
          </rPr>
          <t xml:space="preserve">
Score for the inputted value.  See score matrix for weights</t>
        </r>
      </text>
    </comment>
    <comment ref="AH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AI33" authorId="0" shapeId="0">
      <text>
        <r>
          <rPr>
            <b/>
            <sz val="8"/>
            <color indexed="81"/>
            <rFont val="Tahoma"/>
            <family val="2"/>
          </rPr>
          <t>hungv:</t>
        </r>
        <r>
          <rPr>
            <sz val="8"/>
            <color indexed="81"/>
            <rFont val="Tahoma"/>
            <family val="2"/>
          </rPr>
          <t xml:space="preserve">
Score for the inputted value.  See score matrix for weights</t>
        </r>
      </text>
    </comment>
    <comment ref="AJ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AK33" authorId="0" shapeId="0">
      <text>
        <r>
          <rPr>
            <b/>
            <sz val="8"/>
            <color indexed="81"/>
            <rFont val="Tahoma"/>
            <family val="2"/>
          </rPr>
          <t>hungv:</t>
        </r>
        <r>
          <rPr>
            <sz val="8"/>
            <color indexed="81"/>
            <rFont val="Tahoma"/>
            <family val="2"/>
          </rPr>
          <t xml:space="preserve">
Score for the inputted value.  See score matrix for weights</t>
        </r>
      </text>
    </comment>
    <comment ref="AL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AM33" authorId="0" shapeId="0">
      <text>
        <r>
          <rPr>
            <b/>
            <sz val="8"/>
            <color indexed="81"/>
            <rFont val="Tahoma"/>
            <family val="2"/>
          </rPr>
          <t>hungv:</t>
        </r>
        <r>
          <rPr>
            <sz val="8"/>
            <color indexed="81"/>
            <rFont val="Tahoma"/>
            <family val="2"/>
          </rPr>
          <t xml:space="preserve">
Score for the inputted value.  See score matrix for weights</t>
        </r>
      </text>
    </comment>
    <comment ref="AN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AO33" authorId="0" shapeId="0">
      <text>
        <r>
          <rPr>
            <b/>
            <sz val="8"/>
            <color indexed="81"/>
            <rFont val="Tahoma"/>
            <family val="2"/>
          </rPr>
          <t>hungv:</t>
        </r>
        <r>
          <rPr>
            <sz val="8"/>
            <color indexed="81"/>
            <rFont val="Tahoma"/>
            <family val="2"/>
          </rPr>
          <t xml:space="preserve">
Score for the inputted value.  See score matrix for weights</t>
        </r>
      </text>
    </comment>
    <comment ref="AP33" authorId="0" shapeId="0">
      <text>
        <r>
          <rPr>
            <b/>
            <sz val="8"/>
            <color indexed="81"/>
            <rFont val="Tahoma"/>
            <family val="2"/>
          </rPr>
          <t>hungv:</t>
        </r>
        <r>
          <rPr>
            <sz val="8"/>
            <color indexed="81"/>
            <rFont val="Tahoma"/>
            <family val="2"/>
          </rPr>
          <t xml:space="preserve">
% of each solvent class used in the step.  Calculated from the kg of solvent/kg of output</t>
        </r>
      </text>
    </comment>
    <comment ref="AQ33" authorId="0" shapeId="0">
      <text>
        <r>
          <rPr>
            <b/>
            <sz val="8"/>
            <color indexed="81"/>
            <rFont val="Tahoma"/>
            <family val="2"/>
          </rPr>
          <t>hungv:</t>
        </r>
        <r>
          <rPr>
            <sz val="8"/>
            <color indexed="81"/>
            <rFont val="Tahoma"/>
            <family val="2"/>
          </rPr>
          <t xml:space="preserve">
Score for the inputted value.  See score matrix for weights</t>
        </r>
      </text>
    </comment>
    <comment ref="CJ33" authorId="0" shapeId="0">
      <text>
        <r>
          <rPr>
            <b/>
            <sz val="8"/>
            <color indexed="81"/>
            <rFont val="Tahoma"/>
            <family val="2"/>
          </rPr>
          <t>hungv:</t>
        </r>
        <r>
          <rPr>
            <sz val="8"/>
            <color indexed="81"/>
            <rFont val="Tahoma"/>
            <family val="2"/>
          </rPr>
          <t xml:space="preserve">
Final % usage for overall process calcualtion
</t>
        </r>
      </text>
    </comment>
    <comment ref="E40" authorId="0" shapeId="0">
      <text>
        <r>
          <rPr>
            <b/>
            <sz val="8"/>
            <color indexed="81"/>
            <rFont val="Tahoma"/>
            <family val="2"/>
          </rPr>
          <t>hungv:</t>
        </r>
        <r>
          <rPr>
            <sz val="8"/>
            <color indexed="81"/>
            <rFont val="Tahoma"/>
            <family val="2"/>
          </rPr>
          <t xml:space="preserve">
Calculation from original PGSC</t>
        </r>
      </text>
    </comment>
    <comment ref="G40" authorId="0" shapeId="0">
      <text>
        <r>
          <rPr>
            <b/>
            <sz val="8"/>
            <color indexed="81"/>
            <rFont val="Tahoma"/>
            <family val="2"/>
          </rPr>
          <t>hungv:</t>
        </r>
        <r>
          <rPr>
            <sz val="8"/>
            <color indexed="81"/>
            <rFont val="Tahoma"/>
            <family val="2"/>
          </rPr>
          <t xml:space="preserve">
Calculation from original PGSC</t>
        </r>
      </text>
    </comment>
    <comment ref="I40" authorId="0" shapeId="0">
      <text>
        <r>
          <rPr>
            <b/>
            <sz val="8"/>
            <color indexed="81"/>
            <rFont val="Tahoma"/>
            <family val="2"/>
          </rPr>
          <t>hungv:</t>
        </r>
        <r>
          <rPr>
            <sz val="8"/>
            <color indexed="81"/>
            <rFont val="Tahoma"/>
            <family val="2"/>
          </rPr>
          <t xml:space="preserve">
Calculation from original PGSC</t>
        </r>
      </text>
    </comment>
    <comment ref="K40" authorId="0" shapeId="0">
      <text>
        <r>
          <rPr>
            <b/>
            <sz val="8"/>
            <color indexed="81"/>
            <rFont val="Tahoma"/>
            <family val="2"/>
          </rPr>
          <t>hungv:</t>
        </r>
        <r>
          <rPr>
            <sz val="8"/>
            <color indexed="81"/>
            <rFont val="Tahoma"/>
            <family val="2"/>
          </rPr>
          <t xml:space="preserve">
Calculation from original PGSC</t>
        </r>
      </text>
    </comment>
    <comment ref="M40" authorId="0" shapeId="0">
      <text>
        <r>
          <rPr>
            <b/>
            <sz val="8"/>
            <color indexed="81"/>
            <rFont val="Tahoma"/>
            <family val="2"/>
          </rPr>
          <t>hungv:</t>
        </r>
        <r>
          <rPr>
            <sz val="8"/>
            <color indexed="81"/>
            <rFont val="Tahoma"/>
            <family val="2"/>
          </rPr>
          <t xml:space="preserve">
Calculation from original PGSC</t>
        </r>
      </text>
    </comment>
    <comment ref="O40" authorId="0" shapeId="0">
      <text>
        <r>
          <rPr>
            <b/>
            <sz val="8"/>
            <color indexed="81"/>
            <rFont val="Tahoma"/>
            <family val="2"/>
          </rPr>
          <t>hungv:</t>
        </r>
        <r>
          <rPr>
            <sz val="8"/>
            <color indexed="81"/>
            <rFont val="Tahoma"/>
            <family val="2"/>
          </rPr>
          <t xml:space="preserve">
Calculation from original PGSC</t>
        </r>
      </text>
    </comment>
    <comment ref="Q40" authorId="0" shapeId="0">
      <text>
        <r>
          <rPr>
            <b/>
            <sz val="8"/>
            <color indexed="81"/>
            <rFont val="Tahoma"/>
            <family val="2"/>
          </rPr>
          <t>hungv:</t>
        </r>
        <r>
          <rPr>
            <sz val="8"/>
            <color indexed="81"/>
            <rFont val="Tahoma"/>
            <family val="2"/>
          </rPr>
          <t xml:space="preserve">
Calculation from original PGSC</t>
        </r>
      </text>
    </comment>
    <comment ref="S40" authorId="0" shapeId="0">
      <text>
        <r>
          <rPr>
            <b/>
            <sz val="8"/>
            <color indexed="81"/>
            <rFont val="Tahoma"/>
            <family val="2"/>
          </rPr>
          <t>hungv:</t>
        </r>
        <r>
          <rPr>
            <sz val="8"/>
            <color indexed="81"/>
            <rFont val="Tahoma"/>
            <family val="2"/>
          </rPr>
          <t xml:space="preserve">
Calculation from original PGSC</t>
        </r>
      </text>
    </comment>
    <comment ref="U40" authorId="0" shapeId="0">
      <text>
        <r>
          <rPr>
            <b/>
            <sz val="8"/>
            <color indexed="81"/>
            <rFont val="Tahoma"/>
            <family val="2"/>
          </rPr>
          <t>hungv:</t>
        </r>
        <r>
          <rPr>
            <sz val="8"/>
            <color indexed="81"/>
            <rFont val="Tahoma"/>
            <family val="2"/>
          </rPr>
          <t xml:space="preserve">
Calculation from original PGSC</t>
        </r>
      </text>
    </comment>
    <comment ref="W40" authorId="0" shapeId="0">
      <text>
        <r>
          <rPr>
            <b/>
            <sz val="8"/>
            <color indexed="81"/>
            <rFont val="Tahoma"/>
            <family val="2"/>
          </rPr>
          <t>hungv:</t>
        </r>
        <r>
          <rPr>
            <sz val="8"/>
            <color indexed="81"/>
            <rFont val="Tahoma"/>
            <family val="2"/>
          </rPr>
          <t xml:space="preserve">
Calculation from original PGSC</t>
        </r>
      </text>
    </comment>
    <comment ref="Y40" authorId="0" shapeId="0">
      <text>
        <r>
          <rPr>
            <b/>
            <sz val="8"/>
            <color indexed="81"/>
            <rFont val="Tahoma"/>
            <family val="2"/>
          </rPr>
          <t>hungv:</t>
        </r>
        <r>
          <rPr>
            <sz val="8"/>
            <color indexed="81"/>
            <rFont val="Tahoma"/>
            <family val="2"/>
          </rPr>
          <t xml:space="preserve">
Calculation from original PGSC</t>
        </r>
      </text>
    </comment>
    <comment ref="AA40" authorId="0" shapeId="0">
      <text>
        <r>
          <rPr>
            <b/>
            <sz val="8"/>
            <color indexed="81"/>
            <rFont val="Tahoma"/>
            <family val="2"/>
          </rPr>
          <t>hungv:</t>
        </r>
        <r>
          <rPr>
            <sz val="8"/>
            <color indexed="81"/>
            <rFont val="Tahoma"/>
            <family val="2"/>
          </rPr>
          <t xml:space="preserve">
Calculation from original PGSC</t>
        </r>
      </text>
    </comment>
    <comment ref="AC40" authorId="0" shapeId="0">
      <text>
        <r>
          <rPr>
            <b/>
            <sz val="8"/>
            <color indexed="81"/>
            <rFont val="Tahoma"/>
            <family val="2"/>
          </rPr>
          <t>hungv:</t>
        </r>
        <r>
          <rPr>
            <sz val="8"/>
            <color indexed="81"/>
            <rFont val="Tahoma"/>
            <family val="2"/>
          </rPr>
          <t xml:space="preserve">
Calculation from original PGSC</t>
        </r>
      </text>
    </comment>
    <comment ref="AE40" authorId="0" shapeId="0">
      <text>
        <r>
          <rPr>
            <b/>
            <sz val="8"/>
            <color indexed="81"/>
            <rFont val="Tahoma"/>
            <family val="2"/>
          </rPr>
          <t>hungv:</t>
        </r>
        <r>
          <rPr>
            <sz val="8"/>
            <color indexed="81"/>
            <rFont val="Tahoma"/>
            <family val="2"/>
          </rPr>
          <t xml:space="preserve">
Calculation from original PGSC</t>
        </r>
      </text>
    </comment>
    <comment ref="AG40" authorId="0" shapeId="0">
      <text>
        <r>
          <rPr>
            <b/>
            <sz val="8"/>
            <color indexed="81"/>
            <rFont val="Tahoma"/>
            <family val="2"/>
          </rPr>
          <t>hungv:</t>
        </r>
        <r>
          <rPr>
            <sz val="8"/>
            <color indexed="81"/>
            <rFont val="Tahoma"/>
            <family val="2"/>
          </rPr>
          <t xml:space="preserve">
Calculation from original PGSC</t>
        </r>
      </text>
    </comment>
    <comment ref="AI40" authorId="0" shapeId="0">
      <text>
        <r>
          <rPr>
            <b/>
            <sz val="8"/>
            <color indexed="81"/>
            <rFont val="Tahoma"/>
            <family val="2"/>
          </rPr>
          <t>hungv:</t>
        </r>
        <r>
          <rPr>
            <sz val="8"/>
            <color indexed="81"/>
            <rFont val="Tahoma"/>
            <family val="2"/>
          </rPr>
          <t xml:space="preserve">
Calculation from original PGSC</t>
        </r>
      </text>
    </comment>
    <comment ref="AK40" authorId="0" shapeId="0">
      <text>
        <r>
          <rPr>
            <b/>
            <sz val="8"/>
            <color indexed="81"/>
            <rFont val="Tahoma"/>
            <family val="2"/>
          </rPr>
          <t>hungv:</t>
        </r>
        <r>
          <rPr>
            <sz val="8"/>
            <color indexed="81"/>
            <rFont val="Tahoma"/>
            <family val="2"/>
          </rPr>
          <t xml:space="preserve">
Calculation from original PGSC</t>
        </r>
      </text>
    </comment>
    <comment ref="AM40" authorId="0" shapeId="0">
      <text>
        <r>
          <rPr>
            <b/>
            <sz val="8"/>
            <color indexed="81"/>
            <rFont val="Tahoma"/>
            <family val="2"/>
          </rPr>
          <t>hungv:</t>
        </r>
        <r>
          <rPr>
            <sz val="8"/>
            <color indexed="81"/>
            <rFont val="Tahoma"/>
            <family val="2"/>
          </rPr>
          <t xml:space="preserve">
Calculation from original PGSC</t>
        </r>
      </text>
    </comment>
    <comment ref="AO40" authorId="0" shapeId="0">
      <text>
        <r>
          <rPr>
            <b/>
            <sz val="8"/>
            <color indexed="81"/>
            <rFont val="Tahoma"/>
            <family val="2"/>
          </rPr>
          <t>hungv:</t>
        </r>
        <r>
          <rPr>
            <sz val="8"/>
            <color indexed="81"/>
            <rFont val="Tahoma"/>
            <family val="2"/>
          </rPr>
          <t xml:space="preserve">
Calculation from original PGSC</t>
        </r>
      </text>
    </comment>
    <comment ref="AQ40" authorId="0" shapeId="0">
      <text>
        <r>
          <rPr>
            <b/>
            <sz val="8"/>
            <color indexed="81"/>
            <rFont val="Tahoma"/>
            <family val="2"/>
          </rPr>
          <t>hungv:</t>
        </r>
        <r>
          <rPr>
            <sz val="8"/>
            <color indexed="81"/>
            <rFont val="Tahoma"/>
            <family val="2"/>
          </rPr>
          <t xml:space="preserve">
Calculation from original PGSC</t>
        </r>
      </text>
    </comment>
    <comment ref="AS40" authorId="0" shapeId="0">
      <text>
        <r>
          <rPr>
            <b/>
            <sz val="8"/>
            <color indexed="81"/>
            <rFont val="Tahoma"/>
            <family val="2"/>
          </rPr>
          <t>hungv:</t>
        </r>
        <r>
          <rPr>
            <sz val="8"/>
            <color indexed="81"/>
            <rFont val="Tahoma"/>
            <family val="2"/>
          </rPr>
          <t xml:space="preserve">
Calculation from original PGSC</t>
        </r>
      </text>
    </comment>
    <comment ref="E46" authorId="0" shapeId="0">
      <text>
        <r>
          <rPr>
            <b/>
            <sz val="8"/>
            <color indexed="81"/>
            <rFont val="Tahoma"/>
            <family val="2"/>
          </rPr>
          <t>hungv:</t>
        </r>
        <r>
          <rPr>
            <sz val="8"/>
            <color indexed="81"/>
            <rFont val="Tahoma"/>
            <family val="2"/>
          </rPr>
          <t xml:space="preserve">
Calculation from original PGSC</t>
        </r>
      </text>
    </comment>
    <comment ref="G46" authorId="0" shapeId="0">
      <text>
        <r>
          <rPr>
            <b/>
            <sz val="8"/>
            <color indexed="81"/>
            <rFont val="Tahoma"/>
            <family val="2"/>
          </rPr>
          <t>hungv:</t>
        </r>
        <r>
          <rPr>
            <sz val="8"/>
            <color indexed="81"/>
            <rFont val="Tahoma"/>
            <family val="2"/>
          </rPr>
          <t xml:space="preserve">
Calculation from original PGSC</t>
        </r>
      </text>
    </comment>
    <comment ref="I46" authorId="0" shapeId="0">
      <text>
        <r>
          <rPr>
            <b/>
            <sz val="8"/>
            <color indexed="81"/>
            <rFont val="Tahoma"/>
            <family val="2"/>
          </rPr>
          <t>hungv:</t>
        </r>
        <r>
          <rPr>
            <sz val="8"/>
            <color indexed="81"/>
            <rFont val="Tahoma"/>
            <family val="2"/>
          </rPr>
          <t xml:space="preserve">
Calculation from original PGSC</t>
        </r>
      </text>
    </comment>
    <comment ref="K46" authorId="0" shapeId="0">
      <text>
        <r>
          <rPr>
            <b/>
            <sz val="8"/>
            <color indexed="81"/>
            <rFont val="Tahoma"/>
            <family val="2"/>
          </rPr>
          <t>hungv:</t>
        </r>
        <r>
          <rPr>
            <sz val="8"/>
            <color indexed="81"/>
            <rFont val="Tahoma"/>
            <family val="2"/>
          </rPr>
          <t xml:space="preserve">
Calculation from original PGSC</t>
        </r>
      </text>
    </comment>
    <comment ref="M46" authorId="0" shapeId="0">
      <text>
        <r>
          <rPr>
            <b/>
            <sz val="8"/>
            <color indexed="81"/>
            <rFont val="Tahoma"/>
            <family val="2"/>
          </rPr>
          <t>hungv:</t>
        </r>
        <r>
          <rPr>
            <sz val="8"/>
            <color indexed="81"/>
            <rFont val="Tahoma"/>
            <family val="2"/>
          </rPr>
          <t xml:space="preserve">
Calculation from original PGSC</t>
        </r>
      </text>
    </comment>
    <comment ref="O46" authorId="0" shapeId="0">
      <text>
        <r>
          <rPr>
            <b/>
            <sz val="8"/>
            <color indexed="81"/>
            <rFont val="Tahoma"/>
            <family val="2"/>
          </rPr>
          <t>hungv:</t>
        </r>
        <r>
          <rPr>
            <sz val="8"/>
            <color indexed="81"/>
            <rFont val="Tahoma"/>
            <family val="2"/>
          </rPr>
          <t xml:space="preserve">
Calculation from original PGSC</t>
        </r>
      </text>
    </comment>
    <comment ref="Q46" authorId="0" shapeId="0">
      <text>
        <r>
          <rPr>
            <b/>
            <sz val="8"/>
            <color indexed="81"/>
            <rFont val="Tahoma"/>
            <family val="2"/>
          </rPr>
          <t>hungv:</t>
        </r>
        <r>
          <rPr>
            <sz val="8"/>
            <color indexed="81"/>
            <rFont val="Tahoma"/>
            <family val="2"/>
          </rPr>
          <t xml:space="preserve">
Calculation from original PGSC</t>
        </r>
      </text>
    </comment>
    <comment ref="S46" authorId="0" shapeId="0">
      <text>
        <r>
          <rPr>
            <b/>
            <sz val="8"/>
            <color indexed="81"/>
            <rFont val="Tahoma"/>
            <family val="2"/>
          </rPr>
          <t>hungv:</t>
        </r>
        <r>
          <rPr>
            <sz val="8"/>
            <color indexed="81"/>
            <rFont val="Tahoma"/>
            <family val="2"/>
          </rPr>
          <t xml:space="preserve">
Calculation from original PGSC</t>
        </r>
      </text>
    </comment>
    <comment ref="U46" authorId="0" shapeId="0">
      <text>
        <r>
          <rPr>
            <b/>
            <sz val="8"/>
            <color indexed="81"/>
            <rFont val="Tahoma"/>
            <family val="2"/>
          </rPr>
          <t>hungv:</t>
        </r>
        <r>
          <rPr>
            <sz val="8"/>
            <color indexed="81"/>
            <rFont val="Tahoma"/>
            <family val="2"/>
          </rPr>
          <t xml:space="preserve">
Calculation from original PGSC</t>
        </r>
      </text>
    </comment>
    <comment ref="W46" authorId="0" shapeId="0">
      <text>
        <r>
          <rPr>
            <b/>
            <sz val="8"/>
            <color indexed="81"/>
            <rFont val="Tahoma"/>
            <family val="2"/>
          </rPr>
          <t>hungv:</t>
        </r>
        <r>
          <rPr>
            <sz val="8"/>
            <color indexed="81"/>
            <rFont val="Tahoma"/>
            <family val="2"/>
          </rPr>
          <t xml:space="preserve">
Calculation from original PGSC</t>
        </r>
      </text>
    </comment>
    <comment ref="Y46" authorId="0" shapeId="0">
      <text>
        <r>
          <rPr>
            <b/>
            <sz val="8"/>
            <color indexed="81"/>
            <rFont val="Tahoma"/>
            <family val="2"/>
          </rPr>
          <t>hungv:</t>
        </r>
        <r>
          <rPr>
            <sz val="8"/>
            <color indexed="81"/>
            <rFont val="Tahoma"/>
            <family val="2"/>
          </rPr>
          <t xml:space="preserve">
Calculation from original PGSC</t>
        </r>
      </text>
    </comment>
    <comment ref="AA46" authorId="0" shapeId="0">
      <text>
        <r>
          <rPr>
            <b/>
            <sz val="8"/>
            <color indexed="81"/>
            <rFont val="Tahoma"/>
            <family val="2"/>
          </rPr>
          <t>hungv:</t>
        </r>
        <r>
          <rPr>
            <sz val="8"/>
            <color indexed="81"/>
            <rFont val="Tahoma"/>
            <family val="2"/>
          </rPr>
          <t xml:space="preserve">
Calculation from original PGSC</t>
        </r>
      </text>
    </comment>
    <comment ref="AC46" authorId="0" shapeId="0">
      <text>
        <r>
          <rPr>
            <b/>
            <sz val="8"/>
            <color indexed="81"/>
            <rFont val="Tahoma"/>
            <family val="2"/>
          </rPr>
          <t>hungv:</t>
        </r>
        <r>
          <rPr>
            <sz val="8"/>
            <color indexed="81"/>
            <rFont val="Tahoma"/>
            <family val="2"/>
          </rPr>
          <t xml:space="preserve">
Calculation from original PGSC</t>
        </r>
      </text>
    </comment>
    <comment ref="AE46" authorId="0" shapeId="0">
      <text>
        <r>
          <rPr>
            <b/>
            <sz val="8"/>
            <color indexed="81"/>
            <rFont val="Tahoma"/>
            <family val="2"/>
          </rPr>
          <t>hungv:</t>
        </r>
        <r>
          <rPr>
            <sz val="8"/>
            <color indexed="81"/>
            <rFont val="Tahoma"/>
            <family val="2"/>
          </rPr>
          <t xml:space="preserve">
Calculation from original PGSC</t>
        </r>
      </text>
    </comment>
    <comment ref="AG46" authorId="0" shapeId="0">
      <text>
        <r>
          <rPr>
            <b/>
            <sz val="8"/>
            <color indexed="81"/>
            <rFont val="Tahoma"/>
            <family val="2"/>
          </rPr>
          <t>hungv:</t>
        </r>
        <r>
          <rPr>
            <sz val="8"/>
            <color indexed="81"/>
            <rFont val="Tahoma"/>
            <family val="2"/>
          </rPr>
          <t xml:space="preserve">
Calculation from original PGSC</t>
        </r>
      </text>
    </comment>
    <comment ref="AI46" authorId="0" shapeId="0">
      <text>
        <r>
          <rPr>
            <b/>
            <sz val="8"/>
            <color indexed="81"/>
            <rFont val="Tahoma"/>
            <family val="2"/>
          </rPr>
          <t>hungv:</t>
        </r>
        <r>
          <rPr>
            <sz val="8"/>
            <color indexed="81"/>
            <rFont val="Tahoma"/>
            <family val="2"/>
          </rPr>
          <t xml:space="preserve">
Calculation from original PGSC</t>
        </r>
      </text>
    </comment>
    <comment ref="AK46" authorId="0" shapeId="0">
      <text>
        <r>
          <rPr>
            <b/>
            <sz val="8"/>
            <color indexed="81"/>
            <rFont val="Tahoma"/>
            <family val="2"/>
          </rPr>
          <t>hungv:</t>
        </r>
        <r>
          <rPr>
            <sz val="8"/>
            <color indexed="81"/>
            <rFont val="Tahoma"/>
            <family val="2"/>
          </rPr>
          <t xml:space="preserve">
Calculation from original PGSC</t>
        </r>
      </text>
    </comment>
    <comment ref="AM46" authorId="0" shapeId="0">
      <text>
        <r>
          <rPr>
            <b/>
            <sz val="8"/>
            <color indexed="81"/>
            <rFont val="Tahoma"/>
            <family val="2"/>
          </rPr>
          <t>hungv:</t>
        </r>
        <r>
          <rPr>
            <sz val="8"/>
            <color indexed="81"/>
            <rFont val="Tahoma"/>
            <family val="2"/>
          </rPr>
          <t xml:space="preserve">
Calculation from original PGSC</t>
        </r>
      </text>
    </comment>
    <comment ref="AO46" authorId="0" shapeId="0">
      <text>
        <r>
          <rPr>
            <b/>
            <sz val="8"/>
            <color indexed="81"/>
            <rFont val="Tahoma"/>
            <family val="2"/>
          </rPr>
          <t>hungv:</t>
        </r>
        <r>
          <rPr>
            <sz val="8"/>
            <color indexed="81"/>
            <rFont val="Tahoma"/>
            <family val="2"/>
          </rPr>
          <t xml:space="preserve">
Calculation from original PGSC</t>
        </r>
      </text>
    </comment>
    <comment ref="AQ46" authorId="0" shapeId="0">
      <text>
        <r>
          <rPr>
            <b/>
            <sz val="8"/>
            <color indexed="81"/>
            <rFont val="Tahoma"/>
            <family val="2"/>
          </rPr>
          <t>hungv:</t>
        </r>
        <r>
          <rPr>
            <sz val="8"/>
            <color indexed="81"/>
            <rFont val="Tahoma"/>
            <family val="2"/>
          </rPr>
          <t xml:space="preserve">
Calculation from original PGSC</t>
        </r>
      </text>
    </comment>
    <comment ref="AS46" authorId="0" shapeId="0">
      <text>
        <r>
          <rPr>
            <b/>
            <sz val="8"/>
            <color indexed="81"/>
            <rFont val="Tahoma"/>
            <family val="2"/>
          </rPr>
          <t>hungv:</t>
        </r>
        <r>
          <rPr>
            <sz val="8"/>
            <color indexed="81"/>
            <rFont val="Tahoma"/>
            <family val="2"/>
          </rPr>
          <t xml:space="preserve">
Calculation from original PGSC</t>
        </r>
      </text>
    </comment>
    <comment ref="AS59" authorId="0" shapeId="0">
      <text>
        <r>
          <rPr>
            <b/>
            <sz val="8"/>
            <color indexed="81"/>
            <rFont val="Tahoma"/>
            <family val="2"/>
          </rPr>
          <t>hungv:</t>
        </r>
        <r>
          <rPr>
            <sz val="8"/>
            <color indexed="81"/>
            <rFont val="Tahoma"/>
            <family val="2"/>
          </rPr>
          <t xml:space="preserve">
Total Points</t>
        </r>
      </text>
    </comment>
    <comment ref="AS60" authorId="0" shapeId="0">
      <text>
        <r>
          <rPr>
            <b/>
            <sz val="8"/>
            <color indexed="81"/>
            <rFont val="Tahoma"/>
            <family val="2"/>
          </rPr>
          <t>hungv:</t>
        </r>
        <r>
          <rPr>
            <sz val="8"/>
            <color indexed="81"/>
            <rFont val="Tahoma"/>
            <family val="2"/>
          </rPr>
          <t xml:space="preserve">
# of Steps</t>
        </r>
      </text>
    </comment>
    <comment ref="B83" authorId="0" shapeId="0">
      <text>
        <r>
          <rPr>
            <b/>
            <sz val="8"/>
            <color indexed="81"/>
            <rFont val="Tahoma"/>
            <family val="2"/>
          </rPr>
          <t>hungv:</t>
        </r>
        <r>
          <rPr>
            <sz val="8"/>
            <color indexed="81"/>
            <rFont val="Tahoma"/>
            <family val="2"/>
          </rPr>
          <t xml:space="preserve">
Ranges for score matrix.  If decreasing order, then number represents the lowest value for the score.  If increasing, then value indicates maximium value for the score. Text fields require matches to text.    Text is obtained from Drop Down List sheet.  Based off orignal PGSC values.  For </t>
        </r>
      </text>
    </comment>
    <comment ref="H84" authorId="0" shapeId="0">
      <text>
        <r>
          <rPr>
            <b/>
            <sz val="8"/>
            <color indexed="81"/>
            <rFont val="Tahoma"/>
            <family val="2"/>
          </rPr>
          <t>hungv:</t>
        </r>
        <r>
          <rPr>
            <sz val="8"/>
            <color indexed="81"/>
            <rFont val="Tahoma"/>
            <family val="2"/>
          </rPr>
          <t xml:space="preserve">
Ranges for score matrix.  If decreasing order, then number represents the lowest value for the score.  If increasing, then value indicates maximium value for the score. Text fields require matches to text.    Text is obtained from Drop Down List sheet.  Based off orignal PGSC values.  For </t>
        </r>
      </text>
    </comment>
    <comment ref="B105" authorId="0" shapeId="0">
      <text>
        <r>
          <rPr>
            <b/>
            <sz val="8"/>
            <color indexed="81"/>
            <rFont val="Tahoma"/>
            <family val="2"/>
          </rPr>
          <t>hungv:</t>
        </r>
        <r>
          <rPr>
            <sz val="8"/>
            <color indexed="81"/>
            <rFont val="Tahoma"/>
            <family val="2"/>
          </rPr>
          <t xml:space="preserve">
Marks column of step that is labeled as API.</t>
        </r>
      </text>
    </comment>
    <comment ref="B106" authorId="0" shapeId="0">
      <text>
        <r>
          <rPr>
            <b/>
            <sz val="8"/>
            <color indexed="81"/>
            <rFont val="Tahoma"/>
            <family val="2"/>
          </rPr>
          <t>hungv:</t>
        </r>
        <r>
          <rPr>
            <sz val="8"/>
            <color indexed="81"/>
            <rFont val="Tahoma"/>
            <family val="2"/>
          </rPr>
          <t xml:space="preserve">
kg of API in 100 mol of API
</t>
        </r>
      </text>
    </comment>
    <comment ref="B108" authorId="0" shapeId="0">
      <text>
        <r>
          <rPr>
            <b/>
            <sz val="8"/>
            <color indexed="81"/>
            <rFont val="Tahoma"/>
            <family val="2"/>
          </rPr>
          <t>hungv:</t>
        </r>
        <r>
          <rPr>
            <sz val="8"/>
            <color indexed="81"/>
            <rFont val="Tahoma"/>
            <family val="2"/>
          </rPr>
          <t xml:space="preserve">
Name of the current step
</t>
        </r>
      </text>
    </comment>
    <comment ref="B109" authorId="0" shapeId="0">
      <text>
        <r>
          <rPr>
            <b/>
            <sz val="8"/>
            <color indexed="81"/>
            <rFont val="Tahoma"/>
            <family val="2"/>
          </rPr>
          <t>hungv:</t>
        </r>
        <r>
          <rPr>
            <sz val="8"/>
            <color indexed="81"/>
            <rFont val="Tahoma"/>
            <family val="2"/>
          </rPr>
          <t xml:space="preserve">
Name of the next step in the process</t>
        </r>
      </text>
    </comment>
    <comment ref="B110" authorId="0" shapeId="0">
      <text>
        <r>
          <rPr>
            <b/>
            <sz val="8"/>
            <color indexed="81"/>
            <rFont val="Tahoma"/>
            <family val="2"/>
          </rPr>
          <t>hungv:</t>
        </r>
        <r>
          <rPr>
            <sz val="8"/>
            <color indexed="81"/>
            <rFont val="Tahoma"/>
            <family val="2"/>
          </rPr>
          <t xml:space="preserve">
Equivalents used in the next step</t>
        </r>
      </text>
    </comment>
    <comment ref="B111" authorId="0" shapeId="0">
      <text>
        <r>
          <rPr>
            <b/>
            <sz val="8"/>
            <color indexed="81"/>
            <rFont val="Tahoma"/>
            <family val="2"/>
          </rPr>
          <t>hungv:</t>
        </r>
        <r>
          <rPr>
            <sz val="8"/>
            <color indexed="81"/>
            <rFont val="Tahoma"/>
            <family val="2"/>
          </rPr>
          <t xml:space="preserve">
yield for this step</t>
        </r>
      </text>
    </comment>
    <comment ref="B112" authorId="0" shapeId="0">
      <text>
        <r>
          <rPr>
            <b/>
            <sz val="8"/>
            <color indexed="81"/>
            <rFont val="Tahoma"/>
            <family val="2"/>
          </rPr>
          <t>hungv:</t>
        </r>
        <r>
          <rPr>
            <sz val="8"/>
            <color indexed="81"/>
            <rFont val="Tahoma"/>
            <family val="2"/>
          </rPr>
          <t xml:space="preserve">
Number of moles of required to make the # of moles in the next step.  Does this by looking at the current step, if it is the API, then it sets the moles to 100.  If it is not the API, it looks at the moles in the next step, divides by the yield of the next step, and multiplies this value by the equivalents used in the next step. This allows the chemistry to branch any number of times.</t>
        </r>
      </text>
    </comment>
    <comment ref="B114" authorId="0" shapeId="0">
      <text>
        <r>
          <rPr>
            <b/>
            <sz val="8"/>
            <color indexed="81"/>
            <rFont val="Tahoma"/>
            <family val="2"/>
          </rPr>
          <t>hungv:</t>
        </r>
        <r>
          <rPr>
            <sz val="8"/>
            <color indexed="81"/>
            <rFont val="Tahoma"/>
            <family val="2"/>
          </rPr>
          <t xml:space="preserve">
Output chemical MW</t>
        </r>
      </text>
    </comment>
    <comment ref="B115" authorId="0" shapeId="0">
      <text>
        <r>
          <rPr>
            <b/>
            <sz val="8"/>
            <color indexed="81"/>
            <rFont val="Tahoma"/>
            <family val="2"/>
          </rPr>
          <t>hungv:</t>
        </r>
        <r>
          <rPr>
            <sz val="8"/>
            <color indexed="81"/>
            <rFont val="Tahoma"/>
            <family val="2"/>
          </rPr>
          <t xml:space="preserve">
kg of output based on moles calculated above</t>
        </r>
      </text>
    </comment>
    <comment ref="B116" authorId="0" shapeId="0">
      <text>
        <r>
          <rPr>
            <b/>
            <sz val="8"/>
            <color indexed="81"/>
            <rFont val="Tahoma"/>
            <family val="2"/>
          </rPr>
          <t>hungv:</t>
        </r>
        <r>
          <rPr>
            <sz val="8"/>
            <color indexed="81"/>
            <rFont val="Tahoma"/>
            <family val="2"/>
          </rPr>
          <t xml:space="preserve">
Calculates kg of output from the step and divides by kg of API</t>
        </r>
      </text>
    </comment>
  </commentList>
</comments>
</file>

<file path=xl/sharedStrings.xml><?xml version="1.0" encoding="utf-8"?>
<sst xmlns="http://schemas.openxmlformats.org/spreadsheetml/2006/main" count="1219" uniqueCount="893">
  <si>
    <t>Process Hazards</t>
  </si>
  <si>
    <t>Worker Exposure Issues</t>
  </si>
  <si>
    <t>Parameters</t>
  </si>
  <si>
    <t>Dust Explosion Potential</t>
  </si>
  <si>
    <t>Minimum Ignition Energy (millijoules)</t>
  </si>
  <si>
    <t>Charge Dissipation</t>
  </si>
  <si>
    <t>Number of Isolations</t>
  </si>
  <si>
    <t>Gaseous/Highly Volatile Byproducts/Excess Reagent Gases</t>
  </si>
  <si>
    <t>Solvent Recovery Percentage</t>
  </si>
  <si>
    <t>Environmental Issues/Biopersistent Materials</t>
  </si>
  <si>
    <t>Acetaldehyde</t>
  </si>
  <si>
    <t>Acetone cyanohydrin</t>
  </si>
  <si>
    <t>Acetone thiosemicarbazide</t>
  </si>
  <si>
    <t>Acetylene</t>
  </si>
  <si>
    <t>Acrolein (2-Propenal)</t>
  </si>
  <si>
    <t>Acrylamide</t>
  </si>
  <si>
    <t>Acrylonitrile (2-Propenenitrile)</t>
  </si>
  <si>
    <t>Acrylyl Chloride (2-Propenoyl chloride)</t>
  </si>
  <si>
    <t>Adiponitrile</t>
  </si>
  <si>
    <t>Aldicarb</t>
  </si>
  <si>
    <t>Aldrin</t>
  </si>
  <si>
    <t>Allyl alcohol (2-Propen-1-ol)</t>
  </si>
  <si>
    <t>Allyl Chloride</t>
  </si>
  <si>
    <t>Allylamine (2-Propen-1-amine)</t>
  </si>
  <si>
    <t>Alkylaluminums</t>
  </si>
  <si>
    <t>Aluminum phosphide</t>
  </si>
  <si>
    <t>Aminopterin</t>
  </si>
  <si>
    <t>Amiton</t>
  </si>
  <si>
    <t>Amiton oxalate</t>
  </si>
  <si>
    <t>Ammonia</t>
  </si>
  <si>
    <t>Ammonia, Anhydrous</t>
  </si>
  <si>
    <t>Ammonia solutions (20% or greater)</t>
  </si>
  <si>
    <t>Ammonium Perchlorate</t>
  </si>
  <si>
    <t>Ammonium Permanganate</t>
  </si>
  <si>
    <t>Amphetamine</t>
  </si>
  <si>
    <t>Aniline</t>
  </si>
  <si>
    <t>Aniline, 2,4,6-trimethyl-</t>
  </si>
  <si>
    <t>Antimony pentafluoride</t>
  </si>
  <si>
    <t>Antimycin A</t>
  </si>
  <si>
    <t>ANTU</t>
  </si>
  <si>
    <t>Arsenic pentoxide</t>
  </si>
  <si>
    <t>Arsenous oxide</t>
  </si>
  <si>
    <t>Arsenous trichloride</t>
  </si>
  <si>
    <t>Arsine (also called Arsenic Hydride)</t>
  </si>
  <si>
    <t>Azinphos-ethyl</t>
  </si>
  <si>
    <t>Azinphos-methyl</t>
  </si>
  <si>
    <t>Benzenamine, 3-(trifluoromethyl)-</t>
  </si>
  <si>
    <t>Benzene, 1-(chloromethyl)-4-nitro-</t>
  </si>
  <si>
    <t>Benzenearsonic acid</t>
  </si>
  <si>
    <t>Benzimidazole, 4,5-dichloro-2-(trifluoromethyl)-</t>
  </si>
  <si>
    <t>Benzotrichloride</t>
  </si>
  <si>
    <t>Benzyl chloride</t>
  </si>
  <si>
    <t>Benzyl cyanide</t>
  </si>
  <si>
    <t>beta-Propiolactone</t>
  </si>
  <si>
    <t>Bicyclo(2.2.1)heptane-2-carbonitrile,5-chloro-6-((((methylamino)carbonyl)oxy)imino)-,(1-alpha,2-beta,4-alpha,5-alpha,6E))-</t>
  </si>
  <si>
    <t>Bis (Chloromethyl) Ether</t>
  </si>
  <si>
    <t>Bis (chloromethyl) ketone</t>
  </si>
  <si>
    <t>Bitoscanate</t>
  </si>
  <si>
    <t>Boron Trichloride (Borane, trichloro-)</t>
  </si>
  <si>
    <t>Boron Trifluoride (Borane, trifluoro-)</t>
  </si>
  <si>
    <t>Boron trifluoride compound with methyl ether (1:1)</t>
  </si>
  <si>
    <t>Bromadiolone</t>
  </si>
  <si>
    <t>Bromine</t>
  </si>
  <si>
    <t>Bromine Chloride</t>
  </si>
  <si>
    <t>Bromine Pentafluoride</t>
  </si>
  <si>
    <t>Bromine Trifluoride</t>
  </si>
  <si>
    <t>3-Bromopropyne (also called Propargyl Bromide)</t>
  </si>
  <si>
    <t>Bromotrifluorethylene</t>
  </si>
  <si>
    <t>1,3-Butadiene</t>
  </si>
  <si>
    <t>Butane</t>
  </si>
  <si>
    <t>1-Butene</t>
  </si>
  <si>
    <t>2-Butene</t>
  </si>
  <si>
    <t>Butene</t>
  </si>
  <si>
    <t>2-Butene-cis</t>
  </si>
  <si>
    <t>2-Butene-trans</t>
  </si>
  <si>
    <t>Butyl Hydroperoxide (Tertiary)</t>
  </si>
  <si>
    <t>Butyl Perbenzoate (Tertiary)</t>
  </si>
  <si>
    <t>Cadmium stearate</t>
  </si>
  <si>
    <t>Cadmium oxide</t>
  </si>
  <si>
    <t>Calcium arsenate</t>
  </si>
  <si>
    <t>Camphechlor</t>
  </si>
  <si>
    <t>Cantharidin</t>
  </si>
  <si>
    <t>Carbachol chloride</t>
  </si>
  <si>
    <t>Carbamic acid, methyl-, O-((2,4-dimethyl-1,3-dithiolan-2-yl)methylene)amino)-</t>
  </si>
  <si>
    <t>Carbofuran</t>
  </si>
  <si>
    <t>Carbonyl Chloride (see Phosgene)</t>
  </si>
  <si>
    <t>Carbon disulfide</t>
  </si>
  <si>
    <t>Carbon oxysulfide</t>
  </si>
  <si>
    <t>Carbophenothion</t>
  </si>
  <si>
    <t>Carbonyl Fluoride</t>
  </si>
  <si>
    <t>Cellulose Nitrate</t>
  </si>
  <si>
    <t>Chlordane</t>
  </si>
  <si>
    <t>Chlorfenvinfos</t>
  </si>
  <si>
    <t>Chlorine</t>
  </si>
  <si>
    <t>Chlorine Dioxide (Chlorine oxide (ClO2)</t>
  </si>
  <si>
    <t>Chlorine monoxide</t>
  </si>
  <si>
    <t>Chlorine Pentrafluoride</t>
  </si>
  <si>
    <t>Chlorine Trifluoride</t>
  </si>
  <si>
    <t>Chlormephos</t>
  </si>
  <si>
    <t>Chlormequat chloride</t>
  </si>
  <si>
    <t>Chloroacetic acid</t>
  </si>
  <si>
    <t>Chlorothanol</t>
  </si>
  <si>
    <t>Chlorodiethylaluminum</t>
  </si>
  <si>
    <t xml:space="preserve">   (also called Diethylaluminum Chloride)</t>
  </si>
  <si>
    <t>Chloroethyl chloroformate</t>
  </si>
  <si>
    <t>1-Chloro-2,4-Dinitrobenzene</t>
  </si>
  <si>
    <t>Chloroform (Methane, trichloro-)</t>
  </si>
  <si>
    <t>Chloromethyl Methyl Ether (Methane, chloromethoxy-)</t>
  </si>
  <si>
    <t>Chloromethyl ether</t>
  </si>
  <si>
    <t>Chlorophacinone</t>
  </si>
  <si>
    <t>Chloropicrin</t>
  </si>
  <si>
    <t>Chloropicrin and Methyl Bromide mixture</t>
  </si>
  <si>
    <t>Chloropicrin and Methyl Chloride mixture</t>
  </si>
  <si>
    <t>2-Chloropropylene</t>
  </si>
  <si>
    <t>Chloroxuron</t>
  </si>
  <si>
    <t>Chlorthiophos</t>
  </si>
  <si>
    <t>Chromic chloride</t>
  </si>
  <si>
    <t>Cobalt carbonyl</t>
  </si>
  <si>
    <t>Cobalt, ((2,2'-(1,2-ethanediylbis(nitrilomethylidyne))bis(6-fluorophenylato))(2)-N,N',O,O')-</t>
  </si>
  <si>
    <t>Colchicine</t>
  </si>
  <si>
    <t>Commune Hydroperoxide</t>
  </si>
  <si>
    <t>Coumaphos</t>
  </si>
  <si>
    <t>Coumatetralyl</t>
  </si>
  <si>
    <t>Crimidine</t>
  </si>
  <si>
    <t>Crotonaldehyde (2-Butenal, (E)-)</t>
  </si>
  <si>
    <t>Crontonaldehyde, (E)- (2-Butenal, (E)-)</t>
  </si>
  <si>
    <t>Cyanogen</t>
  </si>
  <si>
    <t>Cyanogen bromide</t>
  </si>
  <si>
    <t>Cyanogen Chloride</t>
  </si>
  <si>
    <t>Cyanogen iodide</t>
  </si>
  <si>
    <t>Cyanophos</t>
  </si>
  <si>
    <t>Cyanuric Fluoride</t>
  </si>
  <si>
    <t>Cycloheximide</t>
  </si>
  <si>
    <t>Cyclohexylamine (Cyclohexanamine)</t>
  </si>
  <si>
    <t>Cyclopropane</t>
  </si>
  <si>
    <t>Decaborane(14)</t>
  </si>
  <si>
    <t>Demeton</t>
  </si>
  <si>
    <t>Demeton-S-methyl</t>
  </si>
  <si>
    <t>Diacetyl Peroxide</t>
  </si>
  <si>
    <t>Dialifor</t>
  </si>
  <si>
    <t>Diazomethane</t>
  </si>
  <si>
    <t>Dibenzoyl Peroxide</t>
  </si>
  <si>
    <t>Diborane</t>
  </si>
  <si>
    <t>Dibutyl Peroxide (Tertiary)</t>
  </si>
  <si>
    <t>Dichloro Acetylene</t>
  </si>
  <si>
    <t>Dichloroethyl ether</t>
  </si>
  <si>
    <t>Dichloromethylphenylsilane</t>
  </si>
  <si>
    <t>Dichlorosilane</t>
  </si>
  <si>
    <t>Dichlorvos</t>
  </si>
  <si>
    <t>Dicrotophos</t>
  </si>
  <si>
    <t>Diepoxybutane</t>
  </si>
  <si>
    <t>Diethyl chlorophosphate</t>
  </si>
  <si>
    <t>Diethylzinc</t>
  </si>
  <si>
    <t>Difluoroethane</t>
  </si>
  <si>
    <t>Digitoxin</t>
  </si>
  <si>
    <t>Diglycidyl ether</t>
  </si>
  <si>
    <t>Digoxin</t>
  </si>
  <si>
    <t>Diisopropyl Peroxydicarbonate</t>
  </si>
  <si>
    <t>Dilauroyl Peroxide</t>
  </si>
  <si>
    <t>Dimefox</t>
  </si>
  <si>
    <t>Dimethoate</t>
  </si>
  <si>
    <t>Dimethylamine, Anhydrous</t>
  </si>
  <si>
    <t>Dimethyldichlorosilane (Silane, dichlorodimethyl-)</t>
  </si>
  <si>
    <t>Dimethylhydrazine, 1,1- (Hydrazine, 1,1-dimethyl-)</t>
  </si>
  <si>
    <t>Dimethyl phosphorochloridothioate</t>
  </si>
  <si>
    <t>Dimethyl-p-phenylenediamine</t>
  </si>
  <si>
    <t>Dimethyldichlorosilane</t>
  </si>
  <si>
    <t>Dimethylhydrazine</t>
  </si>
  <si>
    <t>Dimetilan</t>
  </si>
  <si>
    <t>2,2-Dimethylpropane</t>
  </si>
  <si>
    <t>Dimethyl sulfate</t>
  </si>
  <si>
    <t>2,4-Dinitroaniline</t>
  </si>
  <si>
    <t>Dinitrocresol</t>
  </si>
  <si>
    <t>Dinoseb</t>
  </si>
  <si>
    <t>Dinoterb</t>
  </si>
  <si>
    <t>Dioxathion</t>
  </si>
  <si>
    <t>Diphacinone</t>
  </si>
  <si>
    <t>Diphosphoramide, oxtamethyl-</t>
  </si>
  <si>
    <t>Disulfoton</t>
  </si>
  <si>
    <t>Dithiazanine iodide</t>
  </si>
  <si>
    <t>Dithiobiuret</t>
  </si>
  <si>
    <t>Emetine, dihydrochloride</t>
  </si>
  <si>
    <t>Endosulfan</t>
  </si>
  <si>
    <t>Endothion</t>
  </si>
  <si>
    <t>Endrin</t>
  </si>
  <si>
    <t>Epichlorohydrin (Oxirane, (chloromethyl)-)</t>
  </si>
  <si>
    <t>EPN</t>
  </si>
  <si>
    <t>Ergocalciferol</t>
  </si>
  <si>
    <t>Ergotamine tartrate</t>
  </si>
  <si>
    <t>Ethane</t>
  </si>
  <si>
    <t>Ethanesulfonyl chloride, 2-chloro-</t>
  </si>
  <si>
    <t>Ethanol, 1,2-dichloro-, acetate</t>
  </si>
  <si>
    <t>Ethion</t>
  </si>
  <si>
    <t>Ethoprophos</t>
  </si>
  <si>
    <t>Ethyl acetylene</t>
  </si>
  <si>
    <t>Ethylamine</t>
  </si>
  <si>
    <t>Ethylbis(2-chloroethyl)amine</t>
  </si>
  <si>
    <t>Ethyl chloride</t>
  </si>
  <si>
    <t>Ethyl ether</t>
  </si>
  <si>
    <t>Ethyl mercaptan</t>
  </si>
  <si>
    <t>Ethyl Methyl Ketone Peroxide</t>
  </si>
  <si>
    <t xml:space="preserve">   (also Methyl Ethyl Ketone Peroxide;</t>
  </si>
  <si>
    <t xml:space="preserve">    concentration greater than 60%)</t>
  </si>
  <si>
    <t>Ethyl Nitrite</t>
  </si>
  <si>
    <t>Ethylene</t>
  </si>
  <si>
    <t>Ethylene Fluorohydrin</t>
  </si>
  <si>
    <t>Ethylene Oxide (Oxirane)</t>
  </si>
  <si>
    <t>Ethylenediamine (1,2-Ethanediamine)</t>
  </si>
  <si>
    <t>Ethyleneimine (Aziridine)</t>
  </si>
  <si>
    <t>Ethylthiocyanate</t>
  </si>
  <si>
    <t>Fenamiphos</t>
  </si>
  <si>
    <t>Fensulfothion</t>
  </si>
  <si>
    <t>Fluenetil</t>
  </si>
  <si>
    <t>Fluorine</t>
  </si>
  <si>
    <t>Fluoroacetamide</t>
  </si>
  <si>
    <t>Fluoroacetic acid</t>
  </si>
  <si>
    <t>Flyoroacetyl chloride</t>
  </si>
  <si>
    <t>Fluorouracil</t>
  </si>
  <si>
    <t>Fonofos</t>
  </si>
  <si>
    <t>Formaldehyde cyanohydrin</t>
  </si>
  <si>
    <t>Formaldehyde (Formalin)</t>
  </si>
  <si>
    <t>Formetanate hydrochloride</t>
  </si>
  <si>
    <t>Formothion</t>
  </si>
  <si>
    <t>Formparanate</t>
  </si>
  <si>
    <t>Fosthietan</t>
  </si>
  <si>
    <t>Fuberidazole</t>
  </si>
  <si>
    <t>Furan</t>
  </si>
  <si>
    <t>Gallium trichloride</t>
  </si>
  <si>
    <t>Hexachlorocyclopentadiene</t>
  </si>
  <si>
    <t>Hexafluoroacetone</t>
  </si>
  <si>
    <t>Hexamethylenediamine,N,N'-dibutyl-</t>
  </si>
  <si>
    <t>Hydrazine</t>
  </si>
  <si>
    <t>Hydrochloric Acid, Anhydrous</t>
  </si>
  <si>
    <t>Hydrochloric Acid Solutions (37% or greater)</t>
  </si>
  <si>
    <t>Hydrocyanic acid</t>
  </si>
  <si>
    <t>Hydrofluoric Acid, Anhydrous</t>
  </si>
  <si>
    <t>Hydrofluoric Acid Solutions (50% or greater)</t>
  </si>
  <si>
    <t>Hydrogen</t>
  </si>
  <si>
    <t>Hydrogen Bromide</t>
  </si>
  <si>
    <t>Hydrogen Chloride</t>
  </si>
  <si>
    <t>Hydrogen Cyanide, Anhydrous</t>
  </si>
  <si>
    <t>Hydrogen Fluoride/Hydrofluoric acid</t>
  </si>
  <si>
    <t>Hydrogen Peroxide (52% by weight or greater)</t>
  </si>
  <si>
    <t>Hydrogen Selenide</t>
  </si>
  <si>
    <t>Hydrogen Sulfide</t>
  </si>
  <si>
    <t>Hydroquinone</t>
  </si>
  <si>
    <t>Hydroxylamine</t>
  </si>
  <si>
    <t>Iron, Pentacarbonyl</t>
  </si>
  <si>
    <t>Isobenzan</t>
  </si>
  <si>
    <t>Isobutane</t>
  </si>
  <si>
    <t>Isobutyronitrile</t>
  </si>
  <si>
    <t>Isocyanic acid, 3,4-dichlorophenyl ester</t>
  </si>
  <si>
    <t>Isodrin</t>
  </si>
  <si>
    <t>Isofluorphate</t>
  </si>
  <si>
    <t>Isopentane</t>
  </si>
  <si>
    <t>Isophorone diisocyanate</t>
  </si>
  <si>
    <t>Isoprene</t>
  </si>
  <si>
    <t>Isopropylamine</t>
  </si>
  <si>
    <t>Isopropyl chloride</t>
  </si>
  <si>
    <t>Isopropyl chloroformate</t>
  </si>
  <si>
    <t>Isopropylmethylpyrazolyl dimethylcarbamate</t>
  </si>
  <si>
    <t>Ketene</t>
  </si>
  <si>
    <t>Lactonitrile</t>
  </si>
  <si>
    <t>Leptophos</t>
  </si>
  <si>
    <t>Lewisite</t>
  </si>
  <si>
    <t>Lindane</t>
  </si>
  <si>
    <t>Lithium hydride</t>
  </si>
  <si>
    <t>Malononitrile</t>
  </si>
  <si>
    <t>Manganese, tricarbonyl methylcyclopentadienyl</t>
  </si>
  <si>
    <t>Mechlorethamine</t>
  </si>
  <si>
    <t>Mephosfolan</t>
  </si>
  <si>
    <t>Mercuric acetate</t>
  </si>
  <si>
    <t>Mercuric oxide</t>
  </si>
  <si>
    <t>Mercuric chloride</t>
  </si>
  <si>
    <t>Methacrylaldehyde</t>
  </si>
  <si>
    <t>Methane</t>
  </si>
  <si>
    <t>Methacrolein diacetate</t>
  </si>
  <si>
    <t>Methacrylic anhydride</t>
  </si>
  <si>
    <t>Methyacrylonitrile</t>
  </si>
  <si>
    <t>Methacryloyl Chloride</t>
  </si>
  <si>
    <t>Methacryloyloxyethyl Isocyante</t>
  </si>
  <si>
    <t>Methamidophos</t>
  </si>
  <si>
    <t>Methanesulfonyl fluoride</t>
  </si>
  <si>
    <t>Methidathion</t>
  </si>
  <si>
    <t>Methiocarb</t>
  </si>
  <si>
    <t>Methomyl</t>
  </si>
  <si>
    <t>Methoxyethylmercuric acetate</t>
  </si>
  <si>
    <t>Methyl Acrylonitrile</t>
  </si>
  <si>
    <t>Methylamine, Anhydrous</t>
  </si>
  <si>
    <t>3-Methyl-1-butene</t>
  </si>
  <si>
    <t>2-Methyl-1-butene</t>
  </si>
  <si>
    <t>Methyl Bromide</t>
  </si>
  <si>
    <t>Methyl Chloride</t>
  </si>
  <si>
    <t>Methyl Chloroformate</t>
  </si>
  <si>
    <t>Methyl ether</t>
  </si>
  <si>
    <t>Methyl Ethyl Ketone Peroxide</t>
  </si>
  <si>
    <t>Methyl Fluoroacetate</t>
  </si>
  <si>
    <t>Methyl Fluorosulfate</t>
  </si>
  <si>
    <t>Methyl formate</t>
  </si>
  <si>
    <t>Methyl Hydrazine</t>
  </si>
  <si>
    <t>Methyl Iodide</t>
  </si>
  <si>
    <t>Methyl Isocyanate</t>
  </si>
  <si>
    <t>Methyl isothiocyanate</t>
  </si>
  <si>
    <t>Methyl Mercaptan</t>
  </si>
  <si>
    <t>Methyl phenkapton</t>
  </si>
  <si>
    <t>Methyl phosphonic dichloride</t>
  </si>
  <si>
    <t>Methyl thiocyanate</t>
  </si>
  <si>
    <t>Methyl Vinyl Ketone</t>
  </si>
  <si>
    <t>Methyl 2-chloroacrylate</t>
  </si>
  <si>
    <t>2-Methylpropene</t>
  </si>
  <si>
    <t>Methyltrichlorosilane</t>
  </si>
  <si>
    <t>Methylmercuric dicyanamide</t>
  </si>
  <si>
    <t>Metolcarb</t>
  </si>
  <si>
    <t>Mevinphos</t>
  </si>
  <si>
    <t>Mexacarbate</t>
  </si>
  <si>
    <t>Mitomycin C</t>
  </si>
  <si>
    <t>Monocrotophos</t>
  </si>
  <si>
    <t>Muscimol</t>
  </si>
  <si>
    <t>Mustard gas</t>
  </si>
  <si>
    <t>Nickel Carbonyl (Nickel Tetracarbonyl)</t>
  </si>
  <si>
    <t>Nicotine sulfate</t>
  </si>
  <si>
    <t>Nicotine</t>
  </si>
  <si>
    <t>Nitric Acid (80% or greater)</t>
  </si>
  <si>
    <t>Nitric Oxide</t>
  </si>
  <si>
    <t>Nitroaniline (para Nitroaniline)</t>
  </si>
  <si>
    <t>Nitrobenzene</t>
  </si>
  <si>
    <t>Nitrocyclohexane</t>
  </si>
  <si>
    <t>Nitromethane</t>
  </si>
  <si>
    <t>Nitrogen Dioxide</t>
  </si>
  <si>
    <t>Nitrogen Oxides (NO; NO (2); N204; N203)</t>
  </si>
  <si>
    <t>Nitrosodimethylamine</t>
  </si>
  <si>
    <t xml:space="preserve">Nitrogen Tetroxide </t>
  </si>
  <si>
    <t xml:space="preserve">   (also called Nitrogen Peroxide)</t>
  </si>
  <si>
    <t>Nitrogen Trifluoride</t>
  </si>
  <si>
    <t>Nitrogen Trioxide</t>
  </si>
  <si>
    <t>Norbormide</t>
  </si>
  <si>
    <t>o-Cresol</t>
  </si>
  <si>
    <t>Oleum (65% to 80% by weight;</t>
  </si>
  <si>
    <t xml:space="preserve">   also called Fuming Sulfuric Acid)</t>
  </si>
  <si>
    <t>Organorhodium Complex (PMN-82-147)</t>
  </si>
  <si>
    <t>Osmium Tetroxide</t>
  </si>
  <si>
    <t>Ouabain</t>
  </si>
  <si>
    <t>Oxamyl</t>
  </si>
  <si>
    <t>Oxetane, 3,3-bis(chloromethyl)-</t>
  </si>
  <si>
    <t>Oxydisulfoton</t>
  </si>
  <si>
    <t>Oxygen Difluoride (Fluorine Monixide)</t>
  </si>
  <si>
    <t>Ozone</t>
  </si>
  <si>
    <t>Paraquat methosulfate</t>
  </si>
  <si>
    <t>Paraquat dichloride</t>
  </si>
  <si>
    <t>Parathion</t>
  </si>
  <si>
    <t>Parathion-methyl</t>
  </si>
  <si>
    <t>Paris green</t>
  </si>
  <si>
    <t>Pentaborane</t>
  </si>
  <si>
    <t>Pentadecylamine</t>
  </si>
  <si>
    <t>1,3-Pentadiene</t>
  </si>
  <si>
    <t>Pentane</t>
  </si>
  <si>
    <t>1-Pentene</t>
  </si>
  <si>
    <t>2-Pentene, (E)-</t>
  </si>
  <si>
    <t>2-Pentene, (Z)-</t>
  </si>
  <si>
    <t>Peracetic Acid (concentration greater 60%</t>
  </si>
  <si>
    <t xml:space="preserve">   also called Peroxyacetic Acid)</t>
  </si>
  <si>
    <t>Perchloric Acid (concentration greater than</t>
  </si>
  <si>
    <t xml:space="preserve">   60% by weight)</t>
  </si>
  <si>
    <t>Perchloromethyl Mercaptan</t>
  </si>
  <si>
    <t>Perchloryl Fluoride</t>
  </si>
  <si>
    <t>Peroxyacetic Acid (concentration greater than</t>
  </si>
  <si>
    <t xml:space="preserve">   60% Acetic Acid; also called Peracetic Acid)</t>
  </si>
  <si>
    <t>Phenol</t>
  </si>
  <si>
    <t>Phenol, 3-(1-methylethyl)-,methylcarbamate</t>
  </si>
  <si>
    <t>Phenol, 2,2'-thiobis[4-chloro-6-methyl-</t>
  </si>
  <si>
    <t>Phenoxarsine, 10,10'-oxydi-</t>
  </si>
  <si>
    <t>Phenyl dichloroarsine</t>
  </si>
  <si>
    <t>Phenylhydrazine hydrochloride</t>
  </si>
  <si>
    <t>Phenylmercury acetate</t>
  </si>
  <si>
    <t>Phenylsilatrace</t>
  </si>
  <si>
    <t>Phenylthiourea</t>
  </si>
  <si>
    <t>Phorate</t>
  </si>
  <si>
    <t>Phosacetim</t>
  </si>
  <si>
    <t>Phosfolan</t>
  </si>
  <si>
    <t>Phosgene (also called Carbonyl Chloride)</t>
  </si>
  <si>
    <t>Phosmet</t>
  </si>
  <si>
    <t>Phosphamidon</t>
  </si>
  <si>
    <t>Phosphine (Hydrogen Phosphide)</t>
  </si>
  <si>
    <t>Phosphonothioic acid, methyl-, O-ethyl O-(4-(methylthio)phenyl) ester</t>
  </si>
  <si>
    <t>Phosphonothioic acid, methyl-, S-(2-(bis(1-methylethyl)amino)ethyl) O-ethyl ester</t>
  </si>
  <si>
    <t>Phosphonothioic acid,methyl-, O-(4-nitrophenyl) O-phenyl ester</t>
  </si>
  <si>
    <t>Phosphoric acid, dimethyl 4-(methylthio) phenyl ester</t>
  </si>
  <si>
    <t>Phosphorothioic acid, O,O-dimethyl-5-(2-(methylthio)ethyl)ester</t>
  </si>
  <si>
    <t xml:space="preserve">Phosphorus Oxychloride (also called </t>
  </si>
  <si>
    <t xml:space="preserve">   Phosphoryl Chloride)</t>
  </si>
  <si>
    <t>Phosphorus pentachloride</t>
  </si>
  <si>
    <t>Phosphorus Trichloride</t>
  </si>
  <si>
    <t>Phosphorus</t>
  </si>
  <si>
    <t>Phosphoryl Chloride (also called Phosphorus</t>
  </si>
  <si>
    <t xml:space="preserve">   Oxychloride)</t>
  </si>
  <si>
    <t>Physostigmine</t>
  </si>
  <si>
    <t>Physostigmine, salicylate (1:1)</t>
  </si>
  <si>
    <t>Picrotoxin</t>
  </si>
  <si>
    <t>Piperidine</t>
  </si>
  <si>
    <t>Pirimifos-ethyl</t>
  </si>
  <si>
    <t>Potassium cyanide</t>
  </si>
  <si>
    <t>Potassium arsenite</t>
  </si>
  <si>
    <t>Potassium silver cyanide</t>
  </si>
  <si>
    <t>Promecarb</t>
  </si>
  <si>
    <t>Propadiene</t>
  </si>
  <si>
    <t>Propane</t>
  </si>
  <si>
    <t>Propargyl Bromide</t>
  </si>
  <si>
    <t>Propionitrile</t>
  </si>
  <si>
    <t>Propionitrile, 3-chloro-</t>
  </si>
  <si>
    <t>Propiophenone, 4'-amino</t>
  </si>
  <si>
    <t>Propyl chloroformate</t>
  </si>
  <si>
    <t>Propyleneimine</t>
  </si>
  <si>
    <t>Propylene</t>
  </si>
  <si>
    <t>Propylene oxide</t>
  </si>
  <si>
    <t>Propyl Nitrate</t>
  </si>
  <si>
    <t>Propyne</t>
  </si>
  <si>
    <t>Prothoate</t>
  </si>
  <si>
    <t>Pyrene</t>
  </si>
  <si>
    <t>Pyridine, 4-amino-</t>
  </si>
  <si>
    <t>Pyridine, 2-methyl-5-vinyl-</t>
  </si>
  <si>
    <t>Pyridine, 4-nitro-, 1-oxide</t>
  </si>
  <si>
    <t>Pyriminil</t>
  </si>
  <si>
    <t>Salcomine</t>
  </si>
  <si>
    <t>Sarin</t>
  </si>
  <si>
    <t>Selenious acid</t>
  </si>
  <si>
    <t>Selenium Hexafluoride</t>
  </si>
  <si>
    <t>Selenium oxychloride</t>
  </si>
  <si>
    <t>Semicarbazide hydrochloride</t>
  </si>
  <si>
    <t>Silane</t>
  </si>
  <si>
    <t>Silane, Dimethyldichloro</t>
  </si>
  <si>
    <t>Silane, Trimethylchloro</t>
  </si>
  <si>
    <t>Silane, Trichloro</t>
  </si>
  <si>
    <t>Silane, Tetramethyl</t>
  </si>
  <si>
    <t>Silane, (4-aminobutyl)diethoxymethyl-</t>
  </si>
  <si>
    <t>Sodium selenate</t>
  </si>
  <si>
    <t>Sodium arsenite</t>
  </si>
  <si>
    <t>Sodium fluorocetate</t>
  </si>
  <si>
    <t>Sodium cacodylate</t>
  </si>
  <si>
    <t>Sodium cyanide (Na(CN))</t>
  </si>
  <si>
    <t>Sodium arsenate</t>
  </si>
  <si>
    <t>Sodium selenite</t>
  </si>
  <si>
    <t>Sodium azide (Na(N3))</t>
  </si>
  <si>
    <t>Sodium tellurite</t>
  </si>
  <si>
    <t>Stannane, acetoxytriphenyl-</t>
  </si>
  <si>
    <t>Stibine (Antimony Hydride)</t>
  </si>
  <si>
    <t>Strychnine</t>
  </si>
  <si>
    <t>Strychnine, sulfate</t>
  </si>
  <si>
    <t>Sulfotep</t>
  </si>
  <si>
    <t>Sulfoxide, 3-chloropropyl octyl</t>
  </si>
  <si>
    <t>Sulfur Dioxide (liquid)</t>
  </si>
  <si>
    <t>Sulfur Pentafluoride</t>
  </si>
  <si>
    <t>Sulfur Tetrafluoride</t>
  </si>
  <si>
    <t>Sulfur Trioxide (also called Sulfuric Anhydride)</t>
  </si>
  <si>
    <t>Sulfuric acid</t>
  </si>
  <si>
    <t>Sulfuric Anhydride (also called Sulfur Trioxide)</t>
  </si>
  <si>
    <t>Tabun</t>
  </si>
  <si>
    <t>Tellurium Hexafluoride</t>
  </si>
  <si>
    <t>Tepp</t>
  </si>
  <si>
    <t>Terbufos</t>
  </si>
  <si>
    <t>Tetraethyl lead</t>
  </si>
  <si>
    <t>Tetraethyltin</t>
  </si>
  <si>
    <t>Tetramethyllead</t>
  </si>
  <si>
    <t>Tetrafluoroethylene</t>
  </si>
  <si>
    <t>Tetrafluorohydrazine</t>
  </si>
  <si>
    <t>Tetramethyl Lead</t>
  </si>
  <si>
    <t>Tetramethylsilane</t>
  </si>
  <si>
    <t>Tetranitromethane</t>
  </si>
  <si>
    <t>Thallium sulfate</t>
  </si>
  <si>
    <t>Thallous malonate</t>
  </si>
  <si>
    <t>Thallous carbonate</t>
  </si>
  <si>
    <t>Thallous chloride</t>
  </si>
  <si>
    <t>Thallous sulfate</t>
  </si>
  <si>
    <t>Thiocarbazide</t>
  </si>
  <si>
    <t>Thiofanox</t>
  </si>
  <si>
    <t>Thionazin</t>
  </si>
  <si>
    <t>Thionyl Chloride</t>
  </si>
  <si>
    <t>Thiophenol</t>
  </si>
  <si>
    <t>Thiosemicarbazide</t>
  </si>
  <si>
    <t>Thiourea, (2-chlorophenyl)-</t>
  </si>
  <si>
    <t>Thiourea, (2-methylphenyl)-</t>
  </si>
  <si>
    <t>Titanium tetrachloride</t>
  </si>
  <si>
    <t>Toluene 2,4-diisocyanate</t>
  </si>
  <si>
    <t>Toluene 2,6-diisocyanate</t>
  </si>
  <si>
    <t>Toluene diisocyanate</t>
  </si>
  <si>
    <t>Trans-1,4-Dichlorobutene</t>
  </si>
  <si>
    <t>Triamiphos</t>
  </si>
  <si>
    <t>Triazofos</t>
  </si>
  <si>
    <t>Trichloro (chloromethyl) Silane</t>
  </si>
  <si>
    <t>Trichloro (dichlorophenyl) Silane</t>
  </si>
  <si>
    <t>Trichloroacetyl chloride</t>
  </si>
  <si>
    <t>Trichloroethylsilane</t>
  </si>
  <si>
    <t>Trichloronate</t>
  </si>
  <si>
    <t>Trichlorophenylsilane</t>
  </si>
  <si>
    <t>Trichlorosilane</t>
  </si>
  <si>
    <t>Triethoxysilane</t>
  </si>
  <si>
    <t>Trifluorochloroethylene</t>
  </si>
  <si>
    <t>Trimethylamine</t>
  </si>
  <si>
    <t>Trimethylchlorosilane</t>
  </si>
  <si>
    <t>Trimethylolpropane phosphite</t>
  </si>
  <si>
    <t>Trimethyltin chloride</t>
  </si>
  <si>
    <t>Trimethyoxysilane</t>
  </si>
  <si>
    <t>Triphenyltin chloride</t>
  </si>
  <si>
    <t>Tris(2-chloroethyl)amine</t>
  </si>
  <si>
    <t>Valinomycin</t>
  </si>
  <si>
    <t>Vanadium pentoxide</t>
  </si>
  <si>
    <t>Vinyl acetate monomer</t>
  </si>
  <si>
    <t>Vinyl acetylene</t>
  </si>
  <si>
    <t>Vinyl chloride</t>
  </si>
  <si>
    <t>Vinyl ethyl ether</t>
  </si>
  <si>
    <t>Vinyl fluoride</t>
  </si>
  <si>
    <t>Vinylidene chloride</t>
  </si>
  <si>
    <t>Vinylidene fluoride</t>
  </si>
  <si>
    <t>Vinyl methyl ether</t>
  </si>
  <si>
    <t>Warfarin sodium</t>
  </si>
  <si>
    <t>Xylylene dichloride</t>
  </si>
  <si>
    <t>Zinc phosphide</t>
  </si>
  <si>
    <t>Zinc, dichloro(4,4-dimethyl-5((((methylamino)carbonyl)oxy)imino)pentanenitrile)-,(T-4)-</t>
  </si>
  <si>
    <t>References:</t>
  </si>
  <si>
    <t xml:space="preserve">  Highly Hazarous Chemicals</t>
  </si>
  <si>
    <t xml:space="preserve">  Regulated Toxic Substances</t>
  </si>
  <si>
    <t xml:space="preserve">  Their Threshold Planning Quantities</t>
  </si>
  <si>
    <t>Chemical Transformations/Process Transformations</t>
  </si>
  <si>
    <t>Overall</t>
  </si>
  <si>
    <t>Step</t>
  </si>
  <si>
    <t>Kst Explosion Energy value (ST)</t>
  </si>
  <si>
    <t>Pressure rise rate (bar/sec)</t>
  </si>
  <si>
    <t>Solvent(s) Used</t>
  </si>
  <si>
    <t>1-100</t>
  </si>
  <si>
    <t>0-500</t>
  </si>
  <si>
    <t>0-50</t>
  </si>
  <si>
    <t>0-100</t>
  </si>
  <si>
    <t>0-10</t>
  </si>
  <si>
    <t>0-1000</t>
  </si>
  <si>
    <t>0-20</t>
  </si>
  <si>
    <t>Step-1</t>
  </si>
  <si>
    <t>Step-2</t>
  </si>
  <si>
    <t>Step-3</t>
  </si>
  <si>
    <t>Step-4</t>
  </si>
  <si>
    <t>Areas of Improvements</t>
  </si>
  <si>
    <t>High</t>
  </si>
  <si>
    <t>Medium</t>
  </si>
  <si>
    <t>Low</t>
  </si>
  <si>
    <t>Step-5</t>
  </si>
  <si>
    <t>Step-6</t>
  </si>
  <si>
    <t>Step-7</t>
  </si>
  <si>
    <t>Step-8</t>
  </si>
  <si>
    <t>Step-9</t>
  </si>
  <si>
    <t>Process Waste (Solid) kg/kg</t>
  </si>
  <si>
    <t>Process Waste (Liquid) kg/kg</t>
  </si>
  <si>
    <t>Chemical Transformations</t>
  </si>
  <si>
    <t>Step Yield (Molar %)</t>
  </si>
  <si>
    <t>High heat and/or gas evolution.</t>
  </si>
  <si>
    <t>Runaway potential.  Sensitive fire or explosion hazards. (e.g. sodium azide, pyrophorics)</t>
  </si>
  <si>
    <t>1 millisec to 1 sec</t>
  </si>
  <si>
    <t>1 sec to 1 min</t>
  </si>
  <si>
    <t>1 min to 5 min</t>
  </si>
  <si>
    <t>&gt; 5 min</t>
  </si>
  <si>
    <t>Kst Explosion Energy (ST)</t>
  </si>
  <si>
    <t xml:space="preserve">Percent Completed:   </t>
  </si>
  <si>
    <t>Weight Factor</t>
  </si>
  <si>
    <t>Weighted Score</t>
  </si>
  <si>
    <t xml:space="preserve"> Input Score</t>
  </si>
  <si>
    <t>Process Waste (Liquid) L/kg</t>
  </si>
  <si>
    <t>Step Yield M%</t>
  </si>
  <si>
    <t>Class:</t>
  </si>
  <si>
    <t>Weighted Value</t>
  </si>
  <si>
    <t>%</t>
  </si>
  <si>
    <t>score</t>
  </si>
  <si>
    <t>Step 1</t>
  </si>
  <si>
    <t>Process Greenness Rating</t>
  </si>
  <si>
    <t>Total Points:</t>
  </si>
  <si>
    <t>Solvent Calculations:</t>
  </si>
  <si>
    <t>Total:</t>
  </si>
  <si>
    <t>Step 2</t>
  </si>
  <si>
    <t>Step 3</t>
  </si>
  <si>
    <t>Step 4</t>
  </si>
  <si>
    <t>Step 5</t>
  </si>
  <si>
    <t>Step 6</t>
  </si>
  <si>
    <t>Step 7</t>
  </si>
  <si>
    <t>Step 8</t>
  </si>
  <si>
    <t>Step 9</t>
  </si>
  <si>
    <t>Calcualtions</t>
  </si>
  <si>
    <t>Ranges:</t>
  </si>
  <si>
    <t>Carbon Dioxide</t>
  </si>
  <si>
    <t>None</t>
  </si>
  <si>
    <t>Isobutylene</t>
  </si>
  <si>
    <t>Sulfur Oxides</t>
  </si>
  <si>
    <t>Nitrogen Oxides</t>
  </si>
  <si>
    <t>Carbon Monoxide</t>
  </si>
  <si>
    <t>HBr</t>
  </si>
  <si>
    <t>HI</t>
  </si>
  <si>
    <t>Methyl Halide</t>
  </si>
  <si>
    <t>Hydrozoic Acid</t>
  </si>
  <si>
    <t>HCN</t>
  </si>
  <si>
    <t>Gaseous/Highly Volatile Byproducts/Excess Reagent Gases - Chose lowest number item from drop down menu</t>
  </si>
  <si>
    <t>Charge Dissipation - Chose from drop down menu</t>
  </si>
  <si>
    <t>Process Hazards - Choose from drop down menu</t>
  </si>
  <si>
    <t>Environmental Issues/Biopersistent Materials - Choose Lowest number item from drop down menu</t>
  </si>
  <si>
    <t>Sodium</t>
  </si>
  <si>
    <t>Potassium</t>
  </si>
  <si>
    <t>Calcium</t>
  </si>
  <si>
    <t>Magnesium</t>
  </si>
  <si>
    <t>Silica</t>
  </si>
  <si>
    <t>Activated Carbon</t>
  </si>
  <si>
    <t>Halogens</t>
  </si>
  <si>
    <t>Lithium</t>
  </si>
  <si>
    <t>Iron</t>
  </si>
  <si>
    <t>Palladium</t>
  </si>
  <si>
    <t>Platinum</t>
  </si>
  <si>
    <t>Copper</t>
  </si>
  <si>
    <t>Tin</t>
  </si>
  <si>
    <t>Zinc</t>
  </si>
  <si>
    <t>Cerium</t>
  </si>
  <si>
    <t>Lead</t>
  </si>
  <si>
    <t>Nickel</t>
  </si>
  <si>
    <t>Cadmium</t>
  </si>
  <si>
    <t>Sulfur</t>
  </si>
  <si>
    <t>Exposure Issues:</t>
  </si>
  <si>
    <t>Score:</t>
  </si>
  <si>
    <t>% Completed:</t>
  </si>
  <si>
    <t xml:space="preserve"> API Column</t>
  </si>
  <si>
    <t>kg output/ kg API</t>
  </si>
  <si>
    <t>Output MW</t>
  </si>
  <si>
    <t>API kg:</t>
  </si>
  <si>
    <t>0-1</t>
  </si>
  <si>
    <t>2-3</t>
  </si>
  <si>
    <t>3-4</t>
  </si>
  <si>
    <t>Unknown</t>
  </si>
  <si>
    <t>Intermediates kg/kg API</t>
  </si>
  <si>
    <t>Results:</t>
  </si>
  <si>
    <t>total</t>
  </si>
  <si>
    <t>Int kg/kg API</t>
  </si>
  <si>
    <t>Range</t>
  </si>
  <si>
    <t>Calculated from Values Below</t>
  </si>
  <si>
    <t>Calculated Value:</t>
  </si>
  <si>
    <t>Summation of Values:</t>
  </si>
  <si>
    <t>Average Yield M%</t>
  </si>
  <si>
    <t>Average Value:</t>
  </si>
  <si>
    <t>Completion Matrix</t>
  </si>
  <si>
    <t>Overall Solvent Usage</t>
  </si>
  <si>
    <t>Overall Score Matrix:</t>
  </si>
  <si>
    <t>Step Score Matrix:</t>
  </si>
  <si>
    <t>Overall material usage</t>
  </si>
  <si>
    <t>Section Name</t>
  </si>
  <si>
    <t>Next Step:</t>
  </si>
  <si>
    <t>Next Step</t>
  </si>
  <si>
    <t>Moles</t>
  </si>
  <si>
    <t>Yield</t>
  </si>
  <si>
    <t>Equivalents in next Step</t>
  </si>
  <si>
    <t>Output Kg:</t>
  </si>
  <si>
    <t>Typical</t>
  </si>
  <si>
    <t>Equivalents</t>
  </si>
  <si>
    <t>Possible Score:</t>
  </si>
  <si>
    <t>Dust calcs complete:</t>
  </si>
  <si>
    <t>No Input</t>
  </si>
  <si>
    <t>Nitrogen</t>
  </si>
  <si>
    <t>Process  Scorecard</t>
  </si>
  <si>
    <t>Process Greenness</t>
  </si>
  <si>
    <t>Yield (mol%)</t>
  </si>
  <si>
    <t>Kg Reagents / Kg Product</t>
  </si>
  <si>
    <t>Kg Organic solvents / Kg Product</t>
  </si>
  <si>
    <t>Kg Aqueous solvents / Kg Product</t>
  </si>
  <si>
    <t>Product Name:</t>
  </si>
  <si>
    <t>Time Point in Development:</t>
  </si>
  <si>
    <t>Location:</t>
  </si>
  <si>
    <t>In House</t>
  </si>
  <si>
    <r>
      <t xml:space="preserve">OSHA 29 CFR 1910.119 </t>
    </r>
    <r>
      <rPr>
        <sz val="10"/>
        <rFont val="Arial"/>
        <family val="2"/>
      </rPr>
      <t>- Process Safety Management -</t>
    </r>
  </si>
  <si>
    <r>
      <t>EPA 40 CFR 68.130</t>
    </r>
    <r>
      <rPr>
        <sz val="10"/>
        <rFont val="Arial"/>
        <family val="2"/>
      </rPr>
      <t xml:space="preserve"> - Risk Management Planning -</t>
    </r>
  </si>
  <si>
    <r>
      <t>EPA 40 CFR 355</t>
    </r>
    <r>
      <rPr>
        <sz val="10"/>
        <rFont val="Arial"/>
        <family val="2"/>
      </rPr>
      <t xml:space="preserve"> - Extremely Hazardous Substances and</t>
    </r>
  </si>
  <si>
    <t>Out Sourced</t>
  </si>
  <si>
    <r>
      <t>RATINGS: 0(</t>
    </r>
    <r>
      <rPr>
        <b/>
        <u/>
        <sz val="11"/>
        <rFont val="Arial"/>
        <family val="2"/>
      </rPr>
      <t>Bad</t>
    </r>
    <r>
      <rPr>
        <b/>
        <sz val="11"/>
        <rFont val="Arial"/>
        <family val="2"/>
      </rPr>
      <t>) =&gt; 4(</t>
    </r>
    <r>
      <rPr>
        <b/>
        <u/>
        <sz val="11"/>
        <rFont val="Arial"/>
        <family val="2"/>
      </rPr>
      <t>Good</t>
    </r>
    <r>
      <rPr>
        <b/>
        <sz val="11"/>
        <rFont val="Arial"/>
        <family val="2"/>
      </rPr>
      <t>) }</t>
    </r>
  </si>
  <si>
    <t>% Complete:</t>
  </si>
  <si>
    <t>Step-10</t>
  </si>
  <si>
    <t>Step-11</t>
  </si>
  <si>
    <t>Step-12</t>
  </si>
  <si>
    <t>Step-13</t>
  </si>
  <si>
    <t>Step-14</t>
  </si>
  <si>
    <t>Step-15</t>
  </si>
  <si>
    <t>Step-16</t>
  </si>
  <si>
    <t>Step-17</t>
  </si>
  <si>
    <t>Step-18</t>
  </si>
  <si>
    <t>Step-20</t>
  </si>
  <si>
    <t>Process Scorecard Instructions</t>
  </si>
  <si>
    <t>This workbook is divided into the following worksheets:</t>
  </si>
  <si>
    <t>1. Input - This sheet is used to capture process information.  See below for more details on entering a process</t>
  </si>
  <si>
    <t>Output Sheets:</t>
  </si>
  <si>
    <t>Overview</t>
  </si>
  <si>
    <t>Filling in the Input Sheet</t>
  </si>
  <si>
    <t>Input</t>
  </si>
  <si>
    <t>#</t>
  </si>
  <si>
    <t>Enter the kg/kg output for each category that is used within the step</t>
  </si>
  <si>
    <t>If dust explosion data is available, fill in the following fields:</t>
  </si>
  <si>
    <t>Choose the range from the drop down menu</t>
  </si>
  <si>
    <t xml:space="preserve">Environmental Issues/Biopersistent Materials </t>
  </si>
  <si>
    <t>Choose the process hazard description that most suits the step from the dropdown menu</t>
  </si>
  <si>
    <t>Yield (mol%) (from Greenness #9)</t>
  </si>
  <si>
    <t>Enter molecular weight of the step product</t>
  </si>
  <si>
    <t>Enter step product name here - put all product names in first</t>
  </si>
  <si>
    <t>Enter the equivalents of the step product used in the next step</t>
  </si>
  <si>
    <t>No input is needed.  If you are not entering process greenness information, you can enter a number here</t>
  </si>
  <si>
    <t>Enter point in development here. This value is used in header information and not used in any calculation</t>
  </si>
  <si>
    <t>or backspace) as a value of 0 will be used in the calculation.  No other information is required to calculate values for a single workbook.</t>
  </si>
  <si>
    <t>If a process contains off-gassing, choose the off-gassed product from the drop down menu.  If more then one chemical is off-gassed, choose the chemical with the lowest numerical value.</t>
  </si>
  <si>
    <t>Enter the molar yield of the step</t>
  </si>
  <si>
    <t>Choose the lowest numbered compound that is used in step from the dropdown menu</t>
  </si>
  <si>
    <t>Field</t>
  </si>
  <si>
    <t>Description</t>
  </si>
  <si>
    <t>Input Sheets (Green Tabs):</t>
  </si>
  <si>
    <t>Any field that contains a drop down menu is colored yellow on the input sheet.</t>
  </si>
  <si>
    <t>Step-19</t>
  </si>
  <si>
    <t>Step 10</t>
  </si>
  <si>
    <t>Step 11</t>
  </si>
  <si>
    <t>Step 12</t>
  </si>
  <si>
    <t>Step 13</t>
  </si>
  <si>
    <t>Step 14</t>
  </si>
  <si>
    <t>Step 15</t>
  </si>
  <si>
    <t>Step 16</t>
  </si>
  <si>
    <t>Step 17</t>
  </si>
  <si>
    <t>Step 18</t>
  </si>
  <si>
    <t>Step 19</t>
  </si>
  <si>
    <t>Step 20</t>
  </si>
  <si>
    <t>Project Name:</t>
  </si>
  <si>
    <t>Project No:</t>
  </si>
  <si>
    <t>Prepared by:</t>
  </si>
  <si>
    <t>Date:</t>
  </si>
  <si>
    <t>Version:</t>
  </si>
  <si>
    <t>Process Greenness Score Card: Results</t>
  </si>
  <si>
    <t>Process Greenness Score Card: Overall Score</t>
  </si>
  <si>
    <t>Process Greenness Scorecard History</t>
  </si>
  <si>
    <t>Issued Date</t>
  </si>
  <si>
    <t>Changes</t>
  </si>
  <si>
    <t>Process Mass Intensity</t>
  </si>
  <si>
    <t>PMI / kg API</t>
  </si>
  <si>
    <t>Average PMI/step</t>
  </si>
  <si>
    <t>Averages</t>
  </si>
  <si>
    <t># of steps:</t>
  </si>
  <si>
    <t>Average Solvent Usge</t>
  </si>
  <si>
    <t>Override Value</t>
  </si>
  <si>
    <t>Calculated Yield</t>
  </si>
  <si>
    <t>Number of Steps</t>
  </si>
  <si>
    <t>min</t>
  </si>
  <si>
    <t>avg</t>
  </si>
  <si>
    <t>Average Greenness Score</t>
  </si>
  <si>
    <t>Average PRD Greenness Score</t>
  </si>
  <si>
    <t>Release Version</t>
  </si>
  <si>
    <t>Total Numebr of Steps</t>
  </si>
  <si>
    <t>Avg(Min + Avg Value from All Steps):</t>
  </si>
  <si>
    <t>API MW</t>
  </si>
  <si>
    <t>Water</t>
  </si>
  <si>
    <t>Enter the kg of the solvent from each class / kg input</t>
  </si>
  <si>
    <t>Input MW</t>
  </si>
  <si>
    <t>kg output/kg input</t>
  </si>
  <si>
    <t>Process Non-Hazardous Waste (Liquid) kg/kg input</t>
  </si>
  <si>
    <t>Step PMI Substrate, Reagents, Solvents</t>
  </si>
  <si>
    <t>Step PMI Substrates and Reagents</t>
  </si>
  <si>
    <t>Step PMI Solvents</t>
  </si>
  <si>
    <t>Step PMI Water</t>
  </si>
  <si>
    <t>Charges</t>
  </si>
  <si>
    <t>Substrates &amp; Reagents</t>
  </si>
  <si>
    <t>Solvents</t>
  </si>
  <si>
    <t>Step PMI Substrate, Reagents, Solvents/kg API</t>
  </si>
  <si>
    <t>Step PMI Substrates and Reagents/kg API</t>
  </si>
  <si>
    <t>Step PMI Solvents/kg API</t>
  </si>
  <si>
    <t>Step PMI Water/kg API</t>
  </si>
  <si>
    <t>:API Column</t>
  </si>
  <si>
    <t>PMI</t>
  </si>
  <si>
    <t>PMI Substrate, Reagents, Solvents</t>
  </si>
  <si>
    <t>PMI Substrates and Reagents</t>
  </si>
  <si>
    <t>PMI Solvents</t>
  </si>
  <si>
    <t>PMI Water</t>
  </si>
  <si>
    <t>PMI Substrate, Reagents, Solvents/kg API</t>
  </si>
  <si>
    <t>PMI Substrates and Reagents/kg API</t>
  </si>
  <si>
    <t>PMI Solvents/kg API</t>
  </si>
  <si>
    <t>PMI Water/kg API</t>
  </si>
  <si>
    <t>Charges (from greeness scorecard, only change to correct value)</t>
  </si>
  <si>
    <t>Step Process Mass Intensity</t>
  </si>
  <si>
    <t>Step PMI / kg API</t>
  </si>
  <si>
    <t>Avg Step Process Mass Intensity</t>
  </si>
  <si>
    <t>Avg Step PMI Substrate, Reagents, Solvents</t>
  </si>
  <si>
    <t>Avg Step PMI Substrates and Reagents</t>
  </si>
  <si>
    <t>Avg Step PMI Solvents</t>
  </si>
  <si>
    <t>Avg Step PMI Water</t>
  </si>
  <si>
    <t>Avg Step PMI / kg API</t>
  </si>
  <si>
    <t>Avg Step PMI Substrate, Reagents, Solvents/kg API</t>
  </si>
  <si>
    <t>Avg Step PMI Substrates and Reagents/kg API</t>
  </si>
  <si>
    <t>Avg Step PMI Solvents/kg API</t>
  </si>
  <si>
    <t>Avg Step PMI Water/kg API</t>
  </si>
  <si>
    <t>Water, Aqueous Solutions (&lt;12 M)</t>
  </si>
  <si>
    <t>Process Hazardous Waste (Liquid) kg/kg input (only input to correct for non-hazardous waste)</t>
  </si>
  <si>
    <t>Gaseous/Highly Volatile Byproducts/Excess Reagent Gases - Choose lowest number item from drop down menu</t>
  </si>
  <si>
    <t>Enter the total of the input charges for starting material and reagents</t>
  </si>
  <si>
    <t>Enter molecular weight of the step starting material (limiting reagent)</t>
  </si>
  <si>
    <t xml:space="preserve">Process Hazardous Waste (Liquid) kg/kg input </t>
  </si>
  <si>
    <t>Choose the range from the drop down menu (note MSDS may report mbar/sec)</t>
  </si>
  <si>
    <t>Enter the theoretical or actual amount of solvent that could be recovered.</t>
  </si>
  <si>
    <t>Enter if aqueous waste is considered non-hazardous (treated and disposed ie manufacturing or enzymatic transformation)</t>
  </si>
  <si>
    <t>Enter the number of isolations within a step (For example crystallization and required recrystallization equals 2, also isolation of a free form and conversion to a salt is one transformation with 2 isolations)</t>
  </si>
  <si>
    <t>MW starting material</t>
  </si>
  <si>
    <t>MW product</t>
  </si>
  <si>
    <t>Enter whether this step will be run in house or outsourced. This value is not used in any calculation</t>
  </si>
  <si>
    <r>
      <t xml:space="preserve">Enter the kg/kg </t>
    </r>
    <r>
      <rPr>
        <b/>
        <sz val="10"/>
        <rFont val="Arial"/>
        <family val="2"/>
      </rPr>
      <t>input</t>
    </r>
    <r>
      <rPr>
        <sz val="10"/>
        <rFont val="Arial"/>
        <family val="2"/>
      </rPr>
      <t xml:space="preserve"> for each category that is used within the step, for aqueous solutions include aqueous acids and bases here, for concentrated solutions </t>
    </r>
    <r>
      <rPr>
        <sz val="10"/>
        <rFont val="Calibri"/>
        <family val="2"/>
      </rPr>
      <t>≥</t>
    </r>
    <r>
      <rPr>
        <sz val="10"/>
        <rFont val="Arial"/>
        <family val="2"/>
      </rPr>
      <t xml:space="preserve"> 12 M include in the reagent section below.  When acids or bases are used as solvents record here, when used as reagents record as reagent below.</t>
    </r>
  </si>
  <si>
    <t>Enter for solid wastes that must be disposed of, for example: solid by-products, silica, celite, carbon, carbon pads, resin, silicycle metal scavengers, note:  standard cuno polish filtration is not counted</t>
  </si>
  <si>
    <t>Enter the number of chemical transformations within a step (a step equals from an isolated intermediate to the next isolation so a 4 reaction telescope is 1 step with 4 transformations). If 2 ester groups are hydrolyzed on a molecule, this is 2 transformations.  Formation of an activated intermediate does not count as a chemical transformation unless that intermediate is isolated.</t>
  </si>
  <si>
    <t>Dust Hazards:</t>
  </si>
  <si>
    <t xml:space="preserve">Pressure rise rate </t>
  </si>
  <si>
    <t>Min igition temp</t>
  </si>
  <si>
    <t>Kst Explosion Energy</t>
  </si>
  <si>
    <t>0 (St 0)</t>
  </si>
  <si>
    <t>&gt; 300 (St 3)</t>
  </si>
  <si>
    <t>&lt;200 (St 1)</t>
  </si>
  <si>
    <t>201-300 (St 2)</t>
  </si>
  <si>
    <t>Dust Explosion Potential - Chose from drop down menu</t>
  </si>
  <si>
    <t>0 bar/sec</t>
  </si>
  <si>
    <t>&lt;50 bar/sec</t>
  </si>
  <si>
    <t>50 to 200 bar/sec</t>
  </si>
  <si>
    <t>200 to 500 bar/sec</t>
  </si>
  <si>
    <t>&gt; 500 bar/sec</t>
  </si>
  <si>
    <t>&gt;500 millijoules</t>
  </si>
  <si>
    <t>500 to 50 millijoules</t>
  </si>
  <si>
    <t>50 to 25 millijoules</t>
  </si>
  <si>
    <t>25 to 10 millijoules</t>
  </si>
  <si>
    <t>&lt;10 millijoules</t>
  </si>
  <si>
    <t xml:space="preserve">Below is an explanation of each field in the input sheet. A step is defined as from an isolated product to the next isolated product.  All values do not need to be filled in.  If you do not have the information for a value, simply leave the cell blank (via delete </t>
  </si>
  <si>
    <t>Add the total reagents needed for a 1 kg reaction (input) and also add 1 kg of the starting material.  If two starting materials are used, use the limiting reagent as sm and the other as reagent.  These values can all be taken from the actual amounts in the Symyx notebook material table or from a PFD.</t>
  </si>
  <si>
    <r>
      <t xml:space="preserve">Reagents needed for a 1 kg (sm) reaction </t>
    </r>
    <r>
      <rPr>
        <sz val="11"/>
        <rFont val="Arial"/>
        <family val="2"/>
      </rPr>
      <t>(include 1 kg starting material) ie (1 kg of sm + 0.521 kg NaOH + 0.374 kg TBABr = 1.895 kg)</t>
    </r>
  </si>
  <si>
    <t>Last Step</t>
  </si>
  <si>
    <t>Choose the step that uses this step product as an input, for the final step select "Last Step" to indicate no further steps</t>
  </si>
  <si>
    <r>
      <rPr>
        <sz val="10"/>
        <rFont val="Calibri"/>
        <family val="2"/>
      </rPr>
      <t>≥</t>
    </r>
    <r>
      <rPr>
        <sz val="10"/>
        <rFont val="Geneva"/>
      </rPr>
      <t xml:space="preserve"> 100 ug/m3</t>
    </r>
  </si>
  <si>
    <t>10-100 ug/m3</t>
  </si>
  <si>
    <t>1-10 ug/m3</t>
  </si>
  <si>
    <t>0.1-1 ug/m3</t>
  </si>
  <si>
    <t>&lt;0.1 ug/m3</t>
  </si>
  <si>
    <t>Worker Exposure Issues (Occupational Exposure Bands)</t>
  </si>
  <si>
    <t>First Release Version</t>
  </si>
  <si>
    <t>PMI Info</t>
  </si>
  <si>
    <t>Choose the lowest expsure control band for all the compounds used in the step from the dropdown menu</t>
  </si>
  <si>
    <t>The process scorecard is designed to facilitate the generation of the process greenness score for a given process.</t>
  </si>
  <si>
    <t>1. Greenness Score Card - contains overall and step greenness score card</t>
  </si>
  <si>
    <t>2. Overall Greenness Calcs - contains values used in generating the overall process greenness score card values</t>
  </si>
  <si>
    <t>Calculation Sheets (Red Tabs) - Maybe hidden once configured</t>
  </si>
  <si>
    <t>2. Step Calcs- performs calcualtions for the scorecard</t>
  </si>
  <si>
    <t>Score</t>
  </si>
  <si>
    <t>Display</t>
  </si>
  <si>
    <t>1. Drop Down List - Populates drop down menus found in the input sheet.  For each Menu item, there is a field for the Item, Associated score (if applicable), and display text for the item</t>
  </si>
  <si>
    <t>Number of Unique Solvents</t>
  </si>
  <si>
    <t># of Steps</t>
  </si>
  <si>
    <t>overall</t>
  </si>
  <si>
    <t>4 - None</t>
  </si>
  <si>
    <t>3 - Ethylene</t>
  </si>
  <si>
    <t>4 - Calcium</t>
  </si>
  <si>
    <t>4 - Magnesium</t>
  </si>
  <si>
    <t>≥ 100 ug/m3</t>
  </si>
  <si>
    <t>Overall Weight</t>
  </si>
  <si>
    <t>Number of Unique Solvents for the step</t>
  </si>
  <si>
    <t>Number of Unique Solvents Used</t>
  </si>
  <si>
    <t>Number of Hazardous Reagents Used</t>
  </si>
  <si>
    <t>Class of Solvents Used</t>
  </si>
  <si>
    <t>Liquid Process Waste kg/kg</t>
  </si>
  <si>
    <t>Solid Process Waste kg/kg</t>
  </si>
  <si>
    <t>Number of Chemical Transformations</t>
  </si>
  <si>
    <t>Intermediates (kg/kg API)</t>
  </si>
  <si>
    <t>Average Yield</t>
  </si>
  <si>
    <t>Liquid Process Waste kg/kg API</t>
  </si>
  <si>
    <t>Solid Process Waste kg/kg API</t>
  </si>
  <si>
    <t>Hazardous Reagents</t>
  </si>
  <si>
    <t>Put a '1' to the right of each hazardous reagent.  You need to manually put the score the correcponds to these totals on the sheets for each step.</t>
  </si>
  <si>
    <t>Solid Process Waste kg/kg input</t>
  </si>
  <si>
    <t>Enter Values on Hazardous Reagent Work Sheet</t>
  </si>
  <si>
    <t>2. Hazardous Reagents - This sheet is used to capture the hazardous reagents used within each step</t>
  </si>
  <si>
    <t>Solid Process Waste kg/kg output</t>
  </si>
  <si>
    <t>Number of  Unique Solvents Used</t>
  </si>
  <si>
    <r>
      <t xml:space="preserve">No value is input here.  Instead, go to the Hazardous reagent sheet, and place a </t>
    </r>
    <r>
      <rPr>
        <b/>
        <sz val="10"/>
        <rFont val="Arial"/>
        <family val="2"/>
      </rPr>
      <t>1</t>
    </r>
    <r>
      <rPr>
        <sz val="10"/>
        <rFont val="Arial"/>
        <family val="2"/>
      </rPr>
      <t xml:space="preserve"> by any listed hazardous reagent used in the step.</t>
    </r>
  </si>
  <si>
    <t>Compound 1</t>
  </si>
  <si>
    <t>Compound 2</t>
  </si>
  <si>
    <t>Compound 3</t>
  </si>
  <si>
    <t>Only input if you need to correct the value to account for non-hazardous waste, otherwise, score assumes all waste is disposed of as hazardous waste.</t>
  </si>
  <si>
    <t>Oxygen</t>
  </si>
  <si>
    <t>HCl</t>
  </si>
  <si>
    <t>Chloramine</t>
  </si>
  <si>
    <t>Gaseous/Highly Volatile By-products/Excess Reagent Gases</t>
  </si>
  <si>
    <t>&lt; 1 millisec</t>
  </si>
  <si>
    <t>Acetone, tert-Amyl methyl ether (TAME), Anisole, 1-Butanol,
tert-Butanol, n-Butyl acetate, Dimethyl carbonate, Ethanol,
Ethyl acetate, Ethylene glycol, Isoamyl alcohol, Isobutanol,
Isobutyl acetate, Isopropanol, Isopropyl acetate, Methanol,
Methyl ethyl ketone, Methyl isobutyl ketone</t>
  </si>
  <si>
    <t>MTBE, DCM, Diisopropyl ether, DME, DMAc, DMF,
1,4-Dioxane, n-Hexane, n-Pentane, 2-Methoxyethanol,
NMP, Pyridine, Sulfolane, Triethylamine</t>
  </si>
  <si>
    <t>Acetic acid, Acetic anhydride, Acetonitrile, Benzyl alcohol,
Chlorobenzene, Cyclohexane, Cyclohexanone, CPME,
DMPU, DMSO, Formic acid, n-Heptane, Methyl acetate,
Methylcyclohexane, 2-MeTHF, 1,3-Propanediol, 
Propylene carbonate, THF, Toluene, Xylenes</t>
  </si>
  <si>
    <t>Acetone, tert-Amyl methyl ether (TAME), Anisole, 1-Butanol,
tert-Butanol, n-Butyl acetate, Dimethyl carbonate, Ethanol,
Ethyl acetate, Ethylene glycol, Isoamyl alcohol, Isobutanol,
Isobutyl acetate, Isopropanol, Isopropyl acetate, Methanol,
Methyl ethyl ketone, Methyl isobutyl ketone, Water</t>
  </si>
  <si>
    <t>Benzene, Carbon tetrachloride, Chloroform, DCE,
Diethyl ether, HMPA, Nitromethane</t>
  </si>
  <si>
    <t>Inherently Safe Process  (≤10 °C T adiabatic, no gas generation)</t>
  </si>
  <si>
    <t>Moderate heat (&gt;10 °C to ≤50 °C T adiabatic) OR gas generation-easy to manage.</t>
  </si>
  <si>
    <t>Moderate heat (&gt;10 °C to ≤50 °C T adiabatic) AND gas generation-can manage.</t>
  </si>
  <si>
    <t>High heat (&gt;50 °C T adiabatic) and/or high gas evolution.</t>
  </si>
  <si>
    <t>Arsenic</t>
  </si>
  <si>
    <t>Mercury</t>
  </si>
  <si>
    <t>Chromium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</si>
</sst>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0000000000000000000"/>
    <numFmt numFmtId="166" formatCode="0.0%"/>
  </numFmts>
  <fonts count="31">
    <font>
      <sz val="10"/>
      <name val="Geneva"/>
    </font>
    <font>
      <b/>
      <sz val="10"/>
      <name val="Geneva"/>
      <family val="2"/>
    </font>
    <font>
      <sz val="10"/>
      <name val="Geneva"/>
      <family val="2"/>
    </font>
    <font>
      <sz val="10"/>
      <name val="Times New Roman"/>
      <family val="1"/>
    </font>
    <font>
      <b/>
      <sz val="10"/>
      <name val="Times New Roman"/>
      <family val="1"/>
    </font>
    <font>
      <sz val="8"/>
      <name val="Times New Roman"/>
      <family val="1"/>
    </font>
    <font>
      <b/>
      <u/>
      <sz val="10"/>
      <name val="Arial"/>
      <family val="2"/>
    </font>
    <font>
      <b/>
      <sz val="10"/>
      <name val="Arial"/>
      <family val="2"/>
    </font>
    <font>
      <sz val="8"/>
      <color indexed="81"/>
      <name val="Tahoma"/>
      <family val="2"/>
    </font>
    <font>
      <b/>
      <sz val="11"/>
      <name val="Times New Roman"/>
      <family val="1"/>
    </font>
    <font>
      <sz val="8"/>
      <name val="Geneva"/>
      <family val="2"/>
    </font>
    <font>
      <b/>
      <sz val="8"/>
      <color indexed="81"/>
      <name val="Tahoma"/>
      <family val="2"/>
    </font>
    <font>
      <sz val="10"/>
      <name val="Arial"/>
      <family val="2"/>
    </font>
    <font>
      <sz val="10"/>
      <name val="Arial"/>
      <family val="2"/>
    </font>
    <font>
      <sz val="10"/>
      <color indexed="10"/>
      <name val="Arial"/>
      <family val="2"/>
    </font>
    <font>
      <b/>
      <sz val="15"/>
      <name val="Arial"/>
      <family val="2"/>
    </font>
    <font>
      <b/>
      <sz val="20"/>
      <name val="Arial"/>
      <family val="2"/>
    </font>
    <font>
      <sz val="15"/>
      <name val="Arial"/>
      <family val="2"/>
    </font>
    <font>
      <sz val="12"/>
      <name val="Arial"/>
      <family val="2"/>
    </font>
    <font>
      <b/>
      <sz val="12"/>
      <name val="Arial"/>
      <family val="2"/>
    </font>
    <font>
      <b/>
      <sz val="11"/>
      <name val="Arial"/>
      <family val="2"/>
    </font>
    <font>
      <sz val="11"/>
      <name val="Arial"/>
      <family val="2"/>
    </font>
    <font>
      <sz val="8"/>
      <name val="Arial"/>
      <family val="2"/>
    </font>
    <font>
      <b/>
      <sz val="9"/>
      <color indexed="10"/>
      <name val="Arial"/>
      <family val="2"/>
    </font>
    <font>
      <b/>
      <sz val="14"/>
      <name val="Arial"/>
      <family val="2"/>
    </font>
    <font>
      <b/>
      <sz val="8"/>
      <name val="Arial"/>
      <family val="2"/>
    </font>
    <font>
      <b/>
      <u/>
      <sz val="11"/>
      <name val="Arial"/>
      <family val="2"/>
    </font>
    <font>
      <sz val="14"/>
      <name val="Arial"/>
      <family val="2"/>
    </font>
    <font>
      <b/>
      <u/>
      <sz val="14"/>
      <name val="Arial"/>
      <family val="2"/>
    </font>
    <font>
      <sz val="10"/>
      <name val="Calibri"/>
      <family val="2"/>
    </font>
    <font>
      <sz val="10"/>
      <name val="Geneva"/>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0"/>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xf numFmtId="9" fontId="2" fillId="0" borderId="0" applyFont="0" applyFill="0" applyBorder="0" applyAlignment="0" applyProtection="0"/>
    <xf numFmtId="9" fontId="30" fillId="0" borderId="0" applyFont="0" applyFill="0" applyBorder="0" applyAlignment="0" applyProtection="0"/>
  </cellStyleXfs>
  <cellXfs count="341">
    <xf numFmtId="0" fontId="0" fillId="0" borderId="0" xfId="0"/>
    <xf numFmtId="0" fontId="1" fillId="0" borderId="0" xfId="0" applyFont="1"/>
    <xf numFmtId="0" fontId="0" fillId="0" borderId="1" xfId="0" applyBorder="1"/>
    <xf numFmtId="0" fontId="9" fillId="0" borderId="1" xfId="0" applyNumberFormat="1" applyFont="1" applyBorder="1" applyAlignment="1">
      <alignment vertical="center"/>
    </xf>
    <xf numFmtId="0" fontId="2" fillId="0" borderId="1" xfId="0" applyNumberFormat="1" applyFont="1" applyBorder="1" applyAlignment="1">
      <alignment vertical="top"/>
    </xf>
    <xf numFmtId="0" fontId="2" fillId="0" borderId="1" xfId="0" applyFont="1" applyBorder="1" applyAlignment="1"/>
    <xf numFmtId="0" fontId="2" fillId="0" borderId="1" xfId="0" applyNumberFormat="1" applyFont="1" applyBorder="1" applyAlignment="1">
      <alignment horizontal="left" vertical="top" wrapText="1"/>
    </xf>
    <xf numFmtId="0" fontId="2" fillId="0" borderId="0" xfId="0" applyNumberFormat="1" applyFont="1" applyFill="1" applyBorder="1" applyAlignment="1">
      <alignment vertical="top"/>
    </xf>
    <xf numFmtId="0" fontId="1" fillId="0" borderId="0" xfId="0" applyNumberFormat="1" applyFont="1" applyFill="1" applyBorder="1" applyAlignment="1">
      <alignment vertical="top"/>
    </xf>
    <xf numFmtId="0" fontId="2" fillId="0" borderId="1" xfId="0" applyNumberFormat="1" applyFont="1" applyFill="1" applyBorder="1" applyAlignment="1">
      <alignment vertical="top"/>
    </xf>
    <xf numFmtId="0" fontId="3" fillId="0" borderId="0" xfId="0" applyNumberFormat="1" applyFont="1" applyBorder="1" applyAlignment="1">
      <alignment horizontal="center" vertical="top" wrapText="1"/>
    </xf>
    <xf numFmtId="3" fontId="3" fillId="0" borderId="0" xfId="0" applyNumberFormat="1" applyFont="1" applyBorder="1" applyAlignment="1">
      <alignment horizontal="center" vertical="top" wrapText="1"/>
    </xf>
    <xf numFmtId="0" fontId="3" fillId="0" borderId="0" xfId="0" applyNumberFormat="1" applyFont="1" applyBorder="1" applyAlignment="1">
      <alignment horizontal="left" vertical="top" wrapText="1"/>
    </xf>
    <xf numFmtId="0" fontId="0" fillId="0" borderId="0" xfId="0" applyBorder="1"/>
    <xf numFmtId="0" fontId="0" fillId="0" borderId="3" xfId="0" applyFill="1" applyBorder="1"/>
    <xf numFmtId="0" fontId="2" fillId="0" borderId="0" xfId="0" applyNumberFormat="1" applyFont="1" applyBorder="1" applyAlignment="1">
      <alignment horizontal="left" vertical="top" wrapText="1"/>
    </xf>
    <xf numFmtId="0" fontId="3" fillId="0" borderId="0" xfId="0" applyFont="1" applyAlignment="1">
      <alignment horizontal="left"/>
    </xf>
    <xf numFmtId="0" fontId="6" fillId="0" borderId="3" xfId="0" applyFont="1" applyBorder="1" applyAlignment="1">
      <alignment wrapText="1"/>
    </xf>
    <xf numFmtId="0" fontId="7" fillId="0" borderId="3" xfId="0" applyFont="1" applyBorder="1" applyAlignment="1">
      <alignment wrapText="1"/>
    </xf>
    <xf numFmtId="0" fontId="13" fillId="0" borderId="0" xfId="0" applyFont="1"/>
    <xf numFmtId="0" fontId="15" fillId="0" borderId="0" xfId="0" applyFont="1" applyAlignment="1">
      <alignment horizontal="left"/>
    </xf>
    <xf numFmtId="0" fontId="15" fillId="0" borderId="0" xfId="0" applyFont="1" applyAlignment="1">
      <alignment horizontal="center"/>
    </xf>
    <xf numFmtId="0" fontId="17" fillId="0" borderId="0" xfId="0" applyFont="1"/>
    <xf numFmtId="0" fontId="15" fillId="0" borderId="0" xfId="0" applyFont="1" applyBorder="1" applyAlignment="1">
      <alignment horizontal="right"/>
    </xf>
    <xf numFmtId="0" fontId="13" fillId="2" borderId="1" xfId="0" applyFont="1" applyFill="1" applyBorder="1" applyAlignment="1">
      <alignment horizontal="center"/>
    </xf>
    <xf numFmtId="0" fontId="13" fillId="0" borderId="1" xfId="0" applyFont="1" applyBorder="1" applyAlignment="1">
      <alignment horizontal="center"/>
    </xf>
    <xf numFmtId="0" fontId="13" fillId="0" borderId="5" xfId="0" applyFont="1" applyBorder="1" applyAlignment="1">
      <alignment horizontal="center"/>
    </xf>
    <xf numFmtId="0" fontId="13" fillId="0" borderId="1" xfId="0" applyFont="1" applyFill="1" applyBorder="1" applyAlignment="1">
      <alignment horizontal="center"/>
    </xf>
    <xf numFmtId="0" fontId="7" fillId="0" borderId="0" xfId="0" applyFont="1" applyFill="1" applyBorder="1" applyAlignment="1">
      <alignment horizontal="center"/>
    </xf>
    <xf numFmtId="0" fontId="7" fillId="0" borderId="5" xfId="0" applyFont="1" applyFill="1" applyBorder="1" applyAlignment="1">
      <alignment horizontal="center"/>
    </xf>
    <xf numFmtId="0" fontId="20" fillId="0" borderId="4" xfId="0" applyFont="1" applyBorder="1" applyAlignment="1">
      <alignment horizontal="center" vertical="center"/>
    </xf>
    <xf numFmtId="0" fontId="13" fillId="0" borderId="4" xfId="0" applyFont="1" applyBorder="1" applyAlignment="1">
      <alignment horizontal="center"/>
    </xf>
    <xf numFmtId="0" fontId="13" fillId="0" borderId="6" xfId="0" applyFont="1" applyBorder="1" applyAlignment="1">
      <alignment horizontal="center"/>
    </xf>
    <xf numFmtId="0" fontId="7" fillId="0" borderId="4" xfId="0" applyFont="1" applyFill="1" applyBorder="1" applyAlignment="1">
      <alignment horizontal="center"/>
    </xf>
    <xf numFmtId="0" fontId="20" fillId="2" borderId="2" xfId="0" applyFont="1" applyFill="1" applyBorder="1" applyAlignment="1">
      <alignment horizontal="center" wrapText="1"/>
    </xf>
    <xf numFmtId="0" fontId="13" fillId="0" borderId="4" xfId="0" applyFont="1" applyFill="1" applyBorder="1"/>
    <xf numFmtId="0" fontId="13" fillId="0" borderId="1" xfId="0" applyFont="1" applyBorder="1" applyAlignment="1">
      <alignment horizontal="right"/>
    </xf>
    <xf numFmtId="0" fontId="13" fillId="0" borderId="1" xfId="0" applyNumberFormat="1" applyFont="1" applyFill="1" applyBorder="1" applyAlignment="1">
      <alignment horizontal="center"/>
    </xf>
    <xf numFmtId="0" fontId="20" fillId="0" borderId="1" xfId="0" applyFont="1" applyBorder="1" applyAlignment="1">
      <alignment horizontal="center" vertical="center"/>
    </xf>
    <xf numFmtId="9" fontId="13" fillId="0" borderId="7" xfId="0" applyNumberFormat="1" applyFont="1" applyFill="1" applyBorder="1" applyAlignment="1">
      <alignment horizontal="center"/>
    </xf>
    <xf numFmtId="0" fontId="13" fillId="0" borderId="7" xfId="0" applyFont="1" applyFill="1" applyBorder="1" applyAlignment="1">
      <alignment horizontal="center"/>
    </xf>
    <xf numFmtId="0" fontId="22" fillId="3" borderId="1" xfId="0" applyFont="1" applyFill="1" applyBorder="1" applyAlignment="1">
      <alignment horizontal="center"/>
    </xf>
    <xf numFmtId="49" fontId="13" fillId="0" borderId="1" xfId="0" applyNumberFormat="1" applyFont="1" applyBorder="1" applyAlignment="1">
      <alignment horizontal="right"/>
    </xf>
    <xf numFmtId="9" fontId="13" fillId="0" borderId="1" xfId="0" applyNumberFormat="1" applyFont="1" applyFill="1" applyBorder="1" applyAlignment="1">
      <alignment horizontal="center"/>
    </xf>
    <xf numFmtId="0" fontId="13" fillId="2" borderId="5" xfId="0" applyFont="1" applyFill="1" applyBorder="1" applyAlignment="1">
      <alignment horizontal="right"/>
    </xf>
    <xf numFmtId="0" fontId="13" fillId="2" borderId="8" xfId="0" applyFont="1" applyFill="1" applyBorder="1" applyAlignment="1">
      <alignment horizontal="right"/>
    </xf>
    <xf numFmtId="0" fontId="13" fillId="3" borderId="9" xfId="0" applyFont="1" applyFill="1" applyBorder="1" applyAlignment="1">
      <alignment horizontal="center"/>
    </xf>
    <xf numFmtId="0" fontId="13" fillId="3" borderId="4" xfId="0" applyFont="1" applyFill="1" applyBorder="1" applyAlignment="1">
      <alignment horizontal="center"/>
    </xf>
    <xf numFmtId="0" fontId="13" fillId="2" borderId="4" xfId="0" applyFont="1" applyFill="1" applyBorder="1" applyAlignment="1">
      <alignment horizontal="right"/>
    </xf>
    <xf numFmtId="0" fontId="13" fillId="3" borderId="1" xfId="0" applyFont="1" applyFill="1" applyBorder="1" applyAlignment="1">
      <alignment horizontal="center" vertical="top" wrapText="1"/>
    </xf>
    <xf numFmtId="0" fontId="13" fillId="3" borderId="10" xfId="0" applyFont="1" applyFill="1" applyBorder="1" applyAlignment="1">
      <alignment horizontal="center" vertical="top" wrapText="1"/>
    </xf>
    <xf numFmtId="0" fontId="13" fillId="3" borderId="1" xfId="0" applyFont="1" applyFill="1" applyBorder="1" applyAlignment="1">
      <alignment horizontal="center"/>
    </xf>
    <xf numFmtId="0" fontId="13" fillId="3" borderId="10" xfId="0" applyFont="1" applyFill="1" applyBorder="1" applyAlignment="1">
      <alignment horizontal="center"/>
    </xf>
    <xf numFmtId="0" fontId="13" fillId="0" borderId="0" xfId="0" applyFont="1" applyFill="1" applyBorder="1" applyAlignment="1">
      <alignment horizontal="center"/>
    </xf>
    <xf numFmtId="0" fontId="7" fillId="0" borderId="1" xfId="0" applyFont="1" applyBorder="1" applyAlignment="1">
      <alignment horizontal="center"/>
    </xf>
    <xf numFmtId="0" fontId="20" fillId="0" borderId="1" xfId="0" applyFont="1" applyFill="1" applyBorder="1" applyAlignment="1">
      <alignment horizontal="center" vertical="center"/>
    </xf>
    <xf numFmtId="0" fontId="7" fillId="0" borderId="0" xfId="0" applyFont="1"/>
    <xf numFmtId="0" fontId="13" fillId="0" borderId="0" xfId="0" applyFont="1" applyAlignment="1">
      <alignment horizontal="center"/>
    </xf>
    <xf numFmtId="0" fontId="13" fillId="0" borderId="3" xfId="0" applyFont="1" applyBorder="1" applyAlignment="1">
      <alignment wrapText="1"/>
    </xf>
    <xf numFmtId="0" fontId="23" fillId="0" borderId="3" xfId="0" applyFont="1" applyBorder="1" applyAlignment="1">
      <alignment wrapText="1"/>
    </xf>
    <xf numFmtId="0" fontId="7" fillId="0" borderId="3" xfId="0" applyFont="1" applyBorder="1" applyAlignment="1">
      <alignment textRotation="90" wrapText="1"/>
    </xf>
    <xf numFmtId="0" fontId="7" fillId="0" borderId="3" xfId="0" applyFont="1" applyBorder="1"/>
    <xf numFmtId="0" fontId="13" fillId="0" borderId="3" xfId="0" applyFont="1" applyBorder="1"/>
    <xf numFmtId="0" fontId="20" fillId="0" borderId="1" xfId="0" applyFont="1" applyBorder="1"/>
    <xf numFmtId="0" fontId="21" fillId="0" borderId="1" xfId="0" applyFont="1" applyBorder="1" applyAlignment="1">
      <alignment horizontal="right"/>
    </xf>
    <xf numFmtId="0" fontId="13" fillId="0" borderId="1" xfId="0" applyFont="1" applyBorder="1"/>
    <xf numFmtId="0" fontId="20" fillId="0" borderId="1" xfId="0" applyNumberFormat="1" applyFont="1" applyBorder="1" applyAlignment="1">
      <alignment vertical="top"/>
    </xf>
    <xf numFmtId="0" fontId="21" fillId="0" borderId="1" xfId="0" applyNumberFormat="1" applyFont="1" applyBorder="1" applyAlignment="1">
      <alignment horizontal="right" vertical="top"/>
    </xf>
    <xf numFmtId="0" fontId="20" fillId="0" borderId="1" xfId="0" applyNumberFormat="1" applyFont="1" applyBorder="1" applyAlignment="1">
      <alignment vertical="top" wrapText="1"/>
    </xf>
    <xf numFmtId="0" fontId="21" fillId="0" borderId="1" xfId="0" applyNumberFormat="1" applyFont="1" applyBorder="1" applyAlignment="1">
      <alignment horizontal="right" vertical="top" wrapText="1"/>
    </xf>
    <xf numFmtId="0" fontId="20" fillId="0" borderId="1" xfId="0" applyNumberFormat="1" applyFont="1" applyBorder="1" applyAlignment="1">
      <alignment horizontal="right" vertical="top"/>
    </xf>
    <xf numFmtId="0" fontId="20" fillId="0" borderId="1" xfId="0" quotePrefix="1" applyNumberFormat="1" applyFont="1" applyBorder="1" applyAlignment="1">
      <alignment horizontal="right" vertical="top"/>
    </xf>
    <xf numFmtId="0" fontId="20" fillId="0" borderId="1" xfId="0" applyFont="1" applyBorder="1" applyAlignment="1">
      <alignment horizontal="left" vertical="top"/>
    </xf>
    <xf numFmtId="0" fontId="13" fillId="0" borderId="0" xfId="0" applyFont="1" applyBorder="1"/>
    <xf numFmtId="0" fontId="7" fillId="0" borderId="1" xfId="0" applyFont="1" applyBorder="1"/>
    <xf numFmtId="0" fontId="20" fillId="0" borderId="1" xfId="0" applyFont="1" applyBorder="1" applyAlignment="1">
      <alignment horizontal="center"/>
    </xf>
    <xf numFmtId="10" fontId="7" fillId="0" borderId="1" xfId="0" applyNumberFormat="1" applyFont="1" applyBorder="1"/>
    <xf numFmtId="0" fontId="20" fillId="0" borderId="1" xfId="0" applyFont="1" applyBorder="1" applyAlignment="1">
      <alignment vertical="center"/>
    </xf>
    <xf numFmtId="0" fontId="20" fillId="0" borderId="1" xfId="0" applyNumberFormat="1" applyFont="1" applyBorder="1" applyAlignment="1">
      <alignment vertical="center"/>
    </xf>
    <xf numFmtId="0" fontId="20" fillId="0" borderId="1" xfId="0" applyNumberFormat="1" applyFont="1" applyBorder="1" applyAlignment="1">
      <alignment vertical="center" wrapText="1"/>
    </xf>
    <xf numFmtId="164" fontId="13" fillId="0" borderId="1" xfId="0" applyNumberFormat="1" applyFont="1" applyFill="1" applyBorder="1"/>
    <xf numFmtId="0" fontId="25" fillId="0" borderId="1" xfId="0" applyNumberFormat="1" applyFont="1" applyBorder="1" applyAlignment="1">
      <alignment horizontal="right" vertical="center"/>
    </xf>
    <xf numFmtId="0" fontId="25" fillId="0" borderId="1" xfId="0" quotePrefix="1" applyNumberFormat="1" applyFont="1" applyBorder="1" applyAlignment="1">
      <alignment horizontal="right" vertical="center"/>
    </xf>
    <xf numFmtId="0" fontId="13" fillId="4" borderId="11" xfId="0" applyFont="1" applyFill="1" applyBorder="1" applyAlignment="1">
      <alignment horizontal="center"/>
    </xf>
    <xf numFmtId="0" fontId="13" fillId="0" borderId="12" xfId="0" applyFont="1" applyBorder="1"/>
    <xf numFmtId="16" fontId="13" fillId="5" borderId="11" xfId="0" quotePrefix="1" applyNumberFormat="1" applyFont="1" applyFill="1" applyBorder="1" applyAlignment="1">
      <alignment horizontal="center"/>
    </xf>
    <xf numFmtId="0" fontId="7" fillId="2" borderId="14" xfId="0" applyFont="1" applyFill="1" applyBorder="1"/>
    <xf numFmtId="0" fontId="13" fillId="0" borderId="15" xfId="0" applyFont="1" applyBorder="1"/>
    <xf numFmtId="0" fontId="13" fillId="0" borderId="16" xfId="0" applyFont="1" applyBorder="1"/>
    <xf numFmtId="0" fontId="13" fillId="0" borderId="17" xfId="0" applyFont="1" applyBorder="1"/>
    <xf numFmtId="0" fontId="13" fillId="0" borderId="18" xfId="0" applyFont="1" applyBorder="1"/>
    <xf numFmtId="0" fontId="24" fillId="0" borderId="4" xfId="0" applyNumberFormat="1" applyFont="1" applyBorder="1" applyAlignment="1">
      <alignment vertical="center" wrapText="1"/>
    </xf>
    <xf numFmtId="10" fontId="7" fillId="0" borderId="4" xfId="0" applyNumberFormat="1" applyFont="1" applyBorder="1"/>
    <xf numFmtId="0" fontId="15" fillId="0" borderId="0" xfId="0" applyFont="1" applyBorder="1"/>
    <xf numFmtId="0" fontId="7" fillId="0" borderId="0" xfId="0" applyFont="1" applyBorder="1"/>
    <xf numFmtId="0" fontId="13" fillId="0" borderId="20" xfId="0" applyFont="1" applyBorder="1"/>
    <xf numFmtId="0" fontId="7" fillId="0" borderId="20" xfId="0" applyFont="1" applyBorder="1"/>
    <xf numFmtId="0" fontId="7" fillId="0" borderId="21" xfId="0" applyFont="1" applyBorder="1"/>
    <xf numFmtId="0" fontId="20" fillId="0" borderId="0" xfId="0" applyFont="1" applyFill="1" applyBorder="1" applyAlignment="1">
      <alignment vertical="center"/>
    </xf>
    <xf numFmtId="0" fontId="13" fillId="0" borderId="13" xfId="0" applyFont="1" applyBorder="1"/>
    <xf numFmtId="0" fontId="13" fillId="0" borderId="23" xfId="0" applyFont="1" applyFill="1" applyBorder="1" applyAlignment="1"/>
    <xf numFmtId="0" fontId="13" fillId="0" borderId="8" xfId="0" applyFont="1" applyBorder="1"/>
    <xf numFmtId="0" fontId="7" fillId="0" borderId="24" xfId="0" applyFont="1" applyBorder="1" applyAlignment="1"/>
    <xf numFmtId="0" fontId="27" fillId="0" borderId="1" xfId="0" applyFont="1" applyBorder="1"/>
    <xf numFmtId="0" fontId="24" fillId="0" borderId="1" xfId="0" applyFont="1" applyBorder="1"/>
    <xf numFmtId="2" fontId="13" fillId="0" borderId="10" xfId="0" applyNumberFormat="1" applyFont="1" applyBorder="1"/>
    <xf numFmtId="9" fontId="13" fillId="0" borderId="10" xfId="1" applyFont="1" applyBorder="1"/>
    <xf numFmtId="0" fontId="13" fillId="0" borderId="10" xfId="0" applyFont="1" applyBorder="1"/>
    <xf numFmtId="1" fontId="13" fillId="0" borderId="10" xfId="0" applyNumberFormat="1" applyFont="1" applyBorder="1"/>
    <xf numFmtId="9" fontId="13" fillId="0" borderId="10" xfId="0" applyNumberFormat="1" applyFont="1" applyBorder="1"/>
    <xf numFmtId="10" fontId="13" fillId="0" borderId="10" xfId="0" applyNumberFormat="1" applyFont="1" applyBorder="1"/>
    <xf numFmtId="9" fontId="24" fillId="0" borderId="10" xfId="0" applyNumberFormat="1" applyFont="1" applyBorder="1"/>
    <xf numFmtId="0" fontId="21" fillId="0" borderId="10" xfId="0" applyNumberFormat="1" applyFont="1" applyBorder="1" applyAlignment="1">
      <alignment horizontal="right" vertical="center" wrapText="1"/>
    </xf>
    <xf numFmtId="0" fontId="21" fillId="0" borderId="10" xfId="0" quotePrefix="1" applyNumberFormat="1" applyFont="1" applyBorder="1" applyAlignment="1">
      <alignment horizontal="right" vertical="center" wrapText="1"/>
    </xf>
    <xf numFmtId="0" fontId="7" fillId="0" borderId="10" xfId="0" applyFont="1" applyBorder="1"/>
    <xf numFmtId="0" fontId="13" fillId="0" borderId="0" xfId="0" applyFont="1" applyAlignment="1">
      <alignment wrapText="1"/>
    </xf>
    <xf numFmtId="0" fontId="27" fillId="0" borderId="0" xfId="0" applyFont="1" applyAlignment="1">
      <alignment horizontal="center"/>
    </xf>
    <xf numFmtId="0" fontId="13" fillId="2" borderId="25" xfId="0" applyFont="1" applyFill="1" applyBorder="1" applyAlignment="1">
      <alignment horizontal="center"/>
    </xf>
    <xf numFmtId="0" fontId="16" fillId="0" borderId="0" xfId="0" applyFont="1" applyBorder="1" applyAlignment="1">
      <alignment horizontal="center"/>
    </xf>
    <xf numFmtId="0" fontId="18" fillId="0" borderId="0" xfId="0" applyFont="1" applyBorder="1" applyAlignment="1">
      <alignment horizontal="center"/>
    </xf>
    <xf numFmtId="0" fontId="13" fillId="2" borderId="0" xfId="0" applyFont="1" applyFill="1" applyBorder="1" applyAlignment="1">
      <alignment horizontal="center"/>
    </xf>
    <xf numFmtId="0" fontId="13" fillId="0" borderId="0" xfId="0" applyFont="1" applyBorder="1" applyAlignment="1">
      <alignment horizontal="center"/>
    </xf>
    <xf numFmtId="0" fontId="22" fillId="3" borderId="0" xfId="0" applyFont="1" applyFill="1" applyBorder="1" applyAlignment="1">
      <alignment horizontal="center"/>
    </xf>
    <xf numFmtId="0" fontId="13" fillId="2" borderId="8" xfId="0" applyFont="1" applyFill="1" applyBorder="1" applyAlignment="1">
      <alignment horizontal="center"/>
    </xf>
    <xf numFmtId="0" fontId="13" fillId="3" borderId="19" xfId="0" applyFont="1" applyFill="1" applyBorder="1" applyAlignment="1">
      <alignment horizontal="center" vertical="top" wrapText="1"/>
    </xf>
    <xf numFmtId="0" fontId="13" fillId="3" borderId="22" xfId="0" applyFont="1" applyFill="1" applyBorder="1" applyAlignment="1">
      <alignment horizontal="center"/>
    </xf>
    <xf numFmtId="9" fontId="13" fillId="2" borderId="0" xfId="0" applyNumberFormat="1" applyFont="1" applyFill="1" applyBorder="1" applyAlignment="1">
      <alignment horizontal="center"/>
    </xf>
    <xf numFmtId="0" fontId="7" fillId="0" borderId="0" xfId="0" applyFont="1" applyBorder="1" applyAlignment="1"/>
    <xf numFmtId="0" fontId="20" fillId="0" borderId="6" xfId="0" applyFont="1" applyBorder="1" applyAlignment="1">
      <alignment vertical="center"/>
    </xf>
    <xf numFmtId="0" fontId="20" fillId="0" borderId="6" xfId="0" applyFont="1" applyBorder="1" applyAlignment="1">
      <alignment horizontal="left" vertical="center" wrapText="1"/>
    </xf>
    <xf numFmtId="0" fontId="20" fillId="0" borderId="10" xfId="0" applyFont="1" applyBorder="1" applyAlignment="1">
      <alignment vertical="center"/>
    </xf>
    <xf numFmtId="0" fontId="20" fillId="0" borderId="10" xfId="0" applyNumberFormat="1" applyFont="1" applyBorder="1" applyAlignment="1">
      <alignment vertical="center"/>
    </xf>
    <xf numFmtId="0" fontId="20" fillId="0" borderId="10" xfId="0" applyNumberFormat="1" applyFont="1" applyBorder="1" applyAlignment="1">
      <alignment vertical="center" wrapText="1"/>
    </xf>
    <xf numFmtId="0" fontId="20" fillId="0" borderId="10" xfId="0" applyNumberFormat="1" applyFont="1" applyBorder="1" applyAlignment="1">
      <alignment horizontal="right" vertical="center"/>
    </xf>
    <xf numFmtId="0" fontId="20" fillId="0" borderId="10" xfId="0" quotePrefix="1" applyNumberFormat="1" applyFont="1" applyBorder="1" applyAlignment="1">
      <alignment horizontal="right" vertical="center"/>
    </xf>
    <xf numFmtId="0" fontId="20" fillId="0" borderId="10" xfId="0" applyFont="1" applyBorder="1" applyAlignment="1">
      <alignment horizontal="right"/>
    </xf>
    <xf numFmtId="0" fontId="13" fillId="0" borderId="2" xfId="0" applyFont="1" applyBorder="1" applyAlignment="1">
      <alignment horizontal="center"/>
    </xf>
    <xf numFmtId="0" fontId="20" fillId="2" borderId="1" xfId="0" applyFont="1" applyFill="1" applyBorder="1" applyAlignment="1">
      <alignment horizontal="center" wrapText="1"/>
    </xf>
    <xf numFmtId="0" fontId="13" fillId="0" borderId="21" xfId="0" applyFont="1" applyBorder="1" applyAlignment="1">
      <alignment horizontal="center"/>
    </xf>
    <xf numFmtId="0" fontId="13" fillId="0" borderId="21" xfId="0" applyFont="1" applyFill="1" applyBorder="1" applyAlignment="1">
      <alignment horizontal="center"/>
    </xf>
    <xf numFmtId="0" fontId="13" fillId="0" borderId="5" xfId="0" applyFont="1" applyFill="1" applyBorder="1" applyAlignment="1">
      <alignment horizontal="center"/>
    </xf>
    <xf numFmtId="0" fontId="19" fillId="0" borderId="27" xfId="0" applyFont="1" applyBorder="1"/>
    <xf numFmtId="0" fontId="7" fillId="0" borderId="27" xfId="0" applyFont="1" applyBorder="1"/>
    <xf numFmtId="0" fontId="13" fillId="0" borderId="27" xfId="0" applyFont="1" applyFill="1" applyBorder="1" applyAlignment="1">
      <alignment horizontal="center"/>
    </xf>
    <xf numFmtId="0" fontId="13" fillId="0" borderId="28" xfId="0" applyFont="1" applyFill="1" applyBorder="1" applyAlignment="1">
      <alignment horizontal="center"/>
    </xf>
    <xf numFmtId="0" fontId="0" fillId="0" borderId="22" xfId="0" applyBorder="1"/>
    <xf numFmtId="0" fontId="20" fillId="2" borderId="9" xfId="0" applyFont="1" applyFill="1" applyBorder="1" applyAlignment="1">
      <alignment horizontal="center" wrapText="1"/>
    </xf>
    <xf numFmtId="0" fontId="13" fillId="2" borderId="1" xfId="0" applyFont="1" applyFill="1" applyBorder="1" applyAlignment="1">
      <alignment horizontal="right"/>
    </xf>
    <xf numFmtId="0" fontId="16" fillId="0" borderId="0" xfId="0" applyFont="1" applyBorder="1" applyAlignment="1"/>
    <xf numFmtId="0" fontId="19" fillId="0" borderId="0" xfId="0" applyFont="1" applyBorder="1" applyAlignment="1">
      <alignment horizontal="right"/>
    </xf>
    <xf numFmtId="0" fontId="20" fillId="0" borderId="5" xfId="0" applyFont="1" applyBorder="1" applyAlignment="1">
      <alignment horizontal="center" vertical="center"/>
    </xf>
    <xf numFmtId="0" fontId="20" fillId="0" borderId="19" xfId="0" applyNumberFormat="1" applyFont="1" applyBorder="1" applyAlignment="1">
      <alignment vertical="center"/>
    </xf>
    <xf numFmtId="0" fontId="13" fillId="3" borderId="5" xfId="0" applyFont="1" applyFill="1" applyBorder="1" applyAlignment="1">
      <alignment horizontal="center"/>
    </xf>
    <xf numFmtId="0" fontId="13" fillId="3" borderId="19" xfId="0" applyFont="1" applyFill="1" applyBorder="1" applyAlignment="1">
      <alignment horizontal="center"/>
    </xf>
    <xf numFmtId="0" fontId="7" fillId="0" borderId="0" xfId="0" applyFont="1" applyAlignment="1">
      <alignment horizontal="center"/>
    </xf>
    <xf numFmtId="0" fontId="7" fillId="0" borderId="0" xfId="0" applyFont="1" applyBorder="1" applyAlignment="1">
      <alignment horizontal="right"/>
    </xf>
    <xf numFmtId="0" fontId="15" fillId="0" borderId="0" xfId="0" applyFont="1" applyBorder="1" applyAlignment="1">
      <alignment horizontal="center"/>
    </xf>
    <xf numFmtId="0" fontId="15" fillId="0" borderId="0" xfId="0" applyFont="1" applyBorder="1" applyAlignment="1"/>
    <xf numFmtId="0" fontId="21" fillId="0" borderId="1" xfId="0" applyFont="1" applyBorder="1" applyAlignment="1">
      <alignment horizontal="center"/>
    </xf>
    <xf numFmtId="0" fontId="17" fillId="0" borderId="0" xfId="0" applyFont="1" applyAlignment="1">
      <alignment horizontal="left"/>
    </xf>
    <xf numFmtId="0" fontId="17" fillId="0" borderId="0" xfId="0" applyFont="1" applyAlignment="1">
      <alignment horizontal="center"/>
    </xf>
    <xf numFmtId="0" fontId="13" fillId="0" borderId="0" xfId="0" applyFont="1" applyBorder="1" applyAlignment="1"/>
    <xf numFmtId="14" fontId="13" fillId="0" borderId="0" xfId="0" applyNumberFormat="1" applyFont="1" applyAlignment="1">
      <alignment horizontal="center"/>
    </xf>
    <xf numFmtId="0" fontId="13" fillId="0" borderId="0" xfId="0" applyFont="1" applyBorder="1" applyAlignment="1">
      <alignment horizontal="left"/>
    </xf>
    <xf numFmtId="0" fontId="17" fillId="0" borderId="0" xfId="0" applyFont="1" applyBorder="1" applyAlignment="1"/>
    <xf numFmtId="14" fontId="13" fillId="0" borderId="0" xfId="0" applyNumberFormat="1" applyFont="1" applyBorder="1" applyAlignment="1">
      <alignment horizontal="left"/>
    </xf>
    <xf numFmtId="0" fontId="13" fillId="0" borderId="0" xfId="0" applyFont="1" applyAlignment="1"/>
    <xf numFmtId="0" fontId="0" fillId="0" borderId="0" xfId="0" applyAlignment="1">
      <alignment horizontal="left"/>
    </xf>
    <xf numFmtId="14" fontId="0" fillId="0" borderId="0" xfId="0" applyNumberFormat="1" applyAlignment="1">
      <alignment horizontal="left"/>
    </xf>
    <xf numFmtId="0" fontId="7" fillId="0" borderId="0" xfId="0" applyFont="1" applyAlignment="1"/>
    <xf numFmtId="14" fontId="0" fillId="0" borderId="0" xfId="0" applyNumberFormat="1" applyAlignment="1">
      <alignment horizontal="left" vertical="top"/>
    </xf>
    <xf numFmtId="0" fontId="0" fillId="0" borderId="0" xfId="0" applyAlignment="1">
      <alignment vertical="top" wrapText="1"/>
    </xf>
    <xf numFmtId="14" fontId="0" fillId="0" borderId="0" xfId="0" applyNumberFormat="1" applyAlignment="1">
      <alignment horizontal="left" vertical="top" wrapText="1"/>
    </xf>
    <xf numFmtId="0" fontId="7" fillId="0" borderId="0" xfId="0" applyFont="1" applyAlignment="1">
      <alignment horizontal="right"/>
    </xf>
    <xf numFmtId="16" fontId="13" fillId="7" borderId="11" xfId="0" quotePrefix="1" applyNumberFormat="1" applyFont="1" applyFill="1" applyBorder="1" applyAlignment="1">
      <alignment horizontal="center"/>
    </xf>
    <xf numFmtId="0" fontId="20" fillId="0" borderId="10" xfId="0" applyFont="1" applyBorder="1" applyAlignment="1">
      <alignment horizontal="right" wrapText="1"/>
    </xf>
    <xf numFmtId="0" fontId="21" fillId="0" borderId="10" xfId="0" applyFont="1" applyBorder="1" applyAlignment="1">
      <alignment horizontal="right" vertical="center" wrapText="1"/>
    </xf>
    <xf numFmtId="0" fontId="0" fillId="0" borderId="0" xfId="0" applyFill="1" applyAlignment="1">
      <alignment vertical="top" wrapText="1"/>
    </xf>
    <xf numFmtId="2" fontId="7" fillId="0" borderId="10" xfId="0" applyNumberFormat="1" applyFont="1" applyBorder="1"/>
    <xf numFmtId="1" fontId="7" fillId="0" borderId="10" xfId="0" applyNumberFormat="1" applyFont="1" applyBorder="1"/>
    <xf numFmtId="164" fontId="7" fillId="0" borderId="10" xfId="0" applyNumberFormat="1" applyFont="1" applyBorder="1"/>
    <xf numFmtId="0" fontId="13" fillId="2" borderId="10" xfId="0" applyFont="1" applyFill="1" applyBorder="1" applyAlignment="1"/>
    <xf numFmtId="0" fontId="13" fillId="2" borderId="24" xfId="0" applyFont="1" applyFill="1" applyBorder="1" applyAlignment="1"/>
    <xf numFmtId="0" fontId="13" fillId="2" borderId="7" xfId="0" applyFont="1" applyFill="1" applyBorder="1" applyAlignment="1"/>
    <xf numFmtId="164" fontId="24" fillId="0" borderId="10" xfId="0" applyNumberFormat="1" applyFont="1" applyBorder="1"/>
    <xf numFmtId="0" fontId="19" fillId="0" borderId="0" xfId="0" applyFont="1" applyAlignment="1">
      <alignment vertical="top" wrapText="1"/>
    </xf>
    <xf numFmtId="0" fontId="13"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27" fillId="0" borderId="0" xfId="0" applyFont="1" applyAlignment="1">
      <alignment horizontal="center" vertical="top" wrapText="1"/>
    </xf>
    <xf numFmtId="0" fontId="28" fillId="0" borderId="0" xfId="0" applyFont="1" applyBorder="1" applyAlignment="1">
      <alignment horizontal="center" vertical="top" wrapText="1"/>
    </xf>
    <xf numFmtId="0" fontId="28" fillId="0" borderId="0" xfId="0" applyFont="1" applyAlignment="1">
      <alignment horizontal="center" vertical="top" wrapText="1"/>
    </xf>
    <xf numFmtId="0" fontId="7" fillId="0" borderId="10" xfId="0" applyFont="1" applyBorder="1" applyAlignment="1">
      <alignment horizontal="left" vertical="top" wrapText="1"/>
    </xf>
    <xf numFmtId="0" fontId="13" fillId="0" borderId="1" xfId="0" applyFont="1" applyBorder="1" applyAlignment="1">
      <alignment vertical="top" wrapText="1"/>
    </xf>
    <xf numFmtId="0" fontId="7" fillId="0" borderId="10" xfId="0" applyFont="1" applyBorder="1" applyAlignment="1">
      <alignment vertical="top" wrapText="1"/>
    </xf>
    <xf numFmtId="0" fontId="13" fillId="0" borderId="0" xfId="0" applyFont="1" applyBorder="1" applyAlignment="1">
      <alignment vertical="top" wrapText="1"/>
    </xf>
    <xf numFmtId="0" fontId="7" fillId="0" borderId="1" xfId="0" applyFont="1" applyBorder="1" applyAlignment="1">
      <alignment vertical="top" wrapText="1"/>
    </xf>
    <xf numFmtId="0" fontId="20" fillId="0" borderId="1" xfId="0" applyFont="1" applyBorder="1" applyAlignment="1">
      <alignment horizontal="center" vertical="top" wrapText="1"/>
    </xf>
    <xf numFmtId="0" fontId="7" fillId="0" borderId="10" xfId="0" applyNumberFormat="1" applyFont="1" applyBorder="1" applyAlignment="1">
      <alignment vertical="top" wrapText="1"/>
    </xf>
    <xf numFmtId="0" fontId="7" fillId="0" borderId="1" xfId="0" applyNumberFormat="1" applyFont="1" applyBorder="1" applyAlignment="1">
      <alignment vertical="top" wrapText="1"/>
    </xf>
    <xf numFmtId="0" fontId="7" fillId="0" borderId="1" xfId="0" applyNumberFormat="1" applyFont="1" applyBorder="1" applyAlignment="1">
      <alignment horizontal="right" vertical="top" wrapText="1"/>
    </xf>
    <xf numFmtId="0" fontId="7" fillId="0" borderId="1" xfId="0" quotePrefix="1" applyNumberFormat="1" applyFont="1" applyBorder="1" applyAlignment="1">
      <alignment horizontal="right" vertical="top" wrapText="1"/>
    </xf>
    <xf numFmtId="0" fontId="7" fillId="0" borderId="1" xfId="0" applyFont="1" applyBorder="1" applyAlignment="1">
      <alignment horizontal="right" vertical="top" wrapText="1"/>
    </xf>
    <xf numFmtId="0" fontId="20" fillId="0" borderId="1" xfId="0" applyFont="1" applyFill="1" applyBorder="1" applyAlignment="1">
      <alignment horizontal="center" vertical="top" wrapText="1"/>
    </xf>
    <xf numFmtId="0" fontId="0" fillId="2" borderId="1" xfId="0" applyFill="1" applyBorder="1"/>
    <xf numFmtId="0" fontId="13" fillId="2" borderId="1" xfId="0" applyFont="1" applyFill="1" applyBorder="1"/>
    <xf numFmtId="10" fontId="0" fillId="0" borderId="1" xfId="0" applyNumberFormat="1" applyBorder="1"/>
    <xf numFmtId="0" fontId="14" fillId="0" borderId="1" xfId="0" applyNumberFormat="1" applyFont="1" applyFill="1" applyBorder="1" applyAlignment="1">
      <alignment horizontal="center"/>
    </xf>
    <xf numFmtId="9" fontId="14" fillId="0" borderId="1" xfId="0" applyNumberFormat="1" applyFont="1" applyFill="1" applyBorder="1" applyAlignment="1">
      <alignment horizontal="center"/>
    </xf>
    <xf numFmtId="0" fontId="14" fillId="0" borderId="1" xfId="0" applyFont="1" applyFill="1" applyBorder="1" applyAlignment="1">
      <alignment horizontal="center"/>
    </xf>
    <xf numFmtId="164" fontId="0" fillId="0" borderId="0" xfId="0" applyNumberFormat="1" applyAlignment="1">
      <alignment horizontal="center" vertical="top"/>
    </xf>
    <xf numFmtId="164" fontId="1" fillId="0" borderId="0" xfId="0" applyNumberFormat="1" applyFont="1" applyAlignment="1">
      <alignment horizontal="left" vertical="top"/>
    </xf>
    <xf numFmtId="164" fontId="1" fillId="0" borderId="0" xfId="0" applyNumberFormat="1" applyFont="1" applyAlignment="1">
      <alignment horizontal="center" vertical="top"/>
    </xf>
    <xf numFmtId="14" fontId="1" fillId="0" borderId="0" xfId="0" applyNumberFormat="1" applyFont="1" applyAlignment="1">
      <alignment horizontal="left" vertical="top"/>
    </xf>
    <xf numFmtId="0" fontId="1" fillId="0" borderId="0" xfId="0" applyFont="1" applyAlignment="1">
      <alignment horizontal="center" vertical="top" wrapText="1"/>
    </xf>
    <xf numFmtId="0" fontId="0" fillId="0" borderId="0" xfId="0" applyFill="1"/>
    <xf numFmtId="0" fontId="2" fillId="0" borderId="0" xfId="0" applyFont="1" applyAlignment="1">
      <alignment horizontal="center" vertical="top" wrapText="1"/>
    </xf>
    <xf numFmtId="164" fontId="2" fillId="0" borderId="0" xfId="0" applyNumberFormat="1" applyFont="1" applyAlignment="1">
      <alignment horizontal="center" vertical="top"/>
    </xf>
    <xf numFmtId="14" fontId="2" fillId="0" borderId="0" xfId="0" applyNumberFormat="1" applyFont="1" applyAlignment="1">
      <alignment horizontal="left" vertical="top"/>
    </xf>
    <xf numFmtId="164" fontId="0" fillId="0" borderId="0" xfId="0" applyNumberFormat="1" applyFont="1" applyAlignment="1">
      <alignment horizontal="center" vertical="top"/>
    </xf>
    <xf numFmtId="14" fontId="0" fillId="0" borderId="0" xfId="0" applyNumberFormat="1" applyFont="1" applyAlignment="1">
      <alignment horizontal="left" vertical="top"/>
    </xf>
    <xf numFmtId="0" fontId="0" fillId="0" borderId="0" xfId="0" applyFont="1" applyAlignment="1">
      <alignment horizontal="center" vertical="top" wrapText="1"/>
    </xf>
    <xf numFmtId="0" fontId="13" fillId="8" borderId="1" xfId="0" applyFont="1" applyFill="1" applyBorder="1" applyAlignment="1">
      <alignment horizontal="center"/>
    </xf>
    <xf numFmtId="0" fontId="14" fillId="8" borderId="1" xfId="0" applyFont="1" applyFill="1" applyBorder="1" applyAlignment="1">
      <alignment horizontal="center"/>
    </xf>
    <xf numFmtId="0" fontId="20" fillId="0" borderId="10" xfId="0" applyNumberFormat="1" applyFont="1" applyBorder="1" applyAlignment="1">
      <alignment horizontal="left" vertical="center" wrapText="1"/>
    </xf>
    <xf numFmtId="0" fontId="3" fillId="0" borderId="0" xfId="0" applyFont="1" applyFill="1"/>
    <xf numFmtId="0" fontId="4" fillId="0" borderId="0" xfId="0" applyFont="1" applyFill="1"/>
    <xf numFmtId="0" fontId="5" fillId="0" borderId="0" xfId="0" applyFont="1" applyFill="1" applyAlignment="1">
      <alignment horizontal="left"/>
    </xf>
    <xf numFmtId="2" fontId="3" fillId="0" borderId="0" xfId="0" applyNumberFormat="1" applyFont="1" applyFill="1"/>
    <xf numFmtId="0" fontId="3" fillId="0" borderId="2" xfId="0" applyFont="1" applyFill="1" applyBorder="1"/>
    <xf numFmtId="164" fontId="3" fillId="0" borderId="2" xfId="0" applyNumberFormat="1" applyFont="1" applyFill="1" applyBorder="1"/>
    <xf numFmtId="0" fontId="5" fillId="0" borderId="2" xfId="0" applyFont="1" applyFill="1" applyBorder="1" applyAlignment="1">
      <alignment horizontal="left"/>
    </xf>
    <xf numFmtId="164" fontId="3" fillId="0" borderId="0" xfId="0" applyNumberFormat="1" applyFont="1" applyFill="1"/>
    <xf numFmtId="0" fontId="3" fillId="0" borderId="0" xfId="0" applyFont="1" applyFill="1" applyAlignment="1">
      <alignment wrapText="1"/>
    </xf>
    <xf numFmtId="0" fontId="3" fillId="0" borderId="0" xfId="0" applyFont="1" applyFill="1" applyAlignment="1">
      <alignment vertical="top" wrapText="1"/>
    </xf>
    <xf numFmtId="0" fontId="3" fillId="0" borderId="0" xfId="0" applyFont="1" applyFill="1" applyAlignment="1">
      <alignment vertical="top"/>
    </xf>
    <xf numFmtId="164" fontId="3" fillId="0" borderId="0" xfId="0" applyNumberFormat="1" applyFont="1" applyFill="1" applyAlignment="1">
      <alignment vertical="top" wrapText="1"/>
    </xf>
    <xf numFmtId="9" fontId="3" fillId="0" borderId="0" xfId="0" applyNumberFormat="1" applyFont="1" applyFill="1"/>
    <xf numFmtId="0" fontId="5" fillId="0" borderId="0" xfId="0" applyNumberFormat="1" applyFont="1" applyFill="1" applyBorder="1" applyAlignment="1">
      <alignment horizontal="left" vertical="center"/>
    </xf>
    <xf numFmtId="0" fontId="5" fillId="0" borderId="0" xfId="0" quotePrefix="1" applyNumberFormat="1" applyFont="1" applyFill="1" applyBorder="1" applyAlignment="1">
      <alignment horizontal="left" vertical="center"/>
    </xf>
    <xf numFmtId="0" fontId="5" fillId="0" borderId="0" xfId="0" applyFont="1" applyFill="1" applyBorder="1" applyAlignment="1">
      <alignment horizontal="left" vertical="top"/>
    </xf>
    <xf numFmtId="165" fontId="3" fillId="0" borderId="0" xfId="0" applyNumberFormat="1" applyFont="1" applyFill="1" applyAlignment="1">
      <alignment wrapText="1"/>
    </xf>
    <xf numFmtId="10" fontId="3" fillId="0" borderId="0" xfId="0" applyNumberFormat="1" applyFont="1" applyFill="1"/>
    <xf numFmtId="0" fontId="3" fillId="0" borderId="0" xfId="0" applyFont="1" applyFill="1" applyAlignment="1">
      <alignment horizontal="center"/>
    </xf>
    <xf numFmtId="0" fontId="3" fillId="0" borderId="0" xfId="0" applyFont="1" applyFill="1" applyAlignment="1">
      <alignment horizontal="right"/>
    </xf>
    <xf numFmtId="0" fontId="3" fillId="0" borderId="0" xfId="0" applyNumberFormat="1" applyFont="1" applyFill="1" applyAlignment="1">
      <alignment wrapText="1"/>
    </xf>
    <xf numFmtId="165" fontId="3" fillId="0" borderId="0" xfId="0" applyNumberFormat="1" applyFont="1" applyFill="1"/>
    <xf numFmtId="165" fontId="4" fillId="0" borderId="0" xfId="0" applyNumberFormat="1" applyFont="1" applyFill="1"/>
    <xf numFmtId="165" fontId="3" fillId="0" borderId="0" xfId="0" applyNumberFormat="1" applyFont="1" applyFill="1" applyBorder="1" applyAlignment="1">
      <alignment wrapText="1"/>
    </xf>
    <xf numFmtId="0" fontId="3" fillId="0" borderId="0" xfId="0" applyFont="1" applyFill="1" applyBorder="1" applyAlignment="1">
      <alignment horizontal="center"/>
    </xf>
    <xf numFmtId="0" fontId="3" fillId="0" borderId="0" xfId="0" applyFont="1" applyFill="1" applyBorder="1" applyAlignment="1">
      <alignment horizontal="right"/>
    </xf>
    <xf numFmtId="0" fontId="2" fillId="0" borderId="0" xfId="0" applyNumberFormat="1" applyFont="1" applyFill="1" applyBorder="1" applyAlignment="1">
      <alignment horizontal="left" vertical="top" wrapText="1"/>
    </xf>
    <xf numFmtId="0" fontId="3" fillId="9" borderId="0" xfId="0" applyFont="1" applyFill="1"/>
    <xf numFmtId="0" fontId="3" fillId="9" borderId="0" xfId="0" applyFont="1" applyFill="1" applyAlignment="1">
      <alignment horizontal="center"/>
    </xf>
    <xf numFmtId="9" fontId="3" fillId="9" borderId="0" xfId="0" applyNumberFormat="1" applyFont="1" applyFill="1"/>
    <xf numFmtId="0" fontId="0" fillId="9" borderId="0" xfId="0" applyFill="1"/>
    <xf numFmtId="0" fontId="3" fillId="9" borderId="0" xfId="0" applyFont="1" applyFill="1" applyAlignment="1">
      <alignment horizontal="right"/>
    </xf>
    <xf numFmtId="0" fontId="5" fillId="9" borderId="0" xfId="0" applyFont="1" applyFill="1" applyAlignment="1">
      <alignment horizontal="left"/>
    </xf>
    <xf numFmtId="165" fontId="3" fillId="9" borderId="0" xfId="0" applyNumberFormat="1" applyFont="1" applyFill="1"/>
    <xf numFmtId="0" fontId="3" fillId="9" borderId="0" xfId="0" applyNumberFormat="1" applyFont="1" applyFill="1" applyAlignment="1">
      <alignment wrapText="1"/>
    </xf>
    <xf numFmtId="0" fontId="5" fillId="9" borderId="0" xfId="0" applyFont="1" applyFill="1" applyBorder="1" applyAlignment="1">
      <alignment horizontal="left" vertical="center"/>
    </xf>
    <xf numFmtId="0" fontId="3" fillId="9" borderId="0" xfId="0" applyFont="1" applyFill="1" applyAlignment="1">
      <alignment vertical="top" wrapText="1"/>
    </xf>
    <xf numFmtId="165" fontId="3" fillId="9" borderId="0" xfId="0" applyNumberFormat="1" applyFont="1" applyFill="1" applyAlignment="1">
      <alignment wrapText="1"/>
    </xf>
    <xf numFmtId="0" fontId="24" fillId="0" borderId="1" xfId="0" applyNumberFormat="1" applyFont="1" applyBorder="1" applyAlignment="1">
      <alignment vertical="center" wrapText="1"/>
    </xf>
    <xf numFmtId="0" fontId="13" fillId="6" borderId="15" xfId="0" applyFont="1" applyFill="1" applyBorder="1" applyAlignment="1"/>
    <xf numFmtId="0" fontId="4" fillId="0" borderId="1" xfId="0" applyFont="1" applyFill="1" applyBorder="1"/>
    <xf numFmtId="164" fontId="13" fillId="0" borderId="1" xfId="0" applyNumberFormat="1" applyFont="1" applyBorder="1"/>
    <xf numFmtId="0" fontId="1" fillId="0" borderId="1" xfId="0" applyFont="1" applyFill="1" applyBorder="1"/>
    <xf numFmtId="165" fontId="4" fillId="0" borderId="1" xfId="0" applyNumberFormat="1" applyFont="1" applyFill="1" applyBorder="1"/>
    <xf numFmtId="0" fontId="20" fillId="0" borderId="1" xfId="0" applyFont="1" applyFill="1" applyBorder="1" applyAlignment="1">
      <alignment vertical="center"/>
    </xf>
    <xf numFmtId="0" fontId="20" fillId="6" borderId="1" xfId="0" applyFont="1" applyFill="1" applyBorder="1" applyAlignment="1">
      <alignment vertical="center"/>
    </xf>
    <xf numFmtId="9" fontId="13" fillId="8" borderId="1" xfId="0" applyNumberFormat="1" applyFont="1" applyFill="1" applyBorder="1" applyAlignment="1">
      <alignment horizontal="center"/>
    </xf>
    <xf numFmtId="9" fontId="13" fillId="8" borderId="0" xfId="0" applyNumberFormat="1" applyFont="1" applyFill="1" applyBorder="1" applyAlignment="1">
      <alignment horizontal="center"/>
    </xf>
    <xf numFmtId="0" fontId="13" fillId="8" borderId="0" xfId="0" applyFont="1" applyFill="1" applyBorder="1" applyAlignment="1">
      <alignment horizontal="center"/>
    </xf>
    <xf numFmtId="164" fontId="13" fillId="8" borderId="1" xfId="0" applyNumberFormat="1" applyFont="1" applyFill="1" applyBorder="1" applyAlignment="1">
      <alignment horizontal="center"/>
    </xf>
    <xf numFmtId="164" fontId="3" fillId="0" borderId="0" xfId="0" applyNumberFormat="1" applyFont="1" applyFill="1" applyAlignment="1">
      <alignment horizontal="center"/>
    </xf>
    <xf numFmtId="0" fontId="20" fillId="0" borderId="10" xfId="0" applyNumberFormat="1" applyFont="1" applyBorder="1" applyAlignment="1">
      <alignment horizontal="right" vertical="center" wrapText="1"/>
    </xf>
    <xf numFmtId="0" fontId="13" fillId="0" borderId="1" xfId="0" applyFont="1" applyBorder="1" applyAlignment="1" applyProtection="1">
      <alignment horizontal="left" vertical="top" wrapText="1"/>
    </xf>
    <xf numFmtId="0" fontId="13" fillId="0" borderId="1" xfId="0" applyFont="1" applyBorder="1" applyAlignment="1">
      <alignment wrapText="1"/>
    </xf>
    <xf numFmtId="0" fontId="1" fillId="0" borderId="0" xfId="0" applyFont="1" applyAlignment="1">
      <alignment wrapText="1"/>
    </xf>
    <xf numFmtId="0" fontId="13" fillId="10" borderId="1" xfId="0" applyFont="1" applyFill="1" applyBorder="1" applyAlignment="1">
      <alignment horizontal="center"/>
    </xf>
    <xf numFmtId="0" fontId="13" fillId="10" borderId="7" xfId="0" applyFont="1" applyFill="1" applyBorder="1" applyAlignment="1">
      <alignment horizontal="center"/>
    </xf>
    <xf numFmtId="0" fontId="13" fillId="9" borderId="3" xfId="0" applyFont="1" applyFill="1" applyBorder="1" applyAlignment="1">
      <alignment wrapText="1"/>
    </xf>
    <xf numFmtId="0" fontId="13" fillId="9" borderId="3" xfId="0" applyFont="1" applyFill="1" applyBorder="1"/>
    <xf numFmtId="0" fontId="13" fillId="9" borderId="0" xfId="0" applyFont="1" applyFill="1"/>
    <xf numFmtId="166" fontId="24" fillId="0" borderId="10" xfId="1" applyNumberFormat="1" applyFont="1" applyBorder="1"/>
    <xf numFmtId="164" fontId="13" fillId="0" borderId="19" xfId="0" applyNumberFormat="1" applyFont="1" applyFill="1" applyBorder="1"/>
    <xf numFmtId="164" fontId="13" fillId="0" borderId="26" xfId="0" applyNumberFormat="1" applyFont="1" applyFill="1" applyBorder="1"/>
    <xf numFmtId="164" fontId="13" fillId="0" borderId="25" xfId="0" applyNumberFormat="1" applyFont="1" applyFill="1" applyBorder="1"/>
    <xf numFmtId="164" fontId="13" fillId="0" borderId="22" xfId="0" applyNumberFormat="1" applyFont="1" applyFill="1" applyBorder="1"/>
    <xf numFmtId="164" fontId="13" fillId="0" borderId="0" xfId="0" applyNumberFormat="1" applyFont="1" applyFill="1" applyBorder="1"/>
    <xf numFmtId="164" fontId="13" fillId="0" borderId="8" xfId="0" applyNumberFormat="1" applyFont="1" applyFill="1" applyBorder="1"/>
    <xf numFmtId="164" fontId="13" fillId="0" borderId="6" xfId="0" applyNumberFormat="1" applyFont="1" applyFill="1" applyBorder="1"/>
    <xf numFmtId="164" fontId="13" fillId="0" borderId="2" xfId="0" applyNumberFormat="1" applyFont="1" applyFill="1" applyBorder="1"/>
    <xf numFmtId="164" fontId="13" fillId="0" borderId="9" xfId="0" applyNumberFormat="1" applyFont="1" applyFill="1" applyBorder="1"/>
    <xf numFmtId="0" fontId="4" fillId="0" borderId="0" xfId="0" applyFont="1" applyFill="1" applyAlignment="1">
      <alignment horizontal="left"/>
    </xf>
    <xf numFmtId="0" fontId="12" fillId="0" borderId="1" xfId="0" applyFont="1" applyBorder="1" applyAlignment="1">
      <alignment vertical="top" wrapText="1"/>
    </xf>
    <xf numFmtId="0" fontId="12" fillId="0" borderId="0" xfId="0" applyFont="1" applyAlignment="1">
      <alignment vertical="top" wrapText="1"/>
    </xf>
    <xf numFmtId="0" fontId="12" fillId="0" borderId="0" xfId="0" applyFont="1" applyAlignment="1">
      <alignment wrapText="1"/>
    </xf>
    <xf numFmtId="0" fontId="12" fillId="0" borderId="1" xfId="0" applyFont="1" applyBorder="1" applyAlignment="1">
      <alignment wrapText="1"/>
    </xf>
    <xf numFmtId="0" fontId="3" fillId="0" borderId="0" xfId="0" applyFont="1" applyAlignment="1">
      <alignment horizontal="center"/>
    </xf>
    <xf numFmtId="0" fontId="3" fillId="0" borderId="0" xfId="0" applyFont="1" applyAlignment="1">
      <alignment horizontal="right"/>
    </xf>
    <xf numFmtId="0" fontId="3" fillId="0" borderId="0" xfId="0" applyFont="1" applyFill="1" applyBorder="1"/>
    <xf numFmtId="0" fontId="5" fillId="0" borderId="0" xfId="0" applyFont="1" applyFill="1" applyBorder="1" applyAlignment="1">
      <alignment horizontal="left"/>
    </xf>
    <xf numFmtId="0" fontId="30" fillId="0" borderId="0" xfId="0" applyNumberFormat="1" applyFont="1" applyFill="1" applyBorder="1" applyAlignment="1">
      <alignment vertical="top"/>
    </xf>
    <xf numFmtId="0" fontId="30" fillId="0" borderId="0" xfId="0" applyNumberFormat="1" applyFont="1" applyFill="1" applyBorder="1" applyAlignment="1">
      <alignment horizontal="left" vertical="top" wrapText="1"/>
    </xf>
    <xf numFmtId="165" fontId="4" fillId="0" borderId="0" xfId="0" applyNumberFormat="1" applyFont="1"/>
    <xf numFmtId="165" fontId="3" fillId="0" borderId="0" xfId="0" applyNumberFormat="1" applyFont="1"/>
    <xf numFmtId="165" fontId="3" fillId="0" borderId="0" xfId="0" applyNumberFormat="1" applyFont="1" applyAlignment="1">
      <alignment wrapText="1"/>
    </xf>
    <xf numFmtId="165" fontId="3" fillId="3" borderId="0" xfId="0" applyNumberFormat="1" applyFont="1" applyFill="1" applyAlignment="1">
      <alignment wrapText="1"/>
    </xf>
    <xf numFmtId="165" fontId="3" fillId="0" borderId="0" xfId="0" applyNumberFormat="1" applyFont="1" applyBorder="1" applyAlignment="1">
      <alignment wrapText="1"/>
    </xf>
    <xf numFmtId="0" fontId="12" fillId="0" borderId="1" xfId="0" applyFont="1" applyBorder="1" applyAlignment="1">
      <alignment horizontal="center"/>
    </xf>
    <xf numFmtId="0" fontId="12" fillId="0" borderId="5" xfId="0" applyFont="1" applyBorder="1" applyAlignment="1">
      <alignment horizontal="center"/>
    </xf>
    <xf numFmtId="0" fontId="12" fillId="0" borderId="1" xfId="0" applyNumberFormat="1" applyFont="1" applyFill="1" applyBorder="1" applyAlignment="1">
      <alignment horizontal="center"/>
    </xf>
    <xf numFmtId="9" fontId="12" fillId="0" borderId="1" xfId="0" applyNumberFormat="1" applyFont="1" applyFill="1" applyBorder="1" applyAlignment="1">
      <alignment horizontal="center"/>
    </xf>
    <xf numFmtId="0" fontId="12" fillId="0" borderId="1" xfId="0" applyFont="1" applyFill="1" applyBorder="1" applyAlignment="1">
      <alignment horizontal="center"/>
    </xf>
    <xf numFmtId="0" fontId="22" fillId="3" borderId="1" xfId="0" applyFont="1" applyFill="1" applyBorder="1" applyAlignment="1">
      <alignment horizontal="center"/>
    </xf>
    <xf numFmtId="0" fontId="3" fillId="0" borderId="0" xfId="0" applyFont="1" applyFill="1"/>
    <xf numFmtId="0" fontId="4" fillId="0" borderId="0" xfId="0" applyFont="1" applyFill="1"/>
    <xf numFmtId="0" fontId="5" fillId="0" borderId="0" xfId="0" applyFont="1" applyFill="1" applyAlignment="1">
      <alignment horizontal="left"/>
    </xf>
    <xf numFmtId="0" fontId="12" fillId="0" borderId="1" xfId="0" applyFont="1" applyBorder="1" applyAlignment="1">
      <alignment horizontal="left" vertical="top" wrapText="1"/>
    </xf>
    <xf numFmtId="0" fontId="12" fillId="2" borderId="24" xfId="0" applyFont="1" applyFill="1" applyBorder="1" applyAlignment="1"/>
    <xf numFmtId="0" fontId="0" fillId="0" borderId="1" xfId="0" applyFill="1" applyBorder="1"/>
    <xf numFmtId="0" fontId="12" fillId="0" borderId="1" xfId="0" applyFont="1" applyBorder="1" applyAlignment="1">
      <alignment horizontal="right"/>
    </xf>
    <xf numFmtId="0" fontId="13" fillId="0" borderId="5"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7" fillId="0" borderId="0" xfId="0" applyFont="1" applyBorder="1" applyAlignment="1">
      <alignment horizontal="right"/>
    </xf>
    <xf numFmtId="0" fontId="16" fillId="0" borderId="0" xfId="0" applyFont="1" applyBorder="1" applyAlignment="1">
      <alignment horizontal="center"/>
    </xf>
    <xf numFmtId="0" fontId="20" fillId="0" borderId="5" xfId="0" applyFont="1" applyBorder="1" applyAlignment="1">
      <alignment horizontal="center" vertical="center" textRotation="90" wrapText="1"/>
    </xf>
    <xf numFmtId="0" fontId="20" fillId="0" borderId="3" xfId="0" applyFont="1" applyBorder="1" applyAlignment="1">
      <alignment horizontal="center" vertical="center" textRotation="90" wrapText="1"/>
    </xf>
    <xf numFmtId="0" fontId="20" fillId="0" borderId="4" xfId="0" applyFont="1" applyBorder="1" applyAlignment="1">
      <alignment horizontal="center" vertical="center" textRotation="90" wrapText="1"/>
    </xf>
    <xf numFmtId="0" fontId="13" fillId="0" borderId="0" xfId="0" applyFont="1" applyBorder="1" applyAlignment="1">
      <alignment horizontal="right"/>
    </xf>
    <xf numFmtId="0" fontId="7" fillId="0" borderId="22" xfId="0" applyFont="1" applyBorder="1" applyAlignment="1">
      <alignment horizontal="center"/>
    </xf>
    <xf numFmtId="0" fontId="7" fillId="0" borderId="0" xfId="0" applyFont="1" applyBorder="1" applyAlignment="1">
      <alignment horizontal="center"/>
    </xf>
    <xf numFmtId="0" fontId="15" fillId="0" borderId="0" xfId="0" applyFont="1" applyBorder="1" applyAlignment="1">
      <alignment horizontal="center"/>
    </xf>
    <xf numFmtId="0" fontId="13" fillId="0" borderId="0" xfId="0" applyFont="1" applyBorder="1" applyAlignment="1">
      <alignment horizontal="left"/>
    </xf>
    <xf numFmtId="0" fontId="7" fillId="0" borderId="10" xfId="0" applyFont="1" applyBorder="1" applyAlignment="1">
      <alignment horizontal="center"/>
    </xf>
    <xf numFmtId="0" fontId="7" fillId="0" borderId="24" xfId="0" applyFont="1" applyBorder="1" applyAlignment="1">
      <alignment horizontal="center"/>
    </xf>
    <xf numFmtId="0" fontId="15" fillId="0" borderId="0" xfId="0" applyFont="1" applyAlignment="1">
      <alignment horizontal="center"/>
    </xf>
    <xf numFmtId="0" fontId="4" fillId="0" borderId="0" xfId="0" applyFont="1" applyFill="1" applyAlignment="1">
      <alignment horizontal="center"/>
    </xf>
  </cellXfs>
  <cellStyles count="3">
    <cellStyle name="Normal" xfId="0" builtinId="0"/>
    <cellStyle name="Percent" xfId="1" builtinId="5"/>
    <cellStyle name="Percent 2" xfId="2"/>
  </cellStyles>
  <dxfs count="5">
    <dxf>
      <font>
        <condense val="0"/>
        <extend val="0"/>
        <color indexed="22"/>
      </font>
      <fill>
        <patternFill patternType="solid">
          <bgColor indexed="22"/>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22"/>
      </font>
      <fill>
        <patternFill>
          <bgColor indexed="22"/>
        </patternFill>
      </fill>
    </dxf>
    <dxf>
      <fill>
        <patternFill>
          <bgColor indexed="1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0</xdr:row>
      <xdr:rowOff>190500</xdr:rowOff>
    </xdr:from>
    <xdr:to>
      <xdr:col>2</xdr:col>
      <xdr:colOff>3333750</xdr:colOff>
      <xdr:row>12</xdr:row>
      <xdr:rowOff>104775</xdr:rowOff>
    </xdr:to>
    <xdr:pic>
      <xdr:nvPicPr>
        <xdr:cNvPr id="4403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543425" y="190500"/>
          <a:ext cx="3181350" cy="2381250"/>
        </a:xfrm>
        <a:prstGeom prst="rect">
          <a:avLst/>
        </a:prstGeom>
        <a:noFill/>
        <a:ln w="1">
          <a:noFill/>
          <a:miter lim="800000"/>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xdr:row>
      <xdr:rowOff>114300</xdr:rowOff>
    </xdr:from>
    <xdr:to>
      <xdr:col>5</xdr:col>
      <xdr:colOff>0</xdr:colOff>
      <xdr:row>3</xdr:row>
      <xdr:rowOff>114300</xdr:rowOff>
    </xdr:to>
    <xdr:sp macro="" textlink="">
      <xdr:nvSpPr>
        <xdr:cNvPr id="45057" name="Line 1"/>
        <xdr:cNvSpPr>
          <a:spLocks noChangeShapeType="1"/>
        </xdr:cNvSpPr>
      </xdr:nvSpPr>
      <xdr:spPr bwMode="auto">
        <a:xfrm>
          <a:off x="4505325" y="609600"/>
          <a:ext cx="0" cy="0"/>
        </a:xfrm>
        <a:prstGeom prst="line">
          <a:avLst/>
        </a:prstGeom>
        <a:noFill/>
        <a:ln w="28575">
          <a:solidFill>
            <a:srgbClr val="000000"/>
          </a:solidFill>
          <a:round/>
          <a:headEnd type="triangle" w="med" len="me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heetViews>
  <sheetFormatPr defaultRowHeight="12.75"/>
  <cols>
    <col min="1" max="1" width="15" style="210" customWidth="1"/>
    <col min="2" max="2" width="10.42578125" style="170" customWidth="1"/>
    <col min="3" max="3" width="63.42578125" style="171" customWidth="1"/>
    <col min="4" max="4" width="21.28515625" customWidth="1"/>
  </cols>
  <sheetData>
    <row r="1" spans="1:3">
      <c r="A1" s="211" t="s">
        <v>728</v>
      </c>
    </row>
    <row r="3" spans="1:3">
      <c r="A3" s="212" t="s">
        <v>744</v>
      </c>
      <c r="B3" s="213" t="s">
        <v>729</v>
      </c>
      <c r="C3" s="214" t="s">
        <v>730</v>
      </c>
    </row>
    <row r="4" spans="1:3">
      <c r="A4" s="217">
        <v>1</v>
      </c>
      <c r="B4" s="218">
        <v>41473</v>
      </c>
      <c r="C4" s="216" t="s">
        <v>833</v>
      </c>
    </row>
    <row r="5" spans="1:3">
      <c r="A5" s="219"/>
      <c r="B5" s="220"/>
      <c r="C5" s="221"/>
    </row>
    <row r="6" spans="1:3">
      <c r="A6" s="219"/>
      <c r="B6" s="213"/>
      <c r="C6" s="221"/>
    </row>
    <row r="7" spans="1:3">
      <c r="A7" s="219"/>
      <c r="B7" s="220"/>
      <c r="C7" s="221"/>
    </row>
    <row r="8" spans="1:3">
      <c r="A8" s="219"/>
      <c r="B8" s="220"/>
      <c r="C8" s="221"/>
    </row>
    <row r="9" spans="1:3">
      <c r="A9" s="217"/>
      <c r="B9" s="218"/>
      <c r="C9" s="216"/>
    </row>
    <row r="23" spans="2:3">
      <c r="B23" s="172"/>
      <c r="C23"/>
    </row>
    <row r="33" spans="3:3">
      <c r="C33" s="177"/>
    </row>
  </sheetData>
  <phoneticPr fontId="1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workbookViewId="0"/>
  </sheetViews>
  <sheetFormatPr defaultRowHeight="12.75"/>
  <cols>
    <col min="1" max="1" width="5.42578125" style="19" customWidth="1"/>
    <col min="2" max="2" width="60.42578125" style="19" customWidth="1"/>
    <col min="3" max="3" width="67.140625" style="115" customWidth="1"/>
    <col min="4" max="16384" width="9.140625" style="19"/>
  </cols>
  <sheetData>
    <row r="1" spans="2:2" ht="15.75">
      <c r="B1" s="185" t="s">
        <v>682</v>
      </c>
    </row>
    <row r="2" spans="2:2">
      <c r="B2" s="186"/>
    </row>
    <row r="3" spans="2:2">
      <c r="B3" s="187" t="s">
        <v>686</v>
      </c>
    </row>
    <row r="4" spans="2:2" ht="25.5">
      <c r="B4" s="297" t="s">
        <v>836</v>
      </c>
    </row>
    <row r="5" spans="2:2">
      <c r="B5" s="186"/>
    </row>
    <row r="6" spans="2:2">
      <c r="B6" s="186" t="s">
        <v>683</v>
      </c>
    </row>
    <row r="7" spans="2:2">
      <c r="B7" s="186"/>
    </row>
    <row r="8" spans="2:2">
      <c r="B8" s="188" t="s">
        <v>707</v>
      </c>
    </row>
    <row r="9" spans="2:2" ht="25.5">
      <c r="B9" s="186" t="s">
        <v>684</v>
      </c>
    </row>
    <row r="10" spans="2:2" ht="25.5">
      <c r="B10" s="297" t="s">
        <v>868</v>
      </c>
    </row>
    <row r="11" spans="2:2">
      <c r="B11" s="186"/>
    </row>
    <row r="12" spans="2:2">
      <c r="B12" s="188" t="s">
        <v>685</v>
      </c>
    </row>
    <row r="13" spans="2:2" ht="25.5">
      <c r="B13" s="297" t="s">
        <v>837</v>
      </c>
    </row>
    <row r="14" spans="2:2" ht="25.5">
      <c r="B14" s="297" t="s">
        <v>838</v>
      </c>
    </row>
    <row r="16" spans="2:2">
      <c r="B16" s="56" t="s">
        <v>839</v>
      </c>
    </row>
    <row r="17" spans="1:3" ht="38.25">
      <c r="B17" s="298" t="s">
        <v>843</v>
      </c>
    </row>
    <row r="18" spans="1:3">
      <c r="B18" s="297" t="s">
        <v>840</v>
      </c>
    </row>
    <row r="19" spans="1:3">
      <c r="B19" s="186"/>
    </row>
    <row r="20" spans="1:3">
      <c r="B20" s="186"/>
    </row>
    <row r="21" spans="1:3">
      <c r="B21" s="187" t="s">
        <v>687</v>
      </c>
    </row>
    <row r="22" spans="1:3" ht="51">
      <c r="B22" s="186" t="s">
        <v>822</v>
      </c>
    </row>
    <row r="23" spans="1:3" ht="25.5">
      <c r="B23" s="186" t="s">
        <v>701</v>
      </c>
    </row>
    <row r="24" spans="1:3">
      <c r="B24" s="186"/>
    </row>
    <row r="25" spans="1:3" ht="25.5">
      <c r="B25" s="186" t="s">
        <v>708</v>
      </c>
    </row>
    <row r="26" spans="1:3">
      <c r="B26" s="73"/>
    </row>
    <row r="27" spans="1:3" s="116" customFormat="1" ht="18">
      <c r="A27" s="189"/>
      <c r="B27" s="190" t="s">
        <v>705</v>
      </c>
      <c r="C27" s="191" t="s">
        <v>706</v>
      </c>
    </row>
    <row r="28" spans="1:3" ht="25.5">
      <c r="A28" s="186"/>
      <c r="B28" s="192" t="s">
        <v>663</v>
      </c>
      <c r="C28" s="193" t="s">
        <v>700</v>
      </c>
    </row>
    <row r="29" spans="1:3">
      <c r="A29" s="186"/>
      <c r="B29" s="186"/>
      <c r="C29" s="186"/>
    </row>
    <row r="30" spans="1:3" ht="25.5">
      <c r="A30" s="186"/>
      <c r="B30" s="192" t="s">
        <v>664</v>
      </c>
      <c r="C30" s="193" t="s">
        <v>799</v>
      </c>
    </row>
    <row r="31" spans="1:3">
      <c r="A31" s="186"/>
      <c r="B31" s="194" t="s">
        <v>662</v>
      </c>
      <c r="C31" s="193" t="s">
        <v>697</v>
      </c>
    </row>
    <row r="32" spans="1:3">
      <c r="A32" s="186"/>
      <c r="B32" s="194" t="s">
        <v>797</v>
      </c>
      <c r="C32" s="193" t="s">
        <v>791</v>
      </c>
    </row>
    <row r="33" spans="1:3">
      <c r="A33" s="186"/>
      <c r="B33" s="194" t="s">
        <v>798</v>
      </c>
      <c r="C33" s="193" t="s">
        <v>696</v>
      </c>
    </row>
    <row r="34" spans="1:3" ht="25.5">
      <c r="A34" s="186"/>
      <c r="B34" s="194" t="s">
        <v>644</v>
      </c>
      <c r="C34" s="193" t="s">
        <v>826</v>
      </c>
    </row>
    <row r="35" spans="1:3">
      <c r="A35" s="186"/>
      <c r="B35" s="194" t="s">
        <v>648</v>
      </c>
      <c r="C35" s="193" t="s">
        <v>698</v>
      </c>
    </row>
    <row r="36" spans="1:3">
      <c r="A36" s="186"/>
      <c r="B36" s="195"/>
      <c r="C36" s="193"/>
    </row>
    <row r="37" spans="1:3">
      <c r="A37" s="196" t="s">
        <v>689</v>
      </c>
      <c r="B37" s="196" t="s">
        <v>688</v>
      </c>
      <c r="C37" s="196"/>
    </row>
    <row r="38" spans="1:3" ht="57.75" customHeight="1">
      <c r="A38" s="197">
        <v>1</v>
      </c>
      <c r="B38" s="194" t="s">
        <v>526</v>
      </c>
      <c r="C38" s="277" t="s">
        <v>800</v>
      </c>
    </row>
    <row r="39" spans="1:3" ht="57.75" customHeight="1">
      <c r="A39" s="197"/>
      <c r="B39" s="194" t="s">
        <v>790</v>
      </c>
      <c r="C39" s="278" t="s">
        <v>823</v>
      </c>
    </row>
    <row r="40" spans="1:3" ht="15">
      <c r="A40" s="197">
        <v>2</v>
      </c>
      <c r="B40" s="194" t="s">
        <v>8</v>
      </c>
      <c r="C40" s="65" t="s">
        <v>794</v>
      </c>
    </row>
    <row r="41" spans="1:3" ht="38.25">
      <c r="A41" s="197">
        <v>3</v>
      </c>
      <c r="B41" s="198" t="s">
        <v>792</v>
      </c>
      <c r="C41" s="299" t="s">
        <v>875</v>
      </c>
    </row>
    <row r="42" spans="1:3" ht="25.5">
      <c r="A42" s="197"/>
      <c r="B42" s="198" t="s">
        <v>752</v>
      </c>
      <c r="C42" s="278" t="s">
        <v>795</v>
      </c>
    </row>
    <row r="43" spans="1:3" ht="38.25">
      <c r="A43" s="197">
        <v>4</v>
      </c>
      <c r="B43" s="198" t="s">
        <v>869</v>
      </c>
      <c r="C43" s="278" t="s">
        <v>801</v>
      </c>
    </row>
    <row r="44" spans="1:3" ht="15">
      <c r="A44" s="197">
        <v>5</v>
      </c>
      <c r="B44" s="198" t="s">
        <v>870</v>
      </c>
      <c r="C44" s="320" t="s">
        <v>853</v>
      </c>
    </row>
    <row r="45" spans="1:3" ht="38.25">
      <c r="A45" s="197">
        <v>6</v>
      </c>
      <c r="B45" s="199" t="s">
        <v>7</v>
      </c>
      <c r="C45" s="193" t="s">
        <v>702</v>
      </c>
    </row>
    <row r="46" spans="1:3" ht="76.5">
      <c r="A46" s="197">
        <v>7</v>
      </c>
      <c r="B46" s="199" t="s">
        <v>549</v>
      </c>
      <c r="C46" s="193" t="s">
        <v>802</v>
      </c>
    </row>
    <row r="47" spans="1:3" ht="38.25">
      <c r="A47" s="197">
        <v>8</v>
      </c>
      <c r="B47" s="199" t="s">
        <v>6</v>
      </c>
      <c r="C47" s="193" t="s">
        <v>796</v>
      </c>
    </row>
    <row r="48" spans="1:3" ht="15">
      <c r="A48" s="197">
        <v>9</v>
      </c>
      <c r="B48" s="199" t="s">
        <v>550</v>
      </c>
      <c r="C48" s="193" t="s">
        <v>703</v>
      </c>
    </row>
    <row r="49" spans="1:3" ht="25.5">
      <c r="A49" s="197">
        <v>10</v>
      </c>
      <c r="B49" s="199" t="s">
        <v>855</v>
      </c>
      <c r="C49" s="296" t="s">
        <v>871</v>
      </c>
    </row>
    <row r="50" spans="1:3" ht="15">
      <c r="A50" s="197">
        <v>11</v>
      </c>
      <c r="B50" s="199" t="s">
        <v>3</v>
      </c>
      <c r="C50" s="193" t="s">
        <v>691</v>
      </c>
    </row>
    <row r="51" spans="1:3" ht="15">
      <c r="A51" s="197"/>
      <c r="B51" s="200" t="s">
        <v>5</v>
      </c>
      <c r="C51" s="193" t="s">
        <v>692</v>
      </c>
    </row>
    <row r="52" spans="1:3" ht="15">
      <c r="A52" s="197"/>
      <c r="B52" s="200" t="s">
        <v>525</v>
      </c>
      <c r="C52" s="65" t="s">
        <v>793</v>
      </c>
    </row>
    <row r="53" spans="1:3" ht="15">
      <c r="A53" s="197"/>
      <c r="B53" s="200" t="s">
        <v>4</v>
      </c>
      <c r="C53" s="65" t="s">
        <v>692</v>
      </c>
    </row>
    <row r="54" spans="1:3" ht="15">
      <c r="A54" s="197"/>
      <c r="B54" s="201" t="s">
        <v>524</v>
      </c>
      <c r="C54" s="65" t="s">
        <v>692</v>
      </c>
    </row>
    <row r="55" spans="1:3" ht="25.5">
      <c r="A55" s="197">
        <v>12</v>
      </c>
      <c r="B55" s="199" t="s">
        <v>0</v>
      </c>
      <c r="C55" s="193" t="s">
        <v>694</v>
      </c>
    </row>
    <row r="56" spans="1:3" ht="25.5">
      <c r="A56" s="197">
        <v>13</v>
      </c>
      <c r="B56" s="199" t="s">
        <v>693</v>
      </c>
      <c r="C56" s="193" t="s">
        <v>704</v>
      </c>
    </row>
    <row r="57" spans="1:3" ht="25.5">
      <c r="A57" s="197">
        <v>14</v>
      </c>
      <c r="B57" s="151" t="s">
        <v>832</v>
      </c>
      <c r="C57" s="296" t="s">
        <v>835</v>
      </c>
    </row>
    <row r="58" spans="1:3" ht="15">
      <c r="A58" s="203">
        <v>15</v>
      </c>
      <c r="B58" s="196" t="s">
        <v>834</v>
      </c>
      <c r="C58" s="193"/>
    </row>
    <row r="59" spans="1:3" ht="25.5">
      <c r="A59" s="197"/>
      <c r="B59" s="202" t="s">
        <v>695</v>
      </c>
      <c r="C59" s="193" t="s">
        <v>699</v>
      </c>
    </row>
    <row r="60" spans="1:3" ht="15">
      <c r="A60" s="197"/>
      <c r="B60" s="202" t="s">
        <v>659</v>
      </c>
      <c r="C60" s="324" t="s">
        <v>690</v>
      </c>
    </row>
    <row r="61" spans="1:3" ht="15">
      <c r="A61" s="197"/>
      <c r="B61" s="202" t="s">
        <v>660</v>
      </c>
      <c r="C61" s="325"/>
    </row>
    <row r="62" spans="1:3" ht="15">
      <c r="A62" s="197"/>
      <c r="B62" s="202" t="s">
        <v>661</v>
      </c>
      <c r="C62" s="326"/>
    </row>
    <row r="63" spans="1:3">
      <c r="A63" s="186"/>
      <c r="B63" s="186"/>
      <c r="C63" s="186"/>
    </row>
    <row r="64" spans="1:3">
      <c r="A64" s="186"/>
      <c r="B64" s="186"/>
      <c r="C64" s="186"/>
    </row>
    <row r="65" spans="1:3">
      <c r="A65" s="186"/>
      <c r="B65" s="186"/>
      <c r="C65" s="186"/>
    </row>
    <row r="66" spans="1:3">
      <c r="A66" s="186"/>
      <c r="B66" s="186"/>
      <c r="C66" s="186"/>
    </row>
    <row r="67" spans="1:3">
      <c r="A67" s="186"/>
      <c r="B67" s="186"/>
      <c r="C67" s="186"/>
    </row>
    <row r="68" spans="1:3">
      <c r="A68" s="186"/>
      <c r="B68" s="186"/>
      <c r="C68" s="186"/>
    </row>
    <row r="69" spans="1:3">
      <c r="A69" s="186"/>
      <c r="B69" s="186"/>
      <c r="C69" s="186"/>
    </row>
  </sheetData>
  <mergeCells count="1">
    <mergeCell ref="C60:C62"/>
  </mergeCells>
  <phoneticPr fontId="10"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Q44"/>
  <sheetViews>
    <sheetView tabSelected="1" zoomScale="85" zoomScaleNormal="85" zoomScaleSheetLayoutView="70" workbookViewId="0">
      <pane xSplit="2" ySplit="12" topLeftCell="C13" activePane="bottomRight" state="frozen"/>
      <selection activeCell="AD33" sqref="AD33"/>
      <selection pane="topRight" activeCell="AD33" sqref="AD33"/>
      <selection pane="bottomLeft" activeCell="AD33" sqref="AD33"/>
      <selection pane="bottomRight"/>
    </sheetView>
  </sheetViews>
  <sheetFormatPr defaultRowHeight="12.75"/>
  <cols>
    <col min="1" max="1" width="6.28515625" style="19" customWidth="1"/>
    <col min="2" max="2" width="56.5703125" style="56" customWidth="1"/>
    <col min="3" max="3" width="15.7109375" style="57" customWidth="1"/>
    <col min="4" max="4" width="9.140625" style="57" hidden="1" customWidth="1"/>
    <col min="5" max="5" width="15.7109375" style="57" customWidth="1"/>
    <col min="6" max="6" width="15.7109375" style="57" hidden="1" customWidth="1"/>
    <col min="7" max="7" width="15.7109375" style="57" customWidth="1"/>
    <col min="8" max="8" width="15.7109375" style="57" hidden="1" customWidth="1"/>
    <col min="9" max="9" width="15.7109375" style="57" customWidth="1"/>
    <col min="10" max="10" width="15.7109375" style="57" hidden="1" customWidth="1"/>
    <col min="11" max="11" width="15.7109375" style="57" customWidth="1"/>
    <col min="12" max="12" width="15.7109375" style="57" hidden="1" customWidth="1"/>
    <col min="13" max="13" width="15.7109375" style="57" customWidth="1"/>
    <col min="14" max="14" width="15.7109375" style="57" hidden="1" customWidth="1"/>
    <col min="15" max="15" width="15.7109375" style="57" customWidth="1"/>
    <col min="16" max="16" width="15.7109375" style="57" hidden="1" customWidth="1"/>
    <col min="17" max="17" width="15.7109375" style="57" customWidth="1"/>
    <col min="18" max="18" width="15.7109375" style="57" hidden="1" customWidth="1"/>
    <col min="19" max="19" width="15.7109375" style="57" customWidth="1"/>
    <col min="20" max="20" width="15.7109375" style="57" hidden="1" customWidth="1"/>
    <col min="21" max="21" width="15.7109375" style="57" customWidth="1"/>
    <col min="22" max="22" width="15.7109375" style="57" hidden="1" customWidth="1"/>
    <col min="23" max="23" width="15.7109375" style="57" customWidth="1"/>
    <col min="24" max="24" width="15.7109375" style="57" hidden="1" customWidth="1"/>
    <col min="25" max="25" width="15.7109375" style="57" customWidth="1"/>
    <col min="26" max="26" width="15.7109375" style="57" hidden="1" customWidth="1"/>
    <col min="27" max="27" width="15.7109375" style="57" customWidth="1"/>
    <col min="28" max="28" width="15.7109375" style="57" hidden="1" customWidth="1"/>
    <col min="29" max="29" width="15.7109375" style="57" customWidth="1"/>
    <col min="30" max="30" width="15.7109375" style="57" hidden="1" customWidth="1"/>
    <col min="31" max="31" width="15.7109375" style="57" customWidth="1"/>
    <col min="32" max="32" width="15.7109375" style="57" hidden="1" customWidth="1"/>
    <col min="33" max="33" width="15.7109375" style="57" customWidth="1"/>
    <col min="34" max="34" width="15.7109375" style="57" hidden="1" customWidth="1"/>
    <col min="35" max="35" width="15.7109375" style="57" customWidth="1"/>
    <col min="36" max="36" width="15.7109375" style="57" hidden="1" customWidth="1"/>
    <col min="37" max="37" width="15.7109375" style="57" customWidth="1"/>
    <col min="38" max="38" width="15.7109375" style="57" hidden="1" customWidth="1"/>
    <col min="39" max="39" width="15.7109375" style="57" customWidth="1"/>
    <col min="40" max="40" width="15.7109375" style="57" hidden="1" customWidth="1"/>
    <col min="41" max="41" width="15.7109375" style="57" customWidth="1"/>
    <col min="42" max="42" width="15.7109375" style="57" hidden="1" customWidth="1"/>
    <col min="43" max="16384" width="9.140625" style="19"/>
  </cols>
  <sheetData>
    <row r="1" spans="1:43" s="73" customFormat="1" ht="26.25">
      <c r="A1" s="148"/>
      <c r="B1" s="148"/>
      <c r="C1" s="328" t="s">
        <v>656</v>
      </c>
      <c r="D1" s="328"/>
      <c r="E1" s="328"/>
      <c r="F1" s="328"/>
      <c r="G1" s="328"/>
      <c r="H1" s="328"/>
      <c r="I1" s="328"/>
      <c r="J1" s="328"/>
      <c r="K1" s="328"/>
      <c r="L1" s="328"/>
      <c r="M1" s="328"/>
      <c r="N1" s="328"/>
      <c r="O1" s="328"/>
      <c r="P1" s="328"/>
      <c r="Q1" s="328"/>
      <c r="R1" s="328"/>
      <c r="S1" s="328"/>
      <c r="T1" s="118"/>
      <c r="U1" s="328" t="s">
        <v>656</v>
      </c>
      <c r="V1" s="328"/>
      <c r="W1" s="328"/>
      <c r="X1" s="328"/>
      <c r="Y1" s="328"/>
      <c r="Z1" s="328"/>
      <c r="AA1" s="328"/>
      <c r="AB1" s="328"/>
      <c r="AC1" s="328"/>
      <c r="AD1" s="328"/>
      <c r="AE1" s="328"/>
      <c r="AF1" s="328"/>
      <c r="AG1" s="328"/>
      <c r="AH1" s="328"/>
      <c r="AI1" s="328"/>
      <c r="AJ1" s="328"/>
      <c r="AK1" s="328"/>
      <c r="AL1" s="328"/>
      <c r="AM1" s="328"/>
      <c r="AN1" s="328"/>
      <c r="AO1" s="328"/>
      <c r="AP1" s="118"/>
    </row>
    <row r="2" spans="1:43" s="22" customFormat="1" ht="19.5">
      <c r="A2" s="159"/>
      <c r="C2" s="327" t="s">
        <v>663</v>
      </c>
      <c r="D2" s="327"/>
      <c r="E2" s="332"/>
      <c r="F2" s="161"/>
      <c r="G2" s="57"/>
      <c r="H2" s="57"/>
      <c r="J2" s="160"/>
      <c r="K2" s="160"/>
      <c r="L2" s="160"/>
      <c r="M2" s="160"/>
      <c r="N2" s="160"/>
      <c r="O2" s="57"/>
      <c r="P2" s="160"/>
      <c r="Q2" s="173" t="s">
        <v>723</v>
      </c>
      <c r="R2" s="21"/>
      <c r="S2" s="57"/>
      <c r="T2" s="160"/>
      <c r="U2" s="327" t="s">
        <v>663</v>
      </c>
      <c r="V2" s="327"/>
      <c r="W2" s="327"/>
      <c r="X2" s="127"/>
      <c r="Y2" s="57">
        <f>G2</f>
        <v>0</v>
      </c>
      <c r="Z2" s="57"/>
      <c r="AB2" s="160"/>
      <c r="AC2" s="160"/>
      <c r="AD2" s="160"/>
      <c r="AE2" s="160"/>
      <c r="AF2" s="160"/>
      <c r="AG2" s="57"/>
      <c r="AH2" s="160"/>
      <c r="AI2" s="57"/>
      <c r="AJ2" s="160"/>
      <c r="AK2" s="57"/>
      <c r="AL2" s="160"/>
      <c r="AM2" s="173" t="s">
        <v>723</v>
      </c>
      <c r="AN2" s="21"/>
      <c r="AO2" s="57">
        <f>S2</f>
        <v>0</v>
      </c>
      <c r="AP2" s="160"/>
    </row>
    <row r="3" spans="1:43" s="22" customFormat="1" ht="19.5">
      <c r="A3" s="159"/>
      <c r="C3" s="327" t="s">
        <v>721</v>
      </c>
      <c r="D3" s="327"/>
      <c r="E3" s="332"/>
      <c r="F3" s="161"/>
      <c r="G3" s="57"/>
      <c r="H3" s="57"/>
      <c r="J3" s="160"/>
      <c r="K3" s="160"/>
      <c r="L3" s="160"/>
      <c r="M3" s="160"/>
      <c r="N3" s="160"/>
      <c r="O3" s="57"/>
      <c r="P3" s="160"/>
      <c r="Q3" s="173" t="s">
        <v>724</v>
      </c>
      <c r="R3" s="21"/>
      <c r="S3" s="162"/>
      <c r="T3" s="160"/>
      <c r="U3" s="327" t="s">
        <v>721</v>
      </c>
      <c r="V3" s="327"/>
      <c r="W3" s="327"/>
      <c r="X3" s="127"/>
      <c r="Y3" s="57">
        <f>G3</f>
        <v>0</v>
      </c>
      <c r="Z3" s="57"/>
      <c r="AB3" s="160"/>
      <c r="AC3" s="160"/>
      <c r="AD3" s="160"/>
      <c r="AE3" s="160"/>
      <c r="AF3" s="160"/>
      <c r="AG3" s="57"/>
      <c r="AH3" s="160"/>
      <c r="AI3" s="57"/>
      <c r="AJ3" s="160"/>
      <c r="AK3" s="162"/>
      <c r="AL3" s="160"/>
      <c r="AM3" s="173" t="s">
        <v>724</v>
      </c>
      <c r="AN3" s="21"/>
      <c r="AO3" s="162">
        <f>S3</f>
        <v>0</v>
      </c>
      <c r="AP3" s="160"/>
    </row>
    <row r="4" spans="1:43" s="22" customFormat="1" ht="18.75">
      <c r="A4" s="159"/>
      <c r="C4" s="327" t="s">
        <v>722</v>
      </c>
      <c r="D4" s="327"/>
      <c r="E4" s="332"/>
      <c r="F4" s="161"/>
      <c r="G4" s="57"/>
      <c r="H4" s="57"/>
      <c r="J4" s="160"/>
      <c r="K4" s="160"/>
      <c r="L4" s="160"/>
      <c r="M4" s="160"/>
      <c r="N4" s="160"/>
      <c r="O4" s="160"/>
      <c r="P4" s="160"/>
      <c r="Q4" s="173" t="s">
        <v>725</v>
      </c>
      <c r="R4" s="154"/>
      <c r="S4" s="57"/>
      <c r="T4" s="160"/>
      <c r="U4" s="327" t="s">
        <v>722</v>
      </c>
      <c r="V4" s="327"/>
      <c r="W4" s="327"/>
      <c r="X4" s="127"/>
      <c r="Y4" s="57">
        <f>G4</f>
        <v>0</v>
      </c>
      <c r="Z4" s="57"/>
      <c r="AB4" s="160"/>
      <c r="AC4" s="160"/>
      <c r="AD4" s="160"/>
      <c r="AE4" s="160"/>
      <c r="AF4" s="160"/>
      <c r="AG4" s="160"/>
      <c r="AH4" s="160"/>
      <c r="AI4" s="160"/>
      <c r="AJ4" s="160"/>
      <c r="AK4" s="160"/>
      <c r="AL4" s="160"/>
      <c r="AM4" s="173" t="s">
        <v>725</v>
      </c>
      <c r="AN4" s="154"/>
      <c r="AO4" s="57">
        <f>S4</f>
        <v>0</v>
      </c>
      <c r="AP4" s="160"/>
    </row>
    <row r="5" spans="1:43" s="22" customFormat="1" ht="19.5">
      <c r="A5" s="20"/>
      <c r="C5" s="155"/>
      <c r="D5" s="155"/>
      <c r="E5" s="155"/>
      <c r="F5" s="127"/>
      <c r="G5" s="154"/>
      <c r="H5" s="154"/>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row>
    <row r="6" spans="1:43" s="22" customFormat="1" ht="19.5">
      <c r="A6" s="20"/>
      <c r="B6" s="23" t="s">
        <v>664</v>
      </c>
      <c r="C6" s="25" t="s">
        <v>669</v>
      </c>
      <c r="D6" s="25"/>
      <c r="E6" s="25" t="s">
        <v>665</v>
      </c>
      <c r="F6" s="25"/>
      <c r="G6" s="25" t="s">
        <v>665</v>
      </c>
      <c r="H6" s="25"/>
      <c r="I6" s="25" t="s">
        <v>665</v>
      </c>
      <c r="J6" s="25"/>
      <c r="K6" s="25" t="s">
        <v>665</v>
      </c>
      <c r="L6" s="25"/>
      <c r="M6" s="25" t="s">
        <v>665</v>
      </c>
      <c r="N6" s="25"/>
      <c r="O6" s="25" t="s">
        <v>665</v>
      </c>
      <c r="P6" s="25"/>
      <c r="Q6" s="25" t="s">
        <v>665</v>
      </c>
      <c r="R6" s="25"/>
      <c r="S6" s="25" t="s">
        <v>665</v>
      </c>
      <c r="T6" s="25"/>
      <c r="U6" s="25" t="s">
        <v>665</v>
      </c>
      <c r="V6" s="25"/>
      <c r="W6" s="25" t="s">
        <v>665</v>
      </c>
      <c r="X6" s="25"/>
      <c r="Y6" s="25" t="s">
        <v>665</v>
      </c>
      <c r="Z6" s="25"/>
      <c r="AA6" s="25" t="s">
        <v>665</v>
      </c>
      <c r="AB6" s="25" t="s">
        <v>665</v>
      </c>
      <c r="AC6" s="25" t="s">
        <v>665</v>
      </c>
      <c r="AD6" s="25"/>
      <c r="AE6" s="25" t="s">
        <v>665</v>
      </c>
      <c r="AF6" s="25"/>
      <c r="AG6" s="25" t="s">
        <v>665</v>
      </c>
      <c r="AH6" s="25"/>
      <c r="AI6" s="25" t="s">
        <v>665</v>
      </c>
      <c r="AJ6" s="25"/>
      <c r="AK6" s="25" t="s">
        <v>665</v>
      </c>
      <c r="AL6" s="121"/>
      <c r="AM6" s="25" t="s">
        <v>665</v>
      </c>
      <c r="AN6" s="25"/>
      <c r="AO6" s="25" t="s">
        <v>665</v>
      </c>
      <c r="AP6" s="119"/>
    </row>
    <row r="7" spans="1:43">
      <c r="B7" s="127"/>
      <c r="C7" s="24" t="s">
        <v>534</v>
      </c>
      <c r="D7" s="24"/>
      <c r="E7" s="24" t="s">
        <v>535</v>
      </c>
      <c r="F7" s="24"/>
      <c r="G7" s="24" t="s">
        <v>536</v>
      </c>
      <c r="H7" s="24"/>
      <c r="I7" s="24" t="s">
        <v>537</v>
      </c>
      <c r="J7" s="24"/>
      <c r="K7" s="24" t="s">
        <v>542</v>
      </c>
      <c r="L7" s="24"/>
      <c r="M7" s="24" t="s">
        <v>543</v>
      </c>
      <c r="N7" s="24"/>
      <c r="O7" s="24" t="s">
        <v>544</v>
      </c>
      <c r="P7" s="24"/>
      <c r="Q7" s="24" t="s">
        <v>545</v>
      </c>
      <c r="R7" s="24"/>
      <c r="S7" s="24" t="s">
        <v>546</v>
      </c>
      <c r="T7" s="120"/>
      <c r="U7" s="24" t="s">
        <v>672</v>
      </c>
      <c r="V7" s="120"/>
      <c r="W7" s="24" t="s">
        <v>673</v>
      </c>
      <c r="X7" s="24"/>
      <c r="Y7" s="24" t="s">
        <v>674</v>
      </c>
      <c r="Z7" s="120"/>
      <c r="AA7" s="24" t="s">
        <v>675</v>
      </c>
      <c r="AB7" s="24"/>
      <c r="AC7" s="24" t="s">
        <v>676</v>
      </c>
      <c r="AD7" s="120"/>
      <c r="AE7" s="24" t="s">
        <v>677</v>
      </c>
      <c r="AF7" s="120"/>
      <c r="AG7" s="24" t="s">
        <v>678</v>
      </c>
      <c r="AH7" s="24"/>
      <c r="AI7" s="24" t="s">
        <v>679</v>
      </c>
      <c r="AJ7" s="120"/>
      <c r="AK7" s="24" t="s">
        <v>680</v>
      </c>
      <c r="AL7" s="120"/>
      <c r="AM7" s="24" t="s">
        <v>709</v>
      </c>
      <c r="AN7" s="120"/>
      <c r="AO7" s="24" t="s">
        <v>681</v>
      </c>
      <c r="AP7" s="120"/>
    </row>
    <row r="8" spans="1:43" ht="15.75">
      <c r="B8" s="149" t="s">
        <v>662</v>
      </c>
      <c r="C8" s="311" t="s">
        <v>872</v>
      </c>
      <c r="D8" s="311"/>
      <c r="E8" s="311" t="s">
        <v>873</v>
      </c>
      <c r="F8" s="311"/>
      <c r="G8" s="311" t="s">
        <v>874</v>
      </c>
      <c r="H8" s="25"/>
      <c r="I8" s="25"/>
      <c r="J8" s="25"/>
      <c r="K8" s="25"/>
      <c r="L8" s="25"/>
      <c r="M8" s="25"/>
      <c r="N8" s="25"/>
      <c r="O8" s="25"/>
      <c r="P8" s="25"/>
      <c r="Q8" s="25"/>
      <c r="R8" s="25"/>
      <c r="S8" s="25"/>
      <c r="T8" s="121"/>
      <c r="U8" s="25"/>
      <c r="V8" s="121"/>
      <c r="W8" s="25"/>
      <c r="X8" s="25"/>
      <c r="Y8" s="25"/>
      <c r="Z8" s="121"/>
      <c r="AA8" s="25"/>
      <c r="AB8" s="25"/>
      <c r="AC8" s="25"/>
      <c r="AD8" s="121"/>
      <c r="AE8" s="25"/>
      <c r="AF8" s="121"/>
      <c r="AG8" s="25"/>
      <c r="AH8" s="25"/>
      <c r="AI8" s="25"/>
      <c r="AJ8" s="121"/>
      <c r="AK8" s="25"/>
      <c r="AL8" s="121"/>
      <c r="AM8" s="25"/>
      <c r="AN8" s="121"/>
      <c r="AO8" s="25"/>
      <c r="AP8" s="121"/>
    </row>
    <row r="9" spans="1:43" ht="15.75">
      <c r="B9" s="149" t="s">
        <v>750</v>
      </c>
      <c r="C9" s="311">
        <v>400</v>
      </c>
      <c r="D9" s="311"/>
      <c r="E9" s="311">
        <v>749.4</v>
      </c>
      <c r="F9" s="311"/>
      <c r="G9" s="311">
        <v>599.5</v>
      </c>
      <c r="H9" s="25"/>
      <c r="I9" s="25"/>
      <c r="J9" s="25"/>
      <c r="K9" s="25"/>
      <c r="L9" s="25"/>
      <c r="M9" s="25"/>
      <c r="N9" s="25"/>
      <c r="O9" s="25"/>
      <c r="P9" s="25"/>
      <c r="Q9" s="25"/>
      <c r="R9" s="25"/>
      <c r="S9" s="25"/>
      <c r="T9" s="121"/>
      <c r="U9" s="26"/>
      <c r="V9" s="121"/>
      <c r="W9" s="26"/>
      <c r="X9" s="26"/>
      <c r="Y9" s="26"/>
      <c r="Z9" s="121"/>
      <c r="AA9" s="26"/>
      <c r="AB9" s="26"/>
      <c r="AC9" s="26"/>
      <c r="AD9" s="121"/>
      <c r="AE9" s="26"/>
      <c r="AF9" s="121"/>
      <c r="AG9" s="26"/>
      <c r="AH9" s="26"/>
      <c r="AI9" s="26"/>
      <c r="AJ9" s="121"/>
      <c r="AK9" s="26"/>
      <c r="AL9" s="121"/>
      <c r="AM9" s="26"/>
      <c r="AN9" s="121"/>
      <c r="AO9" s="26"/>
      <c r="AP9" s="121"/>
    </row>
    <row r="10" spans="1:43" ht="15.75">
      <c r="B10" s="149" t="s">
        <v>622</v>
      </c>
      <c r="C10" s="311">
        <v>749.4</v>
      </c>
      <c r="D10" s="311"/>
      <c r="E10" s="311">
        <v>599.5</v>
      </c>
      <c r="F10" s="311"/>
      <c r="G10" s="311">
        <v>549.9</v>
      </c>
      <c r="H10" s="25"/>
      <c r="I10" s="25"/>
      <c r="J10" s="25"/>
      <c r="K10" s="25"/>
      <c r="L10" s="25"/>
      <c r="M10" s="25"/>
      <c r="N10" s="25"/>
      <c r="O10" s="25"/>
      <c r="P10" s="25"/>
      <c r="Q10" s="25"/>
      <c r="R10" s="25"/>
      <c r="S10" s="25"/>
      <c r="T10" s="121"/>
      <c r="U10" s="26"/>
      <c r="V10" s="121"/>
      <c r="W10" s="26"/>
      <c r="X10" s="26"/>
      <c r="Y10" s="26"/>
      <c r="Z10" s="121"/>
      <c r="AA10" s="26"/>
      <c r="AB10" s="26"/>
      <c r="AC10" s="26"/>
      <c r="AD10" s="121"/>
      <c r="AE10" s="26"/>
      <c r="AF10" s="121"/>
      <c r="AG10" s="26"/>
      <c r="AH10" s="26"/>
      <c r="AI10" s="26"/>
      <c r="AJ10" s="121"/>
      <c r="AK10" s="26"/>
      <c r="AL10" s="121"/>
      <c r="AM10" s="26"/>
      <c r="AN10" s="121"/>
      <c r="AO10" s="26"/>
      <c r="AP10" s="121"/>
    </row>
    <row r="11" spans="1:43" ht="15.75">
      <c r="B11" s="149" t="str">
        <f>IF(AND(C11&lt;&gt;"Last Step",E11&lt;&gt;"Last Step",G11&lt;&gt;"Last Step",I11&lt;&gt;"Last Step",K11&lt;&gt;"Last Step",M11&lt;&gt;"Last Step",O11&lt;&gt;"Last Step",Q11&lt;&gt;"Last Step",S11&lt;&gt;"Last Step",U11&lt;&gt;"Last Step",W11&lt;&gt;"Last Step",Y11&lt;&gt;"Last Step",AA11&lt;&gt;"Last Step",AC11&lt;&gt;"Last Step",AE11&lt;&gt;"Last Step",AG11&lt;&gt;"Last Step",AI11&lt;&gt;"Last Step",AK11&lt;&gt;"Last Step",AM11&lt;&gt;"Last Step",AO11&lt;&gt;"Last Step"), "Next Step: Warning: No Last Step Step Defined","Next Step")</f>
        <v>Next Step</v>
      </c>
      <c r="C11" s="311" t="s">
        <v>873</v>
      </c>
      <c r="D11" s="311"/>
      <c r="E11" s="311" t="s">
        <v>874</v>
      </c>
      <c r="F11" s="311"/>
      <c r="G11" s="311" t="s">
        <v>825</v>
      </c>
      <c r="H11" s="25"/>
      <c r="I11" s="25"/>
      <c r="J11" s="25"/>
      <c r="K11" s="25"/>
      <c r="L11" s="25"/>
      <c r="M11" s="25"/>
      <c r="N11" s="25"/>
      <c r="O11" s="25"/>
      <c r="P11" s="25"/>
      <c r="Q11" s="25"/>
      <c r="R11" s="25"/>
      <c r="S11" s="25"/>
      <c r="T11" s="121"/>
      <c r="U11" s="25"/>
      <c r="V11" s="121"/>
      <c r="W11" s="25"/>
      <c r="X11" s="25"/>
      <c r="Y11" s="25"/>
      <c r="Z11" s="121"/>
      <c r="AA11" s="25"/>
      <c r="AB11" s="25"/>
      <c r="AC11" s="25"/>
      <c r="AD11" s="121"/>
      <c r="AE11" s="25"/>
      <c r="AF11" s="121"/>
      <c r="AG11" s="25"/>
      <c r="AH11" s="25"/>
      <c r="AI11" s="25"/>
      <c r="AJ11" s="121"/>
      <c r="AK11" s="25"/>
      <c r="AL11" s="121"/>
      <c r="AM11" s="25"/>
      <c r="AN11" s="121"/>
      <c r="AO11" s="25"/>
      <c r="AP11" s="121"/>
    </row>
    <row r="12" spans="1:43" ht="15.75">
      <c r="A12" s="73"/>
      <c r="B12" s="149" t="s">
        <v>648</v>
      </c>
      <c r="C12" s="312">
        <v>1</v>
      </c>
      <c r="D12" s="312"/>
      <c r="E12" s="312">
        <v>1</v>
      </c>
      <c r="F12" s="312"/>
      <c r="G12" s="312">
        <v>1</v>
      </c>
      <c r="H12" s="26"/>
      <c r="I12" s="26"/>
      <c r="J12" s="26"/>
      <c r="K12" s="26"/>
      <c r="L12" s="26"/>
      <c r="M12" s="26"/>
      <c r="N12" s="26"/>
      <c r="O12" s="26"/>
      <c r="P12" s="26"/>
      <c r="Q12" s="26"/>
      <c r="R12" s="26"/>
      <c r="S12" s="26"/>
      <c r="T12" s="26"/>
      <c r="U12" s="26"/>
      <c r="V12" s="26"/>
      <c r="W12" s="140"/>
      <c r="X12" s="26"/>
      <c r="Y12" s="140"/>
      <c r="Z12" s="53"/>
      <c r="AA12" s="140"/>
      <c r="AB12" s="140"/>
      <c r="AC12" s="140"/>
      <c r="AD12" s="53"/>
      <c r="AE12" s="140"/>
      <c r="AF12" s="53"/>
      <c r="AG12" s="140"/>
      <c r="AH12" s="140"/>
      <c r="AI12" s="140"/>
      <c r="AJ12" s="53"/>
      <c r="AK12" s="140"/>
      <c r="AL12" s="53"/>
      <c r="AM12" s="140"/>
      <c r="AN12" s="53"/>
      <c r="AO12" s="140"/>
      <c r="AP12" s="53"/>
      <c r="AQ12" s="28"/>
    </row>
    <row r="13" spans="1:43" ht="16.5" thickBot="1">
      <c r="A13" s="141" t="s">
        <v>657</v>
      </c>
      <c r="B13" s="142"/>
      <c r="C13" s="138"/>
      <c r="D13" s="138"/>
      <c r="E13" s="139"/>
      <c r="F13" s="139"/>
      <c r="G13" s="139"/>
      <c r="H13" s="139"/>
      <c r="I13" s="139"/>
      <c r="J13" s="139"/>
      <c r="K13" s="139"/>
      <c r="L13" s="139"/>
      <c r="M13" s="139"/>
      <c r="N13" s="139"/>
      <c r="O13" s="139"/>
      <c r="P13" s="139"/>
      <c r="Q13" s="139"/>
      <c r="R13" s="139"/>
      <c r="S13" s="139"/>
      <c r="T13" s="143"/>
      <c r="U13" s="139"/>
      <c r="V13" s="144"/>
      <c r="W13" s="139"/>
      <c r="X13" s="139"/>
      <c r="Y13" s="144"/>
      <c r="Z13" s="144"/>
      <c r="AA13" s="144"/>
      <c r="AB13" s="144"/>
      <c r="AC13" s="144"/>
      <c r="AD13" s="144"/>
      <c r="AE13" s="144"/>
      <c r="AF13" s="144"/>
      <c r="AG13" s="144"/>
      <c r="AH13" s="144"/>
      <c r="AI13" s="144"/>
      <c r="AJ13" s="144"/>
      <c r="AK13" s="144"/>
      <c r="AL13" s="144"/>
      <c r="AM13" s="144"/>
      <c r="AN13" s="144"/>
      <c r="AO13" s="139"/>
      <c r="AP13" s="53"/>
      <c r="AQ13" s="29" t="s">
        <v>650</v>
      </c>
    </row>
    <row r="14" spans="1:43" ht="15.75" thickTop="1">
      <c r="A14" s="30">
        <v>1</v>
      </c>
      <c r="B14" s="128" t="s">
        <v>757</v>
      </c>
      <c r="C14" s="31"/>
      <c r="D14" s="31"/>
      <c r="E14" s="31"/>
      <c r="F14" s="31"/>
      <c r="G14" s="31"/>
      <c r="H14" s="31"/>
      <c r="I14" s="31"/>
      <c r="J14" s="31"/>
      <c r="K14" s="31"/>
      <c r="L14" s="31"/>
      <c r="M14" s="31"/>
      <c r="N14" s="31"/>
      <c r="O14" s="31"/>
      <c r="P14" s="31"/>
      <c r="Q14" s="31"/>
      <c r="R14" s="31"/>
      <c r="S14" s="31"/>
      <c r="T14" s="136"/>
      <c r="U14" s="32"/>
      <c r="V14" s="32"/>
      <c r="W14" s="31"/>
      <c r="X14" s="31"/>
      <c r="Y14" s="32"/>
      <c r="Z14" s="32"/>
      <c r="AA14" s="25"/>
      <c r="AB14" s="25"/>
      <c r="AC14" s="25"/>
      <c r="AD14" s="25"/>
      <c r="AE14" s="25"/>
      <c r="AF14" s="25"/>
      <c r="AG14" s="25"/>
      <c r="AH14" s="25"/>
      <c r="AI14" s="25"/>
      <c r="AJ14" s="25"/>
      <c r="AK14" s="25"/>
      <c r="AL14" s="25"/>
      <c r="AM14" s="25"/>
      <c r="AN14" s="25"/>
      <c r="AO14" s="25"/>
      <c r="AP14" s="136"/>
      <c r="AQ14" s="33" t="s">
        <v>632</v>
      </c>
    </row>
    <row r="15" spans="1:43" ht="15">
      <c r="A15" s="30"/>
      <c r="B15" s="129" t="s">
        <v>749</v>
      </c>
      <c r="C15" s="137"/>
      <c r="D15" s="137"/>
      <c r="E15" s="137"/>
      <c r="F15" s="137"/>
      <c r="G15" s="137"/>
      <c r="H15" s="137"/>
      <c r="I15" s="137"/>
      <c r="J15" s="137"/>
      <c r="K15" s="137"/>
      <c r="L15" s="137"/>
      <c r="M15" s="137"/>
      <c r="N15" s="137"/>
      <c r="O15" s="137"/>
      <c r="P15" s="137"/>
      <c r="Q15" s="137"/>
      <c r="R15" s="137"/>
      <c r="S15" s="137"/>
      <c r="T15" s="34"/>
      <c r="U15" s="34"/>
      <c r="V15" s="34"/>
      <c r="W15" s="34"/>
      <c r="X15" s="34"/>
      <c r="Y15" s="34"/>
      <c r="Z15" s="34"/>
      <c r="AA15" s="34"/>
      <c r="AB15" s="34"/>
      <c r="AC15" s="34"/>
      <c r="AD15" s="34"/>
      <c r="AE15" s="34"/>
      <c r="AF15" s="34"/>
      <c r="AG15" s="34"/>
      <c r="AH15" s="34"/>
      <c r="AI15" s="34"/>
      <c r="AJ15" s="34"/>
      <c r="AK15" s="34"/>
      <c r="AL15" s="34"/>
      <c r="AM15" s="34"/>
      <c r="AN15" s="34"/>
      <c r="AO15" s="146"/>
      <c r="AP15" s="34"/>
      <c r="AQ15" s="35"/>
    </row>
    <row r="16" spans="1:43" ht="14.25">
      <c r="A16" s="329"/>
      <c r="B16" s="176" t="s">
        <v>787</v>
      </c>
      <c r="C16" s="313">
        <v>3</v>
      </c>
      <c r="D16" s="313"/>
      <c r="E16" s="313"/>
      <c r="F16" s="313"/>
      <c r="G16" s="313">
        <v>35</v>
      </c>
      <c r="H16" s="37"/>
      <c r="I16" s="37"/>
      <c r="J16" s="37"/>
      <c r="K16" s="37"/>
      <c r="L16" s="37"/>
      <c r="M16" s="37"/>
      <c r="N16" s="207"/>
      <c r="O16" s="37"/>
      <c r="P16" s="207"/>
      <c r="Q16" s="37"/>
      <c r="R16" s="207"/>
      <c r="S16" s="37"/>
      <c r="T16" s="207"/>
      <c r="U16" s="37"/>
      <c r="V16" s="207"/>
      <c r="W16" s="37"/>
      <c r="X16" s="207"/>
      <c r="Y16" s="37"/>
      <c r="Z16" s="37"/>
      <c r="AA16" s="37"/>
      <c r="AB16" s="37"/>
      <c r="AC16" s="37"/>
      <c r="AD16" s="37"/>
      <c r="AE16" s="37"/>
      <c r="AF16" s="37"/>
      <c r="AG16" s="37"/>
      <c r="AH16" s="37"/>
      <c r="AI16" s="37"/>
      <c r="AJ16" s="37"/>
      <c r="AK16" s="37"/>
      <c r="AL16" s="37"/>
      <c r="AM16" s="37"/>
      <c r="AN16" s="37"/>
      <c r="AO16" s="37"/>
      <c r="AP16" s="37"/>
      <c r="AQ16" s="323" t="s">
        <v>527</v>
      </c>
    </row>
    <row r="17" spans="1:43" ht="71.25" customHeight="1">
      <c r="A17" s="330"/>
      <c r="B17" s="176" t="s">
        <v>881</v>
      </c>
      <c r="C17" s="313">
        <v>1</v>
      </c>
      <c r="D17" s="313"/>
      <c r="E17" s="313"/>
      <c r="F17" s="313"/>
      <c r="G17" s="313"/>
      <c r="H17" s="37"/>
      <c r="I17" s="37"/>
      <c r="J17" s="37"/>
      <c r="K17" s="37"/>
      <c r="L17" s="37"/>
      <c r="M17" s="37"/>
      <c r="N17" s="207"/>
      <c r="O17" s="37"/>
      <c r="P17" s="207"/>
      <c r="Q17" s="37"/>
      <c r="R17" s="207"/>
      <c r="S17" s="37"/>
      <c r="T17" s="207"/>
      <c r="U17" s="37"/>
      <c r="V17" s="207"/>
      <c r="W17" s="37"/>
      <c r="X17" s="207"/>
      <c r="Y17" s="37"/>
      <c r="Z17" s="37"/>
      <c r="AA17" s="37"/>
      <c r="AB17" s="37"/>
      <c r="AC17" s="37"/>
      <c r="AD17" s="37"/>
      <c r="AE17" s="37"/>
      <c r="AF17" s="37"/>
      <c r="AG17" s="37"/>
      <c r="AH17" s="37"/>
      <c r="AI17" s="37"/>
      <c r="AJ17" s="37"/>
      <c r="AK17" s="37"/>
      <c r="AL17" s="37"/>
      <c r="AM17" s="37"/>
      <c r="AN17" s="37"/>
      <c r="AO17" s="37"/>
      <c r="AP17" s="37"/>
      <c r="AQ17" s="323" t="s">
        <v>527</v>
      </c>
    </row>
    <row r="18" spans="1:43" ht="71.25">
      <c r="A18" s="330"/>
      <c r="B18" s="112" t="s">
        <v>883</v>
      </c>
      <c r="C18" s="313">
        <v>38</v>
      </c>
      <c r="D18" s="313"/>
      <c r="E18" s="313">
        <v>1</v>
      </c>
      <c r="F18" s="313"/>
      <c r="G18" s="313">
        <v>35</v>
      </c>
      <c r="H18" s="37"/>
      <c r="I18" s="37"/>
      <c r="J18" s="37"/>
      <c r="K18" s="37"/>
      <c r="L18" s="37"/>
      <c r="M18" s="37"/>
      <c r="N18" s="207"/>
      <c r="O18" s="37"/>
      <c r="P18" s="207"/>
      <c r="Q18" s="37"/>
      <c r="R18" s="207"/>
      <c r="S18" s="37"/>
      <c r="T18" s="207"/>
      <c r="U18" s="37"/>
      <c r="V18" s="207"/>
      <c r="W18" s="37"/>
      <c r="X18" s="207"/>
      <c r="Y18" s="37"/>
      <c r="Z18" s="37"/>
      <c r="AA18" s="37"/>
      <c r="AB18" s="37"/>
      <c r="AC18" s="37"/>
      <c r="AD18" s="37"/>
      <c r="AE18" s="37"/>
      <c r="AF18" s="37"/>
      <c r="AG18" s="37"/>
      <c r="AH18" s="37"/>
      <c r="AI18" s="37"/>
      <c r="AJ18" s="37"/>
      <c r="AK18" s="37"/>
      <c r="AL18" s="37"/>
      <c r="AM18" s="37"/>
      <c r="AN18" s="37"/>
      <c r="AO18" s="37"/>
      <c r="AP18" s="37"/>
      <c r="AQ18" s="36" t="s">
        <v>527</v>
      </c>
    </row>
    <row r="19" spans="1:43" ht="42.75">
      <c r="A19" s="330"/>
      <c r="B19" s="112" t="s">
        <v>882</v>
      </c>
      <c r="C19" s="313">
        <v>10</v>
      </c>
      <c r="D19" s="313"/>
      <c r="E19" s="313">
        <v>50</v>
      </c>
      <c r="F19" s="313"/>
      <c r="G19" s="313">
        <v>13</v>
      </c>
      <c r="H19" s="37"/>
      <c r="I19" s="37"/>
      <c r="J19" s="37"/>
      <c r="K19" s="37"/>
      <c r="L19" s="37"/>
      <c r="M19" s="37"/>
      <c r="N19" s="207"/>
      <c r="O19" s="37"/>
      <c r="P19" s="207"/>
      <c r="Q19" s="37"/>
      <c r="R19" s="207"/>
      <c r="S19" s="37"/>
      <c r="T19" s="207"/>
      <c r="U19" s="37"/>
      <c r="V19" s="207"/>
      <c r="W19" s="37"/>
      <c r="X19" s="207"/>
      <c r="Y19" s="37"/>
      <c r="Z19" s="37"/>
      <c r="AA19" s="37"/>
      <c r="AB19" s="37"/>
      <c r="AC19" s="37"/>
      <c r="AD19" s="37"/>
      <c r="AE19" s="37"/>
      <c r="AF19" s="37"/>
      <c r="AG19" s="37"/>
      <c r="AH19" s="37"/>
      <c r="AI19" s="37"/>
      <c r="AJ19" s="37"/>
      <c r="AK19" s="37"/>
      <c r="AL19" s="37"/>
      <c r="AM19" s="37"/>
      <c r="AN19" s="37"/>
      <c r="AO19" s="37"/>
      <c r="AP19" s="37"/>
      <c r="AQ19" s="36" t="s">
        <v>527</v>
      </c>
    </row>
    <row r="20" spans="1:43" ht="30" customHeight="1">
      <c r="A20" s="331"/>
      <c r="B20" s="113" t="s">
        <v>885</v>
      </c>
      <c r="C20" s="313"/>
      <c r="D20" s="313"/>
      <c r="E20" s="313"/>
      <c r="F20" s="313"/>
      <c r="G20" s="313"/>
      <c r="H20" s="37"/>
      <c r="I20" s="37"/>
      <c r="J20" s="37"/>
      <c r="K20" s="37"/>
      <c r="L20" s="37"/>
      <c r="M20" s="37"/>
      <c r="N20" s="207"/>
      <c r="O20" s="37"/>
      <c r="P20" s="207"/>
      <c r="Q20" s="37"/>
      <c r="R20" s="207"/>
      <c r="S20" s="37"/>
      <c r="T20" s="207"/>
      <c r="U20" s="37"/>
      <c r="V20" s="207"/>
      <c r="W20" s="37"/>
      <c r="X20" s="207"/>
      <c r="Y20" s="37"/>
      <c r="Z20" s="37"/>
      <c r="AA20" s="37"/>
      <c r="AB20" s="37"/>
      <c r="AC20" s="37"/>
      <c r="AD20" s="37"/>
      <c r="AE20" s="37"/>
      <c r="AF20" s="37"/>
      <c r="AG20" s="37"/>
      <c r="AH20" s="37"/>
      <c r="AI20" s="37"/>
      <c r="AJ20" s="37"/>
      <c r="AK20" s="37"/>
      <c r="AL20" s="37"/>
      <c r="AM20" s="37"/>
      <c r="AN20" s="37"/>
      <c r="AO20" s="37"/>
      <c r="AP20" s="37"/>
      <c r="AQ20" s="36" t="s">
        <v>527</v>
      </c>
    </row>
    <row r="21" spans="1:43" ht="45.75" customHeight="1">
      <c r="A21" s="38"/>
      <c r="B21" s="276" t="s">
        <v>824</v>
      </c>
      <c r="C21" s="313">
        <v>5</v>
      </c>
      <c r="D21" s="313"/>
      <c r="E21" s="313">
        <v>2</v>
      </c>
      <c r="F21" s="313"/>
      <c r="G21" s="313">
        <v>2</v>
      </c>
      <c r="H21" s="37"/>
      <c r="I21" s="37"/>
      <c r="J21" s="37"/>
      <c r="K21" s="37"/>
      <c r="L21" s="37"/>
      <c r="M21" s="37"/>
      <c r="N21" s="207"/>
      <c r="O21" s="37"/>
      <c r="P21" s="207"/>
      <c r="Q21" s="37"/>
      <c r="R21" s="207"/>
      <c r="S21" s="37"/>
      <c r="T21" s="207"/>
      <c r="U21" s="37"/>
      <c r="V21" s="207"/>
      <c r="W21" s="37"/>
      <c r="X21" s="207"/>
      <c r="Y21" s="37"/>
      <c r="Z21" s="37"/>
      <c r="AA21" s="37"/>
      <c r="AB21" s="37"/>
      <c r="AC21" s="37"/>
      <c r="AD21" s="37"/>
      <c r="AE21" s="37"/>
      <c r="AF21" s="37"/>
      <c r="AG21" s="37"/>
      <c r="AH21" s="37"/>
      <c r="AI21" s="37"/>
      <c r="AJ21" s="37"/>
      <c r="AK21" s="37"/>
      <c r="AL21" s="37"/>
      <c r="AM21" s="37"/>
      <c r="AN21" s="37"/>
      <c r="AO21" s="37"/>
      <c r="AP21" s="37"/>
      <c r="AQ21" s="36"/>
    </row>
    <row r="22" spans="1:43" ht="15">
      <c r="A22" s="38">
        <v>2</v>
      </c>
      <c r="B22" s="130" t="s">
        <v>8</v>
      </c>
      <c r="C22" s="314">
        <v>0</v>
      </c>
      <c r="D22" s="314"/>
      <c r="E22" s="314">
        <v>0</v>
      </c>
      <c r="F22" s="314"/>
      <c r="G22" s="314">
        <v>0</v>
      </c>
      <c r="H22" s="43"/>
      <c r="I22" s="43"/>
      <c r="J22" s="43"/>
      <c r="K22" s="43"/>
      <c r="L22" s="43"/>
      <c r="M22" s="43"/>
      <c r="N22" s="208"/>
      <c r="O22" s="43"/>
      <c r="P22" s="208"/>
      <c r="Q22" s="43"/>
      <c r="R22" s="208"/>
      <c r="S22" s="43"/>
      <c r="T22" s="208"/>
      <c r="U22" s="43"/>
      <c r="V22" s="208"/>
      <c r="W22" s="43"/>
      <c r="X22" s="208"/>
      <c r="Y22" s="43"/>
      <c r="Z22" s="43"/>
      <c r="AA22" s="43"/>
      <c r="AB22" s="43"/>
      <c r="AC22" s="43"/>
      <c r="AD22" s="43"/>
      <c r="AE22" s="43"/>
      <c r="AF22" s="43"/>
      <c r="AG22" s="43"/>
      <c r="AH22" s="43"/>
      <c r="AI22" s="43"/>
      <c r="AJ22" s="43"/>
      <c r="AK22" s="43"/>
      <c r="AL22" s="43"/>
      <c r="AM22" s="43"/>
      <c r="AN22" s="43"/>
      <c r="AO22" s="43"/>
      <c r="AP22" s="43"/>
      <c r="AQ22" s="36" t="s">
        <v>530</v>
      </c>
    </row>
    <row r="23" spans="1:43" ht="30">
      <c r="A23" s="38">
        <v>3</v>
      </c>
      <c r="B23" s="224" t="s">
        <v>788</v>
      </c>
      <c r="C23" s="222"/>
      <c r="D23" s="222"/>
      <c r="E23" s="222"/>
      <c r="F23" s="222"/>
      <c r="G23" s="222"/>
      <c r="H23" s="222"/>
      <c r="I23" s="222"/>
      <c r="J23" s="222"/>
      <c r="K23" s="222"/>
      <c r="L23" s="222"/>
      <c r="M23" s="222"/>
      <c r="N23" s="223"/>
      <c r="O23" s="222"/>
      <c r="P23" s="223"/>
      <c r="Q23" s="222"/>
      <c r="R23" s="223"/>
      <c r="S23" s="222"/>
      <c r="T23" s="223"/>
      <c r="U23" s="222"/>
      <c r="V23" s="223"/>
      <c r="W23" s="222"/>
      <c r="X23" s="223"/>
      <c r="Y23" s="222"/>
      <c r="Z23" s="222"/>
      <c r="AA23" s="222"/>
      <c r="AB23" s="222"/>
      <c r="AC23" s="222"/>
      <c r="AD23" s="222"/>
      <c r="AE23" s="222"/>
      <c r="AF23" s="222"/>
      <c r="AG23" s="222"/>
      <c r="AH23" s="222"/>
      <c r="AI23" s="222"/>
      <c r="AJ23" s="222"/>
      <c r="AK23" s="222"/>
      <c r="AL23" s="222"/>
      <c r="AM23" s="222"/>
      <c r="AN23" s="222"/>
      <c r="AO23" s="222"/>
      <c r="AP23" s="27"/>
      <c r="AQ23" s="36" t="s">
        <v>528</v>
      </c>
    </row>
    <row r="24" spans="1:43" ht="15">
      <c r="A24" s="38"/>
      <c r="B24" s="131" t="s">
        <v>752</v>
      </c>
      <c r="C24" s="27"/>
      <c r="D24" s="27"/>
      <c r="E24" s="27"/>
      <c r="F24" s="27"/>
      <c r="G24" s="27"/>
      <c r="H24" s="27"/>
      <c r="I24" s="27"/>
      <c r="J24" s="27"/>
      <c r="K24" s="27"/>
      <c r="L24" s="27"/>
      <c r="M24" s="27"/>
      <c r="N24" s="209"/>
      <c r="O24" s="27"/>
      <c r="P24" s="209"/>
      <c r="Q24" s="27"/>
      <c r="R24" s="209"/>
      <c r="S24" s="27"/>
      <c r="T24" s="209"/>
      <c r="U24" s="27"/>
      <c r="V24" s="209"/>
      <c r="W24" s="27"/>
      <c r="X24" s="209"/>
      <c r="Y24" s="27"/>
      <c r="Z24" s="27"/>
      <c r="AA24" s="27"/>
      <c r="AB24" s="27"/>
      <c r="AC24" s="27"/>
      <c r="AD24" s="27"/>
      <c r="AE24" s="27"/>
      <c r="AF24" s="27"/>
      <c r="AG24" s="27"/>
      <c r="AH24" s="27"/>
      <c r="AI24" s="27"/>
      <c r="AJ24" s="27"/>
      <c r="AK24" s="27"/>
      <c r="AL24" s="27"/>
      <c r="AM24" s="27"/>
      <c r="AN24" s="27"/>
      <c r="AO24" s="27"/>
      <c r="AP24" s="27"/>
      <c r="AQ24" s="36"/>
    </row>
    <row r="25" spans="1:43" ht="15">
      <c r="A25" s="38">
        <v>4</v>
      </c>
      <c r="B25" s="131" t="s">
        <v>866</v>
      </c>
      <c r="C25" s="315">
        <v>0</v>
      </c>
      <c r="D25" s="315"/>
      <c r="E25" s="315">
        <v>0</v>
      </c>
      <c r="F25" s="315"/>
      <c r="G25" s="315">
        <v>0</v>
      </c>
      <c r="H25" s="27"/>
      <c r="I25" s="27"/>
      <c r="J25" s="27"/>
      <c r="K25" s="27"/>
      <c r="L25" s="27"/>
      <c r="M25" s="27"/>
      <c r="N25" s="209"/>
      <c r="O25" s="27"/>
      <c r="P25" s="209"/>
      <c r="Q25" s="27"/>
      <c r="R25" s="209"/>
      <c r="S25" s="27"/>
      <c r="T25" s="209"/>
      <c r="U25" s="27"/>
      <c r="V25" s="209"/>
      <c r="W25" s="27"/>
      <c r="X25" s="209"/>
      <c r="Y25" s="27"/>
      <c r="Z25" s="27"/>
      <c r="AA25" s="27"/>
      <c r="AB25" s="27"/>
      <c r="AC25" s="27"/>
      <c r="AD25" s="27"/>
      <c r="AE25" s="27"/>
      <c r="AF25" s="27"/>
      <c r="AG25" s="27"/>
      <c r="AH25" s="27"/>
      <c r="AI25" s="27"/>
      <c r="AJ25" s="27"/>
      <c r="AK25" s="27"/>
      <c r="AL25" s="27"/>
      <c r="AM25" s="27"/>
      <c r="AN25" s="27"/>
      <c r="AO25" s="27"/>
      <c r="AP25" s="27"/>
      <c r="AQ25" s="36" t="s">
        <v>529</v>
      </c>
    </row>
    <row r="26" spans="1:43" ht="15">
      <c r="A26" s="38">
        <v>5</v>
      </c>
      <c r="B26" s="131" t="s">
        <v>854</v>
      </c>
      <c r="C26" s="315">
        <v>1</v>
      </c>
      <c r="D26" s="315"/>
      <c r="E26" s="315">
        <v>4</v>
      </c>
      <c r="F26" s="315"/>
      <c r="G26" s="315">
        <v>1</v>
      </c>
      <c r="H26" s="27"/>
      <c r="I26" s="27"/>
      <c r="J26" s="27"/>
      <c r="K26" s="27"/>
      <c r="L26" s="27"/>
      <c r="M26" s="27"/>
      <c r="N26" s="209"/>
      <c r="O26" s="27"/>
      <c r="P26" s="209"/>
      <c r="Q26" s="27"/>
      <c r="R26" s="209"/>
      <c r="S26" s="27"/>
      <c r="T26" s="209"/>
      <c r="U26" s="27"/>
      <c r="V26" s="209"/>
      <c r="W26" s="27"/>
      <c r="X26" s="209"/>
      <c r="Y26" s="27"/>
      <c r="Z26" s="27"/>
      <c r="AA26" s="27"/>
      <c r="AB26" s="27"/>
      <c r="AC26" s="27"/>
      <c r="AD26" s="27"/>
      <c r="AE26" s="27"/>
      <c r="AF26" s="27"/>
      <c r="AG26" s="27"/>
      <c r="AH26" s="27"/>
      <c r="AI26" s="27"/>
      <c r="AJ26" s="27"/>
      <c r="AK26" s="27"/>
      <c r="AL26" s="27"/>
      <c r="AM26" s="27"/>
      <c r="AN26" s="27"/>
      <c r="AO26" s="27"/>
      <c r="AP26" s="27"/>
      <c r="AQ26" s="36" t="s">
        <v>531</v>
      </c>
    </row>
    <row r="27" spans="1:43" ht="45">
      <c r="A27" s="38">
        <v>6</v>
      </c>
      <c r="B27" s="132" t="s">
        <v>789</v>
      </c>
      <c r="C27" s="316" t="s">
        <v>847</v>
      </c>
      <c r="D27" s="316"/>
      <c r="E27" s="316" t="s">
        <v>848</v>
      </c>
      <c r="F27" s="316"/>
      <c r="G27" s="316" t="s">
        <v>847</v>
      </c>
      <c r="H27" s="41"/>
      <c r="I27" s="41"/>
      <c r="J27" s="41"/>
      <c r="K27" s="41"/>
      <c r="L27" s="41"/>
      <c r="M27" s="41"/>
      <c r="N27" s="41"/>
      <c r="O27" s="41"/>
      <c r="P27" s="41"/>
      <c r="Q27" s="41"/>
      <c r="R27" s="41"/>
      <c r="S27" s="41"/>
      <c r="T27" s="122"/>
      <c r="U27" s="41"/>
      <c r="V27" s="122"/>
      <c r="W27" s="41"/>
      <c r="X27" s="41"/>
      <c r="Y27" s="41"/>
      <c r="Z27" s="122"/>
      <c r="AA27" s="41"/>
      <c r="AB27" s="41"/>
      <c r="AC27" s="41"/>
      <c r="AD27" s="122"/>
      <c r="AE27" s="41"/>
      <c r="AF27" s="122"/>
      <c r="AG27" s="41"/>
      <c r="AH27" s="41"/>
      <c r="AI27" s="41"/>
      <c r="AJ27" s="122"/>
      <c r="AK27" s="41"/>
      <c r="AL27" s="122"/>
      <c r="AM27" s="41"/>
      <c r="AN27" s="41"/>
      <c r="AO27" s="41"/>
      <c r="AP27" s="41"/>
      <c r="AQ27" s="147"/>
    </row>
    <row r="28" spans="1:43" ht="21" customHeight="1">
      <c r="A28" s="38">
        <v>7</v>
      </c>
      <c r="B28" s="132" t="s">
        <v>549</v>
      </c>
      <c r="C28" s="27">
        <v>2</v>
      </c>
      <c r="D28" s="27"/>
      <c r="E28" s="27">
        <v>1</v>
      </c>
      <c r="F28" s="27"/>
      <c r="G28" s="27">
        <v>4</v>
      </c>
      <c r="H28" s="27"/>
      <c r="I28" s="27"/>
      <c r="J28" s="27"/>
      <c r="K28" s="27"/>
      <c r="L28" s="27"/>
      <c r="M28" s="27"/>
      <c r="N28" s="209"/>
      <c r="O28" s="27"/>
      <c r="P28" s="209"/>
      <c r="Q28" s="27"/>
      <c r="R28" s="209"/>
      <c r="S28" s="27"/>
      <c r="T28" s="209"/>
      <c r="U28" s="27"/>
      <c r="V28" s="209"/>
      <c r="W28" s="27"/>
      <c r="X28" s="209"/>
      <c r="Y28" s="27"/>
      <c r="Z28" s="27"/>
      <c r="AA28" s="27"/>
      <c r="AB28" s="27"/>
      <c r="AC28" s="27"/>
      <c r="AD28" s="27"/>
      <c r="AE28" s="27"/>
      <c r="AF28" s="27"/>
      <c r="AG28" s="27"/>
      <c r="AH28" s="27"/>
      <c r="AI28" s="27"/>
      <c r="AJ28" s="27"/>
      <c r="AK28" s="27"/>
      <c r="AL28" s="27"/>
      <c r="AM28" s="27"/>
      <c r="AN28" s="27"/>
      <c r="AO28" s="27"/>
      <c r="AP28" s="40"/>
      <c r="AQ28" s="42" t="s">
        <v>533</v>
      </c>
    </row>
    <row r="29" spans="1:43" ht="15">
      <c r="A29" s="38">
        <v>8</v>
      </c>
      <c r="B29" s="131" t="s">
        <v>6</v>
      </c>
      <c r="C29" s="27">
        <v>1</v>
      </c>
      <c r="D29" s="27"/>
      <c r="E29" s="27">
        <v>1</v>
      </c>
      <c r="F29" s="27"/>
      <c r="G29" s="27">
        <v>2</v>
      </c>
      <c r="H29" s="27"/>
      <c r="I29" s="27"/>
      <c r="J29" s="27"/>
      <c r="K29" s="27"/>
      <c r="L29" s="27"/>
      <c r="M29" s="27"/>
      <c r="N29" s="209"/>
      <c r="O29" s="27"/>
      <c r="P29" s="209"/>
      <c r="Q29" s="27"/>
      <c r="R29" s="209"/>
      <c r="S29" s="27"/>
      <c r="T29" s="209"/>
      <c r="U29" s="27"/>
      <c r="V29" s="209"/>
      <c r="W29" s="27"/>
      <c r="X29" s="209"/>
      <c r="Y29" s="27"/>
      <c r="Z29" s="27"/>
      <c r="AA29" s="27"/>
      <c r="AB29" s="27"/>
      <c r="AC29" s="27"/>
      <c r="AD29" s="27"/>
      <c r="AE29" s="27"/>
      <c r="AF29" s="27"/>
      <c r="AG29" s="27"/>
      <c r="AH29" s="27"/>
      <c r="AI29" s="27"/>
      <c r="AJ29" s="27"/>
      <c r="AK29" s="27"/>
      <c r="AL29" s="27"/>
      <c r="AM29" s="27"/>
      <c r="AN29" s="27"/>
      <c r="AO29" s="27"/>
      <c r="AP29" s="40"/>
      <c r="AQ29" s="36" t="s">
        <v>531</v>
      </c>
    </row>
    <row r="30" spans="1:43" ht="15">
      <c r="A30" s="38">
        <v>9</v>
      </c>
      <c r="B30" s="131" t="s">
        <v>550</v>
      </c>
      <c r="C30" s="43">
        <v>0.85</v>
      </c>
      <c r="D30" s="43"/>
      <c r="E30" s="43">
        <v>0.85</v>
      </c>
      <c r="F30" s="43"/>
      <c r="G30" s="43">
        <v>0.75</v>
      </c>
      <c r="H30" s="43"/>
      <c r="I30" s="43"/>
      <c r="J30" s="43"/>
      <c r="K30" s="43"/>
      <c r="L30" s="43"/>
      <c r="M30" s="43"/>
      <c r="N30" s="208"/>
      <c r="O30" s="43"/>
      <c r="P30" s="208"/>
      <c r="Q30" s="43"/>
      <c r="R30" s="208"/>
      <c r="S30" s="43"/>
      <c r="T30" s="208"/>
      <c r="U30" s="43"/>
      <c r="V30" s="208"/>
      <c r="W30" s="43"/>
      <c r="X30" s="208"/>
      <c r="Y30" s="43"/>
      <c r="Z30" s="43"/>
      <c r="AA30" s="43"/>
      <c r="AB30" s="43"/>
      <c r="AC30" s="43"/>
      <c r="AD30" s="43"/>
      <c r="AE30" s="43"/>
      <c r="AF30" s="43"/>
      <c r="AG30" s="43"/>
      <c r="AH30" s="43"/>
      <c r="AI30" s="43"/>
      <c r="AJ30" s="43"/>
      <c r="AK30" s="43"/>
      <c r="AL30" s="43"/>
      <c r="AM30" s="43"/>
      <c r="AN30" s="43"/>
      <c r="AO30" s="43"/>
      <c r="AP30" s="39"/>
      <c r="AQ30" s="36" t="s">
        <v>528</v>
      </c>
    </row>
    <row r="31" spans="1:43" ht="15">
      <c r="A31" s="38">
        <v>10</v>
      </c>
      <c r="B31" s="131" t="s">
        <v>855</v>
      </c>
      <c r="C31" s="181"/>
      <c r="D31" s="182"/>
      <c r="E31" s="182"/>
      <c r="F31" s="182"/>
      <c r="G31" s="182"/>
      <c r="H31" s="182"/>
      <c r="I31" s="321" t="s">
        <v>867</v>
      </c>
      <c r="J31" s="182"/>
      <c r="K31" s="182"/>
      <c r="L31" s="182"/>
      <c r="M31" s="182"/>
      <c r="N31" s="182"/>
      <c r="O31" s="182"/>
      <c r="P31" s="182"/>
      <c r="Q31" s="182"/>
      <c r="R31" s="182"/>
      <c r="S31" s="183"/>
      <c r="T31" s="117"/>
      <c r="U31" s="24"/>
      <c r="V31" s="24"/>
      <c r="W31" s="24"/>
      <c r="X31" s="24"/>
      <c r="Y31" s="24"/>
      <c r="Z31" s="24"/>
      <c r="AA31" s="24"/>
      <c r="AB31" s="24"/>
      <c r="AC31" s="24"/>
      <c r="AD31" s="24"/>
      <c r="AE31" s="24"/>
      <c r="AF31" s="24"/>
      <c r="AG31" s="24"/>
      <c r="AH31" s="24"/>
      <c r="AI31" s="24"/>
      <c r="AJ31" s="24"/>
      <c r="AK31" s="24"/>
      <c r="AL31" s="24"/>
      <c r="AM31" s="24"/>
      <c r="AN31" s="24"/>
      <c r="AO31" s="24"/>
      <c r="AP31" s="117"/>
      <c r="AQ31" s="44"/>
    </row>
    <row r="32" spans="1:43" ht="15">
      <c r="A32" s="38">
        <v>11</v>
      </c>
      <c r="B32" s="131" t="s">
        <v>811</v>
      </c>
      <c r="C32" s="181"/>
      <c r="D32" s="182"/>
      <c r="E32" s="182"/>
      <c r="F32" s="182"/>
      <c r="G32" s="182"/>
      <c r="H32" s="182"/>
      <c r="I32" s="182" t="s">
        <v>633</v>
      </c>
      <c r="J32" s="182"/>
      <c r="K32" s="182"/>
      <c r="L32" s="182"/>
      <c r="M32" s="182"/>
      <c r="N32" s="182"/>
      <c r="O32" s="182"/>
      <c r="P32" s="182"/>
      <c r="Q32" s="182"/>
      <c r="R32" s="182"/>
      <c r="S32" s="183"/>
      <c r="T32" s="123"/>
      <c r="U32" s="24"/>
      <c r="V32" s="24"/>
      <c r="W32" s="24"/>
      <c r="X32" s="24"/>
      <c r="Y32" s="24"/>
      <c r="Z32" s="24"/>
      <c r="AA32" s="24"/>
      <c r="AB32" s="24"/>
      <c r="AC32" s="24"/>
      <c r="AD32" s="24"/>
      <c r="AE32" s="24"/>
      <c r="AF32" s="24"/>
      <c r="AG32" s="24"/>
      <c r="AH32" s="24"/>
      <c r="AI32" s="24"/>
      <c r="AJ32" s="24"/>
      <c r="AK32" s="24"/>
      <c r="AL32" s="24"/>
      <c r="AM32" s="24"/>
      <c r="AN32" s="24"/>
      <c r="AO32" s="24"/>
      <c r="AP32" s="123"/>
      <c r="AQ32" s="45"/>
    </row>
    <row r="33" spans="1:43" ht="15">
      <c r="A33" s="38"/>
      <c r="B33" s="133" t="s">
        <v>5</v>
      </c>
      <c r="C33" s="51" t="s">
        <v>553</v>
      </c>
      <c r="D33" s="51"/>
      <c r="E33" s="51" t="s">
        <v>554</v>
      </c>
      <c r="F33" s="51"/>
      <c r="G33" s="51" t="s">
        <v>555</v>
      </c>
      <c r="H33" s="51"/>
      <c r="I33" s="51"/>
      <c r="J33" s="51"/>
      <c r="K33" s="51"/>
      <c r="L33" s="51"/>
      <c r="M33" s="51"/>
      <c r="N33" s="51"/>
      <c r="O33" s="51"/>
      <c r="P33" s="51"/>
      <c r="Q33" s="51"/>
      <c r="R33" s="51"/>
      <c r="S33" s="51"/>
      <c r="T33" s="46"/>
      <c r="U33" s="47"/>
      <c r="V33" s="47"/>
      <c r="W33" s="47"/>
      <c r="X33" s="47"/>
      <c r="Y33" s="47"/>
      <c r="Z33" s="47"/>
      <c r="AA33" s="47"/>
      <c r="AB33" s="47"/>
      <c r="AC33" s="47"/>
      <c r="AD33" s="47"/>
      <c r="AE33" s="47"/>
      <c r="AF33" s="47"/>
      <c r="AG33" s="47"/>
      <c r="AH33" s="47"/>
      <c r="AI33" s="47"/>
      <c r="AJ33" s="47"/>
      <c r="AK33" s="47"/>
      <c r="AL33" s="47"/>
      <c r="AM33" s="47"/>
      <c r="AN33" s="47"/>
      <c r="AO33" s="47"/>
      <c r="AP33" s="46"/>
      <c r="AQ33" s="48"/>
    </row>
    <row r="34" spans="1:43" ht="15">
      <c r="A34" s="38"/>
      <c r="B34" s="133" t="s">
        <v>525</v>
      </c>
      <c r="C34" s="280" t="s">
        <v>815</v>
      </c>
      <c r="D34" s="280"/>
      <c r="E34" s="280" t="s">
        <v>816</v>
      </c>
      <c r="F34" s="280"/>
      <c r="G34" s="280" t="s">
        <v>814</v>
      </c>
      <c r="H34" s="280"/>
      <c r="I34" s="280"/>
      <c r="J34" s="280"/>
      <c r="K34" s="280"/>
      <c r="L34" s="280"/>
      <c r="M34" s="280"/>
      <c r="N34" s="280"/>
      <c r="O34" s="280"/>
      <c r="P34" s="280"/>
      <c r="Q34" s="280"/>
      <c r="R34" s="280"/>
      <c r="S34" s="280"/>
      <c r="T34" s="281"/>
      <c r="U34" s="280"/>
      <c r="V34" s="280"/>
      <c r="W34" s="280"/>
      <c r="X34" s="280"/>
      <c r="Y34" s="280"/>
      <c r="Z34" s="280"/>
      <c r="AA34" s="280"/>
      <c r="AB34" s="280"/>
      <c r="AC34" s="280"/>
      <c r="AD34" s="280"/>
      <c r="AE34" s="280"/>
      <c r="AF34" s="280"/>
      <c r="AG34" s="280"/>
      <c r="AH34" s="280"/>
      <c r="AI34" s="280"/>
      <c r="AJ34" s="280"/>
      <c r="AK34" s="280"/>
      <c r="AL34" s="280"/>
      <c r="AM34" s="280"/>
      <c r="AN34" s="280"/>
      <c r="AO34" s="280"/>
      <c r="AP34" s="40"/>
      <c r="AQ34" s="36" t="s">
        <v>532</v>
      </c>
    </row>
    <row r="35" spans="1:43" ht="15">
      <c r="A35" s="38"/>
      <c r="B35" s="133" t="s">
        <v>4</v>
      </c>
      <c r="C35" s="280" t="s">
        <v>821</v>
      </c>
      <c r="D35" s="280"/>
      <c r="E35" s="280" t="s">
        <v>817</v>
      </c>
      <c r="F35" s="280"/>
      <c r="G35" s="280" t="s">
        <v>821</v>
      </c>
      <c r="H35" s="280"/>
      <c r="I35" s="280"/>
      <c r="J35" s="280"/>
      <c r="K35" s="280"/>
      <c r="L35" s="280"/>
      <c r="M35" s="280"/>
      <c r="N35" s="280"/>
      <c r="O35" s="280"/>
      <c r="P35" s="280"/>
      <c r="Q35" s="280"/>
      <c r="R35" s="280"/>
      <c r="S35" s="280"/>
      <c r="T35" s="281"/>
      <c r="U35" s="280"/>
      <c r="V35" s="280"/>
      <c r="W35" s="280"/>
      <c r="X35" s="280"/>
      <c r="Y35" s="280"/>
      <c r="Z35" s="280"/>
      <c r="AA35" s="280"/>
      <c r="AB35" s="280"/>
      <c r="AC35" s="280"/>
      <c r="AD35" s="280"/>
      <c r="AE35" s="280"/>
      <c r="AF35" s="280"/>
      <c r="AG35" s="280"/>
      <c r="AH35" s="280"/>
      <c r="AI35" s="280"/>
      <c r="AJ35" s="280"/>
      <c r="AK35" s="280"/>
      <c r="AL35" s="280"/>
      <c r="AM35" s="280"/>
      <c r="AN35" s="280"/>
      <c r="AO35" s="280"/>
      <c r="AP35" s="40"/>
      <c r="AQ35" s="36" t="s">
        <v>532</v>
      </c>
    </row>
    <row r="36" spans="1:43" ht="15">
      <c r="A36" s="38"/>
      <c r="B36" s="134" t="s">
        <v>524</v>
      </c>
      <c r="C36" s="280" t="s">
        <v>809</v>
      </c>
      <c r="D36" s="280"/>
      <c r="E36" s="280" t="s">
        <v>810</v>
      </c>
      <c r="F36" s="280"/>
      <c r="G36" s="280" t="s">
        <v>810</v>
      </c>
      <c r="H36" s="280"/>
      <c r="I36" s="280"/>
      <c r="J36" s="280"/>
      <c r="K36" s="280"/>
      <c r="L36" s="280"/>
      <c r="M36" s="280"/>
      <c r="N36" s="280"/>
      <c r="O36" s="280"/>
      <c r="P36" s="280"/>
      <c r="Q36" s="280"/>
      <c r="R36" s="280"/>
      <c r="S36" s="280"/>
      <c r="T36" s="281"/>
      <c r="U36" s="280"/>
      <c r="V36" s="280"/>
      <c r="W36" s="280"/>
      <c r="X36" s="280"/>
      <c r="Y36" s="280"/>
      <c r="Z36" s="280"/>
      <c r="AA36" s="280"/>
      <c r="AB36" s="280"/>
      <c r="AC36" s="280"/>
      <c r="AD36" s="280"/>
      <c r="AE36" s="280"/>
      <c r="AF36" s="280"/>
      <c r="AG36" s="280"/>
      <c r="AH36" s="280"/>
      <c r="AI36" s="280"/>
      <c r="AJ36" s="280"/>
      <c r="AK36" s="280"/>
      <c r="AL36" s="280"/>
      <c r="AM36" s="280"/>
      <c r="AN36" s="280"/>
      <c r="AO36" s="280"/>
      <c r="AP36" s="40"/>
      <c r="AQ36" s="36" t="s">
        <v>532</v>
      </c>
    </row>
    <row r="37" spans="1:43" ht="63" customHeight="1">
      <c r="A37" s="38">
        <v>12</v>
      </c>
      <c r="B37" s="131" t="s">
        <v>596</v>
      </c>
      <c r="C37" s="49" t="s">
        <v>886</v>
      </c>
      <c r="D37" s="49"/>
      <c r="E37" s="49" t="s">
        <v>887</v>
      </c>
      <c r="F37" s="49"/>
      <c r="G37" s="49" t="s">
        <v>886</v>
      </c>
      <c r="H37" s="49"/>
      <c r="I37" s="49"/>
      <c r="J37" s="49"/>
      <c r="K37" s="49"/>
      <c r="L37" s="49"/>
      <c r="M37" s="49"/>
      <c r="N37" s="49"/>
      <c r="O37" s="49"/>
      <c r="P37" s="49"/>
      <c r="Q37" s="49"/>
      <c r="R37" s="49"/>
      <c r="S37" s="49"/>
      <c r="T37" s="49"/>
      <c r="U37" s="49"/>
      <c r="V37" s="49"/>
      <c r="W37" s="49"/>
      <c r="X37" s="49"/>
      <c r="Y37" s="49"/>
      <c r="Z37" s="49"/>
      <c r="AA37" s="49"/>
      <c r="AB37" s="49"/>
      <c r="AC37" s="49"/>
      <c r="AD37" s="124"/>
      <c r="AE37" s="50"/>
      <c r="AF37" s="124"/>
      <c r="AG37" s="49"/>
      <c r="AH37" s="49"/>
      <c r="AI37" s="50"/>
      <c r="AJ37" s="124"/>
      <c r="AK37" s="50"/>
      <c r="AL37" s="124"/>
      <c r="AM37" s="49"/>
      <c r="AN37" s="49"/>
      <c r="AO37" s="49"/>
      <c r="AP37" s="49"/>
      <c r="AQ37" s="147"/>
    </row>
    <row r="38" spans="1:43" ht="30">
      <c r="A38" s="38">
        <v>13</v>
      </c>
      <c r="B38" s="132" t="s">
        <v>597</v>
      </c>
      <c r="C38" s="51" t="s">
        <v>849</v>
      </c>
      <c r="D38" s="51"/>
      <c r="E38" s="51" t="s">
        <v>850</v>
      </c>
      <c r="F38" s="51"/>
      <c r="G38" s="51" t="s">
        <v>847</v>
      </c>
      <c r="H38" s="51"/>
      <c r="I38" s="51"/>
      <c r="J38" s="51"/>
      <c r="K38" s="51"/>
      <c r="L38" s="51"/>
      <c r="M38" s="51"/>
      <c r="N38" s="51"/>
      <c r="O38" s="51"/>
      <c r="P38" s="51"/>
      <c r="Q38" s="51"/>
      <c r="R38" s="51"/>
      <c r="S38" s="51"/>
      <c r="T38" s="51"/>
      <c r="U38" s="51"/>
      <c r="V38" s="51"/>
      <c r="W38" s="51"/>
      <c r="X38" s="51"/>
      <c r="Y38" s="51"/>
      <c r="Z38" s="51"/>
      <c r="AA38" s="51"/>
      <c r="AB38" s="51"/>
      <c r="AC38" s="51"/>
      <c r="AD38" s="125"/>
      <c r="AE38" s="52"/>
      <c r="AF38" s="125"/>
      <c r="AG38" s="51"/>
      <c r="AH38" s="51"/>
      <c r="AI38" s="52"/>
      <c r="AJ38" s="125"/>
      <c r="AK38" s="52"/>
      <c r="AL38" s="125"/>
      <c r="AM38" s="51"/>
      <c r="AN38" s="51"/>
      <c r="AO38" s="51"/>
      <c r="AP38" s="51"/>
      <c r="AQ38" s="147"/>
    </row>
    <row r="39" spans="1:43" ht="15">
      <c r="A39" s="150">
        <v>14</v>
      </c>
      <c r="B39" s="151" t="s">
        <v>832</v>
      </c>
      <c r="C39" s="152" t="s">
        <v>851</v>
      </c>
      <c r="D39" s="152"/>
      <c r="E39" s="152" t="s">
        <v>830</v>
      </c>
      <c r="F39" s="152"/>
      <c r="G39" s="152" t="s">
        <v>830</v>
      </c>
      <c r="H39" s="152"/>
      <c r="I39" s="152"/>
      <c r="J39" s="152"/>
      <c r="K39" s="152"/>
      <c r="L39" s="152"/>
      <c r="M39" s="152"/>
      <c r="N39" s="152"/>
      <c r="O39" s="152"/>
      <c r="P39" s="152"/>
      <c r="Q39" s="152"/>
      <c r="R39" s="152"/>
      <c r="S39" s="152"/>
      <c r="T39" s="152"/>
      <c r="U39" s="152"/>
      <c r="V39" s="152"/>
      <c r="W39" s="152"/>
      <c r="X39" s="152"/>
      <c r="Y39" s="152"/>
      <c r="Z39" s="152"/>
      <c r="AA39" s="152"/>
      <c r="AB39" s="152"/>
      <c r="AC39" s="152"/>
      <c r="AD39" s="125"/>
      <c r="AE39" s="153"/>
      <c r="AF39" s="125"/>
      <c r="AG39" s="152"/>
      <c r="AH39" s="152"/>
      <c r="AI39" s="153"/>
      <c r="AJ39" s="125"/>
      <c r="AK39" s="153"/>
      <c r="AL39" s="125"/>
      <c r="AM39" s="152"/>
      <c r="AN39" s="152"/>
      <c r="AO39" s="152"/>
      <c r="AP39" s="51"/>
      <c r="AQ39" s="147"/>
    </row>
    <row r="40" spans="1:43" ht="30">
      <c r="A40" s="55">
        <v>15</v>
      </c>
      <c r="B40" s="175" t="s">
        <v>774</v>
      </c>
      <c r="C40" s="25"/>
      <c r="D40" s="25"/>
      <c r="E40" s="25"/>
      <c r="F40" s="25"/>
      <c r="G40" s="25"/>
      <c r="H40" s="25"/>
      <c r="I40" s="25"/>
      <c r="J40" s="25"/>
      <c r="K40" s="25"/>
      <c r="L40" s="25"/>
      <c r="M40" s="25"/>
      <c r="N40" s="25"/>
      <c r="O40" s="25"/>
      <c r="P40" s="25"/>
      <c r="Q40" s="25"/>
      <c r="R40" s="25"/>
      <c r="S40" s="25"/>
      <c r="T40" s="121"/>
      <c r="U40" s="25"/>
      <c r="V40" s="121"/>
      <c r="W40" s="25"/>
      <c r="X40" s="25"/>
      <c r="Y40" s="25"/>
      <c r="Z40" s="121"/>
      <c r="AA40" s="25"/>
      <c r="AB40" s="25"/>
      <c r="AC40" s="25"/>
      <c r="AD40" s="121"/>
      <c r="AE40" s="25"/>
      <c r="AF40" s="121"/>
      <c r="AG40" s="25"/>
      <c r="AH40" s="25"/>
      <c r="AI40" s="25"/>
      <c r="AJ40" s="25"/>
      <c r="AK40" s="25"/>
      <c r="AL40" s="25"/>
      <c r="AM40" s="25"/>
      <c r="AN40" s="25"/>
      <c r="AO40" s="25"/>
      <c r="AP40" s="121"/>
    </row>
    <row r="41" spans="1:43" ht="15">
      <c r="A41" s="75"/>
      <c r="B41" s="135" t="s">
        <v>658</v>
      </c>
      <c r="C41" s="271">
        <f>IF(C30="","",C30)</f>
        <v>0.85</v>
      </c>
      <c r="D41" s="271" t="str">
        <f t="shared" ref="D41:R41" si="0">IF(D30="","",D30)</f>
        <v/>
      </c>
      <c r="E41" s="271">
        <f>IF(E30="","",E30)</f>
        <v>0.85</v>
      </c>
      <c r="F41" s="271" t="str">
        <f t="shared" si="0"/>
        <v/>
      </c>
      <c r="G41" s="271">
        <f>IF(G30="","",G30)</f>
        <v>0.75</v>
      </c>
      <c r="H41" s="271" t="str">
        <f t="shared" si="0"/>
        <v/>
      </c>
      <c r="I41" s="271" t="str">
        <f>IF(I30="","",I30)</f>
        <v/>
      </c>
      <c r="J41" s="271" t="str">
        <f t="shared" si="0"/>
        <v/>
      </c>
      <c r="K41" s="271" t="str">
        <f>IF(K30="","",K30)</f>
        <v/>
      </c>
      <c r="L41" s="271" t="str">
        <f t="shared" si="0"/>
        <v/>
      </c>
      <c r="M41" s="271" t="str">
        <f>IF(M30="","",M30)</f>
        <v/>
      </c>
      <c r="N41" s="271" t="str">
        <f t="shared" si="0"/>
        <v/>
      </c>
      <c r="O41" s="271" t="str">
        <f>IF(O30="","",O30)</f>
        <v/>
      </c>
      <c r="P41" s="271" t="str">
        <f t="shared" si="0"/>
        <v/>
      </c>
      <c r="Q41" s="271" t="str">
        <f>IF(Q30="","",Q30)</f>
        <v/>
      </c>
      <c r="R41" s="271" t="str">
        <f t="shared" si="0"/>
        <v/>
      </c>
      <c r="S41" s="271" t="str">
        <f>IF(S30="","",S30)</f>
        <v/>
      </c>
      <c r="T41" s="272"/>
      <c r="U41" s="271" t="str">
        <f>IF(U30="","",U30)</f>
        <v/>
      </c>
      <c r="V41" s="272"/>
      <c r="W41" s="271" t="str">
        <f>IF(W30="","",W30)</f>
        <v/>
      </c>
      <c r="X41" s="271" t="str">
        <f t="shared" ref="X41:AN41" si="1">IF(X30="","",X30)</f>
        <v/>
      </c>
      <c r="Y41" s="271" t="str">
        <f>IF(Y30="","",Y30)</f>
        <v/>
      </c>
      <c r="Z41" s="271" t="str">
        <f t="shared" si="1"/>
        <v/>
      </c>
      <c r="AA41" s="271" t="str">
        <f>IF(AA30="","",AA30)</f>
        <v/>
      </c>
      <c r="AB41" s="271" t="str">
        <f t="shared" si="1"/>
        <v/>
      </c>
      <c r="AC41" s="271" t="str">
        <f>IF(AC30="","",AC30)</f>
        <v/>
      </c>
      <c r="AD41" s="271" t="str">
        <f t="shared" si="1"/>
        <v/>
      </c>
      <c r="AE41" s="271" t="str">
        <f>IF(AE30="","",AE30)</f>
        <v/>
      </c>
      <c r="AF41" s="271" t="str">
        <f t="shared" si="1"/>
        <v/>
      </c>
      <c r="AG41" s="271" t="str">
        <f>IF(AG30="","",AG30)</f>
        <v/>
      </c>
      <c r="AH41" s="271" t="str">
        <f t="shared" si="1"/>
        <v/>
      </c>
      <c r="AI41" s="271" t="str">
        <f>IF(AI30="","",AI30)</f>
        <v/>
      </c>
      <c r="AJ41" s="271" t="str">
        <f t="shared" si="1"/>
        <v/>
      </c>
      <c r="AK41" s="271" t="str">
        <f>IF(AK30="","",AK30)</f>
        <v/>
      </c>
      <c r="AL41" s="271" t="str">
        <f t="shared" si="1"/>
        <v/>
      </c>
      <c r="AM41" s="271" t="str">
        <f>IF(AM30="","",AM30)</f>
        <v/>
      </c>
      <c r="AN41" s="271" t="str">
        <f t="shared" si="1"/>
        <v/>
      </c>
      <c r="AO41" s="271" t="str">
        <f>IF(AO30="","",AO30)</f>
        <v/>
      </c>
      <c r="AP41" s="126"/>
    </row>
    <row r="42" spans="1:43" ht="15">
      <c r="A42" s="75"/>
      <c r="B42" s="135" t="s">
        <v>659</v>
      </c>
      <c r="C42" s="274">
        <f>IF(C21="","",(C21-1)/'Step Calcs'!D117)</f>
        <v>2.5118133722664409</v>
      </c>
      <c r="D42" s="222"/>
      <c r="E42" s="274">
        <f>IF(E21="","",(E21-1)/'Step Calcs'!F117)</f>
        <v>1.4706372957857039</v>
      </c>
      <c r="F42" s="222"/>
      <c r="G42" s="274">
        <f>IF(G21="","",(G21-1)/'Step Calcs'!H117)</f>
        <v>1.4535976238103898</v>
      </c>
      <c r="H42" s="222"/>
      <c r="I42" s="274" t="str">
        <f>IF(I21="","",(I21-1)/'Step Calcs'!J117)</f>
        <v/>
      </c>
      <c r="J42" s="222"/>
      <c r="K42" s="274" t="str">
        <f>IF(K21="","",(K21-1)/'Step Calcs'!L117)</f>
        <v/>
      </c>
      <c r="L42" s="222"/>
      <c r="M42" s="274" t="str">
        <f>IF(M21="","",(M21-1)/'Step Calcs'!N117)</f>
        <v/>
      </c>
      <c r="N42" s="222"/>
      <c r="O42" s="274" t="str">
        <f>IF(O21="","",(O21-1)/'Step Calcs'!P117)</f>
        <v/>
      </c>
      <c r="P42" s="222"/>
      <c r="Q42" s="274" t="str">
        <f>IF(Q21="","",(Q21-1)/'Step Calcs'!R117)</f>
        <v/>
      </c>
      <c r="R42" s="222"/>
      <c r="S42" s="274" t="str">
        <f>IF(S21="","",(S21-1)/'Step Calcs'!T117)</f>
        <v/>
      </c>
      <c r="T42" s="273"/>
      <c r="U42" s="274" t="str">
        <f>IF(U21="","",(U21-1)/'Step Calcs'!V117)</f>
        <v/>
      </c>
      <c r="V42" s="273"/>
      <c r="W42" s="274" t="str">
        <f>IF(W21="","",(W21-1)/'Step Calcs'!X117)</f>
        <v/>
      </c>
      <c r="X42" s="222"/>
      <c r="Y42" s="274" t="str">
        <f>IF(Y21="","",(Y21-1)/'Step Calcs'!Z117)</f>
        <v/>
      </c>
      <c r="Z42" s="273"/>
      <c r="AA42" s="274" t="str">
        <f>IF(AA21="","",(AA21-1)/'Step Calcs'!AB117)</f>
        <v/>
      </c>
      <c r="AB42" s="222"/>
      <c r="AC42" s="274" t="str">
        <f>IF(AC21="","",(AC21-1)/'Step Calcs'!AD117)</f>
        <v/>
      </c>
      <c r="AD42" s="273"/>
      <c r="AE42" s="274" t="str">
        <f>IF(AE21="","",(AE21-1)/'Step Calcs'!AF117)</f>
        <v/>
      </c>
      <c r="AF42" s="273"/>
      <c r="AG42" s="274" t="str">
        <f>IF(AG21="","",(AG21-1)/'Step Calcs'!AH117)</f>
        <v/>
      </c>
      <c r="AH42" s="222"/>
      <c r="AI42" s="274" t="str">
        <f>IF(AI21="","",(AI21-1)/'Step Calcs'!AJ117)</f>
        <v/>
      </c>
      <c r="AJ42" s="222"/>
      <c r="AK42" s="274" t="str">
        <f>IF(AK21="","",(AK21-1)/'Step Calcs'!AL117)</f>
        <v/>
      </c>
      <c r="AL42" s="222"/>
      <c r="AM42" s="274" t="str">
        <f>IF(AM21="","",(AM21-1)/'Step Calcs'!AN117)</f>
        <v/>
      </c>
      <c r="AN42" s="222"/>
      <c r="AO42" s="274" t="str">
        <f>IF(AO21="","",(AO21-1)/'Step Calcs'!AP117)</f>
        <v/>
      </c>
      <c r="AP42" s="121"/>
    </row>
    <row r="43" spans="1:43" ht="15">
      <c r="A43" s="75"/>
      <c r="B43" s="135" t="s">
        <v>660</v>
      </c>
      <c r="C43" s="274">
        <f>IF(SUM(C17:C20)=0,"",SUM(C17:C20)/'Step Calcs'!D117)</f>
        <v>30.769713810263902</v>
      </c>
      <c r="D43" s="222"/>
      <c r="E43" s="274">
        <f>IF(SUM(E17:E20)=0,"",SUM(E17:E20)/'Step Calcs'!F117)</f>
        <v>75.002502085070901</v>
      </c>
      <c r="F43" s="222"/>
      <c r="G43" s="274">
        <f>IF(SUM(G17:G20)=0,"",SUM(G17:G20)/'Step Calcs'!H117)</f>
        <v>69.772685942898704</v>
      </c>
      <c r="H43" s="222"/>
      <c r="I43" s="274" t="str">
        <f>IF(SUM(I17:I20)=0,"",SUM(I17:I20)/'Step Calcs'!J117)</f>
        <v/>
      </c>
      <c r="J43" s="222"/>
      <c r="K43" s="274" t="str">
        <f>IF(SUM(K17:K20)=0,"",SUM(K17:K20)/'Step Calcs'!L117)</f>
        <v/>
      </c>
      <c r="L43" s="222"/>
      <c r="M43" s="274" t="str">
        <f>IF(SUM(M17:M20)=0,"",SUM(M17:M20)/'Step Calcs'!N117)</f>
        <v/>
      </c>
      <c r="N43" s="222"/>
      <c r="O43" s="274" t="str">
        <f>IF(SUM(O17:O20)=0,"",SUM(O17:O20)/'Step Calcs'!P117)</f>
        <v/>
      </c>
      <c r="P43" s="222"/>
      <c r="Q43" s="274" t="str">
        <f>IF(SUM(Q17:Q20)=0,"",SUM(Q17:Q20)/'Step Calcs'!R117)</f>
        <v/>
      </c>
      <c r="R43" s="222"/>
      <c r="S43" s="274" t="str">
        <f>IF(SUM(S17:S20)=0,"",SUM(S17:S20)/'Step Calcs'!T117)</f>
        <v/>
      </c>
      <c r="T43" s="273"/>
      <c r="U43" s="274" t="str">
        <f>IF(SUM(U17:U20)=0,"",SUM(U17:U20)/'Step Calcs'!V117)</f>
        <v/>
      </c>
      <c r="V43" s="273"/>
      <c r="W43" s="274" t="str">
        <f>IF(SUM(W17:W20)=0,"",SUM(W17:W20)/'Step Calcs'!X117)</f>
        <v/>
      </c>
      <c r="X43" s="222"/>
      <c r="Y43" s="274" t="str">
        <f>IF(SUM(Y17:Y20)=0,"",SUM(Y17:Y20)/'Step Calcs'!Z117)</f>
        <v/>
      </c>
      <c r="Z43" s="273"/>
      <c r="AA43" s="274" t="str">
        <f>IF(SUM(AA17:AA20)=0,"",SUM(AA17:AA20)/'Step Calcs'!AB117)</f>
        <v/>
      </c>
      <c r="AB43" s="222"/>
      <c r="AC43" s="274" t="str">
        <f>IF(SUM(AC17:AC20)=0,"",SUM(AC17:AC20)/'Step Calcs'!AD117)</f>
        <v/>
      </c>
      <c r="AD43" s="273"/>
      <c r="AE43" s="274" t="str">
        <f>IF(SUM(AE17:AE20)=0,"",SUM(AE17:AE20)/'Step Calcs'!AF117)</f>
        <v/>
      </c>
      <c r="AF43" s="273"/>
      <c r="AG43" s="274" t="str">
        <f>IF(SUM(AG17:AG20)=0,"",SUM(AG17:AG20)/'Step Calcs'!AH117)</f>
        <v/>
      </c>
      <c r="AH43" s="222"/>
      <c r="AI43" s="274" t="str">
        <f>IF(SUM(AI17:AI20)=0,"",SUM(AI17:AI20)/'Step Calcs'!AJ117)</f>
        <v/>
      </c>
      <c r="AJ43" s="222"/>
      <c r="AK43" s="274" t="str">
        <f>IF(SUM(AK17:AK20)=0,"",SUM(AK17:AK20)/'Step Calcs'!AL117)</f>
        <v/>
      </c>
      <c r="AL43" s="222"/>
      <c r="AM43" s="274" t="str">
        <f>IF(SUM(AM17:AM20)=0,"",SUM(AM17:AM20)/'Step Calcs'!AN117)</f>
        <v/>
      </c>
      <c r="AN43" s="222"/>
      <c r="AO43" s="274" t="str">
        <f>IF(SUM(AO17:AO20)=0,"",SUM(AO17:AO20)/'Step Calcs'!AP117)</f>
        <v/>
      </c>
      <c r="AP43" s="121"/>
    </row>
    <row r="44" spans="1:43" ht="15">
      <c r="A44" s="75"/>
      <c r="B44" s="135" t="s">
        <v>661</v>
      </c>
      <c r="C44" s="274">
        <f>IF(C16="","",C16/'Step Calcs'!D117)</f>
        <v>1.8838600291998306</v>
      </c>
      <c r="D44" s="222"/>
      <c r="E44" s="274" t="str">
        <f>IF(E16="","",E16/'Step Calcs'!F117)</f>
        <v/>
      </c>
      <c r="F44" s="222"/>
      <c r="G44" s="274">
        <f>IF(G16="","",G16/'Step Calcs'!H117)</f>
        <v>50.87591683336364</v>
      </c>
      <c r="H44" s="222"/>
      <c r="I44" s="274" t="str">
        <f>IF(I16="","",I16/'Step Calcs'!J117)</f>
        <v/>
      </c>
      <c r="J44" s="222"/>
      <c r="K44" s="274" t="str">
        <f>IF(K16="","",K16/'Step Calcs'!L117)</f>
        <v/>
      </c>
      <c r="L44" s="222"/>
      <c r="M44" s="274" t="str">
        <f>IF(M16="","",M16/'Step Calcs'!N117)</f>
        <v/>
      </c>
      <c r="N44" s="222"/>
      <c r="O44" s="274" t="str">
        <f>IF(O16="","",O16/'Step Calcs'!P117)</f>
        <v/>
      </c>
      <c r="P44" s="222"/>
      <c r="Q44" s="274" t="str">
        <f>IF(Q16="","",Q16/'Step Calcs'!R117)</f>
        <v/>
      </c>
      <c r="R44" s="222"/>
      <c r="S44" s="274" t="str">
        <f>IF(S16="","",S16/'Step Calcs'!T117)</f>
        <v/>
      </c>
      <c r="T44" s="273"/>
      <c r="U44" s="274" t="str">
        <f>IF(U16="","",U16/'Step Calcs'!V117)</f>
        <v/>
      </c>
      <c r="V44" s="273"/>
      <c r="W44" s="274" t="str">
        <f>IF(W16="","",W16/'Step Calcs'!X117)</f>
        <v/>
      </c>
      <c r="X44" s="222"/>
      <c r="Y44" s="274" t="str">
        <f>IF(Y16="","",Y16/'Step Calcs'!Z117)</f>
        <v/>
      </c>
      <c r="Z44" s="273"/>
      <c r="AA44" s="274" t="str">
        <f>IF(AA16="","",AA16/'Step Calcs'!AB117)</f>
        <v/>
      </c>
      <c r="AB44" s="222"/>
      <c r="AC44" s="274" t="str">
        <f>IF(AC16="","",AC16/'Step Calcs'!AD117)</f>
        <v/>
      </c>
      <c r="AD44" s="273"/>
      <c r="AE44" s="274" t="str">
        <f>IF(AE16="","",AE16/'Step Calcs'!AF117)</f>
        <v/>
      </c>
      <c r="AF44" s="273"/>
      <c r="AG44" s="274" t="str">
        <f>IF(AG16="","",AG16/'Step Calcs'!AH117)</f>
        <v/>
      </c>
      <c r="AH44" s="222"/>
      <c r="AI44" s="274" t="str">
        <f>IF(AI16="","",AI16/'Step Calcs'!AJ117)</f>
        <v/>
      </c>
      <c r="AJ44" s="222"/>
      <c r="AK44" s="274" t="str">
        <f>IF(AK16="","",AK16/'Step Calcs'!AL117)</f>
        <v/>
      </c>
      <c r="AL44" s="222"/>
      <c r="AM44" s="274" t="str">
        <f>IF(AM16="","",AM16/'Step Calcs'!AN117)</f>
        <v/>
      </c>
      <c r="AN44" s="222"/>
      <c r="AO44" s="274" t="str">
        <f>IF(AO16="","",AO16/'Step Calcs'!AP117)</f>
        <v/>
      </c>
      <c r="AP44" s="121"/>
    </row>
  </sheetData>
  <mergeCells count="9">
    <mergeCell ref="U3:W3"/>
    <mergeCell ref="U4:W4"/>
    <mergeCell ref="U1:AO1"/>
    <mergeCell ref="U2:W2"/>
    <mergeCell ref="A16:A20"/>
    <mergeCell ref="C1:S1"/>
    <mergeCell ref="C2:E2"/>
    <mergeCell ref="C3:E3"/>
    <mergeCell ref="C4:E4"/>
  </mergeCells>
  <phoneticPr fontId="10" type="noConversion"/>
  <conditionalFormatting sqref="B11">
    <cfRule type="cellIs" dxfId="4" priority="1" stopIfTrue="1" operator="notEqual">
      <formula>"Next Step"</formula>
    </cfRule>
  </conditionalFormatting>
  <dataValidations count="13">
    <dataValidation allowBlank="1" showInputMessage="1" showErrorMessage="1" error="No manual entry!_x000a_Go to the &quot;Listed Reagents&quot; Sheet, and enter &quot;1&quot; against the Listed Reagent." sqref="C31:AP31"/>
    <dataValidation type="list" showInputMessage="1" showErrorMessage="1" sqref="C27:AP27">
      <formula1>Gasses</formula1>
    </dataValidation>
    <dataValidation type="list" showInputMessage="1" showErrorMessage="1" sqref="C33:AP33">
      <formula1>ChargeDissipation</formula1>
    </dataValidation>
    <dataValidation type="list" showInputMessage="1" showErrorMessage="1" sqref="C37:AP37">
      <formula1>Hazards</formula1>
    </dataValidation>
    <dataValidation type="list" showInputMessage="1" showErrorMessage="1" sqref="C38:AP38">
      <formula1>PersistentMat</formula1>
    </dataValidation>
    <dataValidation type="list" showInputMessage="1" showErrorMessage="1" sqref="C39:AP39">
      <formula1>Exposure</formula1>
    </dataValidation>
    <dataValidation showInputMessage="1" showErrorMessage="1" sqref="C41:AP41"/>
    <dataValidation type="list" allowBlank="1" showInputMessage="1" showErrorMessage="1" sqref="C11:AP11">
      <formula1>Sections</formula1>
    </dataValidation>
    <dataValidation type="list" allowBlank="1" showInputMessage="1" showErrorMessage="1" sqref="D6:AP6">
      <formula1>"In House,Out Sourced,"""""</formula1>
    </dataValidation>
    <dataValidation type="list" allowBlank="1" showInputMessage="1" showErrorMessage="1" sqref="C6">
      <formula1>",In House,Out Sourced"</formula1>
    </dataValidation>
    <dataValidation type="list" allowBlank="1" showInputMessage="1" showErrorMessage="1" sqref="C34:AO34">
      <formula1>PressureRise</formula1>
    </dataValidation>
    <dataValidation type="list" allowBlank="1" showInputMessage="1" showErrorMessage="1" sqref="C35:AO35">
      <formula1>MinIgnition</formula1>
    </dataValidation>
    <dataValidation type="list" allowBlank="1" showInputMessage="1" showErrorMessage="1" sqref="C36:AO36">
      <formula1>Kst</formula1>
    </dataValidation>
  </dataValidations>
  <pageMargins left="0.75" right="0.75" top="1" bottom="1" header="0.5" footer="0.5"/>
  <pageSetup scale="53" orientation="landscape" r:id="rId1"/>
  <headerFooter alignWithMargins="0">
    <oddFooter>&amp;R&amp;P of &amp;N</oddFooter>
  </headerFooter>
  <colBreaks count="3" manualBreakCount="3">
    <brk id="20" max="57" man="1"/>
    <brk id="42" max="57" man="1"/>
    <brk id="4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2"/>
    <pageSetUpPr fitToPage="1"/>
  </sheetPr>
  <dimension ref="A1:AN523"/>
  <sheetViews>
    <sheetView workbookViewId="0">
      <pane ySplit="3" topLeftCell="A4" activePane="bottomLeft" state="frozen"/>
      <selection activeCell="E30" sqref="E30"/>
      <selection pane="bottomLeft"/>
    </sheetView>
  </sheetViews>
  <sheetFormatPr defaultRowHeight="12.75"/>
  <cols>
    <col min="1" max="1" width="35.7109375" style="58" customWidth="1"/>
    <col min="2" max="2" width="3.28515625" style="62" customWidth="1"/>
    <col min="3" max="3" width="3.28515625" style="62" hidden="1" customWidth="1"/>
    <col min="4" max="4" width="3.28515625" style="62" customWidth="1"/>
    <col min="5" max="5" width="3.28515625" style="62" hidden="1" customWidth="1"/>
    <col min="6" max="6" width="3.28515625" style="62" customWidth="1"/>
    <col min="7" max="7" width="3.28515625" style="62" hidden="1" customWidth="1"/>
    <col min="8" max="8" width="3.28515625" style="62" customWidth="1"/>
    <col min="9" max="9" width="3.28515625" style="62" hidden="1" customWidth="1"/>
    <col min="10" max="10" width="3.28515625" style="62" customWidth="1"/>
    <col min="11" max="11" width="3.28515625" style="62" hidden="1" customWidth="1"/>
    <col min="12" max="12" width="3.28515625" style="62" customWidth="1"/>
    <col min="13" max="13" width="3.28515625" style="62" hidden="1" customWidth="1"/>
    <col min="14" max="14" width="3.28515625" style="62" customWidth="1"/>
    <col min="15" max="15" width="3.28515625" style="62" hidden="1" customWidth="1"/>
    <col min="16" max="16" width="3.28515625" style="62" customWidth="1"/>
    <col min="17" max="17" width="3.28515625" style="62" hidden="1" customWidth="1"/>
    <col min="18" max="18" width="3.28515625" style="62" customWidth="1"/>
    <col min="19" max="19" width="3.28515625" style="62" hidden="1" customWidth="1"/>
    <col min="20" max="20" width="3.28515625" style="62" customWidth="1"/>
    <col min="21" max="21" width="3.28515625" style="62" hidden="1" customWidth="1"/>
    <col min="22" max="22" width="3.28515625" style="62" customWidth="1"/>
    <col min="23" max="23" width="3.28515625" style="62" hidden="1" customWidth="1"/>
    <col min="24" max="24" width="3.28515625" style="62" customWidth="1"/>
    <col min="25" max="25" width="3.28515625" style="62" hidden="1" customWidth="1"/>
    <col min="26" max="26" width="3.28515625" style="62" customWidth="1"/>
    <col min="27" max="27" width="3.28515625" style="62" hidden="1" customWidth="1"/>
    <col min="28" max="28" width="3.28515625" style="62" customWidth="1"/>
    <col min="29" max="29" width="3.28515625" style="62" hidden="1" customWidth="1"/>
    <col min="30" max="30" width="3.28515625" style="62" customWidth="1"/>
    <col min="31" max="31" width="3.28515625" style="62" hidden="1" customWidth="1"/>
    <col min="32" max="32" width="3.28515625" style="62" customWidth="1"/>
    <col min="33" max="33" width="3.28515625" style="62" hidden="1" customWidth="1"/>
    <col min="34" max="34" width="3.28515625" style="62" customWidth="1"/>
    <col min="35" max="35" width="3.28515625" style="62" hidden="1" customWidth="1"/>
    <col min="36" max="36" width="3.28515625" style="62" customWidth="1"/>
    <col min="37" max="37" width="3.28515625" style="62" hidden="1" customWidth="1"/>
    <col min="38" max="38" width="3.28515625" style="62" customWidth="1"/>
    <col min="39" max="39" width="3.28515625" style="62" hidden="1" customWidth="1"/>
    <col min="40" max="40" width="3.28515625" style="62" customWidth="1"/>
    <col min="41" max="16384" width="9.140625" style="19"/>
  </cols>
  <sheetData>
    <row r="1" spans="1:40">
      <c r="B1" s="333" t="s">
        <v>523</v>
      </c>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row>
    <row r="2" spans="1:40" ht="65.25">
      <c r="A2" s="59" t="s">
        <v>865</v>
      </c>
      <c r="B2" s="60" t="str">
        <f>IF(Input!C8="","",Input!C8)</f>
        <v>Compound 1</v>
      </c>
      <c r="C2" s="60"/>
      <c r="D2" s="60" t="str">
        <f>IF(Input!E8="","",Input!E8)</f>
        <v>Compound 2</v>
      </c>
      <c r="E2" s="60"/>
      <c r="F2" s="60" t="str">
        <f>IF(Input!G8="","",Input!G8)</f>
        <v>Compound 3</v>
      </c>
      <c r="G2" s="60"/>
      <c r="H2" s="60" t="str">
        <f>IF(Input!I8="","",Input!I8)</f>
        <v/>
      </c>
      <c r="I2" s="60"/>
      <c r="J2" s="60" t="str">
        <f>IF(Input!K8="","",Input!K8)</f>
        <v/>
      </c>
      <c r="K2" s="60"/>
      <c r="L2" s="60" t="str">
        <f>IF(Input!M8="","",Input!M8)</f>
        <v/>
      </c>
      <c r="M2" s="60"/>
      <c r="N2" s="60" t="str">
        <f>IF(Input!O8="","",Input!O8)</f>
        <v/>
      </c>
      <c r="O2" s="60"/>
      <c r="P2" s="60" t="str">
        <f>IF(Input!Q8="","",Input!Q8)</f>
        <v/>
      </c>
      <c r="Q2" s="60"/>
      <c r="R2" s="60" t="str">
        <f>IF(Input!S8="","",Input!S8)</f>
        <v/>
      </c>
      <c r="S2" s="60"/>
      <c r="T2" s="60" t="str">
        <f>IF(Input!U8="","",Input!U8)</f>
        <v/>
      </c>
      <c r="U2" s="60"/>
      <c r="V2" s="60" t="str">
        <f>IF(Input!W8="","",Input!W8)</f>
        <v/>
      </c>
      <c r="W2" s="60"/>
      <c r="X2" s="60" t="str">
        <f>IF(Input!Y8="","",Input!Y8)</f>
        <v/>
      </c>
      <c r="Y2" s="60"/>
      <c r="Z2" s="60" t="str">
        <f>IF(Input!AA8="","",Input!AA8)</f>
        <v/>
      </c>
      <c r="AA2" s="60"/>
      <c r="AB2" s="60" t="str">
        <f>IF(Input!AC8="","",Input!AC8)</f>
        <v/>
      </c>
      <c r="AC2" s="60"/>
      <c r="AD2" s="60" t="str">
        <f>IF(Input!AE8="","",Input!AE8)</f>
        <v/>
      </c>
      <c r="AE2" s="60"/>
      <c r="AF2" s="60" t="str">
        <f>IF(Input!AG8="","",Input!AG8)</f>
        <v/>
      </c>
      <c r="AG2" s="60"/>
      <c r="AH2" s="60" t="str">
        <f>IF(Input!AI8="","",Input!AI8)</f>
        <v/>
      </c>
      <c r="AI2" s="60"/>
      <c r="AJ2" s="60" t="str">
        <f>IF(Input!AK8="","",Input!AK8)</f>
        <v/>
      </c>
      <c r="AK2" s="60"/>
      <c r="AL2" s="60" t="str">
        <f>IF(Input!AM8="","",Input!AM8)</f>
        <v/>
      </c>
      <c r="AM2" s="60"/>
      <c r="AN2" s="60" t="str">
        <f>IF(Input!AO8="","",Input!AO8)</f>
        <v/>
      </c>
    </row>
    <row r="3" spans="1:40">
      <c r="A3" s="17" t="s">
        <v>864</v>
      </c>
      <c r="B3" s="61">
        <f>SUM(B4:B800)</f>
        <v>1</v>
      </c>
      <c r="C3" s="61"/>
      <c r="D3" s="61">
        <f t="shared" ref="D3:R3" si="0">SUM(D4:D800)</f>
        <v>0</v>
      </c>
      <c r="E3" s="61"/>
      <c r="F3" s="61">
        <f t="shared" si="0"/>
        <v>0</v>
      </c>
      <c r="G3" s="61"/>
      <c r="H3" s="61">
        <f t="shared" si="0"/>
        <v>0</v>
      </c>
      <c r="I3" s="61"/>
      <c r="J3" s="61">
        <f t="shared" si="0"/>
        <v>0</v>
      </c>
      <c r="K3" s="61"/>
      <c r="L3" s="61">
        <f t="shared" si="0"/>
        <v>0</v>
      </c>
      <c r="M3" s="61"/>
      <c r="N3" s="61">
        <f t="shared" si="0"/>
        <v>0</v>
      </c>
      <c r="O3" s="61"/>
      <c r="P3" s="61">
        <f t="shared" si="0"/>
        <v>0</v>
      </c>
      <c r="Q3" s="61"/>
      <c r="R3" s="61">
        <f t="shared" si="0"/>
        <v>0</v>
      </c>
      <c r="S3" s="61"/>
      <c r="T3" s="61">
        <f>SUM(T4:T800)</f>
        <v>0</v>
      </c>
      <c r="U3" s="61"/>
      <c r="V3" s="61">
        <f t="shared" ref="V3:AJ3" si="1">SUM(V4:V800)</f>
        <v>0</v>
      </c>
      <c r="W3" s="61"/>
      <c r="X3" s="61">
        <f t="shared" si="1"/>
        <v>0</v>
      </c>
      <c r="Y3" s="61"/>
      <c r="Z3" s="61">
        <f t="shared" si="1"/>
        <v>0</v>
      </c>
      <c r="AA3" s="61"/>
      <c r="AB3" s="61">
        <f t="shared" si="1"/>
        <v>0</v>
      </c>
      <c r="AC3" s="61"/>
      <c r="AD3" s="61">
        <f t="shared" si="1"/>
        <v>0</v>
      </c>
      <c r="AE3" s="61"/>
      <c r="AF3" s="61">
        <f t="shared" si="1"/>
        <v>0</v>
      </c>
      <c r="AG3" s="61"/>
      <c r="AH3" s="61">
        <f t="shared" si="1"/>
        <v>0</v>
      </c>
      <c r="AI3" s="61"/>
      <c r="AJ3" s="61">
        <f t="shared" si="1"/>
        <v>0</v>
      </c>
      <c r="AK3" s="61"/>
      <c r="AL3" s="61">
        <f>SUM(AL4:AL800)</f>
        <v>0</v>
      </c>
      <c r="AM3" s="61"/>
      <c r="AN3" s="61">
        <f>SUM(AN4:AN800)</f>
        <v>0</v>
      </c>
    </row>
    <row r="4" spans="1:40" s="284" customFormat="1">
      <c r="A4" s="282" t="s">
        <v>10</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0">
      <c r="A5" s="58" t="s">
        <v>11</v>
      </c>
    </row>
    <row r="6" spans="1:40">
      <c r="A6" s="58" t="s">
        <v>12</v>
      </c>
    </row>
    <row r="7" spans="1:40">
      <c r="A7" s="58" t="s">
        <v>13</v>
      </c>
    </row>
    <row r="8" spans="1:40">
      <c r="A8" s="58" t="s">
        <v>14</v>
      </c>
    </row>
    <row r="9" spans="1:40">
      <c r="A9" s="58" t="s">
        <v>15</v>
      </c>
    </row>
    <row r="10" spans="1:40">
      <c r="A10" s="58" t="s">
        <v>16</v>
      </c>
    </row>
    <row r="11" spans="1:40">
      <c r="A11" s="58" t="s">
        <v>17</v>
      </c>
    </row>
    <row r="12" spans="1:40">
      <c r="A12" s="58" t="s">
        <v>18</v>
      </c>
    </row>
    <row r="13" spans="1:40">
      <c r="A13" s="58" t="s">
        <v>19</v>
      </c>
    </row>
    <row r="14" spans="1:40">
      <c r="A14" s="58" t="s">
        <v>20</v>
      </c>
    </row>
    <row r="15" spans="1:40">
      <c r="A15" s="58" t="s">
        <v>21</v>
      </c>
    </row>
    <row r="16" spans="1:40">
      <c r="A16" s="58" t="s">
        <v>22</v>
      </c>
    </row>
    <row r="17" spans="1:40">
      <c r="A17" s="58" t="s">
        <v>23</v>
      </c>
    </row>
    <row r="18" spans="1:40">
      <c r="A18" s="58" t="s">
        <v>24</v>
      </c>
    </row>
    <row r="19" spans="1:40">
      <c r="A19" s="58" t="s">
        <v>25</v>
      </c>
    </row>
    <row r="20" spans="1:40">
      <c r="A20" s="58" t="s">
        <v>26</v>
      </c>
    </row>
    <row r="21" spans="1:40">
      <c r="A21" s="58" t="s">
        <v>27</v>
      </c>
    </row>
    <row r="22" spans="1:40">
      <c r="A22" s="58" t="s">
        <v>28</v>
      </c>
    </row>
    <row r="23" spans="1:40" s="284" customFormat="1">
      <c r="A23" s="282" t="s">
        <v>29</v>
      </c>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3"/>
      <c r="AM23" s="283"/>
      <c r="AN23" s="283"/>
    </row>
    <row r="24" spans="1:40" s="284" customFormat="1">
      <c r="A24" s="282" t="s">
        <v>30</v>
      </c>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row>
    <row r="25" spans="1:40" s="284" customFormat="1">
      <c r="A25" s="282" t="s">
        <v>31</v>
      </c>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row>
    <row r="26" spans="1:40">
      <c r="A26" s="58" t="s">
        <v>32</v>
      </c>
    </row>
    <row r="27" spans="1:40">
      <c r="A27" s="58" t="s">
        <v>33</v>
      </c>
    </row>
    <row r="28" spans="1:40">
      <c r="A28" s="58" t="s">
        <v>34</v>
      </c>
    </row>
    <row r="29" spans="1:40" s="284" customFormat="1">
      <c r="A29" s="282" t="s">
        <v>35</v>
      </c>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row>
    <row r="30" spans="1:40">
      <c r="A30" s="58" t="s">
        <v>36</v>
      </c>
    </row>
    <row r="31" spans="1:40">
      <c r="A31" s="58" t="s">
        <v>37</v>
      </c>
    </row>
    <row r="32" spans="1:40">
      <c r="A32" s="58" t="s">
        <v>38</v>
      </c>
    </row>
    <row r="33" spans="1:40">
      <c r="A33" s="58" t="s">
        <v>39</v>
      </c>
    </row>
    <row r="34" spans="1:40">
      <c r="A34" s="58" t="s">
        <v>40</v>
      </c>
    </row>
    <row r="35" spans="1:40">
      <c r="A35" s="58" t="s">
        <v>41</v>
      </c>
    </row>
    <row r="36" spans="1:40">
      <c r="A36" s="58" t="s">
        <v>42</v>
      </c>
    </row>
    <row r="37" spans="1:40">
      <c r="A37" s="58" t="s">
        <v>43</v>
      </c>
    </row>
    <row r="38" spans="1:40">
      <c r="A38" s="58" t="s">
        <v>44</v>
      </c>
    </row>
    <row r="39" spans="1:40">
      <c r="A39" s="58" t="s">
        <v>45</v>
      </c>
    </row>
    <row r="40" spans="1:40">
      <c r="A40" s="58" t="s">
        <v>46</v>
      </c>
    </row>
    <row r="41" spans="1:40">
      <c r="A41" s="58" t="s">
        <v>47</v>
      </c>
    </row>
    <row r="42" spans="1:40">
      <c r="A42" s="58" t="s">
        <v>48</v>
      </c>
    </row>
    <row r="43" spans="1:40" ht="25.5">
      <c r="A43" s="58" t="s">
        <v>49</v>
      </c>
    </row>
    <row r="44" spans="1:40">
      <c r="A44" s="58" t="s">
        <v>50</v>
      </c>
    </row>
    <row r="45" spans="1:40" s="284" customFormat="1">
      <c r="A45" s="282" t="s">
        <v>51</v>
      </c>
      <c r="B45" s="283"/>
      <c r="C45" s="283"/>
      <c r="D45" s="28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row>
    <row r="46" spans="1:40">
      <c r="A46" s="58" t="s">
        <v>52</v>
      </c>
    </row>
    <row r="47" spans="1:40">
      <c r="A47" s="58" t="s">
        <v>53</v>
      </c>
    </row>
    <row r="48" spans="1:40" ht="51">
      <c r="A48" s="58" t="s">
        <v>54</v>
      </c>
    </row>
    <row r="49" spans="1:40">
      <c r="A49" s="58" t="s">
        <v>55</v>
      </c>
    </row>
    <row r="50" spans="1:40">
      <c r="A50" s="58" t="s">
        <v>56</v>
      </c>
    </row>
    <row r="51" spans="1:40">
      <c r="A51" s="58" t="s">
        <v>57</v>
      </c>
    </row>
    <row r="52" spans="1:40">
      <c r="A52" s="58" t="s">
        <v>58</v>
      </c>
    </row>
    <row r="53" spans="1:40">
      <c r="A53" s="58" t="s">
        <v>59</v>
      </c>
    </row>
    <row r="54" spans="1:40" ht="25.5">
      <c r="A54" s="58" t="s">
        <v>60</v>
      </c>
    </row>
    <row r="55" spans="1:40">
      <c r="A55" s="58" t="s">
        <v>61</v>
      </c>
    </row>
    <row r="56" spans="1:40" s="284" customFormat="1">
      <c r="A56" s="282" t="s">
        <v>62</v>
      </c>
      <c r="B56" s="283"/>
      <c r="C56" s="283"/>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row>
    <row r="57" spans="1:40">
      <c r="A57" s="58" t="s">
        <v>63</v>
      </c>
    </row>
    <row r="58" spans="1:40">
      <c r="A58" s="58" t="s">
        <v>64</v>
      </c>
    </row>
    <row r="59" spans="1:40">
      <c r="A59" s="58" t="s">
        <v>65</v>
      </c>
    </row>
    <row r="60" spans="1:40" ht="25.5">
      <c r="A60" s="58" t="s">
        <v>66</v>
      </c>
    </row>
    <row r="61" spans="1:40">
      <c r="A61" s="58" t="s">
        <v>67</v>
      </c>
    </row>
    <row r="62" spans="1:40">
      <c r="A62" s="58" t="s">
        <v>68</v>
      </c>
    </row>
    <row r="63" spans="1:40">
      <c r="A63" s="58" t="s">
        <v>69</v>
      </c>
    </row>
    <row r="64" spans="1:40">
      <c r="A64" s="58" t="s">
        <v>70</v>
      </c>
    </row>
    <row r="65" spans="1:1">
      <c r="A65" s="58" t="s">
        <v>71</v>
      </c>
    </row>
    <row r="66" spans="1:1">
      <c r="A66" s="58" t="s">
        <v>72</v>
      </c>
    </row>
    <row r="67" spans="1:1">
      <c r="A67" s="58" t="s">
        <v>73</v>
      </c>
    </row>
    <row r="68" spans="1:1">
      <c r="A68" s="58" t="s">
        <v>74</v>
      </c>
    </row>
    <row r="69" spans="1:1">
      <c r="A69" s="58" t="s">
        <v>75</v>
      </c>
    </row>
    <row r="70" spans="1:1">
      <c r="A70" s="58" t="s">
        <v>76</v>
      </c>
    </row>
    <row r="71" spans="1:1">
      <c r="A71" s="58" t="s">
        <v>77</v>
      </c>
    </row>
    <row r="72" spans="1:1">
      <c r="A72" s="58" t="s">
        <v>78</v>
      </c>
    </row>
    <row r="73" spans="1:1">
      <c r="A73" s="58" t="s">
        <v>79</v>
      </c>
    </row>
    <row r="74" spans="1:1">
      <c r="A74" s="58" t="s">
        <v>80</v>
      </c>
    </row>
    <row r="75" spans="1:1">
      <c r="A75" s="58" t="s">
        <v>81</v>
      </c>
    </row>
    <row r="76" spans="1:1">
      <c r="A76" s="58" t="s">
        <v>82</v>
      </c>
    </row>
    <row r="77" spans="1:1" ht="25.5">
      <c r="A77" s="58" t="s">
        <v>83</v>
      </c>
    </row>
    <row r="78" spans="1:1">
      <c r="A78" s="58" t="s">
        <v>84</v>
      </c>
    </row>
    <row r="79" spans="1:1">
      <c r="A79" s="58" t="s">
        <v>85</v>
      </c>
    </row>
    <row r="80" spans="1:1">
      <c r="A80" s="58" t="s">
        <v>86</v>
      </c>
    </row>
    <row r="81" spans="1:1">
      <c r="A81" s="58" t="s">
        <v>87</v>
      </c>
    </row>
    <row r="82" spans="1:1">
      <c r="A82" s="58" t="s">
        <v>88</v>
      </c>
    </row>
    <row r="83" spans="1:1">
      <c r="A83" s="58" t="s">
        <v>89</v>
      </c>
    </row>
    <row r="84" spans="1:1">
      <c r="A84" s="58" t="s">
        <v>90</v>
      </c>
    </row>
    <row r="85" spans="1:1">
      <c r="A85" s="58" t="s">
        <v>91</v>
      </c>
    </row>
    <row r="86" spans="1:1">
      <c r="A86" s="58" t="s">
        <v>92</v>
      </c>
    </row>
    <row r="87" spans="1:1">
      <c r="A87" s="58" t="s">
        <v>93</v>
      </c>
    </row>
    <row r="88" spans="1:1">
      <c r="A88" s="58" t="s">
        <v>94</v>
      </c>
    </row>
    <row r="89" spans="1:1">
      <c r="A89" s="58" t="s">
        <v>95</v>
      </c>
    </row>
    <row r="90" spans="1:1">
      <c r="A90" s="58" t="s">
        <v>96</v>
      </c>
    </row>
    <row r="91" spans="1:1">
      <c r="A91" s="58" t="s">
        <v>97</v>
      </c>
    </row>
    <row r="92" spans="1:1">
      <c r="A92" s="58" t="s">
        <v>98</v>
      </c>
    </row>
    <row r="93" spans="1:1">
      <c r="A93" s="58" t="s">
        <v>99</v>
      </c>
    </row>
    <row r="94" spans="1:1">
      <c r="A94" s="58" t="s">
        <v>100</v>
      </c>
    </row>
    <row r="95" spans="1:1">
      <c r="A95" s="58" t="s">
        <v>101</v>
      </c>
    </row>
    <row r="96" spans="1:1">
      <c r="A96" s="58" t="s">
        <v>102</v>
      </c>
    </row>
    <row r="97" spans="1:1">
      <c r="A97" s="58" t="s">
        <v>103</v>
      </c>
    </row>
    <row r="98" spans="1:1">
      <c r="A98" s="58" t="s">
        <v>104</v>
      </c>
    </row>
    <row r="99" spans="1:1">
      <c r="A99" s="58" t="s">
        <v>105</v>
      </c>
    </row>
    <row r="100" spans="1:1">
      <c r="A100" s="58" t="s">
        <v>106</v>
      </c>
    </row>
    <row r="101" spans="1:1" ht="25.5">
      <c r="A101" s="58" t="s">
        <v>107</v>
      </c>
    </row>
    <row r="102" spans="1:1">
      <c r="A102" s="58" t="s">
        <v>108</v>
      </c>
    </row>
    <row r="103" spans="1:1">
      <c r="A103" s="58" t="s">
        <v>109</v>
      </c>
    </row>
    <row r="104" spans="1:1">
      <c r="A104" s="58" t="s">
        <v>110</v>
      </c>
    </row>
    <row r="105" spans="1:1">
      <c r="A105" s="58" t="s">
        <v>111</v>
      </c>
    </row>
    <row r="106" spans="1:1">
      <c r="A106" s="58" t="s">
        <v>112</v>
      </c>
    </row>
    <row r="107" spans="1:1">
      <c r="A107" s="58" t="s">
        <v>113</v>
      </c>
    </row>
    <row r="108" spans="1:1">
      <c r="A108" s="58" t="s">
        <v>113</v>
      </c>
    </row>
    <row r="109" spans="1:1">
      <c r="A109" s="58" t="s">
        <v>114</v>
      </c>
    </row>
    <row r="110" spans="1:1">
      <c r="A110" s="58" t="s">
        <v>115</v>
      </c>
    </row>
    <row r="111" spans="1:1">
      <c r="A111" s="58" t="s">
        <v>116</v>
      </c>
    </row>
    <row r="112" spans="1:1">
      <c r="A112" s="58" t="s">
        <v>117</v>
      </c>
    </row>
    <row r="113" spans="1:1" ht="38.25">
      <c r="A113" s="58" t="s">
        <v>118</v>
      </c>
    </row>
    <row r="114" spans="1:1">
      <c r="A114" s="58" t="s">
        <v>119</v>
      </c>
    </row>
    <row r="115" spans="1:1">
      <c r="A115" s="58" t="s">
        <v>120</v>
      </c>
    </row>
    <row r="116" spans="1:1">
      <c r="A116" s="58" t="s">
        <v>121</v>
      </c>
    </row>
    <row r="117" spans="1:1">
      <c r="A117" s="58" t="s">
        <v>122</v>
      </c>
    </row>
    <row r="118" spans="1:1">
      <c r="A118" s="58" t="s">
        <v>123</v>
      </c>
    </row>
    <row r="119" spans="1:1">
      <c r="A119" s="58" t="s">
        <v>124</v>
      </c>
    </row>
    <row r="120" spans="1:1">
      <c r="A120" s="58" t="s">
        <v>125</v>
      </c>
    </row>
    <row r="121" spans="1:1">
      <c r="A121" s="58" t="s">
        <v>126</v>
      </c>
    </row>
    <row r="122" spans="1:1">
      <c r="A122" s="58" t="s">
        <v>127</v>
      </c>
    </row>
    <row r="123" spans="1:1">
      <c r="A123" s="58" t="s">
        <v>128</v>
      </c>
    </row>
    <row r="124" spans="1:1">
      <c r="A124" s="58" t="s">
        <v>129</v>
      </c>
    </row>
    <row r="125" spans="1:1">
      <c r="A125" s="58" t="s">
        <v>130</v>
      </c>
    </row>
    <row r="126" spans="1:1">
      <c r="A126" s="58" t="s">
        <v>131</v>
      </c>
    </row>
    <row r="127" spans="1:1">
      <c r="A127" s="58" t="s">
        <v>132</v>
      </c>
    </row>
    <row r="128" spans="1:1">
      <c r="A128" s="58" t="s">
        <v>133</v>
      </c>
    </row>
    <row r="129" spans="1:40" s="284" customFormat="1">
      <c r="A129" s="282" t="s">
        <v>134</v>
      </c>
      <c r="B129" s="283"/>
      <c r="C129" s="283"/>
      <c r="D129" s="283"/>
      <c r="E129" s="283"/>
      <c r="F129" s="283"/>
      <c r="G129" s="283"/>
      <c r="H129" s="283"/>
      <c r="I129" s="283"/>
      <c r="J129" s="283"/>
      <c r="K129" s="283"/>
      <c r="L129" s="283"/>
      <c r="M129" s="283"/>
      <c r="N129" s="283"/>
      <c r="O129" s="283"/>
      <c r="P129" s="283"/>
      <c r="Q129" s="283"/>
      <c r="R129" s="283"/>
      <c r="S129" s="283"/>
      <c r="T129" s="283"/>
      <c r="U129" s="283"/>
      <c r="V129" s="283"/>
      <c r="W129" s="283"/>
      <c r="X129" s="283"/>
      <c r="Y129" s="283"/>
      <c r="Z129" s="283"/>
      <c r="AA129" s="283"/>
      <c r="AB129" s="283"/>
      <c r="AC129" s="283"/>
      <c r="AD129" s="283"/>
      <c r="AE129" s="283"/>
      <c r="AF129" s="283"/>
      <c r="AG129" s="283"/>
      <c r="AH129" s="283"/>
      <c r="AI129" s="283"/>
      <c r="AJ129" s="283"/>
      <c r="AK129" s="283"/>
      <c r="AL129" s="283"/>
      <c r="AM129" s="283"/>
      <c r="AN129" s="283"/>
    </row>
    <row r="130" spans="1:40">
      <c r="A130" s="58" t="s">
        <v>135</v>
      </c>
    </row>
    <row r="131" spans="1:40">
      <c r="A131" s="58" t="s">
        <v>136</v>
      </c>
    </row>
    <row r="132" spans="1:40">
      <c r="A132" s="58" t="s">
        <v>137</v>
      </c>
    </row>
    <row r="133" spans="1:40">
      <c r="A133" s="58" t="s">
        <v>138</v>
      </c>
    </row>
    <row r="134" spans="1:40">
      <c r="A134" s="58" t="s">
        <v>139</v>
      </c>
    </row>
    <row r="135" spans="1:40" s="284" customFormat="1">
      <c r="A135" s="282" t="s">
        <v>140</v>
      </c>
      <c r="B135" s="283"/>
      <c r="C135" s="283"/>
      <c r="D135" s="283"/>
      <c r="E135" s="283"/>
      <c r="F135" s="283"/>
      <c r="G135" s="283"/>
      <c r="H135" s="283"/>
      <c r="I135" s="283"/>
      <c r="J135" s="283"/>
      <c r="K135" s="283"/>
      <c r="L135" s="283"/>
      <c r="M135" s="283"/>
      <c r="N135" s="283"/>
      <c r="O135" s="283"/>
      <c r="P135" s="283"/>
      <c r="Q135" s="283"/>
      <c r="R135" s="283"/>
      <c r="S135" s="283"/>
      <c r="T135" s="283"/>
      <c r="U135" s="283"/>
      <c r="V135" s="283"/>
      <c r="W135" s="283"/>
      <c r="X135" s="283"/>
      <c r="Y135" s="283"/>
      <c r="Z135" s="283"/>
      <c r="AA135" s="283"/>
      <c r="AB135" s="283"/>
      <c r="AC135" s="283"/>
      <c r="AD135" s="283"/>
      <c r="AE135" s="283"/>
      <c r="AF135" s="283"/>
      <c r="AG135" s="283"/>
      <c r="AH135" s="283"/>
      <c r="AI135" s="283"/>
      <c r="AJ135" s="283"/>
      <c r="AK135" s="283"/>
      <c r="AL135" s="283"/>
      <c r="AM135" s="283"/>
      <c r="AN135" s="283"/>
    </row>
    <row r="136" spans="1:40">
      <c r="A136" s="58" t="s">
        <v>141</v>
      </c>
    </row>
    <row r="137" spans="1:40">
      <c r="A137" s="58" t="s">
        <v>142</v>
      </c>
    </row>
    <row r="138" spans="1:40">
      <c r="A138" s="58" t="s">
        <v>143</v>
      </c>
    </row>
    <row r="139" spans="1:40">
      <c r="A139" s="58" t="s">
        <v>144</v>
      </c>
    </row>
    <row r="140" spans="1:40">
      <c r="A140" s="58" t="s">
        <v>145</v>
      </c>
    </row>
    <row r="141" spans="1:40">
      <c r="A141" s="58" t="s">
        <v>146</v>
      </c>
    </row>
    <row r="142" spans="1:40">
      <c r="A142" s="58" t="s">
        <v>147</v>
      </c>
    </row>
    <row r="143" spans="1:40">
      <c r="A143" s="58" t="s">
        <v>148</v>
      </c>
    </row>
    <row r="144" spans="1:40">
      <c r="A144" s="58" t="s">
        <v>149</v>
      </c>
    </row>
    <row r="145" spans="1:40">
      <c r="A145" s="58" t="s">
        <v>150</v>
      </c>
    </row>
    <row r="146" spans="1:40">
      <c r="A146" s="58" t="s">
        <v>151</v>
      </c>
    </row>
    <row r="147" spans="1:40" s="284" customFormat="1">
      <c r="A147" s="282" t="s">
        <v>152</v>
      </c>
      <c r="B147" s="283"/>
      <c r="C147" s="283"/>
      <c r="D147" s="283"/>
      <c r="E147" s="283"/>
      <c r="F147" s="283"/>
      <c r="G147" s="283"/>
      <c r="H147" s="283"/>
      <c r="I147" s="283"/>
      <c r="J147" s="283"/>
      <c r="K147" s="283"/>
      <c r="L147" s="283"/>
      <c r="M147" s="283"/>
      <c r="N147" s="283"/>
      <c r="O147" s="283"/>
      <c r="P147" s="283"/>
      <c r="Q147" s="283"/>
      <c r="R147" s="283"/>
      <c r="S147" s="283"/>
      <c r="T147" s="283"/>
      <c r="U147" s="283"/>
      <c r="V147" s="283"/>
      <c r="W147" s="283"/>
      <c r="X147" s="283"/>
      <c r="Y147" s="283"/>
      <c r="Z147" s="283"/>
      <c r="AA147" s="283"/>
      <c r="AB147" s="283"/>
      <c r="AC147" s="283"/>
      <c r="AD147" s="283"/>
      <c r="AE147" s="283"/>
      <c r="AF147" s="283"/>
      <c r="AG147" s="283"/>
      <c r="AH147" s="283"/>
      <c r="AI147" s="283"/>
      <c r="AJ147" s="283"/>
      <c r="AK147" s="283"/>
      <c r="AL147" s="283"/>
      <c r="AM147" s="283"/>
      <c r="AN147" s="283"/>
    </row>
    <row r="148" spans="1:40">
      <c r="A148" s="58" t="s">
        <v>153</v>
      </c>
    </row>
    <row r="149" spans="1:40">
      <c r="A149" s="58" t="s">
        <v>154</v>
      </c>
    </row>
    <row r="150" spans="1:40">
      <c r="A150" s="58" t="s">
        <v>155</v>
      </c>
    </row>
    <row r="151" spans="1:40">
      <c r="A151" s="58" t="s">
        <v>156</v>
      </c>
    </row>
    <row r="152" spans="1:40">
      <c r="A152" s="58" t="s">
        <v>157</v>
      </c>
    </row>
    <row r="153" spans="1:40">
      <c r="A153" s="58" t="s">
        <v>158</v>
      </c>
    </row>
    <row r="154" spans="1:40">
      <c r="A154" s="58" t="s">
        <v>159</v>
      </c>
    </row>
    <row r="155" spans="1:40">
      <c r="A155" s="58" t="s">
        <v>160</v>
      </c>
    </row>
    <row r="156" spans="1:40">
      <c r="A156" s="58" t="s">
        <v>161</v>
      </c>
    </row>
    <row r="157" spans="1:40" ht="25.5">
      <c r="A157" s="58" t="s">
        <v>162</v>
      </c>
    </row>
    <row r="158" spans="1:40" ht="25.5">
      <c r="A158" s="58" t="s">
        <v>163</v>
      </c>
    </row>
    <row r="159" spans="1:40">
      <c r="A159" s="58" t="s">
        <v>161</v>
      </c>
    </row>
    <row r="160" spans="1:40">
      <c r="A160" s="58" t="s">
        <v>164</v>
      </c>
    </row>
    <row r="161" spans="1:1">
      <c r="A161" s="58" t="s">
        <v>165</v>
      </c>
    </row>
    <row r="162" spans="1:1">
      <c r="A162" s="58" t="s">
        <v>166</v>
      </c>
    </row>
    <row r="163" spans="1:1">
      <c r="A163" s="58" t="s">
        <v>167</v>
      </c>
    </row>
    <row r="164" spans="1:1">
      <c r="A164" s="58" t="s">
        <v>168</v>
      </c>
    </row>
    <row r="165" spans="1:1">
      <c r="A165" s="58" t="s">
        <v>169</v>
      </c>
    </row>
    <row r="166" spans="1:1">
      <c r="A166" s="58" t="s">
        <v>170</v>
      </c>
    </row>
    <row r="167" spans="1:1">
      <c r="A167" s="58" t="s">
        <v>171</v>
      </c>
    </row>
    <row r="168" spans="1:1">
      <c r="A168" s="58" t="s">
        <v>172</v>
      </c>
    </row>
    <row r="169" spans="1:1">
      <c r="A169" s="58" t="s">
        <v>173</v>
      </c>
    </row>
    <row r="170" spans="1:1">
      <c r="A170" s="58" t="s">
        <v>174</v>
      </c>
    </row>
    <row r="171" spans="1:1">
      <c r="A171" s="58" t="s">
        <v>175</v>
      </c>
    </row>
    <row r="172" spans="1:1">
      <c r="A172" s="58" t="s">
        <v>176</v>
      </c>
    </row>
    <row r="173" spans="1:1">
      <c r="A173" s="58" t="s">
        <v>177</v>
      </c>
    </row>
    <row r="174" spans="1:1">
      <c r="A174" s="58" t="s">
        <v>178</v>
      </c>
    </row>
    <row r="175" spans="1:1">
      <c r="A175" s="58" t="s">
        <v>179</v>
      </c>
    </row>
    <row r="176" spans="1:1">
      <c r="A176" s="58" t="s">
        <v>180</v>
      </c>
    </row>
    <row r="177" spans="1:1">
      <c r="A177" s="58" t="s">
        <v>181</v>
      </c>
    </row>
    <row r="178" spans="1:1">
      <c r="A178" s="58" t="s">
        <v>182</v>
      </c>
    </row>
    <row r="179" spans="1:1">
      <c r="A179" s="58" t="s">
        <v>183</v>
      </c>
    </row>
    <row r="180" spans="1:1">
      <c r="A180" s="58" t="s">
        <v>184</v>
      </c>
    </row>
    <row r="181" spans="1:1" ht="25.5">
      <c r="A181" s="58" t="s">
        <v>185</v>
      </c>
    </row>
    <row r="182" spans="1:1">
      <c r="A182" s="58" t="s">
        <v>186</v>
      </c>
    </row>
    <row r="183" spans="1:1">
      <c r="A183" s="58" t="s">
        <v>187</v>
      </c>
    </row>
    <row r="184" spans="1:1">
      <c r="A184" s="58" t="s">
        <v>188</v>
      </c>
    </row>
    <row r="185" spans="1:1">
      <c r="A185" s="58" t="s">
        <v>189</v>
      </c>
    </row>
    <row r="186" spans="1:1">
      <c r="A186" s="58" t="s">
        <v>190</v>
      </c>
    </row>
    <row r="187" spans="1:1">
      <c r="A187" s="58" t="s">
        <v>191</v>
      </c>
    </row>
    <row r="188" spans="1:1">
      <c r="A188" s="58" t="s">
        <v>192</v>
      </c>
    </row>
    <row r="189" spans="1:1">
      <c r="A189" s="58" t="s">
        <v>193</v>
      </c>
    </row>
    <row r="190" spans="1:1">
      <c r="A190" s="58" t="s">
        <v>194</v>
      </c>
    </row>
    <row r="191" spans="1:1">
      <c r="A191" s="58" t="s">
        <v>195</v>
      </c>
    </row>
    <row r="192" spans="1:1">
      <c r="A192" s="58" t="s">
        <v>196</v>
      </c>
    </row>
    <row r="193" spans="1:1">
      <c r="A193" s="58" t="s">
        <v>197</v>
      </c>
    </row>
    <row r="194" spans="1:1">
      <c r="A194" s="58" t="s">
        <v>198</v>
      </c>
    </row>
    <row r="195" spans="1:1">
      <c r="A195" s="58" t="s">
        <v>199</v>
      </c>
    </row>
    <row r="196" spans="1:1">
      <c r="A196" s="58" t="s">
        <v>200</v>
      </c>
    </row>
    <row r="197" spans="1:1">
      <c r="A197" s="58" t="s">
        <v>201</v>
      </c>
    </row>
    <row r="198" spans="1:1">
      <c r="A198" s="58" t="s">
        <v>202</v>
      </c>
    </row>
    <row r="199" spans="1:1">
      <c r="A199" s="58" t="s">
        <v>203</v>
      </c>
    </row>
    <row r="200" spans="1:1">
      <c r="A200" s="58" t="s">
        <v>195</v>
      </c>
    </row>
    <row r="201" spans="1:1">
      <c r="A201" s="58" t="s">
        <v>204</v>
      </c>
    </row>
    <row r="202" spans="1:1">
      <c r="A202" s="58" t="s">
        <v>205</v>
      </c>
    </row>
    <row r="203" spans="1:1">
      <c r="A203" s="58" t="s">
        <v>206</v>
      </c>
    </row>
    <row r="204" spans="1:1">
      <c r="A204" s="58" t="s">
        <v>207</v>
      </c>
    </row>
    <row r="205" spans="1:1">
      <c r="A205" s="58" t="s">
        <v>208</v>
      </c>
    </row>
    <row r="206" spans="1:1">
      <c r="A206" s="58" t="s">
        <v>209</v>
      </c>
    </row>
    <row r="207" spans="1:1">
      <c r="A207" s="58" t="s">
        <v>210</v>
      </c>
    </row>
    <row r="208" spans="1:1">
      <c r="A208" s="58" t="s">
        <v>211</v>
      </c>
    </row>
    <row r="209" spans="1:1">
      <c r="A209" s="58" t="s">
        <v>212</v>
      </c>
    </row>
    <row r="210" spans="1:1">
      <c r="A210" s="58" t="s">
        <v>213</v>
      </c>
    </row>
    <row r="211" spans="1:1">
      <c r="A211" s="58" t="s">
        <v>214</v>
      </c>
    </row>
    <row r="212" spans="1:1">
      <c r="A212" s="58" t="s">
        <v>215</v>
      </c>
    </row>
    <row r="213" spans="1:1">
      <c r="A213" s="58" t="s">
        <v>216</v>
      </c>
    </row>
    <row r="214" spans="1:1">
      <c r="A214" s="58" t="s">
        <v>217</v>
      </c>
    </row>
    <row r="215" spans="1:1">
      <c r="A215" s="58" t="s">
        <v>218</v>
      </c>
    </row>
    <row r="216" spans="1:1">
      <c r="A216" s="58" t="s">
        <v>219</v>
      </c>
    </row>
    <row r="217" spans="1:1">
      <c r="A217" s="58" t="s">
        <v>220</v>
      </c>
    </row>
    <row r="218" spans="1:1">
      <c r="A218" s="58" t="s">
        <v>221</v>
      </c>
    </row>
    <row r="219" spans="1:1">
      <c r="A219" s="58" t="s">
        <v>222</v>
      </c>
    </row>
    <row r="220" spans="1:1">
      <c r="A220" s="58" t="s">
        <v>223</v>
      </c>
    </row>
    <row r="221" spans="1:1">
      <c r="A221" s="58" t="s">
        <v>224</v>
      </c>
    </row>
    <row r="222" spans="1:1">
      <c r="A222" s="58" t="s">
        <v>225</v>
      </c>
    </row>
    <row r="223" spans="1:1">
      <c r="A223" s="58" t="s">
        <v>226</v>
      </c>
    </row>
    <row r="224" spans="1:1">
      <c r="A224" s="58" t="s">
        <v>227</v>
      </c>
    </row>
    <row r="225" spans="1:40">
      <c r="A225" s="58" t="s">
        <v>228</v>
      </c>
    </row>
    <row r="226" spans="1:40">
      <c r="A226" s="58" t="s">
        <v>229</v>
      </c>
    </row>
    <row r="227" spans="1:40">
      <c r="A227" s="58" t="s">
        <v>230</v>
      </c>
    </row>
    <row r="228" spans="1:40" s="284" customFormat="1">
      <c r="A228" s="282" t="s">
        <v>231</v>
      </c>
      <c r="B228" s="283"/>
      <c r="C228" s="283"/>
      <c r="D228" s="283"/>
      <c r="E228" s="283"/>
      <c r="F228" s="283"/>
      <c r="G228" s="283"/>
      <c r="H228" s="283"/>
      <c r="I228" s="283"/>
      <c r="J228" s="283"/>
      <c r="K228" s="283"/>
      <c r="L228" s="283"/>
      <c r="M228" s="283"/>
      <c r="N228" s="283"/>
      <c r="O228" s="283"/>
      <c r="P228" s="283"/>
      <c r="Q228" s="283"/>
      <c r="R228" s="283"/>
      <c r="S228" s="283"/>
      <c r="T228" s="283"/>
      <c r="U228" s="283"/>
      <c r="V228" s="283"/>
      <c r="W228" s="283"/>
      <c r="X228" s="283"/>
      <c r="Y228" s="283"/>
      <c r="Z228" s="283"/>
      <c r="AA228" s="283"/>
      <c r="AB228" s="283"/>
      <c r="AC228" s="283"/>
      <c r="AD228" s="283"/>
      <c r="AE228" s="283"/>
      <c r="AF228" s="283"/>
      <c r="AG228" s="283"/>
      <c r="AH228" s="283"/>
      <c r="AI228" s="283"/>
      <c r="AJ228" s="283"/>
      <c r="AK228" s="283"/>
      <c r="AL228" s="283"/>
      <c r="AM228" s="283"/>
      <c r="AN228" s="283"/>
    </row>
    <row r="229" spans="1:40" s="284" customFormat="1">
      <c r="A229" s="282" t="s">
        <v>232</v>
      </c>
      <c r="B229" s="283"/>
      <c r="C229" s="283"/>
      <c r="D229" s="283"/>
      <c r="E229" s="283"/>
      <c r="F229" s="283"/>
      <c r="G229" s="283"/>
      <c r="H229" s="283"/>
      <c r="I229" s="283"/>
      <c r="J229" s="283"/>
      <c r="K229" s="283"/>
      <c r="L229" s="283"/>
      <c r="M229" s="283"/>
      <c r="N229" s="283"/>
      <c r="O229" s="283"/>
      <c r="P229" s="283"/>
      <c r="Q229" s="283"/>
      <c r="R229" s="283"/>
      <c r="S229" s="283"/>
      <c r="T229" s="283"/>
      <c r="U229" s="283"/>
      <c r="V229" s="283"/>
      <c r="W229" s="283"/>
      <c r="X229" s="283"/>
      <c r="Y229" s="283"/>
      <c r="Z229" s="283"/>
      <c r="AA229" s="283"/>
      <c r="AB229" s="283"/>
      <c r="AC229" s="283"/>
      <c r="AD229" s="283"/>
      <c r="AE229" s="283"/>
      <c r="AF229" s="283"/>
      <c r="AG229" s="283"/>
      <c r="AH229" s="283"/>
      <c r="AI229" s="283"/>
      <c r="AJ229" s="283"/>
      <c r="AK229" s="283"/>
      <c r="AL229" s="283"/>
      <c r="AM229" s="283"/>
      <c r="AN229" s="283"/>
    </row>
    <row r="230" spans="1:40" s="284" customFormat="1" ht="25.5">
      <c r="A230" s="282" t="s">
        <v>233</v>
      </c>
      <c r="B230" s="283"/>
      <c r="C230" s="283"/>
      <c r="D230" s="283"/>
      <c r="E230" s="283"/>
      <c r="F230" s="283"/>
      <c r="G230" s="283"/>
      <c r="H230" s="283"/>
      <c r="I230" s="283"/>
      <c r="J230" s="283"/>
      <c r="K230" s="283"/>
      <c r="L230" s="283"/>
      <c r="M230" s="283"/>
      <c r="N230" s="283"/>
      <c r="O230" s="283"/>
      <c r="P230" s="283"/>
      <c r="Q230" s="283"/>
      <c r="R230" s="283"/>
      <c r="S230" s="283"/>
      <c r="T230" s="283"/>
      <c r="U230" s="283"/>
      <c r="V230" s="283"/>
      <c r="W230" s="283"/>
      <c r="X230" s="283"/>
      <c r="Y230" s="283"/>
      <c r="Z230" s="283"/>
      <c r="AA230" s="283"/>
      <c r="AB230" s="283"/>
      <c r="AC230" s="283"/>
      <c r="AD230" s="283"/>
      <c r="AE230" s="283"/>
      <c r="AF230" s="283"/>
      <c r="AG230" s="283"/>
      <c r="AH230" s="283"/>
      <c r="AI230" s="283"/>
      <c r="AJ230" s="283"/>
      <c r="AK230" s="283"/>
      <c r="AL230" s="283"/>
      <c r="AM230" s="283"/>
      <c r="AN230" s="283"/>
    </row>
    <row r="231" spans="1:40">
      <c r="A231" s="58" t="s">
        <v>234</v>
      </c>
    </row>
    <row r="232" spans="1:40">
      <c r="A232" s="58" t="s">
        <v>235</v>
      </c>
    </row>
    <row r="233" spans="1:40" ht="25.5">
      <c r="A233" s="58" t="s">
        <v>236</v>
      </c>
    </row>
    <row r="234" spans="1:40">
      <c r="A234" s="58" t="s">
        <v>237</v>
      </c>
    </row>
    <row r="235" spans="1:40">
      <c r="A235" s="58" t="s">
        <v>238</v>
      </c>
    </row>
    <row r="236" spans="1:40">
      <c r="A236" s="58" t="s">
        <v>239</v>
      </c>
    </row>
    <row r="237" spans="1:40">
      <c r="A237" s="58" t="s">
        <v>240</v>
      </c>
    </row>
    <row r="238" spans="1:40" s="284" customFormat="1">
      <c r="A238" s="282" t="s">
        <v>241</v>
      </c>
      <c r="B238" s="283"/>
      <c r="C238" s="283"/>
      <c r="D238" s="283"/>
      <c r="E238" s="283"/>
      <c r="F238" s="283"/>
      <c r="G238" s="283"/>
      <c r="H238" s="283"/>
      <c r="I238" s="283"/>
      <c r="J238" s="283"/>
      <c r="K238" s="283"/>
      <c r="L238" s="283"/>
      <c r="M238" s="283"/>
      <c r="N238" s="283"/>
      <c r="O238" s="283"/>
      <c r="P238" s="283"/>
      <c r="Q238" s="283"/>
      <c r="R238" s="283"/>
      <c r="S238" s="283"/>
      <c r="T238" s="283"/>
      <c r="U238" s="283"/>
      <c r="V238" s="283"/>
      <c r="W238" s="283"/>
      <c r="X238" s="283"/>
      <c r="Y238" s="283"/>
      <c r="Z238" s="283"/>
      <c r="AA238" s="283"/>
      <c r="AB238" s="283"/>
      <c r="AC238" s="283"/>
      <c r="AD238" s="283"/>
      <c r="AE238" s="283"/>
      <c r="AF238" s="283"/>
      <c r="AG238" s="283"/>
      <c r="AH238" s="283"/>
      <c r="AI238" s="283"/>
      <c r="AJ238" s="283"/>
      <c r="AK238" s="283"/>
      <c r="AL238" s="283"/>
      <c r="AM238" s="283"/>
      <c r="AN238" s="283"/>
    </row>
    <row r="239" spans="1:40" ht="25.5">
      <c r="A239" s="58" t="s">
        <v>242</v>
      </c>
    </row>
    <row r="240" spans="1:40">
      <c r="A240" s="58" t="s">
        <v>243</v>
      </c>
    </row>
    <row r="241" spans="1:1">
      <c r="A241" s="58" t="s">
        <v>244</v>
      </c>
    </row>
    <row r="242" spans="1:1">
      <c r="A242" s="58" t="s">
        <v>245</v>
      </c>
    </row>
    <row r="243" spans="1:1">
      <c r="A243" s="58" t="s">
        <v>246</v>
      </c>
    </row>
    <row r="244" spans="1:1">
      <c r="A244" s="58" t="s">
        <v>247</v>
      </c>
    </row>
    <row r="245" spans="1:1">
      <c r="A245" s="58" t="s">
        <v>248</v>
      </c>
    </row>
    <row r="246" spans="1:1">
      <c r="A246" s="58" t="s">
        <v>249</v>
      </c>
    </row>
    <row r="247" spans="1:1">
      <c r="A247" s="58" t="s">
        <v>250</v>
      </c>
    </row>
    <row r="248" spans="1:1">
      <c r="A248" s="58" t="s">
        <v>251</v>
      </c>
    </row>
    <row r="249" spans="1:1">
      <c r="A249" s="58" t="s">
        <v>252</v>
      </c>
    </row>
    <row r="250" spans="1:1">
      <c r="A250" s="58" t="s">
        <v>253</v>
      </c>
    </row>
    <row r="251" spans="1:1">
      <c r="A251" s="58" t="s">
        <v>254</v>
      </c>
    </row>
    <row r="252" spans="1:1">
      <c r="A252" s="58" t="s">
        <v>255</v>
      </c>
    </row>
    <row r="253" spans="1:1">
      <c r="A253" s="58" t="s">
        <v>256</v>
      </c>
    </row>
    <row r="254" spans="1:1">
      <c r="A254" s="58" t="s">
        <v>257</v>
      </c>
    </row>
    <row r="255" spans="1:1">
      <c r="A255" s="58" t="s">
        <v>258</v>
      </c>
    </row>
    <row r="256" spans="1:1">
      <c r="A256" s="58" t="s">
        <v>259</v>
      </c>
    </row>
    <row r="257" spans="1:1" ht="25.5">
      <c r="A257" s="58" t="s">
        <v>260</v>
      </c>
    </row>
    <row r="258" spans="1:1">
      <c r="A258" s="58" t="s">
        <v>261</v>
      </c>
    </row>
    <row r="259" spans="1:1">
      <c r="A259" s="58" t="s">
        <v>262</v>
      </c>
    </row>
    <row r="260" spans="1:1">
      <c r="A260" s="58" t="s">
        <v>263</v>
      </c>
    </row>
    <row r="261" spans="1:1">
      <c r="A261" s="58" t="s">
        <v>264</v>
      </c>
    </row>
    <row r="262" spans="1:1">
      <c r="A262" s="58" t="s">
        <v>265</v>
      </c>
    </row>
    <row r="263" spans="1:1">
      <c r="A263" s="58" t="s">
        <v>266</v>
      </c>
    </row>
    <row r="264" spans="1:1">
      <c r="A264" s="58" t="s">
        <v>267</v>
      </c>
    </row>
    <row r="265" spans="1:1" ht="25.5">
      <c r="A265" s="58" t="s">
        <v>268</v>
      </c>
    </row>
    <row r="266" spans="1:1">
      <c r="A266" s="58" t="s">
        <v>269</v>
      </c>
    </row>
    <row r="267" spans="1:1">
      <c r="A267" s="58" t="s">
        <v>270</v>
      </c>
    </row>
    <row r="268" spans="1:1">
      <c r="A268" s="58" t="s">
        <v>271</v>
      </c>
    </row>
    <row r="269" spans="1:1">
      <c r="A269" s="58" t="s">
        <v>272</v>
      </c>
    </row>
    <row r="270" spans="1:1">
      <c r="A270" s="58" t="s">
        <v>273</v>
      </c>
    </row>
    <row r="271" spans="1:1">
      <c r="A271" s="58" t="s">
        <v>274</v>
      </c>
    </row>
    <row r="272" spans="1:1">
      <c r="A272" s="58" t="s">
        <v>275</v>
      </c>
    </row>
    <row r="273" spans="1:1">
      <c r="A273" s="58" t="s">
        <v>276</v>
      </c>
    </row>
    <row r="274" spans="1:1">
      <c r="A274" s="58" t="s">
        <v>277</v>
      </c>
    </row>
    <row r="275" spans="1:1">
      <c r="A275" s="58" t="s">
        <v>278</v>
      </c>
    </row>
    <row r="276" spans="1:1">
      <c r="A276" s="58" t="s">
        <v>279</v>
      </c>
    </row>
    <row r="277" spans="1:1">
      <c r="A277" s="58" t="s">
        <v>280</v>
      </c>
    </row>
    <row r="278" spans="1:1">
      <c r="A278" s="58" t="s">
        <v>281</v>
      </c>
    </row>
    <row r="279" spans="1:1">
      <c r="A279" s="58" t="s">
        <v>282</v>
      </c>
    </row>
    <row r="280" spans="1:1">
      <c r="A280" s="58" t="s">
        <v>283</v>
      </c>
    </row>
    <row r="281" spans="1:1">
      <c r="A281" s="58" t="s">
        <v>284</v>
      </c>
    </row>
    <row r="282" spans="1:1">
      <c r="A282" s="58" t="s">
        <v>285</v>
      </c>
    </row>
    <row r="283" spans="1:1">
      <c r="A283" s="58" t="s">
        <v>286</v>
      </c>
    </row>
    <row r="284" spans="1:1">
      <c r="A284" s="58" t="s">
        <v>287</v>
      </c>
    </row>
    <row r="285" spans="1:1">
      <c r="A285" s="58" t="s">
        <v>288</v>
      </c>
    </row>
    <row r="286" spans="1:1">
      <c r="A286" s="58" t="s">
        <v>289</v>
      </c>
    </row>
    <row r="287" spans="1:1">
      <c r="A287" s="58" t="s">
        <v>290</v>
      </c>
    </row>
    <row r="288" spans="1:1">
      <c r="A288" s="58" t="s">
        <v>291</v>
      </c>
    </row>
    <row r="289" spans="1:1">
      <c r="A289" s="58" t="s">
        <v>292</v>
      </c>
    </row>
    <row r="290" spans="1:1">
      <c r="A290" s="58" t="s">
        <v>293</v>
      </c>
    </row>
    <row r="291" spans="1:1">
      <c r="A291" s="58" t="s">
        <v>294</v>
      </c>
    </row>
    <row r="292" spans="1:1">
      <c r="A292" s="58" t="s">
        <v>295</v>
      </c>
    </row>
    <row r="293" spans="1:1">
      <c r="A293" s="58" t="s">
        <v>294</v>
      </c>
    </row>
    <row r="294" spans="1:1">
      <c r="A294" s="58" t="s">
        <v>296</v>
      </c>
    </row>
    <row r="295" spans="1:1">
      <c r="A295" s="58" t="s">
        <v>297</v>
      </c>
    </row>
    <row r="296" spans="1:1">
      <c r="A296" s="58" t="s">
        <v>298</v>
      </c>
    </row>
    <row r="297" spans="1:1">
      <c r="A297" s="58" t="s">
        <v>299</v>
      </c>
    </row>
    <row r="298" spans="1:1">
      <c r="A298" s="58" t="s">
        <v>300</v>
      </c>
    </row>
    <row r="299" spans="1:1">
      <c r="A299" s="58" t="s">
        <v>301</v>
      </c>
    </row>
    <row r="300" spans="1:1">
      <c r="A300" s="58" t="s">
        <v>302</v>
      </c>
    </row>
    <row r="301" spans="1:1">
      <c r="A301" s="58" t="s">
        <v>303</v>
      </c>
    </row>
    <row r="302" spans="1:1">
      <c r="A302" s="58" t="s">
        <v>304</v>
      </c>
    </row>
    <row r="303" spans="1:1">
      <c r="A303" s="58" t="s">
        <v>305</v>
      </c>
    </row>
    <row r="304" spans="1:1">
      <c r="A304" s="58" t="s">
        <v>306</v>
      </c>
    </row>
    <row r="305" spans="1:40">
      <c r="A305" s="58" t="s">
        <v>307</v>
      </c>
    </row>
    <row r="306" spans="1:40">
      <c r="A306" s="58" t="s">
        <v>308</v>
      </c>
    </row>
    <row r="307" spans="1:40">
      <c r="A307" s="58" t="s">
        <v>309</v>
      </c>
    </row>
    <row r="308" spans="1:40">
      <c r="A308" s="58" t="s">
        <v>310</v>
      </c>
    </row>
    <row r="309" spans="1:40">
      <c r="A309" s="58" t="s">
        <v>311</v>
      </c>
    </row>
    <row r="310" spans="1:40">
      <c r="A310" s="58" t="s">
        <v>312</v>
      </c>
    </row>
    <row r="311" spans="1:40">
      <c r="A311" s="58" t="s">
        <v>313</v>
      </c>
    </row>
    <row r="312" spans="1:40">
      <c r="A312" s="58" t="s">
        <v>314</v>
      </c>
    </row>
    <row r="313" spans="1:40">
      <c r="A313" s="58" t="s">
        <v>315</v>
      </c>
    </row>
    <row r="314" spans="1:40">
      <c r="A314" s="58" t="s">
        <v>316</v>
      </c>
    </row>
    <row r="315" spans="1:40">
      <c r="A315" s="58" t="s">
        <v>317</v>
      </c>
    </row>
    <row r="316" spans="1:40">
      <c r="A316" s="58" t="s">
        <v>318</v>
      </c>
    </row>
    <row r="317" spans="1:40">
      <c r="A317" s="58" t="s">
        <v>319</v>
      </c>
    </row>
    <row r="318" spans="1:40">
      <c r="A318" s="58" t="s">
        <v>320</v>
      </c>
    </row>
    <row r="319" spans="1:40">
      <c r="A319" s="58" t="s">
        <v>321</v>
      </c>
    </row>
    <row r="320" spans="1:40" s="284" customFormat="1">
      <c r="A320" s="282" t="s">
        <v>322</v>
      </c>
      <c r="B320" s="283"/>
      <c r="C320" s="283"/>
      <c r="D320" s="283"/>
      <c r="E320" s="283"/>
      <c r="F320" s="283"/>
      <c r="G320" s="283"/>
      <c r="H320" s="283"/>
      <c r="I320" s="283"/>
      <c r="J320" s="283"/>
      <c r="K320" s="283"/>
      <c r="L320" s="283"/>
      <c r="M320" s="283"/>
      <c r="N320" s="283"/>
      <c r="O320" s="283"/>
      <c r="P320" s="283"/>
      <c r="Q320" s="283"/>
      <c r="R320" s="283"/>
      <c r="S320" s="283"/>
      <c r="T320" s="283"/>
      <c r="U320" s="283"/>
      <c r="V320" s="283"/>
      <c r="W320" s="283"/>
      <c r="X320" s="283"/>
      <c r="Y320" s="283"/>
      <c r="Z320" s="283"/>
      <c r="AA320" s="283"/>
      <c r="AB320" s="283"/>
      <c r="AC320" s="283"/>
      <c r="AD320" s="283"/>
      <c r="AE320" s="283"/>
      <c r="AF320" s="283"/>
      <c r="AG320" s="283"/>
      <c r="AH320" s="283"/>
      <c r="AI320" s="283"/>
      <c r="AJ320" s="283"/>
      <c r="AK320" s="283"/>
      <c r="AL320" s="283"/>
      <c r="AM320" s="283"/>
      <c r="AN320" s="283"/>
    </row>
    <row r="321" spans="1:1">
      <c r="A321" s="58" t="s">
        <v>323</v>
      </c>
    </row>
    <row r="322" spans="1:1">
      <c r="A322" s="58" t="s">
        <v>324</v>
      </c>
    </row>
    <row r="323" spans="1:1">
      <c r="A323" s="58" t="s">
        <v>325</v>
      </c>
    </row>
    <row r="324" spans="1:1">
      <c r="A324" s="58" t="s">
        <v>326</v>
      </c>
    </row>
    <row r="325" spans="1:1">
      <c r="A325" s="58" t="s">
        <v>327</v>
      </c>
    </row>
    <row r="326" spans="1:1">
      <c r="A326" s="58" t="s">
        <v>328</v>
      </c>
    </row>
    <row r="327" spans="1:1" ht="25.5">
      <c r="A327" s="58" t="s">
        <v>329</v>
      </c>
    </row>
    <row r="328" spans="1:1">
      <c r="A328" s="58" t="s">
        <v>330</v>
      </c>
    </row>
    <row r="329" spans="1:1">
      <c r="A329" s="58" t="s">
        <v>331</v>
      </c>
    </row>
    <row r="330" spans="1:1">
      <c r="A330" s="58" t="s">
        <v>332</v>
      </c>
    </row>
    <row r="331" spans="1:1">
      <c r="A331" s="58" t="s">
        <v>333</v>
      </c>
    </row>
    <row r="332" spans="1:1">
      <c r="A332" s="58" t="s">
        <v>334</v>
      </c>
    </row>
    <row r="333" spans="1:1">
      <c r="A333" s="58" t="s">
        <v>335</v>
      </c>
    </row>
    <row r="334" spans="1:1">
      <c r="A334" s="58" t="s">
        <v>336</v>
      </c>
    </row>
    <row r="335" spans="1:1">
      <c r="A335" s="58" t="s">
        <v>337</v>
      </c>
    </row>
    <row r="336" spans="1:1">
      <c r="A336" s="58" t="s">
        <v>338</v>
      </c>
    </row>
    <row r="337" spans="1:1">
      <c r="A337" s="58" t="s">
        <v>339</v>
      </c>
    </row>
    <row r="338" spans="1:1">
      <c r="A338" s="58" t="s">
        <v>340</v>
      </c>
    </row>
    <row r="339" spans="1:1">
      <c r="A339" s="58" t="s">
        <v>341</v>
      </c>
    </row>
    <row r="340" spans="1:1">
      <c r="A340" s="58" t="s">
        <v>342</v>
      </c>
    </row>
    <row r="341" spans="1:1">
      <c r="A341" s="58" t="s">
        <v>343</v>
      </c>
    </row>
    <row r="342" spans="1:1">
      <c r="A342" s="58" t="s">
        <v>344</v>
      </c>
    </row>
    <row r="343" spans="1:1">
      <c r="A343" s="58" t="s">
        <v>345</v>
      </c>
    </row>
    <row r="344" spans="1:1">
      <c r="A344" s="58" t="s">
        <v>346</v>
      </c>
    </row>
    <row r="345" spans="1:1">
      <c r="A345" s="58" t="s">
        <v>347</v>
      </c>
    </row>
    <row r="346" spans="1:1">
      <c r="A346" s="58" t="s">
        <v>348</v>
      </c>
    </row>
    <row r="347" spans="1:1">
      <c r="A347" s="58" t="s">
        <v>349</v>
      </c>
    </row>
    <row r="348" spans="1:1">
      <c r="A348" s="58" t="s">
        <v>350</v>
      </c>
    </row>
    <row r="349" spans="1:1">
      <c r="A349" s="58" t="s">
        <v>351</v>
      </c>
    </row>
    <row r="350" spans="1:1">
      <c r="A350" s="58" t="s">
        <v>352</v>
      </c>
    </row>
    <row r="351" spans="1:1">
      <c r="A351" s="58" t="s">
        <v>353</v>
      </c>
    </row>
    <row r="352" spans="1:1">
      <c r="A352" s="58" t="s">
        <v>354</v>
      </c>
    </row>
    <row r="353" spans="1:40">
      <c r="A353" s="58" t="s">
        <v>355</v>
      </c>
    </row>
    <row r="354" spans="1:40">
      <c r="A354" s="58" t="s">
        <v>356</v>
      </c>
    </row>
    <row r="355" spans="1:40">
      <c r="A355" s="58" t="s">
        <v>357</v>
      </c>
    </row>
    <row r="356" spans="1:40">
      <c r="A356" s="58" t="s">
        <v>358</v>
      </c>
    </row>
    <row r="357" spans="1:40" ht="25.5">
      <c r="A357" s="58" t="s">
        <v>359</v>
      </c>
    </row>
    <row r="358" spans="1:40">
      <c r="A358" s="58" t="s">
        <v>360</v>
      </c>
    </row>
    <row r="359" spans="1:40" ht="25.5">
      <c r="A359" s="58" t="s">
        <v>361</v>
      </c>
    </row>
    <row r="360" spans="1:40">
      <c r="A360" s="58" t="s">
        <v>362</v>
      </c>
    </row>
    <row r="361" spans="1:40">
      <c r="A361" s="58" t="s">
        <v>363</v>
      </c>
    </row>
    <row r="362" spans="1:40">
      <c r="A362" s="58" t="s">
        <v>364</v>
      </c>
    </row>
    <row r="363" spans="1:40" ht="25.5">
      <c r="A363" s="58" t="s">
        <v>365</v>
      </c>
    </row>
    <row r="364" spans="1:40" ht="25.5">
      <c r="A364" s="58" t="s">
        <v>366</v>
      </c>
    </row>
    <row r="365" spans="1:40" s="284" customFormat="1">
      <c r="A365" s="282" t="s">
        <v>367</v>
      </c>
      <c r="B365" s="283"/>
      <c r="C365" s="283"/>
      <c r="D365" s="283"/>
      <c r="E365" s="283"/>
      <c r="F365" s="283"/>
      <c r="G365" s="283"/>
      <c r="H365" s="283"/>
      <c r="I365" s="283"/>
      <c r="J365" s="283"/>
      <c r="K365" s="283"/>
      <c r="L365" s="283"/>
      <c r="M365" s="283"/>
      <c r="N365" s="283"/>
      <c r="O365" s="283"/>
      <c r="P365" s="283"/>
      <c r="Q365" s="283"/>
      <c r="R365" s="283"/>
      <c r="S365" s="283"/>
      <c r="T365" s="283"/>
      <c r="U365" s="283"/>
      <c r="V365" s="283"/>
      <c r="W365" s="283"/>
      <c r="X365" s="283"/>
      <c r="Y365" s="283"/>
      <c r="Z365" s="283"/>
      <c r="AA365" s="283"/>
      <c r="AB365" s="283"/>
      <c r="AC365" s="283"/>
      <c r="AD365" s="283"/>
      <c r="AE365" s="283"/>
      <c r="AF365" s="283"/>
      <c r="AG365" s="283"/>
      <c r="AH365" s="283"/>
      <c r="AI365" s="283"/>
      <c r="AJ365" s="283"/>
      <c r="AK365" s="283"/>
      <c r="AL365" s="283"/>
      <c r="AM365" s="283"/>
      <c r="AN365" s="283"/>
    </row>
    <row r="366" spans="1:40" ht="25.5">
      <c r="A366" s="58" t="s">
        <v>368</v>
      </c>
    </row>
    <row r="367" spans="1:40">
      <c r="A367" s="58" t="s">
        <v>369</v>
      </c>
    </row>
    <row r="368" spans="1:40">
      <c r="A368" s="58" t="s">
        <v>370</v>
      </c>
    </row>
    <row r="369" spans="1:1">
      <c r="A369" s="58" t="s">
        <v>371</v>
      </c>
    </row>
    <row r="370" spans="1:1">
      <c r="A370" s="58" t="s">
        <v>372</v>
      </c>
    </row>
    <row r="371" spans="1:1">
      <c r="A371" s="58" t="s">
        <v>373</v>
      </c>
    </row>
    <row r="372" spans="1:1">
      <c r="A372" s="58" t="s">
        <v>374</v>
      </c>
    </row>
    <row r="373" spans="1:1">
      <c r="A373" s="58" t="s">
        <v>375</v>
      </c>
    </row>
    <row r="374" spans="1:1">
      <c r="A374" s="58" t="s">
        <v>376</v>
      </c>
    </row>
    <row r="375" spans="1:1">
      <c r="A375" s="58" t="s">
        <v>377</v>
      </c>
    </row>
    <row r="376" spans="1:1">
      <c r="A376" s="58" t="s">
        <v>378</v>
      </c>
    </row>
    <row r="377" spans="1:1" ht="25.5">
      <c r="A377" s="58" t="s">
        <v>379</v>
      </c>
    </row>
    <row r="378" spans="1:1">
      <c r="A378" s="58" t="s">
        <v>380</v>
      </c>
    </row>
    <row r="379" spans="1:1">
      <c r="A379" s="58" t="s">
        <v>381</v>
      </c>
    </row>
    <row r="380" spans="1:1">
      <c r="A380" s="58" t="s">
        <v>382</v>
      </c>
    </row>
    <row r="381" spans="1:1" ht="25.5">
      <c r="A381" s="58" t="s">
        <v>383</v>
      </c>
    </row>
    <row r="382" spans="1:1" ht="38.25">
      <c r="A382" s="58" t="s">
        <v>384</v>
      </c>
    </row>
    <row r="383" spans="1:1" ht="25.5">
      <c r="A383" s="58" t="s">
        <v>385</v>
      </c>
    </row>
    <row r="384" spans="1:1" ht="25.5">
      <c r="A384" s="58" t="s">
        <v>386</v>
      </c>
    </row>
    <row r="385" spans="1:40" ht="25.5">
      <c r="A385" s="58" t="s">
        <v>387</v>
      </c>
    </row>
    <row r="386" spans="1:40" s="284" customFormat="1">
      <c r="A386" s="282" t="s">
        <v>388</v>
      </c>
      <c r="B386" s="283"/>
      <c r="C386" s="283"/>
      <c r="D386" s="283"/>
      <c r="E386" s="283"/>
      <c r="F386" s="283"/>
      <c r="G386" s="283"/>
      <c r="H386" s="283"/>
      <c r="I386" s="283"/>
      <c r="J386" s="283"/>
      <c r="K386" s="283"/>
      <c r="L386" s="283"/>
      <c r="M386" s="283"/>
      <c r="N386" s="283"/>
      <c r="O386" s="283"/>
      <c r="P386" s="283"/>
      <c r="Q386" s="283"/>
      <c r="R386" s="283"/>
      <c r="S386" s="283"/>
      <c r="T386" s="283"/>
      <c r="U386" s="283"/>
      <c r="V386" s="283"/>
      <c r="W386" s="283"/>
      <c r="X386" s="283"/>
      <c r="Y386" s="283"/>
      <c r="Z386" s="283"/>
      <c r="AA386" s="283"/>
      <c r="AB386" s="283"/>
      <c r="AC386" s="283"/>
      <c r="AD386" s="283"/>
      <c r="AE386" s="283"/>
      <c r="AF386" s="283"/>
      <c r="AG386" s="283"/>
      <c r="AH386" s="283"/>
      <c r="AI386" s="283"/>
      <c r="AJ386" s="283"/>
      <c r="AK386" s="283"/>
      <c r="AL386" s="283"/>
      <c r="AM386" s="283"/>
      <c r="AN386" s="283"/>
    </row>
    <row r="387" spans="1:40" s="284" customFormat="1">
      <c r="A387" s="282" t="s">
        <v>389</v>
      </c>
      <c r="B387" s="283"/>
      <c r="C387" s="283"/>
      <c r="D387" s="283"/>
      <c r="E387" s="283"/>
      <c r="F387" s="283"/>
      <c r="G387" s="283"/>
      <c r="H387" s="283"/>
      <c r="I387" s="283"/>
      <c r="J387" s="283"/>
      <c r="K387" s="283"/>
      <c r="L387" s="283"/>
      <c r="M387" s="283"/>
      <c r="N387" s="283"/>
      <c r="O387" s="283"/>
      <c r="P387" s="283"/>
      <c r="Q387" s="283"/>
      <c r="R387" s="283"/>
      <c r="S387" s="283"/>
      <c r="T387" s="283"/>
      <c r="U387" s="283"/>
      <c r="V387" s="283"/>
      <c r="W387" s="283"/>
      <c r="X387" s="283"/>
      <c r="Y387" s="283"/>
      <c r="Z387" s="283"/>
      <c r="AA387" s="283"/>
      <c r="AB387" s="283"/>
      <c r="AC387" s="283"/>
      <c r="AD387" s="283"/>
      <c r="AE387" s="283"/>
      <c r="AF387" s="283"/>
      <c r="AG387" s="283"/>
      <c r="AH387" s="283"/>
      <c r="AI387" s="283"/>
      <c r="AJ387" s="283"/>
      <c r="AK387" s="283"/>
      <c r="AL387" s="283"/>
      <c r="AM387" s="283"/>
      <c r="AN387" s="283"/>
    </row>
    <row r="388" spans="1:40" s="284" customFormat="1">
      <c r="A388" s="282" t="s">
        <v>390</v>
      </c>
      <c r="B388" s="283"/>
      <c r="C388" s="283"/>
      <c r="D388" s="283"/>
      <c r="E388" s="283"/>
      <c r="F388" s="283"/>
      <c r="G388" s="283"/>
      <c r="H388" s="283"/>
      <c r="I388" s="283"/>
      <c r="J388" s="283"/>
      <c r="K388" s="283"/>
      <c r="L388" s="283"/>
      <c r="M388" s="283"/>
      <c r="N388" s="283"/>
      <c r="O388" s="283"/>
      <c r="P388" s="283"/>
      <c r="Q388" s="283"/>
      <c r="R388" s="283"/>
      <c r="S388" s="283"/>
      <c r="T388" s="283"/>
      <c r="U388" s="283"/>
      <c r="V388" s="283"/>
      <c r="W388" s="283"/>
      <c r="X388" s="283"/>
      <c r="Y388" s="283"/>
      <c r="Z388" s="283"/>
      <c r="AA388" s="283"/>
      <c r="AB388" s="283"/>
      <c r="AC388" s="283"/>
      <c r="AD388" s="283"/>
      <c r="AE388" s="283"/>
      <c r="AF388" s="283"/>
      <c r="AG388" s="283"/>
      <c r="AH388" s="283"/>
      <c r="AI388" s="283"/>
      <c r="AJ388" s="283"/>
      <c r="AK388" s="283"/>
      <c r="AL388" s="283"/>
      <c r="AM388" s="283"/>
      <c r="AN388" s="283"/>
    </row>
    <row r="389" spans="1:40">
      <c r="A389" s="58" t="s">
        <v>391</v>
      </c>
    </row>
    <row r="390" spans="1:40">
      <c r="A390" s="58" t="s">
        <v>392</v>
      </c>
    </row>
    <row r="391" spans="1:40" ht="25.5">
      <c r="A391" s="58" t="s">
        <v>393</v>
      </c>
    </row>
    <row r="392" spans="1:40">
      <c r="A392" s="58" t="s">
        <v>394</v>
      </c>
    </row>
    <row r="393" spans="1:40">
      <c r="A393" s="58" t="s">
        <v>395</v>
      </c>
    </row>
    <row r="394" spans="1:40">
      <c r="A394" s="58" t="s">
        <v>396</v>
      </c>
    </row>
    <row r="395" spans="1:40">
      <c r="A395" s="58" t="s">
        <v>397</v>
      </c>
    </row>
    <row r="396" spans="1:40">
      <c r="A396" s="58" t="s">
        <v>398</v>
      </c>
    </row>
    <row r="397" spans="1:40">
      <c r="A397" s="58" t="s">
        <v>399</v>
      </c>
    </row>
    <row r="398" spans="1:40">
      <c r="A398" s="58" t="s">
        <v>400</v>
      </c>
    </row>
    <row r="399" spans="1:40">
      <c r="A399" s="58" t="s">
        <v>401</v>
      </c>
    </row>
    <row r="400" spans="1:40">
      <c r="A400" s="58" t="s">
        <v>402</v>
      </c>
    </row>
    <row r="401" spans="1:2">
      <c r="A401" s="58" t="s">
        <v>403</v>
      </c>
    </row>
    <row r="402" spans="1:2">
      <c r="A402" s="58" t="s">
        <v>404</v>
      </c>
    </row>
    <row r="403" spans="1:2">
      <c r="A403" s="58" t="s">
        <v>405</v>
      </c>
      <c r="B403" s="62">
        <v>1</v>
      </c>
    </row>
    <row r="404" spans="1:2">
      <c r="A404" s="58" t="s">
        <v>406</v>
      </c>
    </row>
    <row r="405" spans="1:2">
      <c r="A405" s="58" t="s">
        <v>407</v>
      </c>
    </row>
    <row r="406" spans="1:2">
      <c r="A406" s="58" t="s">
        <v>408</v>
      </c>
    </row>
    <row r="407" spans="1:2">
      <c r="A407" s="58" t="s">
        <v>409</v>
      </c>
    </row>
    <row r="408" spans="1:2">
      <c r="A408" s="58" t="s">
        <v>410</v>
      </c>
    </row>
    <row r="409" spans="1:2">
      <c r="A409" s="58" t="s">
        <v>411</v>
      </c>
    </row>
    <row r="410" spans="1:2">
      <c r="A410" s="58" t="s">
        <v>412</v>
      </c>
    </row>
    <row r="411" spans="1:2">
      <c r="A411" s="58" t="s">
        <v>413</v>
      </c>
    </row>
    <row r="412" spans="1:2">
      <c r="A412" s="58" t="s">
        <v>410</v>
      </c>
    </row>
    <row r="413" spans="1:2">
      <c r="A413" s="58" t="s">
        <v>414</v>
      </c>
    </row>
    <row r="414" spans="1:2">
      <c r="A414" s="58" t="s">
        <v>415</v>
      </c>
    </row>
    <row r="415" spans="1:2">
      <c r="A415" s="58" t="s">
        <v>416</v>
      </c>
    </row>
    <row r="416" spans="1:2">
      <c r="A416" s="58" t="s">
        <v>417</v>
      </c>
    </row>
    <row r="417" spans="1:1">
      <c r="A417" s="58" t="s">
        <v>418</v>
      </c>
    </row>
    <row r="418" spans="1:1">
      <c r="A418" s="58" t="s">
        <v>419</v>
      </c>
    </row>
    <row r="419" spans="1:1">
      <c r="A419" s="58" t="s">
        <v>420</v>
      </c>
    </row>
    <row r="420" spans="1:1">
      <c r="A420" s="58" t="s">
        <v>421</v>
      </c>
    </row>
    <row r="421" spans="1:1">
      <c r="A421" s="58" t="s">
        <v>422</v>
      </c>
    </row>
    <row r="422" spans="1:1">
      <c r="A422" s="58" t="s">
        <v>423</v>
      </c>
    </row>
    <row r="423" spans="1:1">
      <c r="A423" s="58" t="s">
        <v>424</v>
      </c>
    </row>
    <row r="424" spans="1:1">
      <c r="A424" s="58" t="s">
        <v>425</v>
      </c>
    </row>
    <row r="425" spans="1:1">
      <c r="A425" s="58" t="s">
        <v>426</v>
      </c>
    </row>
    <row r="426" spans="1:1">
      <c r="A426" s="58" t="s">
        <v>427</v>
      </c>
    </row>
    <row r="427" spans="1:1">
      <c r="A427" s="58" t="s">
        <v>428</v>
      </c>
    </row>
    <row r="428" spans="1:1">
      <c r="A428" s="58" t="s">
        <v>429</v>
      </c>
    </row>
    <row r="429" spans="1:1">
      <c r="A429" s="58" t="s">
        <v>430</v>
      </c>
    </row>
    <row r="430" spans="1:1">
      <c r="A430" s="58" t="s">
        <v>431</v>
      </c>
    </row>
    <row r="431" spans="1:1">
      <c r="A431" s="58" t="s">
        <v>432</v>
      </c>
    </row>
    <row r="432" spans="1:1">
      <c r="A432" s="58" t="s">
        <v>433</v>
      </c>
    </row>
    <row r="433" spans="1:1">
      <c r="A433" s="58" t="s">
        <v>434</v>
      </c>
    </row>
    <row r="434" spans="1:1">
      <c r="A434" s="58" t="s">
        <v>435</v>
      </c>
    </row>
    <row r="435" spans="1:1">
      <c r="A435" s="58" t="s">
        <v>436</v>
      </c>
    </row>
    <row r="436" spans="1:1">
      <c r="A436" s="58" t="s">
        <v>437</v>
      </c>
    </row>
    <row r="437" spans="1:1">
      <c r="A437" s="58" t="s">
        <v>438</v>
      </c>
    </row>
    <row r="438" spans="1:1">
      <c r="A438" s="58" t="s">
        <v>439</v>
      </c>
    </row>
    <row r="439" spans="1:1">
      <c r="A439" s="58" t="s">
        <v>440</v>
      </c>
    </row>
    <row r="440" spans="1:1">
      <c r="A440" s="58" t="s">
        <v>441</v>
      </c>
    </row>
    <row r="441" spans="1:1">
      <c r="A441" s="58" t="s">
        <v>442</v>
      </c>
    </row>
    <row r="442" spans="1:1">
      <c r="A442" s="58" t="s">
        <v>443</v>
      </c>
    </row>
    <row r="443" spans="1:1">
      <c r="A443" s="58" t="s">
        <v>444</v>
      </c>
    </row>
    <row r="444" spans="1:1">
      <c r="A444" s="58" t="s">
        <v>445</v>
      </c>
    </row>
    <row r="445" spans="1:1">
      <c r="A445" s="58" t="s">
        <v>446</v>
      </c>
    </row>
    <row r="446" spans="1:1">
      <c r="A446" s="58" t="s">
        <v>447</v>
      </c>
    </row>
    <row r="447" spans="1:1">
      <c r="A447" s="58" t="s">
        <v>448</v>
      </c>
    </row>
    <row r="448" spans="1:1">
      <c r="A448" s="58" t="s">
        <v>449</v>
      </c>
    </row>
    <row r="449" spans="1:40">
      <c r="A449" s="58" t="s">
        <v>450</v>
      </c>
    </row>
    <row r="450" spans="1:40">
      <c r="A450" s="58" t="s">
        <v>451</v>
      </c>
    </row>
    <row r="451" spans="1:40" ht="25.5">
      <c r="A451" s="58" t="s">
        <v>452</v>
      </c>
    </row>
    <row r="452" spans="1:40" s="284" customFormat="1">
      <c r="A452" s="282" t="s">
        <v>453</v>
      </c>
      <c r="B452" s="283"/>
      <c r="C452" s="283"/>
      <c r="D452" s="283"/>
      <c r="E452" s="283"/>
      <c r="F452" s="283"/>
      <c r="G452" s="283"/>
      <c r="H452" s="283"/>
      <c r="I452" s="283"/>
      <c r="J452" s="283"/>
      <c r="K452" s="283"/>
      <c r="L452" s="283"/>
      <c r="M452" s="283"/>
      <c r="N452" s="283"/>
      <c r="O452" s="283"/>
      <c r="P452" s="283"/>
      <c r="Q452" s="283"/>
      <c r="R452" s="283"/>
      <c r="S452" s="283"/>
      <c r="T452" s="283"/>
      <c r="U452" s="283"/>
      <c r="V452" s="283"/>
      <c r="W452" s="283"/>
      <c r="X452" s="283"/>
      <c r="Y452" s="283"/>
      <c r="Z452" s="283"/>
      <c r="AA452" s="283"/>
      <c r="AB452" s="283"/>
      <c r="AC452" s="283"/>
      <c r="AD452" s="283"/>
      <c r="AE452" s="283"/>
      <c r="AF452" s="283"/>
      <c r="AG452" s="283"/>
      <c r="AH452" s="283"/>
      <c r="AI452" s="283"/>
      <c r="AJ452" s="283"/>
      <c r="AK452" s="283"/>
      <c r="AL452" s="283"/>
      <c r="AM452" s="283"/>
      <c r="AN452" s="283"/>
    </row>
    <row r="453" spans="1:40" ht="25.5">
      <c r="A453" s="58" t="s">
        <v>454</v>
      </c>
    </row>
    <row r="454" spans="1:40">
      <c r="A454" s="58" t="s">
        <v>455</v>
      </c>
    </row>
    <row r="455" spans="1:40">
      <c r="A455" s="58" t="s">
        <v>456</v>
      </c>
    </row>
    <row r="456" spans="1:40">
      <c r="A456" s="58" t="s">
        <v>457</v>
      </c>
    </row>
    <row r="457" spans="1:40">
      <c r="A457" s="58" t="s">
        <v>458</v>
      </c>
    </row>
    <row r="458" spans="1:40">
      <c r="A458" s="58" t="s">
        <v>459</v>
      </c>
    </row>
    <row r="459" spans="1:40">
      <c r="A459" s="58" t="s">
        <v>460</v>
      </c>
    </row>
    <row r="460" spans="1:40">
      <c r="A460" s="58" t="s">
        <v>461</v>
      </c>
    </row>
    <row r="461" spans="1:40">
      <c r="A461" s="58" t="s">
        <v>462</v>
      </c>
    </row>
    <row r="462" spans="1:40">
      <c r="A462" s="58" t="s">
        <v>463</v>
      </c>
    </row>
    <row r="463" spans="1:40">
      <c r="A463" s="58" t="s">
        <v>464</v>
      </c>
    </row>
    <row r="464" spans="1:40">
      <c r="A464" s="58" t="s">
        <v>465</v>
      </c>
    </row>
    <row r="465" spans="1:40">
      <c r="A465" s="58" t="s">
        <v>466</v>
      </c>
    </row>
    <row r="466" spans="1:40">
      <c r="A466" s="58" t="s">
        <v>467</v>
      </c>
    </row>
    <row r="467" spans="1:40">
      <c r="A467" s="58" t="s">
        <v>468</v>
      </c>
    </row>
    <row r="468" spans="1:40">
      <c r="A468" s="58" t="s">
        <v>469</v>
      </c>
    </row>
    <row r="469" spans="1:40">
      <c r="A469" s="58" t="s">
        <v>470</v>
      </c>
    </row>
    <row r="470" spans="1:40">
      <c r="A470" s="58" t="s">
        <v>471</v>
      </c>
    </row>
    <row r="471" spans="1:40">
      <c r="A471" s="58" t="s">
        <v>472</v>
      </c>
    </row>
    <row r="472" spans="1:40">
      <c r="A472" s="58" t="s">
        <v>473</v>
      </c>
    </row>
    <row r="473" spans="1:40">
      <c r="A473" s="58" t="s">
        <v>474</v>
      </c>
    </row>
    <row r="474" spans="1:40" s="284" customFormat="1">
      <c r="A474" s="282" t="s">
        <v>475</v>
      </c>
      <c r="B474" s="283"/>
      <c r="C474" s="283"/>
      <c r="D474" s="283"/>
      <c r="E474" s="283"/>
      <c r="F474" s="283"/>
      <c r="G474" s="283"/>
      <c r="H474" s="283"/>
      <c r="I474" s="283"/>
      <c r="J474" s="283"/>
      <c r="K474" s="283"/>
      <c r="L474" s="283"/>
      <c r="M474" s="283"/>
      <c r="N474" s="283"/>
      <c r="O474" s="283"/>
      <c r="P474" s="283"/>
      <c r="Q474" s="283"/>
      <c r="R474" s="283"/>
      <c r="S474" s="283"/>
      <c r="T474" s="283"/>
      <c r="U474" s="283"/>
      <c r="V474" s="283"/>
      <c r="W474" s="283"/>
      <c r="X474" s="283"/>
      <c r="Y474" s="283"/>
      <c r="Z474" s="283"/>
      <c r="AA474" s="283"/>
      <c r="AB474" s="283"/>
      <c r="AC474" s="283"/>
      <c r="AD474" s="283"/>
      <c r="AE474" s="283"/>
      <c r="AF474" s="283"/>
      <c r="AG474" s="283"/>
      <c r="AH474" s="283"/>
      <c r="AI474" s="283"/>
      <c r="AJ474" s="283"/>
      <c r="AK474" s="283"/>
      <c r="AL474" s="283"/>
      <c r="AM474" s="283"/>
      <c r="AN474" s="283"/>
    </row>
    <row r="475" spans="1:40">
      <c r="A475" s="58" t="s">
        <v>476</v>
      </c>
    </row>
    <row r="476" spans="1:40">
      <c r="A476" s="58" t="s">
        <v>477</v>
      </c>
    </row>
    <row r="477" spans="1:40">
      <c r="A477" s="58" t="s">
        <v>478</v>
      </c>
    </row>
    <row r="478" spans="1:40">
      <c r="A478" s="58" t="s">
        <v>479</v>
      </c>
    </row>
    <row r="479" spans="1:40">
      <c r="A479" s="58" t="s">
        <v>480</v>
      </c>
    </row>
    <row r="480" spans="1:40">
      <c r="A480" s="58" t="s">
        <v>481</v>
      </c>
    </row>
    <row r="481" spans="1:1">
      <c r="A481" s="58" t="s">
        <v>482</v>
      </c>
    </row>
    <row r="482" spans="1:1">
      <c r="A482" s="58" t="s">
        <v>483</v>
      </c>
    </row>
    <row r="483" spans="1:1">
      <c r="A483" s="58" t="s">
        <v>484</v>
      </c>
    </row>
    <row r="484" spans="1:1">
      <c r="A484" s="58" t="s">
        <v>485</v>
      </c>
    </row>
    <row r="485" spans="1:1">
      <c r="A485" s="58" t="s">
        <v>486</v>
      </c>
    </row>
    <row r="486" spans="1:1">
      <c r="A486" s="58" t="s">
        <v>487</v>
      </c>
    </row>
    <row r="487" spans="1:1">
      <c r="A487" s="58" t="s">
        <v>488</v>
      </c>
    </row>
    <row r="488" spans="1:1">
      <c r="A488" s="58" t="s">
        <v>489</v>
      </c>
    </row>
    <row r="489" spans="1:1">
      <c r="A489" s="58" t="s">
        <v>490</v>
      </c>
    </row>
    <row r="490" spans="1:1">
      <c r="A490" s="58" t="s">
        <v>491</v>
      </c>
    </row>
    <row r="491" spans="1:1">
      <c r="A491" s="58" t="s">
        <v>492</v>
      </c>
    </row>
    <row r="492" spans="1:1">
      <c r="A492" s="58" t="s">
        <v>493</v>
      </c>
    </row>
    <row r="493" spans="1:1">
      <c r="A493" s="58" t="s">
        <v>494</v>
      </c>
    </row>
    <row r="494" spans="1:1">
      <c r="A494" s="58" t="s">
        <v>495</v>
      </c>
    </row>
    <row r="495" spans="1:1">
      <c r="A495" s="58" t="s">
        <v>496</v>
      </c>
    </row>
    <row r="496" spans="1:1">
      <c r="A496" s="58" t="s">
        <v>497</v>
      </c>
    </row>
    <row r="497" spans="1:1">
      <c r="A497" s="58" t="s">
        <v>498</v>
      </c>
    </row>
    <row r="498" spans="1:1">
      <c r="A498" s="58" t="s">
        <v>499</v>
      </c>
    </row>
    <row r="499" spans="1:1">
      <c r="A499" s="58" t="s">
        <v>500</v>
      </c>
    </row>
    <row r="500" spans="1:1">
      <c r="A500" s="58" t="s">
        <v>501</v>
      </c>
    </row>
    <row r="501" spans="1:1">
      <c r="A501" s="58" t="s">
        <v>502</v>
      </c>
    </row>
    <row r="502" spans="1:1">
      <c r="A502" s="58" t="s">
        <v>503</v>
      </c>
    </row>
    <row r="503" spans="1:1">
      <c r="A503" s="58" t="s">
        <v>504</v>
      </c>
    </row>
    <row r="504" spans="1:1">
      <c r="A504" s="58" t="s">
        <v>505</v>
      </c>
    </row>
    <row r="505" spans="1:1">
      <c r="A505" s="58" t="s">
        <v>506</v>
      </c>
    </row>
    <row r="506" spans="1:1">
      <c r="A506" s="58" t="s">
        <v>507</v>
      </c>
    </row>
    <row r="507" spans="1:1">
      <c r="A507" s="58" t="s">
        <v>508</v>
      </c>
    </row>
    <row r="508" spans="1:1">
      <c r="A508" s="58" t="s">
        <v>509</v>
      </c>
    </row>
    <row r="509" spans="1:1">
      <c r="A509" s="58" t="s">
        <v>510</v>
      </c>
    </row>
    <row r="510" spans="1:1">
      <c r="A510" s="58" t="s">
        <v>511</v>
      </c>
    </row>
    <row r="511" spans="1:1">
      <c r="A511" s="58" t="s">
        <v>512</v>
      </c>
    </row>
    <row r="512" spans="1:1">
      <c r="A512" s="58" t="s">
        <v>513</v>
      </c>
    </row>
    <row r="513" spans="1:1">
      <c r="A513" s="58" t="s">
        <v>513</v>
      </c>
    </row>
    <row r="514" spans="1:1">
      <c r="A514" s="58" t="s">
        <v>514</v>
      </c>
    </row>
    <row r="515" spans="1:1">
      <c r="A515" s="58" t="s">
        <v>515</v>
      </c>
    </row>
    <row r="516" spans="1:1" ht="38.25">
      <c r="A516" s="58" t="s">
        <v>516</v>
      </c>
    </row>
    <row r="517" spans="1:1">
      <c r="A517" s="17" t="s">
        <v>517</v>
      </c>
    </row>
    <row r="518" spans="1:1" ht="25.5">
      <c r="A518" s="18" t="s">
        <v>666</v>
      </c>
    </row>
    <row r="519" spans="1:1">
      <c r="A519" s="58" t="s">
        <v>518</v>
      </c>
    </row>
    <row r="520" spans="1:1" ht="25.5">
      <c r="A520" s="18" t="s">
        <v>667</v>
      </c>
    </row>
    <row r="521" spans="1:1">
      <c r="A521" s="58" t="s">
        <v>519</v>
      </c>
    </row>
    <row r="522" spans="1:1" ht="25.5">
      <c r="A522" s="18" t="s">
        <v>668</v>
      </c>
    </row>
    <row r="523" spans="1:1">
      <c r="A523" s="58" t="s">
        <v>520</v>
      </c>
    </row>
  </sheetData>
  <mergeCells count="1">
    <mergeCell ref="B1:AN1"/>
  </mergeCells>
  <phoneticPr fontId="0" type="noConversion"/>
  <pageMargins left="0.75" right="0.75" top="1" bottom="1" header="0.5" footer="0.5"/>
  <pageSetup fitToHeight="11"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54"/>
  <sheetViews>
    <sheetView zoomScale="70" zoomScaleNormal="70" zoomScaleSheetLayoutView="55" workbookViewId="0">
      <pane ySplit="7" topLeftCell="A8" activePane="bottomLeft" state="frozen"/>
      <selection activeCell="L43" sqref="L43"/>
      <selection pane="bottomLeft"/>
    </sheetView>
  </sheetViews>
  <sheetFormatPr defaultRowHeight="12.75"/>
  <cols>
    <col min="1" max="1" width="4.5703125" style="19" bestFit="1" customWidth="1"/>
    <col min="2" max="2" width="44.140625" style="56" customWidth="1"/>
    <col min="3" max="3" width="15.7109375" style="56" customWidth="1"/>
    <col min="4" max="4" width="15.7109375" style="19" customWidth="1"/>
    <col min="5" max="5" width="15.7109375" style="19" hidden="1" customWidth="1"/>
    <col min="6" max="6" width="15.7109375" style="19" customWidth="1"/>
    <col min="7" max="7" width="15.7109375" style="19" hidden="1" customWidth="1"/>
    <col min="8" max="8" width="15.7109375" style="19" customWidth="1"/>
    <col min="9" max="9" width="15.7109375" style="19" hidden="1" customWidth="1"/>
    <col min="10" max="10" width="15.7109375" style="19" customWidth="1"/>
    <col min="11" max="11" width="15.7109375" style="19" hidden="1" customWidth="1"/>
    <col min="12" max="12" width="15.7109375" style="19" customWidth="1"/>
    <col min="13" max="13" width="15.7109375" style="19" hidden="1" customWidth="1"/>
    <col min="14" max="14" width="15.7109375" style="19" customWidth="1"/>
    <col min="15" max="15" width="15.7109375" style="19" hidden="1" customWidth="1"/>
    <col min="16" max="16" width="15.7109375" style="19" customWidth="1"/>
    <col min="17" max="17" width="15.7109375" style="19" hidden="1" customWidth="1"/>
    <col min="18" max="18" width="15.7109375" style="19" customWidth="1"/>
    <col min="19" max="19" width="15.7109375" style="19" hidden="1" customWidth="1"/>
    <col min="20" max="20" width="15.7109375" style="19" customWidth="1"/>
    <col min="21" max="21" width="15.7109375" style="19" hidden="1" customWidth="1"/>
    <col min="22" max="22" width="15.7109375" style="19" customWidth="1"/>
    <col min="23" max="23" width="15.7109375" style="19" hidden="1" customWidth="1"/>
    <col min="24" max="24" width="15.7109375" style="19" customWidth="1"/>
    <col min="25" max="25" width="15.7109375" style="19" hidden="1" customWidth="1"/>
    <col min="26" max="26" width="15.7109375" style="19" customWidth="1"/>
    <col min="27" max="27" width="15.7109375" style="19" hidden="1" customWidth="1"/>
    <col min="28" max="28" width="15.7109375" style="19" customWidth="1"/>
    <col min="29" max="29" width="15.7109375" style="19" hidden="1" customWidth="1"/>
    <col min="30" max="30" width="15.7109375" style="19" customWidth="1"/>
    <col min="31" max="31" width="15.7109375" style="19" hidden="1" customWidth="1"/>
    <col min="32" max="32" width="15.7109375" style="19" customWidth="1"/>
    <col min="33" max="33" width="15.7109375" style="19" hidden="1" customWidth="1"/>
    <col min="34" max="34" width="15.7109375" style="19" customWidth="1"/>
    <col min="35" max="35" width="15.7109375" style="19" hidden="1" customWidth="1"/>
    <col min="36" max="36" width="15.7109375" style="19" customWidth="1"/>
    <col min="37" max="37" width="15.7109375" style="19" hidden="1" customWidth="1"/>
    <col min="38" max="38" width="15.7109375" style="19" customWidth="1"/>
    <col min="39" max="39" width="15.7109375" style="19" hidden="1" customWidth="1"/>
    <col min="40" max="40" width="15.7109375" style="19" customWidth="1"/>
    <col min="41" max="41" width="15.7109375" style="19" hidden="1" customWidth="1"/>
    <col min="42" max="42" width="15.7109375" style="19" customWidth="1"/>
    <col min="43" max="16384" width="9.140625" style="19"/>
  </cols>
  <sheetData>
    <row r="1" spans="1:43" s="73" customFormat="1" ht="19.5">
      <c r="B1" s="93"/>
      <c r="C1" s="335" t="s">
        <v>726</v>
      </c>
      <c r="D1" s="335"/>
      <c r="E1" s="335"/>
      <c r="F1" s="335"/>
      <c r="G1" s="335"/>
      <c r="H1" s="335"/>
      <c r="I1" s="335"/>
      <c r="J1" s="335"/>
      <c r="K1" s="335"/>
      <c r="L1" s="335"/>
      <c r="M1" s="335"/>
      <c r="N1" s="335"/>
      <c r="O1" s="335"/>
      <c r="P1" s="335"/>
      <c r="Q1" s="335"/>
      <c r="R1" s="335"/>
      <c r="S1" s="157"/>
      <c r="T1" s="335" t="s">
        <v>726</v>
      </c>
      <c r="U1" s="335"/>
      <c r="V1" s="335"/>
      <c r="W1" s="335"/>
      <c r="X1" s="335"/>
      <c r="Y1" s="335"/>
      <c r="Z1" s="335"/>
      <c r="AA1" s="335"/>
      <c r="AB1" s="335"/>
      <c r="AC1" s="335"/>
      <c r="AD1" s="335"/>
      <c r="AE1" s="335"/>
      <c r="AF1" s="335"/>
      <c r="AG1" s="335"/>
      <c r="AH1" s="335"/>
      <c r="AI1" s="157"/>
      <c r="AJ1" s="335" t="s">
        <v>726</v>
      </c>
      <c r="AK1" s="335"/>
      <c r="AL1" s="335"/>
      <c r="AM1" s="335"/>
      <c r="AN1" s="335"/>
      <c r="AO1" s="335"/>
      <c r="AP1" s="335"/>
      <c r="AQ1" s="157"/>
    </row>
    <row r="2" spans="1:43" s="73" customFormat="1" ht="18.75">
      <c r="B2" s="327" t="str">
        <f>Input!C2</f>
        <v>Time Point in Development:</v>
      </c>
      <c r="C2" s="327"/>
      <c r="D2" s="336">
        <f>Input!G2</f>
        <v>0</v>
      </c>
      <c r="E2" s="336"/>
      <c r="H2" s="121"/>
      <c r="I2" s="121"/>
      <c r="J2" s="121"/>
      <c r="K2" s="121"/>
      <c r="L2" s="155" t="str">
        <f>Input!Q2</f>
        <v>Prepared by:</v>
      </c>
      <c r="M2" s="121"/>
      <c r="N2" s="121">
        <f>Input!S2</f>
        <v>0</v>
      </c>
      <c r="O2" s="121"/>
      <c r="Q2" s="127"/>
      <c r="R2" s="127"/>
      <c r="S2" s="164"/>
      <c r="T2" s="161">
        <f>D2</f>
        <v>0</v>
      </c>
      <c r="AA2" s="161"/>
      <c r="AE2" s="161"/>
      <c r="AF2" s="155" t="str">
        <f>L2</f>
        <v>Prepared by:</v>
      </c>
      <c r="AG2" s="121"/>
      <c r="AH2" s="163">
        <f>N2</f>
        <v>0</v>
      </c>
      <c r="AI2" s="161"/>
      <c r="AJ2" s="161">
        <f>T2</f>
        <v>0</v>
      </c>
      <c r="AK2" s="161"/>
      <c r="AL2" s="161"/>
      <c r="AM2" s="161"/>
      <c r="AN2" s="155" t="str">
        <f>L2</f>
        <v>Prepared by:</v>
      </c>
      <c r="AO2" s="121"/>
      <c r="AP2" s="163">
        <f>N2</f>
        <v>0</v>
      </c>
    </row>
    <row r="3" spans="1:43" s="73" customFormat="1" ht="18.75">
      <c r="B3" s="327" t="str">
        <f>Input!C3</f>
        <v>Project Name:</v>
      </c>
      <c r="C3" s="327"/>
      <c r="D3" s="336">
        <f>Input!G3</f>
        <v>0</v>
      </c>
      <c r="E3" s="336"/>
      <c r="H3" s="121"/>
      <c r="I3" s="121"/>
      <c r="J3" s="121"/>
      <c r="K3" s="121"/>
      <c r="L3" s="155" t="str">
        <f>Input!Q3</f>
        <v>Date:</v>
      </c>
      <c r="M3" s="121"/>
      <c r="N3" s="165">
        <f>Input!S3</f>
        <v>0</v>
      </c>
      <c r="O3" s="121"/>
      <c r="Q3" s="127"/>
      <c r="R3" s="127"/>
      <c r="S3" s="164"/>
      <c r="T3" s="161">
        <f>D3</f>
        <v>0</v>
      </c>
      <c r="AA3" s="161"/>
      <c r="AE3" s="161"/>
      <c r="AF3" s="155" t="str">
        <f>L3</f>
        <v>Date:</v>
      </c>
      <c r="AG3" s="121"/>
      <c r="AH3" s="165">
        <f>N3</f>
        <v>0</v>
      </c>
      <c r="AI3" s="161"/>
      <c r="AJ3" s="161">
        <f>T3</f>
        <v>0</v>
      </c>
      <c r="AK3" s="161"/>
      <c r="AL3" s="161"/>
      <c r="AM3" s="161"/>
      <c r="AN3" s="155" t="str">
        <f>L3</f>
        <v>Date:</v>
      </c>
      <c r="AO3" s="121"/>
      <c r="AP3" s="165">
        <f>N3</f>
        <v>0</v>
      </c>
    </row>
    <row r="4" spans="1:43" s="73" customFormat="1" ht="18.75">
      <c r="B4" s="327" t="str">
        <f>Input!C4</f>
        <v>Project No:</v>
      </c>
      <c r="C4" s="327"/>
      <c r="D4" s="336">
        <f>Input!G4</f>
        <v>0</v>
      </c>
      <c r="E4" s="336"/>
      <c r="H4" s="121"/>
      <c r="I4" s="121"/>
      <c r="J4" s="121"/>
      <c r="K4" s="121"/>
      <c r="L4" s="155" t="str">
        <f>Input!Q4</f>
        <v>Version:</v>
      </c>
      <c r="M4" s="121"/>
      <c r="N4" s="163">
        <f>Input!S4</f>
        <v>0</v>
      </c>
      <c r="O4" s="121"/>
      <c r="Q4" s="127"/>
      <c r="R4" s="127"/>
      <c r="S4" s="164"/>
      <c r="T4" s="161">
        <f>D4</f>
        <v>0</v>
      </c>
      <c r="AA4" s="161"/>
      <c r="AE4" s="161"/>
      <c r="AF4" s="155" t="str">
        <f>L4</f>
        <v>Version:</v>
      </c>
      <c r="AG4" s="121"/>
      <c r="AH4" s="163">
        <f>N4</f>
        <v>0</v>
      </c>
      <c r="AI4" s="161"/>
      <c r="AJ4" s="161">
        <f>T4</f>
        <v>0</v>
      </c>
      <c r="AK4" s="161"/>
      <c r="AL4" s="161"/>
      <c r="AM4" s="161"/>
      <c r="AN4" s="155" t="str">
        <f>L4</f>
        <v>Version:</v>
      </c>
      <c r="AO4" s="121"/>
      <c r="AP4" s="163">
        <f>N4</f>
        <v>0</v>
      </c>
    </row>
    <row r="5" spans="1:43" s="73" customFormat="1" ht="19.5">
      <c r="B5" s="93"/>
      <c r="C5" s="156"/>
      <c r="D5" s="156"/>
      <c r="E5" s="156"/>
      <c r="F5" s="156"/>
      <c r="G5" s="156"/>
      <c r="H5" s="156"/>
      <c r="I5" s="156"/>
      <c r="J5" s="156"/>
      <c r="K5" s="156"/>
      <c r="L5" s="156"/>
      <c r="M5" s="156"/>
      <c r="N5" s="156"/>
      <c r="O5" s="156"/>
      <c r="P5" s="156"/>
      <c r="Q5" s="156"/>
      <c r="R5" s="156"/>
      <c r="S5" s="156"/>
      <c r="T5" s="156"/>
      <c r="V5" s="157"/>
      <c r="W5" s="157"/>
      <c r="X5" s="157"/>
      <c r="Y5" s="157"/>
      <c r="Z5" s="157"/>
      <c r="AA5" s="157"/>
      <c r="AB5" s="157"/>
      <c r="AC5" s="157"/>
      <c r="AD5" s="157"/>
      <c r="AE5" s="157"/>
      <c r="AF5" s="157"/>
      <c r="AG5" s="157"/>
      <c r="AH5" s="157"/>
      <c r="AI5" s="157"/>
      <c r="AJ5" s="157"/>
      <c r="AK5" s="157"/>
      <c r="AL5" s="157"/>
      <c r="AM5" s="157"/>
      <c r="AN5" s="157"/>
      <c r="AO5" s="157"/>
      <c r="AP5" s="157"/>
    </row>
    <row r="6" spans="1:43" s="73" customFormat="1" ht="15">
      <c r="B6" s="94"/>
      <c r="C6" s="63" t="s">
        <v>522</v>
      </c>
      <c r="D6" s="158" t="s">
        <v>534</v>
      </c>
      <c r="E6" s="158"/>
      <c r="F6" s="158" t="s">
        <v>535</v>
      </c>
      <c r="G6" s="158"/>
      <c r="H6" s="158" t="s">
        <v>536</v>
      </c>
      <c r="I6" s="158"/>
      <c r="J6" s="158" t="s">
        <v>537</v>
      </c>
      <c r="K6" s="158"/>
      <c r="L6" s="158" t="s">
        <v>542</v>
      </c>
      <c r="M6" s="158"/>
      <c r="N6" s="158" t="s">
        <v>543</v>
      </c>
      <c r="O6" s="158"/>
      <c r="P6" s="158" t="s">
        <v>544</v>
      </c>
      <c r="Q6" s="158"/>
      <c r="R6" s="158" t="s">
        <v>545</v>
      </c>
      <c r="S6" s="158"/>
      <c r="T6" s="158" t="s">
        <v>546</v>
      </c>
      <c r="U6" s="158"/>
      <c r="V6" s="158" t="s">
        <v>672</v>
      </c>
      <c r="W6" s="158"/>
      <c r="X6" s="158" t="s">
        <v>673</v>
      </c>
      <c r="Y6" s="158"/>
      <c r="Z6" s="158" t="s">
        <v>674</v>
      </c>
      <c r="AA6" s="158"/>
      <c r="AB6" s="158" t="s">
        <v>675</v>
      </c>
      <c r="AC6" s="158"/>
      <c r="AD6" s="158" t="s">
        <v>676</v>
      </c>
      <c r="AE6" s="158"/>
      <c r="AF6" s="158" t="s">
        <v>677</v>
      </c>
      <c r="AG6" s="158"/>
      <c r="AH6" s="158" t="s">
        <v>678</v>
      </c>
      <c r="AI6" s="158"/>
      <c r="AJ6" s="158" t="s">
        <v>679</v>
      </c>
      <c r="AK6" s="158"/>
      <c r="AL6" s="158" t="s">
        <v>680</v>
      </c>
      <c r="AM6" s="158"/>
      <c r="AN6" s="158" t="s">
        <v>709</v>
      </c>
      <c r="AO6" s="158"/>
      <c r="AP6" s="158" t="s">
        <v>681</v>
      </c>
    </row>
    <row r="7" spans="1:43" s="95" customFormat="1" ht="13.5" thickBot="1">
      <c r="A7" s="73"/>
      <c r="B7" s="96"/>
      <c r="C7" s="97"/>
      <c r="D7" s="138" t="str">
        <f>IF(Input!C8="","",Input!C8)</f>
        <v>Compound 1</v>
      </c>
      <c r="E7" s="138" t="str">
        <f>IF(Input!D8="","",Input!D8)</f>
        <v/>
      </c>
      <c r="F7" s="138" t="str">
        <f>IF(Input!E8="","",Input!E8)</f>
        <v>Compound 2</v>
      </c>
      <c r="G7" s="138" t="str">
        <f>IF(Input!F8="","",Input!F8)</f>
        <v/>
      </c>
      <c r="H7" s="138" t="str">
        <f>IF(Input!G8="","",Input!G8)</f>
        <v>Compound 3</v>
      </c>
      <c r="I7" s="138" t="str">
        <f>IF(Input!H8="","",Input!H8)</f>
        <v/>
      </c>
      <c r="J7" s="138" t="str">
        <f>IF(Input!I8="","",Input!I8)</f>
        <v/>
      </c>
      <c r="K7" s="138" t="str">
        <f>IF(Input!J8="","",Input!J8)</f>
        <v/>
      </c>
      <c r="L7" s="138" t="str">
        <f>IF(Input!K8="","",Input!K8)</f>
        <v/>
      </c>
      <c r="M7" s="138" t="str">
        <f>IF(Input!L8="","",Input!L8)</f>
        <v/>
      </c>
      <c r="N7" s="138" t="str">
        <f>IF(Input!M8="","",Input!M8)</f>
        <v/>
      </c>
      <c r="O7" s="138" t="str">
        <f>IF(Input!N8="","",Input!N8)</f>
        <v/>
      </c>
      <c r="P7" s="138" t="str">
        <f>IF(Input!O8="","",Input!O8)</f>
        <v/>
      </c>
      <c r="Q7" s="138" t="str">
        <f>IF(Input!P8="","",Input!P8)</f>
        <v/>
      </c>
      <c r="R7" s="138" t="str">
        <f>IF(Input!Q8="","",Input!Q8)</f>
        <v/>
      </c>
      <c r="S7" s="138" t="str">
        <f>IF(Input!R8="","",Input!R8)</f>
        <v/>
      </c>
      <c r="T7" s="138" t="str">
        <f>IF(Input!S8="","",Input!S8)</f>
        <v/>
      </c>
      <c r="U7" s="138" t="str">
        <f>IF(Input!T8="","",Input!T8)</f>
        <v/>
      </c>
      <c r="V7" s="138" t="str">
        <f>IF(Input!U8="","",Input!U8)</f>
        <v/>
      </c>
      <c r="W7" s="138" t="str">
        <f>IF(Input!V8="","",Input!V8)</f>
        <v/>
      </c>
      <c r="X7" s="138" t="str">
        <f>IF(Input!W8="","",Input!W8)</f>
        <v/>
      </c>
      <c r="Y7" s="138" t="str">
        <f>IF(Input!X8="","",Input!X8)</f>
        <v/>
      </c>
      <c r="Z7" s="138" t="str">
        <f>IF(Input!Y8="","",Input!Y8)</f>
        <v/>
      </c>
      <c r="AA7" s="138" t="str">
        <f>IF(Input!Z8="","",Input!Z8)</f>
        <v/>
      </c>
      <c r="AB7" s="138" t="str">
        <f>IF(Input!AA8="","",Input!AA8)</f>
        <v/>
      </c>
      <c r="AC7" s="138" t="str">
        <f>IF(Input!AB8="","",Input!AB8)</f>
        <v/>
      </c>
      <c r="AD7" s="138" t="str">
        <f>IF(Input!AC8="","",Input!AC8)</f>
        <v/>
      </c>
      <c r="AE7" s="138" t="str">
        <f>IF(Input!AD8="","",Input!AD8)</f>
        <v/>
      </c>
      <c r="AF7" s="138" t="str">
        <f>IF(Input!AE8="","",Input!AE8)</f>
        <v/>
      </c>
      <c r="AG7" s="138" t="str">
        <f>IF(Input!AF8="","",Input!AF8)</f>
        <v/>
      </c>
      <c r="AH7" s="138" t="str">
        <f>IF(Input!AG8="","",Input!AG8)</f>
        <v/>
      </c>
      <c r="AI7" s="138" t="str">
        <f>IF(Input!AH8="","",Input!AH8)</f>
        <v/>
      </c>
      <c r="AJ7" s="138" t="str">
        <f>IF(Input!AI8="","",Input!AI8)</f>
        <v/>
      </c>
      <c r="AK7" s="138" t="str">
        <f>IF(Input!AJ8="","",Input!AJ8)</f>
        <v/>
      </c>
      <c r="AL7" s="138" t="str">
        <f>IF(Input!AK8="","",Input!AK8)</f>
        <v/>
      </c>
      <c r="AM7" s="138" t="str">
        <f>IF(Input!AL8="","",Input!AL8)</f>
        <v/>
      </c>
      <c r="AN7" s="138" t="str">
        <f>IF(Input!AM8="","",Input!AM8)</f>
        <v/>
      </c>
      <c r="AO7" s="138" t="str">
        <f>IF(Input!AN8="","",Input!AN8)</f>
        <v/>
      </c>
      <c r="AP7" s="138" t="str">
        <f>IF(Input!AO8="","",Input!AO8)</f>
        <v/>
      </c>
    </row>
    <row r="8" spans="1:43" ht="18.75" thickTop="1">
      <c r="A8" s="101"/>
      <c r="B8" s="91" t="s">
        <v>618</v>
      </c>
      <c r="C8" s="92">
        <f ca="1">'Step Calcs'!AS2</f>
        <v>0.62978837705542645</v>
      </c>
      <c r="D8" s="92">
        <f>'Step Calcs'!E2</f>
        <v>0.65779654336306281</v>
      </c>
      <c r="E8" s="92" t="str">
        <f>IF(Input!D8="","",'Step Calcs'!F2)</f>
        <v/>
      </c>
      <c r="F8" s="92">
        <f>'Step Calcs'!G2</f>
        <v>0.40624873671149098</v>
      </c>
      <c r="G8" s="92" t="str">
        <f>IF(Input!F8="","",'Step Calcs'!H2)</f>
        <v/>
      </c>
      <c r="H8" s="92">
        <f>'Step Calcs'!I2</f>
        <v>0.49158660714064972</v>
      </c>
      <c r="I8" s="92" t="str">
        <f>IF(Input!H8="","",'Step Calcs'!J2)</f>
        <v/>
      </c>
      <c r="J8" s="92" t="str">
        <f>'Step Calcs'!K2</f>
        <v/>
      </c>
      <c r="K8" s="92" t="str">
        <f>IF(Input!J8="","",'Step Calcs'!L2)</f>
        <v/>
      </c>
      <c r="L8" s="92">
        <f>'Step Calcs'!M2</f>
        <v>0.25</v>
      </c>
      <c r="M8" s="92" t="str">
        <f>IF(Input!L8="","",'Step Calcs'!N2)</f>
        <v/>
      </c>
      <c r="N8" s="92" t="str">
        <f>'Step Calcs'!O2</f>
        <v/>
      </c>
      <c r="O8" s="92" t="str">
        <f>IF(Input!N8="","",'Step Calcs'!P2)</f>
        <v/>
      </c>
      <c r="P8" s="92" t="str">
        <f>'Step Calcs'!Q2</f>
        <v/>
      </c>
      <c r="Q8" s="92" t="str">
        <f>IF(Input!P8="","",'Step Calcs'!R2)</f>
        <v/>
      </c>
      <c r="R8" s="92" t="str">
        <f>'Step Calcs'!S2</f>
        <v/>
      </c>
      <c r="S8" s="92" t="str">
        <f>IF(Input!R8="","",'Step Calcs'!T2)</f>
        <v/>
      </c>
      <c r="T8" s="92" t="str">
        <f>'Step Calcs'!U2</f>
        <v/>
      </c>
      <c r="U8" s="92" t="str">
        <f>IF(Input!T8="","",'Step Calcs'!AR2)</f>
        <v/>
      </c>
      <c r="V8" s="92" t="str">
        <f>'Step Calcs'!W2</f>
        <v/>
      </c>
      <c r="W8" s="92" t="str">
        <f>IF(Input!V8="","",'Step Calcs'!AU2)</f>
        <v/>
      </c>
      <c r="X8" s="92" t="str">
        <f>'Step Calcs'!Y2</f>
        <v/>
      </c>
      <c r="Y8" s="92" t="str">
        <f>IF(Input!X8="","",'Step Calcs'!AW2)</f>
        <v/>
      </c>
      <c r="Z8" s="92" t="str">
        <f>'Step Calcs'!AA2</f>
        <v/>
      </c>
      <c r="AA8" s="92" t="str">
        <f>IF(Input!Z8="","",'Step Calcs'!AY2)</f>
        <v/>
      </c>
      <c r="AB8" s="92" t="str">
        <f>'Step Calcs'!AC2</f>
        <v/>
      </c>
      <c r="AC8" s="92" t="str">
        <f>IF(Input!AB8="","",'Step Calcs'!BA2)</f>
        <v/>
      </c>
      <c r="AD8" s="92" t="str">
        <f>'Step Calcs'!AE2</f>
        <v/>
      </c>
      <c r="AE8" s="92" t="str">
        <f>IF(Input!AD8="","",'Step Calcs'!BC2)</f>
        <v/>
      </c>
      <c r="AF8" s="92" t="str">
        <f>'Step Calcs'!AG2</f>
        <v/>
      </c>
      <c r="AG8" s="92" t="str">
        <f>IF(Input!AF8="","",'Step Calcs'!BE2)</f>
        <v/>
      </c>
      <c r="AH8" s="92" t="str">
        <f>'Step Calcs'!AI2</f>
        <v/>
      </c>
      <c r="AI8" s="92" t="str">
        <f>IF(Input!AH8="","",'Step Calcs'!BG2)</f>
        <v/>
      </c>
      <c r="AJ8" s="92" t="str">
        <f>'Step Calcs'!AK2</f>
        <v/>
      </c>
      <c r="AK8" s="92" t="str">
        <f>IF(Input!AJ8="","",'Step Calcs'!BI2)</f>
        <v/>
      </c>
      <c r="AL8" s="92" t="str">
        <f>'Step Calcs'!AM2</f>
        <v/>
      </c>
      <c r="AM8" s="92" t="str">
        <f>IF(Input!AL8="","",'Step Calcs'!BK2)</f>
        <v/>
      </c>
      <c r="AN8" s="92" t="str">
        <f>'Step Calcs'!AO2</f>
        <v/>
      </c>
      <c r="AO8" s="92" t="str">
        <f>IF(Input!AN8="","",'Step Calcs'!BM2)</f>
        <v/>
      </c>
      <c r="AP8" s="92" t="str">
        <f>'Step Calcs'!AQ2</f>
        <v/>
      </c>
    </row>
    <row r="9" spans="1:43">
      <c r="B9" s="74" t="s">
        <v>619</v>
      </c>
      <c r="C9" s="76">
        <f>'Step Calcs'!AS3</f>
        <v>0.92753623188405798</v>
      </c>
      <c r="D9" s="76">
        <f>IF(Input!C8="","",'Step Calcs'!E3)</f>
        <v>1</v>
      </c>
      <c r="E9" s="76" t="str">
        <f>IF(Input!D8="","",'Step Calcs'!F3)</f>
        <v/>
      </c>
      <c r="F9" s="76">
        <f>IF(Input!E8="","",'Step Calcs'!G3)</f>
        <v>1</v>
      </c>
      <c r="G9" s="76" t="str">
        <f>IF(Input!F8="","",'Step Calcs'!H3)</f>
        <v/>
      </c>
      <c r="H9" s="76">
        <f>IF(Input!G8="","",'Step Calcs'!I3)</f>
        <v>1</v>
      </c>
      <c r="I9" s="76" t="str">
        <f>IF(Input!H8="","",'Step Calcs'!J3)</f>
        <v/>
      </c>
      <c r="J9" s="76" t="str">
        <f>IF(Input!I8="","",'Step Calcs'!K3)</f>
        <v/>
      </c>
      <c r="K9" s="76" t="str">
        <f>IF(Input!J8="","",'Step Calcs'!L3)</f>
        <v/>
      </c>
      <c r="L9" s="76" t="str">
        <f>IF(Input!K8="","",'Step Calcs'!M3)</f>
        <v/>
      </c>
      <c r="M9" s="76" t="str">
        <f>IF(Input!L8="","",'Step Calcs'!N3)</f>
        <v/>
      </c>
      <c r="N9" s="76" t="str">
        <f>IF(Input!M8="","",'Step Calcs'!O3)</f>
        <v/>
      </c>
      <c r="O9" s="76" t="str">
        <f>IF(Input!N8="","",'Step Calcs'!P3)</f>
        <v/>
      </c>
      <c r="P9" s="76" t="str">
        <f>IF(Input!O8="","",'Step Calcs'!Q3)</f>
        <v/>
      </c>
      <c r="Q9" s="76" t="str">
        <f>IF(Input!P8="","",'Step Calcs'!R3)</f>
        <v/>
      </c>
      <c r="R9" s="76" t="str">
        <f>IF(Input!Q8="","",'Step Calcs'!S3)</f>
        <v/>
      </c>
      <c r="S9" s="76" t="str">
        <f>IF(Input!R8="","",'Step Calcs'!T3)</f>
        <v/>
      </c>
      <c r="T9" s="76" t="str">
        <f>IF(Input!S8="","",'Step Calcs'!U3)</f>
        <v/>
      </c>
      <c r="U9" s="76" t="str">
        <f>IF(Input!T8="","",'Step Calcs'!AR3)</f>
        <v/>
      </c>
      <c r="V9" s="76" t="str">
        <f>IF(Input!U8="","",'Step Calcs'!W3)</f>
        <v/>
      </c>
      <c r="W9" s="76" t="str">
        <f>IF(Input!V8="","",'Step Calcs'!AU3)</f>
        <v/>
      </c>
      <c r="X9" s="76" t="str">
        <f>IF(Input!W8="","",'Step Calcs'!Y3)</f>
        <v/>
      </c>
      <c r="Y9" s="76" t="str">
        <f>IF(Input!X8="","",'Step Calcs'!AW3)</f>
        <v/>
      </c>
      <c r="Z9" s="76" t="str">
        <f>IF(Input!Y8="","",'Step Calcs'!AA3)</f>
        <v/>
      </c>
      <c r="AA9" s="76" t="str">
        <f>IF(Input!Z8="","",'Step Calcs'!AY3)</f>
        <v/>
      </c>
      <c r="AB9" s="76" t="str">
        <f>IF(Input!AA8="","",'Step Calcs'!AC3)</f>
        <v/>
      </c>
      <c r="AC9" s="76" t="str">
        <f>IF(Input!AB8="","",'Step Calcs'!BA3)</f>
        <v/>
      </c>
      <c r="AD9" s="76" t="str">
        <f>IF(Input!AC8="","",'Step Calcs'!AE3)</f>
        <v/>
      </c>
      <c r="AE9" s="76" t="str">
        <f>IF(Input!AD8="","",'Step Calcs'!BC3)</f>
        <v/>
      </c>
      <c r="AF9" s="76" t="str">
        <f>IF(Input!AE8="","",'Step Calcs'!AG3)</f>
        <v/>
      </c>
      <c r="AG9" s="76" t="str">
        <f>IF(Input!AF8="","",'Step Calcs'!BE3)</f>
        <v/>
      </c>
      <c r="AH9" s="76" t="str">
        <f>IF(Input!AG8="","",'Step Calcs'!AI3)</f>
        <v/>
      </c>
      <c r="AI9" s="76" t="str">
        <f>IF(Input!AH8="","",'Step Calcs'!BG3)</f>
        <v/>
      </c>
      <c r="AJ9" s="76" t="str">
        <f>IF(Input!AI8="","",'Step Calcs'!AK3)</f>
        <v/>
      </c>
      <c r="AK9" s="76" t="str">
        <f>IF(Input!AJ8="","",'Step Calcs'!BI3)</f>
        <v/>
      </c>
      <c r="AL9" s="76" t="str">
        <f>IF(Input!AK8="","",'Step Calcs'!AM3)</f>
        <v/>
      </c>
      <c r="AM9" s="76" t="str">
        <f>IF(Input!AL8="","",'Step Calcs'!BK3)</f>
        <v/>
      </c>
      <c r="AN9" s="76" t="str">
        <f>IF(Input!AM8="","",'Step Calcs'!AO3)</f>
        <v/>
      </c>
      <c r="AO9" s="76" t="str">
        <f>IF(Input!AN8="","",'Step Calcs'!BM3)</f>
        <v/>
      </c>
      <c r="AP9" s="76" t="str">
        <f>IF(Input!AO8="","",'Step Calcs'!AQ3)</f>
        <v/>
      </c>
    </row>
    <row r="10" spans="1:43" ht="15">
      <c r="A10" s="38">
        <v>1</v>
      </c>
      <c r="B10" s="63" t="s">
        <v>856</v>
      </c>
      <c r="C10" s="80">
        <f ca="1">IF('Step Calcs'!AR59=0,-1,'Step Calcs'!AR6)</f>
        <v>1.5067279784118222</v>
      </c>
      <c r="D10" s="80">
        <f>IF('Step Calcs'!D59=0,-1,'Step Calcs'!D6)</f>
        <v>1.7692307692307692</v>
      </c>
      <c r="E10" s="80">
        <f>'Step Calcs'!E6</f>
        <v>7.0769230769230766</v>
      </c>
      <c r="F10" s="80">
        <f>IF('Step Calcs'!F59=0,-1,'Step Calcs'!F6)</f>
        <v>3.9215686274509803E-2</v>
      </c>
      <c r="G10" s="80">
        <f>'Step Calcs'!G6</f>
        <v>0.15686274509803921</v>
      </c>
      <c r="H10" s="80">
        <f>IF('Step Calcs'!H59=0,-1,'Step Calcs'!H6)</f>
        <v>2.5301204819277112</v>
      </c>
      <c r="I10" s="80">
        <f>'Step Calcs'!I6</f>
        <v>10.120481927710845</v>
      </c>
      <c r="J10" s="80">
        <f>IF('Step Calcs'!J59=0,-1,'Step Calcs'!J6)</f>
        <v>-1</v>
      </c>
      <c r="K10" s="80">
        <f>'Step Calcs'!K6</f>
        <v>0</v>
      </c>
      <c r="L10" s="80">
        <f>IF('Step Calcs'!L59=0,-1,'Step Calcs'!L6)</f>
        <v>0</v>
      </c>
      <c r="M10" s="80">
        <f>'Step Calcs'!M6</f>
        <v>0</v>
      </c>
      <c r="N10" s="80">
        <f>IF('Step Calcs'!N59=0,-1,'Step Calcs'!N6)</f>
        <v>-1</v>
      </c>
      <c r="O10" s="80">
        <f>'Step Calcs'!O6</f>
        <v>0</v>
      </c>
      <c r="P10" s="80">
        <f>IF('Step Calcs'!P59=0,-1,'Step Calcs'!P6)</f>
        <v>-1</v>
      </c>
      <c r="Q10" s="80">
        <f>'Step Calcs'!Q6</f>
        <v>0</v>
      </c>
      <c r="R10" s="80">
        <f>IF('Step Calcs'!R59=0,-1,'Step Calcs'!R6)</f>
        <v>-1</v>
      </c>
      <c r="S10" s="80">
        <f>'Step Calcs'!S6</f>
        <v>0</v>
      </c>
      <c r="T10" s="80">
        <f>IF('Step Calcs'!T59=0,-1,'Step Calcs'!T6)</f>
        <v>-1</v>
      </c>
      <c r="U10" s="80">
        <f>'Step Calcs'!U6</f>
        <v>0</v>
      </c>
      <c r="V10" s="80">
        <f>IF('Step Calcs'!V59=0,-1,'Step Calcs'!V6)</f>
        <v>-1</v>
      </c>
      <c r="W10" s="80">
        <f ca="1">'Step Calcs'!AS6</f>
        <v>6.0269119136472886</v>
      </c>
      <c r="X10" s="80">
        <f>IF('Step Calcs'!X59=0,-1,'Step Calcs'!X6)</f>
        <v>-1</v>
      </c>
      <c r="Y10" s="80">
        <f>'Step Calcs'!AV6</f>
        <v>0</v>
      </c>
      <c r="Z10" s="80">
        <f>IF('Step Calcs'!Z59=0,-1,'Step Calcs'!Z6)</f>
        <v>-1</v>
      </c>
      <c r="AA10" s="80">
        <f>'Step Calcs'!AX6</f>
        <v>0</v>
      </c>
      <c r="AB10" s="80">
        <f>IF('Step Calcs'!AB59=0,-1,'Step Calcs'!AB6)</f>
        <v>-1</v>
      </c>
      <c r="AC10" s="80">
        <f>'Step Calcs'!AZ6</f>
        <v>0</v>
      </c>
      <c r="AD10" s="80">
        <f>IF('Step Calcs'!AD59=0,-1,'Step Calcs'!AD6)</f>
        <v>-1</v>
      </c>
      <c r="AE10" s="80">
        <f>'Step Calcs'!BB6</f>
        <v>0</v>
      </c>
      <c r="AF10" s="80">
        <f>IF('Step Calcs'!AF59=0,-1,'Step Calcs'!AF6)</f>
        <v>-1</v>
      </c>
      <c r="AG10" s="80">
        <f>'Step Calcs'!BD6</f>
        <v>0</v>
      </c>
      <c r="AH10" s="80">
        <f>IF('Step Calcs'!AH59=0,-1,'Step Calcs'!AH6)</f>
        <v>-1</v>
      </c>
      <c r="AI10" s="80">
        <f>'Step Calcs'!BF6</f>
        <v>0</v>
      </c>
      <c r="AJ10" s="80">
        <f>IF('Step Calcs'!AJ59=0,-1,'Step Calcs'!AJ6)</f>
        <v>-1</v>
      </c>
      <c r="AK10" s="80">
        <f>'Step Calcs'!BH6</f>
        <v>0</v>
      </c>
      <c r="AL10" s="80">
        <f>IF('Step Calcs'!AL59=0,-1,'Step Calcs'!AL6)</f>
        <v>-1</v>
      </c>
      <c r="AM10" s="80">
        <f>'Step Calcs'!BJ6</f>
        <v>0</v>
      </c>
      <c r="AN10" s="80">
        <f>IF('Step Calcs'!AN59=0,-1,'Step Calcs'!AN6)</f>
        <v>-1</v>
      </c>
      <c r="AO10" s="80">
        <f>'Step Calcs'!BL6</f>
        <v>0</v>
      </c>
      <c r="AP10" s="80">
        <f>IF('Step Calcs'!AP59=0,-1,'Step Calcs'!AP6)</f>
        <v>-1</v>
      </c>
    </row>
    <row r="11" spans="1:43" ht="15">
      <c r="A11" s="38">
        <v>2</v>
      </c>
      <c r="B11" s="77" t="s">
        <v>8</v>
      </c>
      <c r="C11" s="80">
        <f ca="1">IF('Step Calcs'!AR60=0,-1,'Step Calcs'!AR7)</f>
        <v>0</v>
      </c>
      <c r="D11" s="80">
        <f>IF('Step Calcs'!D60=0,-1,'Step Calcs'!D7)</f>
        <v>0</v>
      </c>
      <c r="E11" s="80">
        <f>'Step Calcs'!E7</f>
        <v>0</v>
      </c>
      <c r="F11" s="80">
        <f>IF('Step Calcs'!F60=0,-1,'Step Calcs'!F7)</f>
        <v>0</v>
      </c>
      <c r="G11" s="80">
        <f>'Step Calcs'!G7</f>
        <v>0</v>
      </c>
      <c r="H11" s="80">
        <f>IF('Step Calcs'!H60=0,-1,'Step Calcs'!H7)</f>
        <v>0</v>
      </c>
      <c r="I11" s="80">
        <f>'Step Calcs'!I7</f>
        <v>0</v>
      </c>
      <c r="J11" s="80">
        <f>IF('Step Calcs'!J60=0,-1,'Step Calcs'!J7)</f>
        <v>-1</v>
      </c>
      <c r="K11" s="80">
        <f>'Step Calcs'!K7</f>
        <v>0</v>
      </c>
      <c r="L11" s="80">
        <f>IF('Step Calcs'!L60=0,-1,'Step Calcs'!L7)</f>
        <v>-1</v>
      </c>
      <c r="M11" s="80">
        <f>'Step Calcs'!M7</f>
        <v>0</v>
      </c>
      <c r="N11" s="80">
        <f>IF('Step Calcs'!N60=0,-1,'Step Calcs'!N7)</f>
        <v>-1</v>
      </c>
      <c r="O11" s="80">
        <f>'Step Calcs'!O7</f>
        <v>0</v>
      </c>
      <c r="P11" s="80">
        <f>IF('Step Calcs'!P60=0,-1,'Step Calcs'!P7)</f>
        <v>-1</v>
      </c>
      <c r="Q11" s="80">
        <f>'Step Calcs'!Q7</f>
        <v>0</v>
      </c>
      <c r="R11" s="80">
        <f>IF('Step Calcs'!R60=0,-1,'Step Calcs'!R7)</f>
        <v>-1</v>
      </c>
      <c r="S11" s="80">
        <f>'Step Calcs'!S7</f>
        <v>0</v>
      </c>
      <c r="T11" s="80">
        <f>IF('Step Calcs'!T60=0,-1,'Step Calcs'!T7)</f>
        <v>-1</v>
      </c>
      <c r="U11" s="80">
        <f>'Step Calcs'!U7</f>
        <v>0</v>
      </c>
      <c r="V11" s="80">
        <f>IF('Step Calcs'!V60=0,-1,'Step Calcs'!V7)</f>
        <v>-1</v>
      </c>
      <c r="W11" s="80">
        <f ca="1">'Step Calcs'!AS7</f>
        <v>0</v>
      </c>
      <c r="X11" s="80">
        <f>IF('Step Calcs'!X60=0,-1,'Step Calcs'!X7)</f>
        <v>-1</v>
      </c>
      <c r="Y11" s="80">
        <f>'Step Calcs'!AV7</f>
        <v>0</v>
      </c>
      <c r="Z11" s="80">
        <f>IF('Step Calcs'!Z60=0,-1,'Step Calcs'!Z7)</f>
        <v>-1</v>
      </c>
      <c r="AA11" s="80">
        <f>'Step Calcs'!AX7</f>
        <v>0</v>
      </c>
      <c r="AB11" s="80">
        <f>IF('Step Calcs'!AB60=0,-1,'Step Calcs'!AB7)</f>
        <v>-1</v>
      </c>
      <c r="AC11" s="80">
        <f>'Step Calcs'!AZ7</f>
        <v>0</v>
      </c>
      <c r="AD11" s="80">
        <f>IF('Step Calcs'!AD60=0,-1,'Step Calcs'!AD7)</f>
        <v>-1</v>
      </c>
      <c r="AE11" s="80">
        <f>'Step Calcs'!BB7</f>
        <v>0</v>
      </c>
      <c r="AF11" s="80">
        <f>IF('Step Calcs'!AF60=0,-1,'Step Calcs'!AF7)</f>
        <v>-1</v>
      </c>
      <c r="AG11" s="80">
        <f>'Step Calcs'!BD7</f>
        <v>0</v>
      </c>
      <c r="AH11" s="80">
        <f>IF('Step Calcs'!AH60=0,-1,'Step Calcs'!AH7)</f>
        <v>-1</v>
      </c>
      <c r="AI11" s="80">
        <f>'Step Calcs'!BF7</f>
        <v>0</v>
      </c>
      <c r="AJ11" s="80">
        <f>IF('Step Calcs'!AJ60=0,-1,'Step Calcs'!AJ7)</f>
        <v>-1</v>
      </c>
      <c r="AK11" s="80">
        <f>'Step Calcs'!BH7</f>
        <v>0</v>
      </c>
      <c r="AL11" s="80">
        <f>IF('Step Calcs'!AL60=0,-1,'Step Calcs'!AL7)</f>
        <v>-1</v>
      </c>
      <c r="AM11" s="80">
        <f>'Step Calcs'!BJ7</f>
        <v>0</v>
      </c>
      <c r="AN11" s="80">
        <f>IF('Step Calcs'!AN60=0,-1,'Step Calcs'!AN7)</f>
        <v>-1</v>
      </c>
      <c r="AO11" s="80">
        <f>'Step Calcs'!BL7</f>
        <v>0</v>
      </c>
      <c r="AP11" s="80">
        <f>IF('Step Calcs'!AP60=0,-1,'Step Calcs'!AP7)</f>
        <v>-1</v>
      </c>
    </row>
    <row r="12" spans="1:43" ht="15">
      <c r="A12" s="38">
        <v>3</v>
      </c>
      <c r="B12" s="78" t="s">
        <v>857</v>
      </c>
      <c r="C12" s="80">
        <f ca="1">IF('Step Calcs'!AR61=0,-1,'Step Calcs'!AR8)</f>
        <v>0.43048802719631674</v>
      </c>
      <c r="D12" s="80">
        <f>IF('Step Calcs'!D61=0,-1,'Step Calcs'!D8)</f>
        <v>1.4867000980304867</v>
      </c>
      <c r="E12" s="80">
        <f>'Step Calcs'!E8</f>
        <v>5.946800392121947</v>
      </c>
      <c r="F12" s="80">
        <f>IF('Step Calcs'!F61=0,-1,'Step Calcs'!F8)</f>
        <v>-0.1475742853780222</v>
      </c>
      <c r="G12" s="80">
        <f>'Step Calcs'!G8</f>
        <v>-0.59029714151208879</v>
      </c>
      <c r="H12" s="80">
        <f>IF('Step Calcs'!H61=0,-1,'Step Calcs'!H8)</f>
        <v>-1.1150550057813842</v>
      </c>
      <c r="I12" s="80">
        <f>'Step Calcs'!I8</f>
        <v>-4.4602200231255367</v>
      </c>
      <c r="J12" s="80">
        <f>IF('Step Calcs'!J61=0,-1,'Step Calcs'!J8)</f>
        <v>-1</v>
      </c>
      <c r="K12" s="80">
        <f>'Step Calcs'!K8</f>
        <v>0</v>
      </c>
      <c r="L12" s="80">
        <f>IF('Step Calcs'!L61=0,-1,'Step Calcs'!L8)</f>
        <v>-1</v>
      </c>
      <c r="M12" s="80">
        <f>'Step Calcs'!M8</f>
        <v>0</v>
      </c>
      <c r="N12" s="80">
        <f>IF('Step Calcs'!N61=0,-1,'Step Calcs'!N8)</f>
        <v>-1</v>
      </c>
      <c r="O12" s="80">
        <f>'Step Calcs'!O8</f>
        <v>0</v>
      </c>
      <c r="P12" s="80">
        <f>IF('Step Calcs'!P61=0,-1,'Step Calcs'!P8)</f>
        <v>-1</v>
      </c>
      <c r="Q12" s="80">
        <f>'Step Calcs'!Q8</f>
        <v>0</v>
      </c>
      <c r="R12" s="80">
        <f>IF('Step Calcs'!R61=0,-1,'Step Calcs'!R8)</f>
        <v>-1</v>
      </c>
      <c r="S12" s="80">
        <f>'Step Calcs'!S8</f>
        <v>0</v>
      </c>
      <c r="T12" s="80">
        <f>IF('Step Calcs'!T61=0,-1,'Step Calcs'!T8)</f>
        <v>-1</v>
      </c>
      <c r="U12" s="80">
        <f>'Step Calcs'!U8</f>
        <v>0</v>
      </c>
      <c r="V12" s="80">
        <f>IF('Step Calcs'!V61=0,-1,'Step Calcs'!V8)</f>
        <v>-1</v>
      </c>
      <c r="W12" s="80">
        <f ca="1">'Step Calcs'!AS8</f>
        <v>1.7219521087852669</v>
      </c>
      <c r="X12" s="80">
        <f>IF('Step Calcs'!X61=0,-1,'Step Calcs'!X8)</f>
        <v>-1</v>
      </c>
      <c r="Y12" s="80">
        <f>'Step Calcs'!AV8</f>
        <v>0</v>
      </c>
      <c r="Z12" s="80">
        <f>IF('Step Calcs'!Z61=0,-1,'Step Calcs'!Z8)</f>
        <v>-1</v>
      </c>
      <c r="AA12" s="80">
        <f>'Step Calcs'!AX8</f>
        <v>0</v>
      </c>
      <c r="AB12" s="80">
        <f>IF('Step Calcs'!AB61=0,-1,'Step Calcs'!AB8)</f>
        <v>-1</v>
      </c>
      <c r="AC12" s="80">
        <f>'Step Calcs'!AZ8</f>
        <v>0</v>
      </c>
      <c r="AD12" s="80">
        <f>IF('Step Calcs'!AD61=0,-1,'Step Calcs'!AD8)</f>
        <v>-1</v>
      </c>
      <c r="AE12" s="80">
        <f>'Step Calcs'!BB8</f>
        <v>0</v>
      </c>
      <c r="AF12" s="80">
        <f>IF('Step Calcs'!AF61=0,-1,'Step Calcs'!AF8)</f>
        <v>-1</v>
      </c>
      <c r="AG12" s="80">
        <f>'Step Calcs'!BD8</f>
        <v>0</v>
      </c>
      <c r="AH12" s="80">
        <f>IF('Step Calcs'!AH61=0,-1,'Step Calcs'!AH8)</f>
        <v>-1</v>
      </c>
      <c r="AI12" s="80">
        <f>'Step Calcs'!BF8</f>
        <v>0</v>
      </c>
      <c r="AJ12" s="80">
        <f>IF('Step Calcs'!AJ61=0,-1,'Step Calcs'!AJ8)</f>
        <v>-1</v>
      </c>
      <c r="AK12" s="80">
        <f>'Step Calcs'!BH8</f>
        <v>0</v>
      </c>
      <c r="AL12" s="80">
        <f>IF('Step Calcs'!AL61=0,-1,'Step Calcs'!AL8)</f>
        <v>-1</v>
      </c>
      <c r="AM12" s="80">
        <f>'Step Calcs'!BJ8</f>
        <v>0</v>
      </c>
      <c r="AN12" s="80">
        <f>IF('Step Calcs'!AN61=0,-1,'Step Calcs'!AN8)</f>
        <v>-1</v>
      </c>
      <c r="AO12" s="80">
        <f>'Step Calcs'!BL8</f>
        <v>0</v>
      </c>
      <c r="AP12" s="80">
        <f>IF('Step Calcs'!AP61=0,-1,'Step Calcs'!AP8)</f>
        <v>-1</v>
      </c>
    </row>
    <row r="13" spans="1:43" ht="15">
      <c r="A13" s="38">
        <v>4</v>
      </c>
      <c r="B13" s="78" t="s">
        <v>858</v>
      </c>
      <c r="C13" s="80">
        <f ca="1">IF('Step Calcs'!AR62=0,-1,'Step Calcs'!AR9)</f>
        <v>4</v>
      </c>
      <c r="D13" s="80">
        <f>IF('Step Calcs'!D62=0,-1,'Step Calcs'!D9)</f>
        <v>4</v>
      </c>
      <c r="E13" s="80">
        <f>'Step Calcs'!E9</f>
        <v>4</v>
      </c>
      <c r="F13" s="80">
        <f>IF('Step Calcs'!F62=0,-1,'Step Calcs'!F9)</f>
        <v>4</v>
      </c>
      <c r="G13" s="80">
        <f>'Step Calcs'!G9</f>
        <v>4</v>
      </c>
      <c r="H13" s="80">
        <f>IF('Step Calcs'!H62=0,-1,'Step Calcs'!H9)</f>
        <v>4</v>
      </c>
      <c r="I13" s="80">
        <f>'Step Calcs'!I9</f>
        <v>4</v>
      </c>
      <c r="J13" s="80">
        <f>IF('Step Calcs'!J62=0,-1,'Step Calcs'!J9)</f>
        <v>-1</v>
      </c>
      <c r="K13" s="80">
        <f>'Step Calcs'!K9</f>
        <v>0</v>
      </c>
      <c r="L13" s="80">
        <f>IF('Step Calcs'!L62=0,-1,'Step Calcs'!L9)</f>
        <v>-1</v>
      </c>
      <c r="M13" s="80">
        <f>'Step Calcs'!M9</f>
        <v>0</v>
      </c>
      <c r="N13" s="80">
        <f>IF('Step Calcs'!N62=0,-1,'Step Calcs'!N9)</f>
        <v>-1</v>
      </c>
      <c r="O13" s="80">
        <f>'Step Calcs'!O9</f>
        <v>0</v>
      </c>
      <c r="P13" s="80">
        <f>IF('Step Calcs'!P62=0,-1,'Step Calcs'!P9)</f>
        <v>-1</v>
      </c>
      <c r="Q13" s="80">
        <f>'Step Calcs'!Q9</f>
        <v>0</v>
      </c>
      <c r="R13" s="80">
        <f>IF('Step Calcs'!R62=0,-1,'Step Calcs'!R9)</f>
        <v>-1</v>
      </c>
      <c r="S13" s="80">
        <f>'Step Calcs'!S9</f>
        <v>0</v>
      </c>
      <c r="T13" s="80">
        <f>IF('Step Calcs'!T62=0,-1,'Step Calcs'!T9)</f>
        <v>-1</v>
      </c>
      <c r="U13" s="80">
        <f>'Step Calcs'!U9</f>
        <v>0</v>
      </c>
      <c r="V13" s="80">
        <f>IF('Step Calcs'!V62=0,-1,'Step Calcs'!V9)</f>
        <v>-1</v>
      </c>
      <c r="W13" s="80">
        <f ca="1">'Step Calcs'!AS9</f>
        <v>4</v>
      </c>
      <c r="X13" s="80">
        <f>IF('Step Calcs'!X62=0,-1,'Step Calcs'!X9)</f>
        <v>-1</v>
      </c>
      <c r="Y13" s="80">
        <f>'Step Calcs'!AV9</f>
        <v>0</v>
      </c>
      <c r="Z13" s="80">
        <f>IF('Step Calcs'!Z62=0,-1,'Step Calcs'!Z9)</f>
        <v>-1</v>
      </c>
      <c r="AA13" s="80">
        <f>'Step Calcs'!AX9</f>
        <v>0</v>
      </c>
      <c r="AB13" s="80">
        <f>IF('Step Calcs'!AB62=0,-1,'Step Calcs'!AB9)</f>
        <v>-1</v>
      </c>
      <c r="AC13" s="80">
        <f>'Step Calcs'!AZ9</f>
        <v>0</v>
      </c>
      <c r="AD13" s="80">
        <f>IF('Step Calcs'!AD62=0,-1,'Step Calcs'!AD9)</f>
        <v>-1</v>
      </c>
      <c r="AE13" s="80">
        <f>'Step Calcs'!BB9</f>
        <v>0</v>
      </c>
      <c r="AF13" s="80">
        <f>IF('Step Calcs'!AF62=0,-1,'Step Calcs'!AF9)</f>
        <v>-1</v>
      </c>
      <c r="AG13" s="80">
        <f>'Step Calcs'!BD9</f>
        <v>0</v>
      </c>
      <c r="AH13" s="80">
        <f>IF('Step Calcs'!AH62=0,-1,'Step Calcs'!AH9)</f>
        <v>-1</v>
      </c>
      <c r="AI13" s="80">
        <f>'Step Calcs'!BF9</f>
        <v>0</v>
      </c>
      <c r="AJ13" s="80">
        <f>IF('Step Calcs'!AJ62=0,-1,'Step Calcs'!AJ9)</f>
        <v>-1</v>
      </c>
      <c r="AK13" s="80">
        <f>'Step Calcs'!BH9</f>
        <v>0</v>
      </c>
      <c r="AL13" s="80">
        <f>IF('Step Calcs'!AL62=0,-1,'Step Calcs'!AL9)</f>
        <v>-1</v>
      </c>
      <c r="AM13" s="80">
        <f>'Step Calcs'!BJ9</f>
        <v>0</v>
      </c>
      <c r="AN13" s="80">
        <f>IF('Step Calcs'!AN62=0,-1,'Step Calcs'!AN9)</f>
        <v>-1</v>
      </c>
      <c r="AO13" s="80">
        <f>'Step Calcs'!BL9</f>
        <v>0</v>
      </c>
      <c r="AP13" s="80">
        <f>IF('Step Calcs'!AP62=0,-1,'Step Calcs'!AP9)</f>
        <v>-1</v>
      </c>
    </row>
    <row r="14" spans="1:43" ht="15">
      <c r="A14" s="38">
        <v>5</v>
      </c>
      <c r="B14" s="78" t="s">
        <v>854</v>
      </c>
      <c r="C14" s="80">
        <f>IF('Step Calcs'!AR63=0,-1,'Step Calcs'!AR10)</f>
        <v>2.4249999999999998</v>
      </c>
      <c r="D14" s="80">
        <f>IF('Step Calcs'!D63=0,-1,'Step Calcs'!D10)</f>
        <v>4</v>
      </c>
      <c r="E14" s="80">
        <f>'Step Calcs'!E10</f>
        <v>4</v>
      </c>
      <c r="F14" s="80">
        <f>IF('Step Calcs'!F63=0,-1,'Step Calcs'!F10)</f>
        <v>1</v>
      </c>
      <c r="G14" s="80">
        <f>'Step Calcs'!G10</f>
        <v>1</v>
      </c>
      <c r="H14" s="80">
        <f>IF('Step Calcs'!H63=0,-1,'Step Calcs'!H10)</f>
        <v>4</v>
      </c>
      <c r="I14" s="80">
        <f>'Step Calcs'!I10</f>
        <v>4</v>
      </c>
      <c r="J14" s="80">
        <f>IF('Step Calcs'!J63=0,-1,'Step Calcs'!J10)</f>
        <v>-1</v>
      </c>
      <c r="K14" s="80">
        <f>'Step Calcs'!K10</f>
        <v>0</v>
      </c>
      <c r="L14" s="80">
        <f>IF('Step Calcs'!L63=0,-1,'Step Calcs'!L10)</f>
        <v>-1</v>
      </c>
      <c r="M14" s="80">
        <f>'Step Calcs'!M10</f>
        <v>0</v>
      </c>
      <c r="N14" s="80">
        <f>IF('Step Calcs'!N63=0,-1,'Step Calcs'!N10)</f>
        <v>-1</v>
      </c>
      <c r="O14" s="80">
        <f>'Step Calcs'!O10</f>
        <v>0</v>
      </c>
      <c r="P14" s="80">
        <f>IF('Step Calcs'!P63=0,-1,'Step Calcs'!P10)</f>
        <v>-1</v>
      </c>
      <c r="Q14" s="80">
        <f>'Step Calcs'!Q10</f>
        <v>0</v>
      </c>
      <c r="R14" s="80">
        <f>IF('Step Calcs'!R63=0,-1,'Step Calcs'!R10)</f>
        <v>-1</v>
      </c>
      <c r="S14" s="80">
        <f>'Step Calcs'!S10</f>
        <v>0</v>
      </c>
      <c r="T14" s="80">
        <f>IF('Step Calcs'!T63=0,-1,'Step Calcs'!T10)</f>
        <v>-1</v>
      </c>
      <c r="U14" s="80">
        <f>'Step Calcs'!U10</f>
        <v>0</v>
      </c>
      <c r="V14" s="80">
        <f>IF('Step Calcs'!V63=0,-1,'Step Calcs'!V10)</f>
        <v>-1</v>
      </c>
      <c r="W14" s="80">
        <f>'Step Calcs'!AS10</f>
        <v>2.4249999999999998</v>
      </c>
      <c r="X14" s="80">
        <f>IF('Step Calcs'!X63=0,-1,'Step Calcs'!X10)</f>
        <v>-1</v>
      </c>
      <c r="Y14" s="80">
        <f>'Step Calcs'!AV10</f>
        <v>0</v>
      </c>
      <c r="Z14" s="80">
        <f>IF('Step Calcs'!Z63=0,-1,'Step Calcs'!Z10)</f>
        <v>-1</v>
      </c>
      <c r="AA14" s="80">
        <f>'Step Calcs'!AX10</f>
        <v>0</v>
      </c>
      <c r="AB14" s="80">
        <f>IF('Step Calcs'!AB63=0,-1,'Step Calcs'!AB10)</f>
        <v>-1</v>
      </c>
      <c r="AC14" s="80">
        <f>'Step Calcs'!AZ10</f>
        <v>0</v>
      </c>
      <c r="AD14" s="80">
        <f>IF('Step Calcs'!AD63=0,-1,'Step Calcs'!AD10)</f>
        <v>-1</v>
      </c>
      <c r="AE14" s="80">
        <f>'Step Calcs'!BB10</f>
        <v>0</v>
      </c>
      <c r="AF14" s="80">
        <f>IF('Step Calcs'!AF63=0,-1,'Step Calcs'!AF10)</f>
        <v>-1</v>
      </c>
      <c r="AG14" s="80">
        <f>'Step Calcs'!BD10</f>
        <v>0</v>
      </c>
      <c r="AH14" s="80">
        <f>IF('Step Calcs'!AH63=0,-1,'Step Calcs'!AH10)</f>
        <v>-1</v>
      </c>
      <c r="AI14" s="80">
        <f>'Step Calcs'!BF10</f>
        <v>0</v>
      </c>
      <c r="AJ14" s="80">
        <f>IF('Step Calcs'!AJ63=0,-1,'Step Calcs'!AJ10)</f>
        <v>-1</v>
      </c>
      <c r="AK14" s="80">
        <f>'Step Calcs'!BH10</f>
        <v>0</v>
      </c>
      <c r="AL14" s="80">
        <f>IF('Step Calcs'!AL63=0,-1,'Step Calcs'!AL10)</f>
        <v>-1</v>
      </c>
      <c r="AM14" s="80">
        <f>'Step Calcs'!BJ10</f>
        <v>0</v>
      </c>
      <c r="AN14" s="80">
        <f>IF('Step Calcs'!AN63=0,-1,'Step Calcs'!AN10)</f>
        <v>-1</v>
      </c>
      <c r="AO14" s="80">
        <f>'Step Calcs'!BL10</f>
        <v>0</v>
      </c>
      <c r="AP14" s="80">
        <f>IF('Step Calcs'!AP63=0,-1,'Step Calcs'!AP10)</f>
        <v>-1</v>
      </c>
    </row>
    <row r="15" spans="1:43" ht="60">
      <c r="A15" s="38">
        <v>6</v>
      </c>
      <c r="B15" s="79" t="s">
        <v>594</v>
      </c>
      <c r="C15" s="80">
        <f>IF('Step Calcs'!AR64=0,-1,'Step Calcs'!AR11)</f>
        <v>3.333333333333333</v>
      </c>
      <c r="D15" s="80">
        <f>IF('Step Calcs'!D64=0,-1,'Step Calcs'!D11)</f>
        <v>4</v>
      </c>
      <c r="E15" s="80">
        <f>'Step Calcs'!E11</f>
        <v>4</v>
      </c>
      <c r="F15" s="80">
        <f>IF('Step Calcs'!F64=0,-1,'Step Calcs'!F11)</f>
        <v>3</v>
      </c>
      <c r="G15" s="80">
        <f>'Step Calcs'!G11</f>
        <v>3</v>
      </c>
      <c r="H15" s="80">
        <f>IF('Step Calcs'!H64=0,-1,'Step Calcs'!H11)</f>
        <v>4</v>
      </c>
      <c r="I15" s="80">
        <f>'Step Calcs'!I11</f>
        <v>4</v>
      </c>
      <c r="J15" s="80">
        <f>IF('Step Calcs'!J64=0,-1,'Step Calcs'!J11)</f>
        <v>-1</v>
      </c>
      <c r="K15" s="80">
        <f>'Step Calcs'!K11</f>
        <v>0</v>
      </c>
      <c r="L15" s="80">
        <f>IF('Step Calcs'!L64=0,-1,'Step Calcs'!L11)</f>
        <v>-1</v>
      </c>
      <c r="M15" s="80">
        <f>'Step Calcs'!M11</f>
        <v>0</v>
      </c>
      <c r="N15" s="80">
        <f>IF('Step Calcs'!N64=0,-1,'Step Calcs'!N11)</f>
        <v>-1</v>
      </c>
      <c r="O15" s="80">
        <f>'Step Calcs'!O11</f>
        <v>0</v>
      </c>
      <c r="P15" s="80">
        <f>IF('Step Calcs'!P64=0,-1,'Step Calcs'!P11)</f>
        <v>-1</v>
      </c>
      <c r="Q15" s="80">
        <f>'Step Calcs'!Q11</f>
        <v>0</v>
      </c>
      <c r="R15" s="80">
        <f>IF('Step Calcs'!R64=0,-1,'Step Calcs'!R11)</f>
        <v>-1</v>
      </c>
      <c r="S15" s="80">
        <f>'Step Calcs'!S11</f>
        <v>0</v>
      </c>
      <c r="T15" s="80">
        <f>IF('Step Calcs'!T64=0,-1,'Step Calcs'!T11)</f>
        <v>-1</v>
      </c>
      <c r="U15" s="80">
        <f>'Step Calcs'!U11</f>
        <v>0</v>
      </c>
      <c r="V15" s="80">
        <f>IF('Step Calcs'!V64=0,-1,'Step Calcs'!V11)</f>
        <v>-1</v>
      </c>
      <c r="W15" s="80">
        <f>'Step Calcs'!AS11</f>
        <v>3.333333333333333</v>
      </c>
      <c r="X15" s="80">
        <f>IF('Step Calcs'!X64=0,-1,'Step Calcs'!X11)</f>
        <v>-1</v>
      </c>
      <c r="Y15" s="80">
        <f>'Step Calcs'!AV11</f>
        <v>0</v>
      </c>
      <c r="Z15" s="80">
        <f>IF('Step Calcs'!Z64=0,-1,'Step Calcs'!Z11)</f>
        <v>-1</v>
      </c>
      <c r="AA15" s="80">
        <f>'Step Calcs'!AX11</f>
        <v>0</v>
      </c>
      <c r="AB15" s="80">
        <f>IF('Step Calcs'!AB64=0,-1,'Step Calcs'!AB11)</f>
        <v>-1</v>
      </c>
      <c r="AC15" s="80">
        <f>'Step Calcs'!AZ11</f>
        <v>0</v>
      </c>
      <c r="AD15" s="80">
        <f>IF('Step Calcs'!AD64=0,-1,'Step Calcs'!AD11)</f>
        <v>-1</v>
      </c>
      <c r="AE15" s="80">
        <f>'Step Calcs'!BB11</f>
        <v>0</v>
      </c>
      <c r="AF15" s="80">
        <f>IF('Step Calcs'!AF64=0,-1,'Step Calcs'!AF11)</f>
        <v>-1</v>
      </c>
      <c r="AG15" s="80">
        <f>'Step Calcs'!BD11</f>
        <v>0</v>
      </c>
      <c r="AH15" s="80">
        <f>IF('Step Calcs'!AH64=0,-1,'Step Calcs'!AH11)</f>
        <v>-1</v>
      </c>
      <c r="AI15" s="80">
        <f>'Step Calcs'!BF11</f>
        <v>0</v>
      </c>
      <c r="AJ15" s="80">
        <f>IF('Step Calcs'!AJ64=0,-1,'Step Calcs'!AJ11)</f>
        <v>-1</v>
      </c>
      <c r="AK15" s="80">
        <f>'Step Calcs'!BH11</f>
        <v>0</v>
      </c>
      <c r="AL15" s="80">
        <f>IF('Step Calcs'!AL64=0,-1,'Step Calcs'!AL11)</f>
        <v>-1</v>
      </c>
      <c r="AM15" s="80">
        <f>'Step Calcs'!BJ11</f>
        <v>0</v>
      </c>
      <c r="AN15" s="80">
        <f>IF('Step Calcs'!AN64=0,-1,'Step Calcs'!AN11)</f>
        <v>-1</v>
      </c>
      <c r="AO15" s="80">
        <f>'Step Calcs'!BL11</f>
        <v>0</v>
      </c>
      <c r="AP15" s="80">
        <f>IF('Step Calcs'!AP64=0,-1,'Step Calcs'!AP11)</f>
        <v>-1</v>
      </c>
    </row>
    <row r="16" spans="1:43" ht="15">
      <c r="A16" s="38">
        <v>7</v>
      </c>
      <c r="B16" s="79" t="s">
        <v>859</v>
      </c>
      <c r="C16" s="80">
        <f>IF('Step Calcs'!AR65=0,-1,'Step Calcs'!AR12)</f>
        <v>3.3333333333333335</v>
      </c>
      <c r="D16" s="80">
        <f>IF('Step Calcs'!D65=0,-1,'Step Calcs'!D12)</f>
        <v>4</v>
      </c>
      <c r="E16" s="80">
        <f>'Step Calcs'!E12</f>
        <v>2</v>
      </c>
      <c r="F16" s="80">
        <f>IF('Step Calcs'!F65=0,-1,'Step Calcs'!F12)</f>
        <v>4</v>
      </c>
      <c r="G16" s="80">
        <f>'Step Calcs'!G12</f>
        <v>2</v>
      </c>
      <c r="H16" s="80">
        <f>IF('Step Calcs'!H65=0,-1,'Step Calcs'!H12)</f>
        <v>2</v>
      </c>
      <c r="I16" s="80">
        <f>'Step Calcs'!I12</f>
        <v>1</v>
      </c>
      <c r="J16" s="80">
        <f>IF('Step Calcs'!J65=0,-1,'Step Calcs'!J12)</f>
        <v>-1</v>
      </c>
      <c r="K16" s="80">
        <f>'Step Calcs'!K12</f>
        <v>0</v>
      </c>
      <c r="L16" s="80">
        <f>IF('Step Calcs'!L65=0,-1,'Step Calcs'!L12)</f>
        <v>-1</v>
      </c>
      <c r="M16" s="80">
        <f>'Step Calcs'!M12</f>
        <v>0</v>
      </c>
      <c r="N16" s="80">
        <f>IF('Step Calcs'!N65=0,-1,'Step Calcs'!N12)</f>
        <v>-1</v>
      </c>
      <c r="O16" s="80">
        <f>'Step Calcs'!O12</f>
        <v>0</v>
      </c>
      <c r="P16" s="80">
        <f>IF('Step Calcs'!P65=0,-1,'Step Calcs'!P12)</f>
        <v>-1</v>
      </c>
      <c r="Q16" s="80">
        <f>'Step Calcs'!Q12</f>
        <v>0</v>
      </c>
      <c r="R16" s="80">
        <f>IF('Step Calcs'!R65=0,-1,'Step Calcs'!R12)</f>
        <v>-1</v>
      </c>
      <c r="S16" s="80">
        <f>'Step Calcs'!S12</f>
        <v>0</v>
      </c>
      <c r="T16" s="80">
        <f>IF('Step Calcs'!T65=0,-1,'Step Calcs'!T12)</f>
        <v>-1</v>
      </c>
      <c r="U16" s="80">
        <f>'Step Calcs'!U12</f>
        <v>0</v>
      </c>
      <c r="V16" s="80">
        <f>IF('Step Calcs'!V65=0,-1,'Step Calcs'!V12)</f>
        <v>-1</v>
      </c>
      <c r="W16" s="80">
        <f>'Step Calcs'!AS12</f>
        <v>1.6666666666666667</v>
      </c>
      <c r="X16" s="80">
        <f>IF('Step Calcs'!X65=0,-1,'Step Calcs'!X12)</f>
        <v>-1</v>
      </c>
      <c r="Y16" s="80">
        <f>'Step Calcs'!AV12</f>
        <v>0</v>
      </c>
      <c r="Z16" s="80">
        <f>IF('Step Calcs'!Z65=0,-1,'Step Calcs'!Z12)</f>
        <v>-1</v>
      </c>
      <c r="AA16" s="80">
        <f>'Step Calcs'!AX12</f>
        <v>0</v>
      </c>
      <c r="AB16" s="80">
        <f>IF('Step Calcs'!AB65=0,-1,'Step Calcs'!AB12)</f>
        <v>-1</v>
      </c>
      <c r="AC16" s="80">
        <f>'Step Calcs'!AZ12</f>
        <v>0</v>
      </c>
      <c r="AD16" s="80">
        <f>IF('Step Calcs'!AD65=0,-1,'Step Calcs'!AD12)</f>
        <v>-1</v>
      </c>
      <c r="AE16" s="80">
        <f>'Step Calcs'!BB12</f>
        <v>0</v>
      </c>
      <c r="AF16" s="80">
        <f>IF('Step Calcs'!AF65=0,-1,'Step Calcs'!AF12)</f>
        <v>-1</v>
      </c>
      <c r="AG16" s="80">
        <f>'Step Calcs'!BD12</f>
        <v>0</v>
      </c>
      <c r="AH16" s="80">
        <f>IF('Step Calcs'!AH65=0,-1,'Step Calcs'!AH12)</f>
        <v>-1</v>
      </c>
      <c r="AI16" s="80">
        <f>'Step Calcs'!BF12</f>
        <v>0</v>
      </c>
      <c r="AJ16" s="80">
        <f>IF('Step Calcs'!AJ65=0,-1,'Step Calcs'!AJ12)</f>
        <v>-1</v>
      </c>
      <c r="AK16" s="80">
        <f>'Step Calcs'!BH12</f>
        <v>0</v>
      </c>
      <c r="AL16" s="80">
        <f>IF('Step Calcs'!AL65=0,-1,'Step Calcs'!AL12)</f>
        <v>-1</v>
      </c>
      <c r="AM16" s="80">
        <f>'Step Calcs'!BJ12</f>
        <v>0</v>
      </c>
      <c r="AN16" s="80">
        <f>IF('Step Calcs'!AN65=0,-1,'Step Calcs'!AN12)</f>
        <v>-1</v>
      </c>
      <c r="AO16" s="80">
        <f>'Step Calcs'!BL12</f>
        <v>0</v>
      </c>
      <c r="AP16" s="80">
        <f>IF('Step Calcs'!AP65=0,-1,'Step Calcs'!AP12)</f>
        <v>-1</v>
      </c>
    </row>
    <row r="17" spans="1:42" ht="15">
      <c r="A17" s="38">
        <v>8</v>
      </c>
      <c r="B17" s="78" t="s">
        <v>6</v>
      </c>
      <c r="C17" s="80">
        <f>IF('Step Calcs'!AR66=0,-1,'Step Calcs'!AR13)</f>
        <v>4</v>
      </c>
      <c r="D17" s="80">
        <f>IF('Step Calcs'!D66=0,-1,'Step Calcs'!D13)</f>
        <v>4</v>
      </c>
      <c r="E17" s="80">
        <f>'Step Calcs'!E13</f>
        <v>4</v>
      </c>
      <c r="F17" s="80">
        <f>IF('Step Calcs'!F66=0,-1,'Step Calcs'!F13)</f>
        <v>4</v>
      </c>
      <c r="G17" s="80">
        <f>'Step Calcs'!G13</f>
        <v>4</v>
      </c>
      <c r="H17" s="80">
        <f>IF('Step Calcs'!H66=0,-1,'Step Calcs'!H13)</f>
        <v>3</v>
      </c>
      <c r="I17" s="80">
        <f>'Step Calcs'!I13</f>
        <v>3</v>
      </c>
      <c r="J17" s="80">
        <f>IF('Step Calcs'!J66=0,-1,'Step Calcs'!J13)</f>
        <v>-1</v>
      </c>
      <c r="K17" s="80">
        <f>'Step Calcs'!K13</f>
        <v>0</v>
      </c>
      <c r="L17" s="80">
        <f>IF('Step Calcs'!L66=0,-1,'Step Calcs'!L13)</f>
        <v>-1</v>
      </c>
      <c r="M17" s="80">
        <f>'Step Calcs'!M13</f>
        <v>0</v>
      </c>
      <c r="N17" s="80">
        <f>IF('Step Calcs'!N66=0,-1,'Step Calcs'!N13)</f>
        <v>-1</v>
      </c>
      <c r="O17" s="80">
        <f>'Step Calcs'!O13</f>
        <v>0</v>
      </c>
      <c r="P17" s="80">
        <f>IF('Step Calcs'!P66=0,-1,'Step Calcs'!P13)</f>
        <v>-1</v>
      </c>
      <c r="Q17" s="80">
        <f>'Step Calcs'!Q13</f>
        <v>0</v>
      </c>
      <c r="R17" s="80">
        <f>IF('Step Calcs'!R66=0,-1,'Step Calcs'!R13)</f>
        <v>-1</v>
      </c>
      <c r="S17" s="80">
        <f>'Step Calcs'!S13</f>
        <v>0</v>
      </c>
      <c r="T17" s="80">
        <f>IF('Step Calcs'!T66=0,-1,'Step Calcs'!T13)</f>
        <v>-1</v>
      </c>
      <c r="U17" s="80">
        <f>'Step Calcs'!U13</f>
        <v>0</v>
      </c>
      <c r="V17" s="80">
        <f>IF('Step Calcs'!V66=0,-1,'Step Calcs'!V13)</f>
        <v>-1</v>
      </c>
      <c r="W17" s="80">
        <f>'Step Calcs'!AS13</f>
        <v>4</v>
      </c>
      <c r="X17" s="80">
        <f>IF('Step Calcs'!X66=0,-1,'Step Calcs'!X13)</f>
        <v>-1</v>
      </c>
      <c r="Y17" s="80">
        <f>'Step Calcs'!AV13</f>
        <v>0</v>
      </c>
      <c r="Z17" s="80">
        <f>IF('Step Calcs'!Z66=0,-1,'Step Calcs'!Z13)</f>
        <v>-1</v>
      </c>
      <c r="AA17" s="80">
        <f>'Step Calcs'!AX13</f>
        <v>0</v>
      </c>
      <c r="AB17" s="80">
        <f>IF('Step Calcs'!AB66=0,-1,'Step Calcs'!AB13)</f>
        <v>-1</v>
      </c>
      <c r="AC17" s="80">
        <f>'Step Calcs'!AZ13</f>
        <v>0</v>
      </c>
      <c r="AD17" s="80">
        <f>IF('Step Calcs'!AD66=0,-1,'Step Calcs'!AD13)</f>
        <v>-1</v>
      </c>
      <c r="AE17" s="80">
        <f>'Step Calcs'!BB13</f>
        <v>0</v>
      </c>
      <c r="AF17" s="80">
        <f>IF('Step Calcs'!AF66=0,-1,'Step Calcs'!AF13)</f>
        <v>-1</v>
      </c>
      <c r="AG17" s="80">
        <f>'Step Calcs'!BD13</f>
        <v>0</v>
      </c>
      <c r="AH17" s="80">
        <f>IF('Step Calcs'!AH66=0,-1,'Step Calcs'!AH13)</f>
        <v>-1</v>
      </c>
      <c r="AI17" s="80">
        <f>'Step Calcs'!BF13</f>
        <v>0</v>
      </c>
      <c r="AJ17" s="80">
        <f>IF('Step Calcs'!AJ66=0,-1,'Step Calcs'!AJ13)</f>
        <v>-1</v>
      </c>
      <c r="AK17" s="80">
        <f>'Step Calcs'!BH13</f>
        <v>0</v>
      </c>
      <c r="AL17" s="80">
        <f>IF('Step Calcs'!AL66=0,-1,'Step Calcs'!AL13)</f>
        <v>-1</v>
      </c>
      <c r="AM17" s="80">
        <f>'Step Calcs'!BJ13</f>
        <v>0</v>
      </c>
      <c r="AN17" s="80">
        <f>IF('Step Calcs'!AN66=0,-1,'Step Calcs'!AN13)</f>
        <v>-1</v>
      </c>
      <c r="AO17" s="80">
        <f>'Step Calcs'!BL13</f>
        <v>0</v>
      </c>
      <c r="AP17" s="80">
        <f>IF('Step Calcs'!AP66=0,-1,'Step Calcs'!AP13)</f>
        <v>-1</v>
      </c>
    </row>
    <row r="18" spans="1:42" ht="15">
      <c r="A18" s="38">
        <v>9</v>
      </c>
      <c r="B18" s="78" t="s">
        <v>550</v>
      </c>
      <c r="C18" s="80">
        <f>IF('Step Calcs'!AR67=0,-1,'Step Calcs'!AR14)</f>
        <v>2.5333333333333341</v>
      </c>
      <c r="D18" s="80">
        <f>IF('Step Calcs'!D67=0,-1,'Step Calcs'!D14)</f>
        <v>2.8</v>
      </c>
      <c r="E18" s="80">
        <f>'Step Calcs'!E14</f>
        <v>5.6</v>
      </c>
      <c r="F18" s="80">
        <f>IF('Step Calcs'!F67=0,-1,'Step Calcs'!F14)</f>
        <v>2.8</v>
      </c>
      <c r="G18" s="80">
        <f>'Step Calcs'!G14</f>
        <v>5.6</v>
      </c>
      <c r="H18" s="80">
        <f>IF('Step Calcs'!H67=0,-1,'Step Calcs'!H14)</f>
        <v>2</v>
      </c>
      <c r="I18" s="80">
        <f>'Step Calcs'!I14</f>
        <v>4</v>
      </c>
      <c r="J18" s="80">
        <f>IF('Step Calcs'!J67=0,-1,'Step Calcs'!J14)</f>
        <v>-1</v>
      </c>
      <c r="K18" s="80">
        <f>'Step Calcs'!K14</f>
        <v>0</v>
      </c>
      <c r="L18" s="80">
        <f>IF('Step Calcs'!L67=0,-1,'Step Calcs'!L14)</f>
        <v>-1</v>
      </c>
      <c r="M18" s="80">
        <f>'Step Calcs'!M14</f>
        <v>0</v>
      </c>
      <c r="N18" s="80">
        <f>IF('Step Calcs'!N67=0,-1,'Step Calcs'!N14)</f>
        <v>-1</v>
      </c>
      <c r="O18" s="80">
        <f>'Step Calcs'!O14</f>
        <v>0</v>
      </c>
      <c r="P18" s="80">
        <f>IF('Step Calcs'!P67=0,-1,'Step Calcs'!P14)</f>
        <v>-1</v>
      </c>
      <c r="Q18" s="80">
        <f>'Step Calcs'!Q14</f>
        <v>0</v>
      </c>
      <c r="R18" s="80">
        <f>IF('Step Calcs'!R67=0,-1,'Step Calcs'!R14)</f>
        <v>-1</v>
      </c>
      <c r="S18" s="80">
        <f>'Step Calcs'!S14</f>
        <v>0</v>
      </c>
      <c r="T18" s="80">
        <f>IF('Step Calcs'!T67=0,-1,'Step Calcs'!T14)</f>
        <v>-1</v>
      </c>
      <c r="U18" s="80">
        <f>'Step Calcs'!U14</f>
        <v>0</v>
      </c>
      <c r="V18" s="80">
        <f>IF('Step Calcs'!V67=0,-1,'Step Calcs'!V14)</f>
        <v>-1</v>
      </c>
      <c r="W18" s="80">
        <f>'Step Calcs'!AS14</f>
        <v>7.6000000000000023</v>
      </c>
      <c r="X18" s="80">
        <f>IF('Step Calcs'!X67=0,-1,'Step Calcs'!X14)</f>
        <v>-1</v>
      </c>
      <c r="Y18" s="80">
        <f>'Step Calcs'!AV14</f>
        <v>0</v>
      </c>
      <c r="Z18" s="80">
        <f>IF('Step Calcs'!Z67=0,-1,'Step Calcs'!Z14)</f>
        <v>-1</v>
      </c>
      <c r="AA18" s="80">
        <f>'Step Calcs'!AX14</f>
        <v>0</v>
      </c>
      <c r="AB18" s="80">
        <f>IF('Step Calcs'!AB67=0,-1,'Step Calcs'!AB14)</f>
        <v>-1</v>
      </c>
      <c r="AC18" s="80">
        <f>'Step Calcs'!AZ14</f>
        <v>0</v>
      </c>
      <c r="AD18" s="80">
        <f>IF('Step Calcs'!AD67=0,-1,'Step Calcs'!AD14)</f>
        <v>-1</v>
      </c>
      <c r="AE18" s="80">
        <f>'Step Calcs'!BB14</f>
        <v>0</v>
      </c>
      <c r="AF18" s="80">
        <f>IF('Step Calcs'!AF67=0,-1,'Step Calcs'!AF14)</f>
        <v>-1</v>
      </c>
      <c r="AG18" s="80">
        <f>'Step Calcs'!BD14</f>
        <v>0</v>
      </c>
      <c r="AH18" s="80">
        <f>IF('Step Calcs'!AH67=0,-1,'Step Calcs'!AH14)</f>
        <v>-1</v>
      </c>
      <c r="AI18" s="80">
        <f>'Step Calcs'!BF14</f>
        <v>0</v>
      </c>
      <c r="AJ18" s="80">
        <f>IF('Step Calcs'!AJ67=0,-1,'Step Calcs'!AJ14)</f>
        <v>-1</v>
      </c>
      <c r="AK18" s="80">
        <f>'Step Calcs'!BH14</f>
        <v>0</v>
      </c>
      <c r="AL18" s="80">
        <f>IF('Step Calcs'!AL67=0,-1,'Step Calcs'!AL14)</f>
        <v>-1</v>
      </c>
      <c r="AM18" s="80">
        <f>'Step Calcs'!BJ14</f>
        <v>0</v>
      </c>
      <c r="AN18" s="80">
        <f>IF('Step Calcs'!AN67=0,-1,'Step Calcs'!AN14)</f>
        <v>-1</v>
      </c>
      <c r="AO18" s="80">
        <f>'Step Calcs'!BL14</f>
        <v>0</v>
      </c>
      <c r="AP18" s="80">
        <f>IF('Step Calcs'!AP67=0,-1,'Step Calcs'!AP14)</f>
        <v>-1</v>
      </c>
    </row>
    <row r="19" spans="1:42" ht="15">
      <c r="A19" s="38">
        <v>10</v>
      </c>
      <c r="B19" s="78" t="s">
        <v>855</v>
      </c>
      <c r="C19" s="80">
        <f>IF('Step Calcs'!AR68=0,-1,'Step Calcs'!AR15)</f>
        <v>3</v>
      </c>
      <c r="D19" s="80">
        <f>IF('Step Calcs'!D68=0,-1,'Step Calcs'!D15)</f>
        <v>3</v>
      </c>
      <c r="E19" s="80">
        <f>'Step Calcs'!E15</f>
        <v>3</v>
      </c>
      <c r="F19" s="80">
        <f>IF('Step Calcs'!F68=0,-1,'Step Calcs'!F15)</f>
        <v>4</v>
      </c>
      <c r="G19" s="80">
        <f>'Step Calcs'!G15</f>
        <v>4</v>
      </c>
      <c r="H19" s="80">
        <f>IF('Step Calcs'!H68=0,-1,'Step Calcs'!H15)</f>
        <v>4</v>
      </c>
      <c r="I19" s="80">
        <f>'Step Calcs'!I15</f>
        <v>4</v>
      </c>
      <c r="J19" s="80">
        <f>IF('Step Calcs'!J68=0,-1,'Step Calcs'!J15)</f>
        <v>-1</v>
      </c>
      <c r="K19" s="80">
        <f>'Step Calcs'!K15</f>
        <v>4</v>
      </c>
      <c r="L19" s="80">
        <f>IF('Step Calcs'!L68=0,-1,'Step Calcs'!L15)</f>
        <v>-1</v>
      </c>
      <c r="M19" s="80">
        <f>'Step Calcs'!M15</f>
        <v>4</v>
      </c>
      <c r="N19" s="80">
        <f>IF('Step Calcs'!N68=0,-1,'Step Calcs'!N15)</f>
        <v>-1</v>
      </c>
      <c r="O19" s="80">
        <f>'Step Calcs'!O15</f>
        <v>4</v>
      </c>
      <c r="P19" s="80">
        <f>IF('Step Calcs'!P68=0,-1,'Step Calcs'!P15)</f>
        <v>-1</v>
      </c>
      <c r="Q19" s="80">
        <f>'Step Calcs'!Q15</f>
        <v>4</v>
      </c>
      <c r="R19" s="80">
        <f>IF('Step Calcs'!R68=0,-1,'Step Calcs'!R15)</f>
        <v>-1</v>
      </c>
      <c r="S19" s="80">
        <f>'Step Calcs'!S15</f>
        <v>4</v>
      </c>
      <c r="T19" s="80">
        <f>IF('Step Calcs'!T68=0,-1,'Step Calcs'!T15)</f>
        <v>-1</v>
      </c>
      <c r="U19" s="80">
        <f>'Step Calcs'!U15</f>
        <v>4</v>
      </c>
      <c r="V19" s="80">
        <f>IF('Step Calcs'!V68=0,-1,'Step Calcs'!V15)</f>
        <v>-1</v>
      </c>
      <c r="W19" s="80">
        <f>'Step Calcs'!AS15</f>
        <v>3</v>
      </c>
      <c r="X19" s="80">
        <f>IF('Step Calcs'!X68=0,-1,'Step Calcs'!X15)</f>
        <v>-1</v>
      </c>
      <c r="Y19" s="80">
        <f>'Step Calcs'!AV15</f>
        <v>0</v>
      </c>
      <c r="Z19" s="80">
        <f>IF('Step Calcs'!Z68=0,-1,'Step Calcs'!Z15)</f>
        <v>-1</v>
      </c>
      <c r="AA19" s="80">
        <f>'Step Calcs'!AX15</f>
        <v>0</v>
      </c>
      <c r="AB19" s="80">
        <f>IF('Step Calcs'!AB68=0,-1,'Step Calcs'!AB15)</f>
        <v>-1</v>
      </c>
      <c r="AC19" s="80">
        <f>'Step Calcs'!AZ15</f>
        <v>0</v>
      </c>
      <c r="AD19" s="80">
        <f>IF('Step Calcs'!AD68=0,-1,'Step Calcs'!AD15)</f>
        <v>-1</v>
      </c>
      <c r="AE19" s="80">
        <f>'Step Calcs'!BB15</f>
        <v>0</v>
      </c>
      <c r="AF19" s="80">
        <f>IF('Step Calcs'!AF68=0,-1,'Step Calcs'!AF15)</f>
        <v>-1</v>
      </c>
      <c r="AG19" s="80">
        <f>'Step Calcs'!BD15</f>
        <v>0</v>
      </c>
      <c r="AH19" s="80">
        <f>IF('Step Calcs'!AH68=0,-1,'Step Calcs'!AH15)</f>
        <v>-1</v>
      </c>
      <c r="AI19" s="80">
        <f>'Step Calcs'!BF15</f>
        <v>0</v>
      </c>
      <c r="AJ19" s="80">
        <f>IF('Step Calcs'!AJ68=0,-1,'Step Calcs'!AJ15)</f>
        <v>-1</v>
      </c>
      <c r="AK19" s="80">
        <f>'Step Calcs'!BH15</f>
        <v>0</v>
      </c>
      <c r="AL19" s="80">
        <f>IF('Step Calcs'!AL68=0,-1,'Step Calcs'!AL15)</f>
        <v>-1</v>
      </c>
      <c r="AM19" s="80">
        <f>'Step Calcs'!BJ15</f>
        <v>0</v>
      </c>
      <c r="AN19" s="80">
        <f>IF('Step Calcs'!AN68=0,-1,'Step Calcs'!AN15)</f>
        <v>-1</v>
      </c>
      <c r="AO19" s="80">
        <f>'Step Calcs'!BL15</f>
        <v>0</v>
      </c>
      <c r="AP19" s="80">
        <f>IF('Step Calcs'!AP68=0,-1,'Step Calcs'!AP15)</f>
        <v>-1</v>
      </c>
    </row>
    <row r="20" spans="1:42" ht="15">
      <c r="A20" s="38">
        <v>11</v>
      </c>
      <c r="B20" s="78" t="s">
        <v>3</v>
      </c>
      <c r="C20" s="80">
        <f>IF('Step Calcs'!AR69=0,-1,'Step Calcs'!AR16)</f>
        <v>0.66666666666666663</v>
      </c>
      <c r="D20" s="80">
        <f>IF('Step Calcs'!D69=0,-1,'Step Calcs'!D16)</f>
        <v>2</v>
      </c>
      <c r="E20" s="80">
        <f>'Step Calcs'!E16</f>
        <v>1</v>
      </c>
      <c r="F20" s="80">
        <f>IF('Step Calcs'!F69=0,-1,'Step Calcs'!F16)</f>
        <v>2.6666666666666665</v>
      </c>
      <c r="G20" s="80">
        <f>'Step Calcs'!G16</f>
        <v>1.3333333333333333</v>
      </c>
      <c r="H20" s="80">
        <f>IF('Step Calcs'!H69=0,-1,'Step Calcs'!H16)</f>
        <v>1.3333333333333333</v>
      </c>
      <c r="I20" s="80">
        <f>'Step Calcs'!I16</f>
        <v>0.66666666666666663</v>
      </c>
      <c r="J20" s="80">
        <f>IF('Step Calcs'!J69=0,-1,'Step Calcs'!J16)</f>
        <v>-1</v>
      </c>
      <c r="K20" s="80">
        <f>'Step Calcs'!K16</f>
        <v>0</v>
      </c>
      <c r="L20" s="80">
        <f>IF('Step Calcs'!L69=0,-1,'Step Calcs'!L16)</f>
        <v>-1</v>
      </c>
      <c r="M20" s="80">
        <f>'Step Calcs'!M16</f>
        <v>0</v>
      </c>
      <c r="N20" s="80">
        <f>IF('Step Calcs'!N69=0,-1,'Step Calcs'!N16)</f>
        <v>-1</v>
      </c>
      <c r="O20" s="80">
        <f>'Step Calcs'!O16</f>
        <v>0</v>
      </c>
      <c r="P20" s="80">
        <f>IF('Step Calcs'!P69=0,-1,'Step Calcs'!P16)</f>
        <v>-1</v>
      </c>
      <c r="Q20" s="80">
        <f>'Step Calcs'!Q16</f>
        <v>0</v>
      </c>
      <c r="R20" s="80">
        <f>IF('Step Calcs'!R69=0,-1,'Step Calcs'!R16)</f>
        <v>-1</v>
      </c>
      <c r="S20" s="80">
        <f>'Step Calcs'!S16</f>
        <v>0</v>
      </c>
      <c r="T20" s="80">
        <f>IF('Step Calcs'!T69=0,-1,'Step Calcs'!T16)</f>
        <v>-1</v>
      </c>
      <c r="U20" s="80">
        <f>'Step Calcs'!U16</f>
        <v>0</v>
      </c>
      <c r="V20" s="80">
        <f>IF('Step Calcs'!V69=0,-1,'Step Calcs'!V16)</f>
        <v>-1</v>
      </c>
      <c r="W20" s="80">
        <f>'Step Calcs'!AS16</f>
        <v>0.33333333333333331</v>
      </c>
      <c r="X20" s="80">
        <f>IF('Step Calcs'!X69=0,-1,'Step Calcs'!X16)</f>
        <v>-1</v>
      </c>
      <c r="Y20" s="80">
        <f>'Step Calcs'!AV16</f>
        <v>0</v>
      </c>
      <c r="Z20" s="80">
        <f>IF('Step Calcs'!Z69=0,-1,'Step Calcs'!Z16)</f>
        <v>-1</v>
      </c>
      <c r="AA20" s="80">
        <f>'Step Calcs'!AX16</f>
        <v>0</v>
      </c>
      <c r="AB20" s="80">
        <f>IF('Step Calcs'!AB69=0,-1,'Step Calcs'!AB16)</f>
        <v>-1</v>
      </c>
      <c r="AC20" s="80">
        <f>'Step Calcs'!AZ16</f>
        <v>0</v>
      </c>
      <c r="AD20" s="80">
        <f>IF('Step Calcs'!AD69=0,-1,'Step Calcs'!AD16)</f>
        <v>-1</v>
      </c>
      <c r="AE20" s="80">
        <f>'Step Calcs'!BB16</f>
        <v>0</v>
      </c>
      <c r="AF20" s="80">
        <f>IF('Step Calcs'!AF69=0,-1,'Step Calcs'!AF16)</f>
        <v>-1</v>
      </c>
      <c r="AG20" s="80">
        <f>'Step Calcs'!BD16</f>
        <v>0</v>
      </c>
      <c r="AH20" s="80">
        <f>IF('Step Calcs'!AH69=0,-1,'Step Calcs'!AH16)</f>
        <v>-1</v>
      </c>
      <c r="AI20" s="80">
        <f>'Step Calcs'!BF16</f>
        <v>0</v>
      </c>
      <c r="AJ20" s="80">
        <f>IF('Step Calcs'!AJ69=0,-1,'Step Calcs'!AJ16)</f>
        <v>-1</v>
      </c>
      <c r="AK20" s="80">
        <f>'Step Calcs'!BH16</f>
        <v>0</v>
      </c>
      <c r="AL20" s="80">
        <f>IF('Step Calcs'!AL69=0,-1,'Step Calcs'!AL16)</f>
        <v>-1</v>
      </c>
      <c r="AM20" s="80">
        <f>'Step Calcs'!BJ16</f>
        <v>0</v>
      </c>
      <c r="AN20" s="80">
        <f>IF('Step Calcs'!AN69=0,-1,'Step Calcs'!AN16)</f>
        <v>-1</v>
      </c>
      <c r="AO20" s="80">
        <f>'Step Calcs'!BL16</f>
        <v>0</v>
      </c>
      <c r="AP20" s="80">
        <f>IF('Step Calcs'!AP69=0,-1,'Step Calcs'!AP16)</f>
        <v>-1</v>
      </c>
    </row>
    <row r="21" spans="1:42" ht="15">
      <c r="A21" s="38"/>
      <c r="B21" s="81" t="s">
        <v>595</v>
      </c>
      <c r="C21" s="80">
        <f>IF('Step Calcs'!AR75=0,-1,'Step Calcs'!AR17)</f>
        <v>1</v>
      </c>
      <c r="D21" s="80">
        <f>IF('Step Calcs'!D75=0,-1,'Step Calcs'!D17)</f>
        <v>3</v>
      </c>
      <c r="E21" s="80">
        <f>'Step Calcs'!E17</f>
        <v>0</v>
      </c>
      <c r="F21" s="80">
        <f>IF('Step Calcs'!F75=0,-1,'Step Calcs'!F17)</f>
        <v>2</v>
      </c>
      <c r="G21" s="80">
        <f>'Step Calcs'!G17</f>
        <v>0</v>
      </c>
      <c r="H21" s="80">
        <f>IF('Step Calcs'!H75=0,-1,'Step Calcs'!H17)</f>
        <v>1</v>
      </c>
      <c r="I21" s="80">
        <f>'Step Calcs'!I17</f>
        <v>0</v>
      </c>
      <c r="J21" s="80">
        <f>IF('Step Calcs'!J75=0,-1,'Step Calcs'!J17)</f>
        <v>-1</v>
      </c>
      <c r="K21" s="80">
        <f>'Step Calcs'!K17</f>
        <v>0</v>
      </c>
      <c r="L21" s="80">
        <f>IF('Step Calcs'!L75=0,-1,'Step Calcs'!L17)</f>
        <v>-1</v>
      </c>
      <c r="M21" s="80">
        <f>'Step Calcs'!M17</f>
        <v>0</v>
      </c>
      <c r="N21" s="80">
        <f>IF('Step Calcs'!N75=0,-1,'Step Calcs'!N17)</f>
        <v>-1</v>
      </c>
      <c r="O21" s="80">
        <f>'Step Calcs'!O17</f>
        <v>0</v>
      </c>
      <c r="P21" s="80">
        <f>IF('Step Calcs'!P75=0,-1,'Step Calcs'!P17)</f>
        <v>-1</v>
      </c>
      <c r="Q21" s="80">
        <f>'Step Calcs'!Q17</f>
        <v>0</v>
      </c>
      <c r="R21" s="80">
        <f>IF('Step Calcs'!R75=0,-1,'Step Calcs'!R17)</f>
        <v>-1</v>
      </c>
      <c r="S21" s="80">
        <f>'Step Calcs'!S17</f>
        <v>0</v>
      </c>
      <c r="T21" s="80">
        <f>IF('Step Calcs'!T75=0,-1,'Step Calcs'!T17)</f>
        <v>-1</v>
      </c>
      <c r="U21" s="80">
        <f>'Step Calcs'!U17</f>
        <v>0</v>
      </c>
      <c r="V21" s="80">
        <f>IF('Step Calcs'!V75=0,-1,'Step Calcs'!V17)</f>
        <v>-1</v>
      </c>
      <c r="W21" s="80">
        <f>'Step Calcs'!AS17</f>
        <v>0</v>
      </c>
      <c r="X21" s="80">
        <f>IF('Step Calcs'!X75=0,-1,'Step Calcs'!X17)</f>
        <v>-1</v>
      </c>
      <c r="Y21" s="80">
        <f>'Step Calcs'!AV17</f>
        <v>0</v>
      </c>
      <c r="Z21" s="80">
        <f>IF('Step Calcs'!Z75=0,-1,'Step Calcs'!Z17)</f>
        <v>-1</v>
      </c>
      <c r="AA21" s="80">
        <f>'Step Calcs'!AX17</f>
        <v>0</v>
      </c>
      <c r="AB21" s="80">
        <f>IF('Step Calcs'!AB75=0,-1,'Step Calcs'!AB17)</f>
        <v>-1</v>
      </c>
      <c r="AC21" s="80">
        <f>'Step Calcs'!AZ17</f>
        <v>0</v>
      </c>
      <c r="AD21" s="80">
        <f>IF('Step Calcs'!AD75=0,-1,'Step Calcs'!AD17)</f>
        <v>-1</v>
      </c>
      <c r="AE21" s="80">
        <f>'Step Calcs'!BB17</f>
        <v>0</v>
      </c>
      <c r="AF21" s="80">
        <f>IF('Step Calcs'!AF75=0,-1,'Step Calcs'!AF17)</f>
        <v>-1</v>
      </c>
      <c r="AG21" s="80">
        <f>'Step Calcs'!BD17</f>
        <v>0</v>
      </c>
      <c r="AH21" s="80">
        <f>IF('Step Calcs'!AH75=0,-1,'Step Calcs'!AH17)</f>
        <v>-1</v>
      </c>
      <c r="AI21" s="80">
        <f>'Step Calcs'!BF17</f>
        <v>0</v>
      </c>
      <c r="AJ21" s="80">
        <f>IF('Step Calcs'!AJ75=0,-1,'Step Calcs'!AJ17)</f>
        <v>-1</v>
      </c>
      <c r="AK21" s="80">
        <f>'Step Calcs'!BH17</f>
        <v>0</v>
      </c>
      <c r="AL21" s="80">
        <f>IF('Step Calcs'!AL75=0,-1,'Step Calcs'!AL17)</f>
        <v>-1</v>
      </c>
      <c r="AM21" s="80">
        <f>'Step Calcs'!BJ17</f>
        <v>0</v>
      </c>
      <c r="AN21" s="80">
        <f>IF('Step Calcs'!AN75=0,-1,'Step Calcs'!AN17)</f>
        <v>-1</v>
      </c>
      <c r="AO21" s="80">
        <f>'Step Calcs'!BL17</f>
        <v>0</v>
      </c>
      <c r="AP21" s="80">
        <f>IF('Step Calcs'!AP75=0,-1,'Step Calcs'!AP17)</f>
        <v>-1</v>
      </c>
    </row>
    <row r="22" spans="1:42" ht="15">
      <c r="A22" s="38"/>
      <c r="B22" s="81" t="s">
        <v>525</v>
      </c>
      <c r="C22" s="80">
        <f>IF('Step Calcs'!AR76=0,-1,'Step Calcs'!AR18)</f>
        <v>0</v>
      </c>
      <c r="D22" s="80">
        <f>IF('Step Calcs'!D76=0,-1,'Step Calcs'!D18)</f>
        <v>0</v>
      </c>
      <c r="E22" s="80">
        <f>'Step Calcs'!E18</f>
        <v>0</v>
      </c>
      <c r="F22" s="80">
        <f>IF('Step Calcs'!F76=0,-1,'Step Calcs'!F18)</f>
        <v>0</v>
      </c>
      <c r="G22" s="80">
        <f>'Step Calcs'!G18</f>
        <v>0</v>
      </c>
      <c r="H22" s="80">
        <f>IF('Step Calcs'!H76=0,-1,'Step Calcs'!H18)</f>
        <v>2</v>
      </c>
      <c r="I22" s="80">
        <f>'Step Calcs'!I18</f>
        <v>0</v>
      </c>
      <c r="J22" s="80">
        <f>IF('Step Calcs'!J76=0,-1,'Step Calcs'!J18)</f>
        <v>-1</v>
      </c>
      <c r="K22" s="80">
        <f>'Step Calcs'!K18</f>
        <v>0</v>
      </c>
      <c r="L22" s="80">
        <f>IF('Step Calcs'!L76=0,-1,'Step Calcs'!L18)</f>
        <v>-1</v>
      </c>
      <c r="M22" s="80">
        <f>'Step Calcs'!M18</f>
        <v>0</v>
      </c>
      <c r="N22" s="80">
        <f>IF('Step Calcs'!N76=0,-1,'Step Calcs'!N18)</f>
        <v>-1</v>
      </c>
      <c r="O22" s="80">
        <f>'Step Calcs'!O18</f>
        <v>0</v>
      </c>
      <c r="P22" s="80">
        <f>IF('Step Calcs'!P76=0,-1,'Step Calcs'!P18)</f>
        <v>-1</v>
      </c>
      <c r="Q22" s="80">
        <f>'Step Calcs'!Q18</f>
        <v>0</v>
      </c>
      <c r="R22" s="80">
        <f>IF('Step Calcs'!R76=0,-1,'Step Calcs'!R18)</f>
        <v>-1</v>
      </c>
      <c r="S22" s="80">
        <f>'Step Calcs'!S18</f>
        <v>0</v>
      </c>
      <c r="T22" s="80">
        <f>IF('Step Calcs'!T76=0,-1,'Step Calcs'!T18)</f>
        <v>-1</v>
      </c>
      <c r="U22" s="80">
        <f>'Step Calcs'!U18</f>
        <v>0</v>
      </c>
      <c r="V22" s="80">
        <f>IF('Step Calcs'!V76=0,-1,'Step Calcs'!V18)</f>
        <v>-1</v>
      </c>
      <c r="W22" s="80">
        <f>'Step Calcs'!AS18</f>
        <v>0</v>
      </c>
      <c r="X22" s="80">
        <f>IF('Step Calcs'!X76=0,-1,'Step Calcs'!X18)</f>
        <v>-1</v>
      </c>
      <c r="Y22" s="80">
        <f>'Step Calcs'!AV18</f>
        <v>0</v>
      </c>
      <c r="Z22" s="80">
        <f>IF('Step Calcs'!Z76=0,-1,'Step Calcs'!Z18)</f>
        <v>-1</v>
      </c>
      <c r="AA22" s="80">
        <f>'Step Calcs'!AX18</f>
        <v>0</v>
      </c>
      <c r="AB22" s="80">
        <f>IF('Step Calcs'!AB76=0,-1,'Step Calcs'!AB18)</f>
        <v>-1</v>
      </c>
      <c r="AC22" s="80">
        <f>'Step Calcs'!AZ18</f>
        <v>0</v>
      </c>
      <c r="AD22" s="80">
        <f>IF('Step Calcs'!AD76=0,-1,'Step Calcs'!AD18)</f>
        <v>-1</v>
      </c>
      <c r="AE22" s="80">
        <f>'Step Calcs'!BB18</f>
        <v>0</v>
      </c>
      <c r="AF22" s="80">
        <f>IF('Step Calcs'!AF76=0,-1,'Step Calcs'!AF18)</f>
        <v>-1</v>
      </c>
      <c r="AG22" s="80">
        <f>'Step Calcs'!BD18</f>
        <v>0</v>
      </c>
      <c r="AH22" s="80">
        <f>IF('Step Calcs'!AH76=0,-1,'Step Calcs'!AH18)</f>
        <v>-1</v>
      </c>
      <c r="AI22" s="80">
        <f>'Step Calcs'!BF18</f>
        <v>0</v>
      </c>
      <c r="AJ22" s="80">
        <f>IF('Step Calcs'!AJ76=0,-1,'Step Calcs'!AJ18)</f>
        <v>-1</v>
      </c>
      <c r="AK22" s="80">
        <f>'Step Calcs'!BH18</f>
        <v>0</v>
      </c>
      <c r="AL22" s="80">
        <f>IF('Step Calcs'!AL76=0,-1,'Step Calcs'!AL18)</f>
        <v>-1</v>
      </c>
      <c r="AM22" s="80">
        <f>'Step Calcs'!BJ18</f>
        <v>0</v>
      </c>
      <c r="AN22" s="80">
        <f>IF('Step Calcs'!AN76=0,-1,'Step Calcs'!AN18)</f>
        <v>-1</v>
      </c>
      <c r="AO22" s="80">
        <f>'Step Calcs'!BL18</f>
        <v>0</v>
      </c>
      <c r="AP22" s="80">
        <f>IF('Step Calcs'!AP76=0,-1,'Step Calcs'!AP18)</f>
        <v>-1</v>
      </c>
    </row>
    <row r="23" spans="1:42" ht="15">
      <c r="A23" s="38"/>
      <c r="B23" s="81" t="s">
        <v>4</v>
      </c>
      <c r="C23" s="80">
        <f>IF('Step Calcs'!AR77=0,-1,'Step Calcs'!AR19)</f>
        <v>0</v>
      </c>
      <c r="D23" s="80">
        <f>IF('Step Calcs'!D77=0,-1,'Step Calcs'!D19)</f>
        <v>0</v>
      </c>
      <c r="E23" s="80">
        <f>'Step Calcs'!E19</f>
        <v>0</v>
      </c>
      <c r="F23" s="80">
        <f>IF('Step Calcs'!F77=0,-1,'Step Calcs'!F19)</f>
        <v>4</v>
      </c>
      <c r="G23" s="80">
        <f>'Step Calcs'!G19</f>
        <v>0</v>
      </c>
      <c r="H23" s="80">
        <f>IF('Step Calcs'!H77=0,-1,'Step Calcs'!H19)</f>
        <v>0</v>
      </c>
      <c r="I23" s="80">
        <f>'Step Calcs'!I19</f>
        <v>0</v>
      </c>
      <c r="J23" s="80">
        <f>IF('Step Calcs'!J77=0,-1,'Step Calcs'!J19)</f>
        <v>-1</v>
      </c>
      <c r="K23" s="80">
        <f>'Step Calcs'!K19</f>
        <v>0</v>
      </c>
      <c r="L23" s="80">
        <f>IF('Step Calcs'!L77=0,-1,'Step Calcs'!L19)</f>
        <v>-1</v>
      </c>
      <c r="M23" s="80">
        <f>'Step Calcs'!M19</f>
        <v>0</v>
      </c>
      <c r="N23" s="80">
        <f>IF('Step Calcs'!N77=0,-1,'Step Calcs'!N19)</f>
        <v>-1</v>
      </c>
      <c r="O23" s="80">
        <f>'Step Calcs'!O19</f>
        <v>0</v>
      </c>
      <c r="P23" s="80">
        <f>IF('Step Calcs'!P77=0,-1,'Step Calcs'!P19)</f>
        <v>-1</v>
      </c>
      <c r="Q23" s="80">
        <f>'Step Calcs'!Q19</f>
        <v>0</v>
      </c>
      <c r="R23" s="80">
        <f>IF('Step Calcs'!R77=0,-1,'Step Calcs'!R19)</f>
        <v>-1</v>
      </c>
      <c r="S23" s="80">
        <f>'Step Calcs'!S19</f>
        <v>0</v>
      </c>
      <c r="T23" s="80">
        <f>IF('Step Calcs'!T77=0,-1,'Step Calcs'!T19)</f>
        <v>-1</v>
      </c>
      <c r="U23" s="80">
        <f>'Step Calcs'!U19</f>
        <v>0</v>
      </c>
      <c r="V23" s="80">
        <f>IF('Step Calcs'!V77=0,-1,'Step Calcs'!V19)</f>
        <v>-1</v>
      </c>
      <c r="W23" s="80">
        <f>'Step Calcs'!AS19</f>
        <v>0</v>
      </c>
      <c r="X23" s="80">
        <f>IF('Step Calcs'!X77=0,-1,'Step Calcs'!X19)</f>
        <v>-1</v>
      </c>
      <c r="Y23" s="80">
        <f>'Step Calcs'!AV19</f>
        <v>0</v>
      </c>
      <c r="Z23" s="80">
        <f>IF('Step Calcs'!Z77=0,-1,'Step Calcs'!Z19)</f>
        <v>-1</v>
      </c>
      <c r="AA23" s="80">
        <f>'Step Calcs'!AX19</f>
        <v>0</v>
      </c>
      <c r="AB23" s="80">
        <f>IF('Step Calcs'!AB77=0,-1,'Step Calcs'!AB19)</f>
        <v>-1</v>
      </c>
      <c r="AC23" s="80">
        <f>'Step Calcs'!AZ19</f>
        <v>0</v>
      </c>
      <c r="AD23" s="80">
        <f>IF('Step Calcs'!AD77=0,-1,'Step Calcs'!AD19)</f>
        <v>-1</v>
      </c>
      <c r="AE23" s="80">
        <f>'Step Calcs'!BB19</f>
        <v>0</v>
      </c>
      <c r="AF23" s="80">
        <f>IF('Step Calcs'!AF77=0,-1,'Step Calcs'!AF19)</f>
        <v>-1</v>
      </c>
      <c r="AG23" s="80">
        <f>'Step Calcs'!BD19</f>
        <v>0</v>
      </c>
      <c r="AH23" s="80">
        <f>IF('Step Calcs'!AH77=0,-1,'Step Calcs'!AH19)</f>
        <v>-1</v>
      </c>
      <c r="AI23" s="80">
        <f>'Step Calcs'!BF19</f>
        <v>0</v>
      </c>
      <c r="AJ23" s="80">
        <f>IF('Step Calcs'!AJ77=0,-1,'Step Calcs'!AJ19)</f>
        <v>-1</v>
      </c>
      <c r="AK23" s="80">
        <f>'Step Calcs'!BH19</f>
        <v>0</v>
      </c>
      <c r="AL23" s="80">
        <f>IF('Step Calcs'!AL77=0,-1,'Step Calcs'!AL19)</f>
        <v>-1</v>
      </c>
      <c r="AM23" s="80">
        <f>'Step Calcs'!BJ19</f>
        <v>0</v>
      </c>
      <c r="AN23" s="80">
        <f>IF('Step Calcs'!AN77=0,-1,'Step Calcs'!AN19)</f>
        <v>-1</v>
      </c>
      <c r="AO23" s="80">
        <f>'Step Calcs'!BL19</f>
        <v>0</v>
      </c>
      <c r="AP23" s="80">
        <f>IF('Step Calcs'!AP77=0,-1,'Step Calcs'!AP19)</f>
        <v>-1</v>
      </c>
    </row>
    <row r="24" spans="1:42" ht="15">
      <c r="A24" s="38"/>
      <c r="B24" s="82" t="s">
        <v>524</v>
      </c>
      <c r="C24" s="80">
        <f>IF('Step Calcs'!AR78=0,-1,'Step Calcs'!AR20)</f>
        <v>1</v>
      </c>
      <c r="D24" s="80">
        <f>IF('Step Calcs'!D78=0,-1,'Step Calcs'!D20)</f>
        <v>2</v>
      </c>
      <c r="E24" s="80">
        <f>'Step Calcs'!E20</f>
        <v>0</v>
      </c>
      <c r="F24" s="80">
        <f>IF('Step Calcs'!F78=0,-1,'Step Calcs'!F20)</f>
        <v>1</v>
      </c>
      <c r="G24" s="80">
        <f>'Step Calcs'!G20</f>
        <v>0</v>
      </c>
      <c r="H24" s="80">
        <f>IF('Step Calcs'!H78=0,-1,'Step Calcs'!H20)</f>
        <v>1</v>
      </c>
      <c r="I24" s="80">
        <f>'Step Calcs'!I20</f>
        <v>0</v>
      </c>
      <c r="J24" s="80">
        <f>IF('Step Calcs'!J78=0,-1,'Step Calcs'!J20)</f>
        <v>-1</v>
      </c>
      <c r="K24" s="80">
        <f>'Step Calcs'!K20</f>
        <v>0</v>
      </c>
      <c r="L24" s="80">
        <f>IF('Step Calcs'!L78=0,-1,'Step Calcs'!L20)</f>
        <v>-1</v>
      </c>
      <c r="M24" s="80">
        <f>'Step Calcs'!M20</f>
        <v>0</v>
      </c>
      <c r="N24" s="80">
        <f>IF('Step Calcs'!N78=0,-1,'Step Calcs'!N20)</f>
        <v>-1</v>
      </c>
      <c r="O24" s="80">
        <f>'Step Calcs'!O20</f>
        <v>0</v>
      </c>
      <c r="P24" s="80">
        <f>IF('Step Calcs'!P78=0,-1,'Step Calcs'!P20)</f>
        <v>-1</v>
      </c>
      <c r="Q24" s="80">
        <f>'Step Calcs'!Q20</f>
        <v>0</v>
      </c>
      <c r="R24" s="80">
        <f>IF('Step Calcs'!R78=0,-1,'Step Calcs'!R20)</f>
        <v>-1</v>
      </c>
      <c r="S24" s="80">
        <f>'Step Calcs'!S20</f>
        <v>0</v>
      </c>
      <c r="T24" s="80">
        <f>IF('Step Calcs'!T78=0,-1,'Step Calcs'!T20)</f>
        <v>-1</v>
      </c>
      <c r="U24" s="80">
        <f>'Step Calcs'!U20</f>
        <v>0</v>
      </c>
      <c r="V24" s="80">
        <f>IF('Step Calcs'!V78=0,-1,'Step Calcs'!V20)</f>
        <v>-1</v>
      </c>
      <c r="W24" s="80">
        <f>'Step Calcs'!AS20</f>
        <v>0</v>
      </c>
      <c r="X24" s="80">
        <f>IF('Step Calcs'!X78=0,-1,'Step Calcs'!X20)</f>
        <v>-1</v>
      </c>
      <c r="Y24" s="80">
        <f>'Step Calcs'!AV20</f>
        <v>0</v>
      </c>
      <c r="Z24" s="80">
        <f>IF('Step Calcs'!Z78=0,-1,'Step Calcs'!Z20)</f>
        <v>-1</v>
      </c>
      <c r="AA24" s="80">
        <f>'Step Calcs'!AX20</f>
        <v>0</v>
      </c>
      <c r="AB24" s="80">
        <f>IF('Step Calcs'!AB78=0,-1,'Step Calcs'!AB20)</f>
        <v>-1</v>
      </c>
      <c r="AC24" s="80">
        <f>'Step Calcs'!AZ20</f>
        <v>0</v>
      </c>
      <c r="AD24" s="80">
        <f>IF('Step Calcs'!AD78=0,-1,'Step Calcs'!AD20)</f>
        <v>-1</v>
      </c>
      <c r="AE24" s="80">
        <f>'Step Calcs'!BB20</f>
        <v>0</v>
      </c>
      <c r="AF24" s="80">
        <f>IF('Step Calcs'!AF78=0,-1,'Step Calcs'!AF20)</f>
        <v>-1</v>
      </c>
      <c r="AG24" s="80">
        <f>'Step Calcs'!BD20</f>
        <v>0</v>
      </c>
      <c r="AH24" s="80">
        <f>IF('Step Calcs'!AH78=0,-1,'Step Calcs'!AH20)</f>
        <v>-1</v>
      </c>
      <c r="AI24" s="80">
        <f>'Step Calcs'!BF20</f>
        <v>0</v>
      </c>
      <c r="AJ24" s="80">
        <f>IF('Step Calcs'!AJ78=0,-1,'Step Calcs'!AJ20)</f>
        <v>-1</v>
      </c>
      <c r="AK24" s="80">
        <f>'Step Calcs'!BH20</f>
        <v>0</v>
      </c>
      <c r="AL24" s="80">
        <f>IF('Step Calcs'!AL78=0,-1,'Step Calcs'!AL20)</f>
        <v>-1</v>
      </c>
      <c r="AM24" s="80">
        <f>'Step Calcs'!BJ20</f>
        <v>0</v>
      </c>
      <c r="AN24" s="80">
        <f>IF('Step Calcs'!AN78=0,-1,'Step Calcs'!AN20)</f>
        <v>-1</v>
      </c>
      <c r="AO24" s="80">
        <f>'Step Calcs'!BL20</f>
        <v>0</v>
      </c>
      <c r="AP24" s="80">
        <f>IF('Step Calcs'!AP78=0,-1,'Step Calcs'!AP20)</f>
        <v>-1</v>
      </c>
    </row>
    <row r="25" spans="1:42" ht="15">
      <c r="A25" s="38">
        <v>12</v>
      </c>
      <c r="B25" s="78" t="s">
        <v>596</v>
      </c>
      <c r="C25" s="80">
        <f>IF('Step Calcs'!AR70=0,-1,'Step Calcs'!AR21)</f>
        <v>3.333333333333333</v>
      </c>
      <c r="D25" s="80">
        <f>IF('Step Calcs'!D70=0,-1,'Step Calcs'!D21)</f>
        <v>4</v>
      </c>
      <c r="E25" s="80">
        <f>'Step Calcs'!E21</f>
        <v>4</v>
      </c>
      <c r="F25" s="80">
        <f>IF('Step Calcs'!F70=0,-1,'Step Calcs'!F21)</f>
        <v>3</v>
      </c>
      <c r="G25" s="80">
        <f>'Step Calcs'!G21</f>
        <v>3</v>
      </c>
      <c r="H25" s="80">
        <f>IF('Step Calcs'!H70=0,-1,'Step Calcs'!H21)</f>
        <v>4</v>
      </c>
      <c r="I25" s="80">
        <f>'Step Calcs'!I21</f>
        <v>4</v>
      </c>
      <c r="J25" s="80">
        <f>IF('Step Calcs'!J70=0,-1,'Step Calcs'!J21)</f>
        <v>-1</v>
      </c>
      <c r="K25" s="80">
        <f>'Step Calcs'!K21</f>
        <v>0</v>
      </c>
      <c r="L25" s="80">
        <f>IF('Step Calcs'!L70=0,-1,'Step Calcs'!L21)</f>
        <v>-1</v>
      </c>
      <c r="M25" s="80">
        <f>'Step Calcs'!M21</f>
        <v>0</v>
      </c>
      <c r="N25" s="80">
        <f>IF('Step Calcs'!N70=0,-1,'Step Calcs'!N21)</f>
        <v>-1</v>
      </c>
      <c r="O25" s="80">
        <f>'Step Calcs'!O21</f>
        <v>0</v>
      </c>
      <c r="P25" s="80">
        <f>IF('Step Calcs'!P70=0,-1,'Step Calcs'!P21)</f>
        <v>-1</v>
      </c>
      <c r="Q25" s="80">
        <f>'Step Calcs'!Q21</f>
        <v>0</v>
      </c>
      <c r="R25" s="80">
        <f>IF('Step Calcs'!R70=0,-1,'Step Calcs'!R21)</f>
        <v>-1</v>
      </c>
      <c r="S25" s="80">
        <f>'Step Calcs'!S21</f>
        <v>0</v>
      </c>
      <c r="T25" s="80">
        <f>IF('Step Calcs'!T70=0,-1,'Step Calcs'!T21)</f>
        <v>-1</v>
      </c>
      <c r="U25" s="80">
        <f>'Step Calcs'!U21</f>
        <v>0</v>
      </c>
      <c r="V25" s="80">
        <f>IF('Step Calcs'!V70=0,-1,'Step Calcs'!V21)</f>
        <v>-1</v>
      </c>
      <c r="W25" s="80">
        <f>'Step Calcs'!AS21</f>
        <v>3.333333333333333</v>
      </c>
      <c r="X25" s="80">
        <f>IF('Step Calcs'!X70=0,-1,'Step Calcs'!X21)</f>
        <v>-1</v>
      </c>
      <c r="Y25" s="80">
        <f>'Step Calcs'!AV21</f>
        <v>0</v>
      </c>
      <c r="Z25" s="80">
        <f>IF('Step Calcs'!Z70=0,-1,'Step Calcs'!Z21)</f>
        <v>-1</v>
      </c>
      <c r="AA25" s="80">
        <f>'Step Calcs'!AX21</f>
        <v>0</v>
      </c>
      <c r="AB25" s="80">
        <f>IF('Step Calcs'!AB70=0,-1,'Step Calcs'!AB21)</f>
        <v>-1</v>
      </c>
      <c r="AC25" s="80">
        <f>'Step Calcs'!AZ21</f>
        <v>0</v>
      </c>
      <c r="AD25" s="80">
        <f>IF('Step Calcs'!AD70=0,-1,'Step Calcs'!AD21)</f>
        <v>-1</v>
      </c>
      <c r="AE25" s="80">
        <f>'Step Calcs'!BB21</f>
        <v>0</v>
      </c>
      <c r="AF25" s="80">
        <f>IF('Step Calcs'!AF70=0,-1,'Step Calcs'!AF21)</f>
        <v>-1</v>
      </c>
      <c r="AG25" s="80">
        <f>'Step Calcs'!BD21</f>
        <v>0</v>
      </c>
      <c r="AH25" s="80">
        <f>IF('Step Calcs'!AH70=0,-1,'Step Calcs'!AH21)</f>
        <v>-1</v>
      </c>
      <c r="AI25" s="80">
        <f>'Step Calcs'!BF21</f>
        <v>0</v>
      </c>
      <c r="AJ25" s="80">
        <f>IF('Step Calcs'!AJ70=0,-1,'Step Calcs'!AJ21)</f>
        <v>-1</v>
      </c>
      <c r="AK25" s="80">
        <f>'Step Calcs'!BH21</f>
        <v>0</v>
      </c>
      <c r="AL25" s="80">
        <f>IF('Step Calcs'!AL70=0,-1,'Step Calcs'!AL21)</f>
        <v>-1</v>
      </c>
      <c r="AM25" s="80">
        <f>'Step Calcs'!BJ21</f>
        <v>0</v>
      </c>
      <c r="AN25" s="80">
        <f>IF('Step Calcs'!AN70=0,-1,'Step Calcs'!AN21)</f>
        <v>-1</v>
      </c>
      <c r="AO25" s="80">
        <f>'Step Calcs'!BL21</f>
        <v>0</v>
      </c>
      <c r="AP25" s="80">
        <f>IF('Step Calcs'!AP70=0,-1,'Step Calcs'!AP21)</f>
        <v>-1</v>
      </c>
    </row>
    <row r="26" spans="1:42" ht="45">
      <c r="A26" s="38">
        <v>13</v>
      </c>
      <c r="B26" s="79" t="s">
        <v>597</v>
      </c>
      <c r="C26" s="80">
        <f>IF('Step Calcs'!AR71=0,-1,'Step Calcs'!AR22)</f>
        <v>4</v>
      </c>
      <c r="D26" s="80">
        <f>IF('Step Calcs'!D71=0,-1,'Step Calcs'!D22)</f>
        <v>4</v>
      </c>
      <c r="E26" s="80">
        <f>'Step Calcs'!E22</f>
        <v>4</v>
      </c>
      <c r="F26" s="80">
        <f>IF('Step Calcs'!F71=0,-1,'Step Calcs'!F22)</f>
        <v>4</v>
      </c>
      <c r="G26" s="80">
        <f>'Step Calcs'!G22</f>
        <v>4</v>
      </c>
      <c r="H26" s="80">
        <f>IF('Step Calcs'!H71=0,-1,'Step Calcs'!H22)</f>
        <v>4</v>
      </c>
      <c r="I26" s="80">
        <f>'Step Calcs'!I22</f>
        <v>4</v>
      </c>
      <c r="J26" s="80">
        <f>IF('Step Calcs'!J71=0,-1,'Step Calcs'!J22)</f>
        <v>-1</v>
      </c>
      <c r="K26" s="80">
        <f>'Step Calcs'!K22</f>
        <v>0</v>
      </c>
      <c r="L26" s="80">
        <f>IF('Step Calcs'!L71=0,-1,'Step Calcs'!L22)</f>
        <v>-1</v>
      </c>
      <c r="M26" s="80">
        <f>'Step Calcs'!M22</f>
        <v>0</v>
      </c>
      <c r="N26" s="80">
        <f>IF('Step Calcs'!N71=0,-1,'Step Calcs'!N22)</f>
        <v>-1</v>
      </c>
      <c r="O26" s="80">
        <f>'Step Calcs'!O22</f>
        <v>0</v>
      </c>
      <c r="P26" s="80">
        <f>IF('Step Calcs'!P71=0,-1,'Step Calcs'!P22)</f>
        <v>-1</v>
      </c>
      <c r="Q26" s="80">
        <f>'Step Calcs'!Q22</f>
        <v>0</v>
      </c>
      <c r="R26" s="80">
        <f>IF('Step Calcs'!R71=0,-1,'Step Calcs'!R22)</f>
        <v>-1</v>
      </c>
      <c r="S26" s="80">
        <f>'Step Calcs'!S22</f>
        <v>0</v>
      </c>
      <c r="T26" s="80">
        <f>IF('Step Calcs'!T71=0,-1,'Step Calcs'!T22)</f>
        <v>-1</v>
      </c>
      <c r="U26" s="80">
        <f>'Step Calcs'!U22</f>
        <v>0</v>
      </c>
      <c r="V26" s="80">
        <f>IF('Step Calcs'!V71=0,-1,'Step Calcs'!V22)</f>
        <v>-1</v>
      </c>
      <c r="W26" s="80">
        <f>'Step Calcs'!AS22</f>
        <v>4</v>
      </c>
      <c r="X26" s="80">
        <f>IF('Step Calcs'!X71=0,-1,'Step Calcs'!X22)</f>
        <v>-1</v>
      </c>
      <c r="Y26" s="80">
        <f>'Step Calcs'!AV22</f>
        <v>0</v>
      </c>
      <c r="Z26" s="80">
        <f>IF('Step Calcs'!Z71=0,-1,'Step Calcs'!Z22)</f>
        <v>-1</v>
      </c>
      <c r="AA26" s="80">
        <f>'Step Calcs'!AX22</f>
        <v>0</v>
      </c>
      <c r="AB26" s="80">
        <f>IF('Step Calcs'!AB71=0,-1,'Step Calcs'!AB22)</f>
        <v>-1</v>
      </c>
      <c r="AC26" s="80">
        <f>'Step Calcs'!AZ22</f>
        <v>0</v>
      </c>
      <c r="AD26" s="80">
        <f>IF('Step Calcs'!AD71=0,-1,'Step Calcs'!AD22)</f>
        <v>-1</v>
      </c>
      <c r="AE26" s="80">
        <f>'Step Calcs'!BB22</f>
        <v>0</v>
      </c>
      <c r="AF26" s="80">
        <f>IF('Step Calcs'!AF71=0,-1,'Step Calcs'!AF22)</f>
        <v>-1</v>
      </c>
      <c r="AG26" s="80">
        <f>'Step Calcs'!BD22</f>
        <v>0</v>
      </c>
      <c r="AH26" s="80">
        <f>IF('Step Calcs'!AH71=0,-1,'Step Calcs'!AH22)</f>
        <v>-1</v>
      </c>
      <c r="AI26" s="80">
        <f>'Step Calcs'!BF22</f>
        <v>0</v>
      </c>
      <c r="AJ26" s="80">
        <f>IF('Step Calcs'!AJ71=0,-1,'Step Calcs'!AJ22)</f>
        <v>-1</v>
      </c>
      <c r="AK26" s="80">
        <f>'Step Calcs'!BH22</f>
        <v>0</v>
      </c>
      <c r="AL26" s="80">
        <f>IF('Step Calcs'!AL71=0,-1,'Step Calcs'!AL22)</f>
        <v>-1</v>
      </c>
      <c r="AM26" s="80">
        <f>'Step Calcs'!BJ22</f>
        <v>0</v>
      </c>
      <c r="AN26" s="80">
        <f>IF('Step Calcs'!AN71=0,-1,'Step Calcs'!AN22)</f>
        <v>-1</v>
      </c>
      <c r="AO26" s="80">
        <f>'Step Calcs'!BL22</f>
        <v>0</v>
      </c>
      <c r="AP26" s="80">
        <f>IF('Step Calcs'!AP71=0,-1,'Step Calcs'!AP22)</f>
        <v>-1</v>
      </c>
    </row>
    <row r="27" spans="1:42" ht="15">
      <c r="A27" s="38">
        <v>14</v>
      </c>
      <c r="B27" s="78" t="s">
        <v>1</v>
      </c>
      <c r="C27" s="80">
        <f>IF('Step Calcs'!AR72=0,-1,'Step Calcs'!AR23)</f>
        <v>1.5</v>
      </c>
      <c r="D27" s="80">
        <f>IF('Step Calcs'!D72=0,-1,'Step Calcs'!D23)</f>
        <v>4</v>
      </c>
      <c r="E27" s="80">
        <f>'Step Calcs'!E23</f>
        <v>4</v>
      </c>
      <c r="F27" s="80">
        <f>IF('Step Calcs'!F72=0,-1,'Step Calcs'!F23)</f>
        <v>1</v>
      </c>
      <c r="G27" s="80">
        <f>'Step Calcs'!G23</f>
        <v>1</v>
      </c>
      <c r="H27" s="80">
        <f>IF('Step Calcs'!H72=0,-1,'Step Calcs'!H23)</f>
        <v>1</v>
      </c>
      <c r="I27" s="80">
        <f>'Step Calcs'!I23</f>
        <v>1</v>
      </c>
      <c r="J27" s="80">
        <f>IF('Step Calcs'!J72=0,-1,'Step Calcs'!J23)</f>
        <v>-1</v>
      </c>
      <c r="K27" s="80">
        <f>'Step Calcs'!K23</f>
        <v>0</v>
      </c>
      <c r="L27" s="80">
        <f>IF('Step Calcs'!L72=0,-1,'Step Calcs'!L23)</f>
        <v>-1</v>
      </c>
      <c r="M27" s="80">
        <f>'Step Calcs'!M23</f>
        <v>0</v>
      </c>
      <c r="N27" s="80">
        <f>IF('Step Calcs'!N72=0,-1,'Step Calcs'!N23)</f>
        <v>-1</v>
      </c>
      <c r="O27" s="80">
        <f>'Step Calcs'!O23</f>
        <v>0</v>
      </c>
      <c r="P27" s="80">
        <f>IF('Step Calcs'!P72=0,-1,'Step Calcs'!P23)</f>
        <v>-1</v>
      </c>
      <c r="Q27" s="80">
        <f>'Step Calcs'!Q23</f>
        <v>0</v>
      </c>
      <c r="R27" s="80">
        <f>IF('Step Calcs'!R72=0,-1,'Step Calcs'!R23)</f>
        <v>-1</v>
      </c>
      <c r="S27" s="80">
        <f>'Step Calcs'!S23</f>
        <v>0</v>
      </c>
      <c r="T27" s="80">
        <f>IF('Step Calcs'!T72=0,-1,'Step Calcs'!T23)</f>
        <v>-1</v>
      </c>
      <c r="U27" s="80">
        <f>'Step Calcs'!U23</f>
        <v>0</v>
      </c>
      <c r="V27" s="80">
        <f>IF('Step Calcs'!V72=0,-1,'Step Calcs'!V23)</f>
        <v>-1</v>
      </c>
      <c r="W27" s="80">
        <f>'Step Calcs'!AS23</f>
        <v>1.5</v>
      </c>
      <c r="X27" s="80">
        <f>IF('Step Calcs'!X72=0,-1,'Step Calcs'!X23)</f>
        <v>-1</v>
      </c>
      <c r="Y27" s="80">
        <f>'Step Calcs'!AV23</f>
        <v>0</v>
      </c>
      <c r="Z27" s="80">
        <f>IF('Step Calcs'!Z72=0,-1,'Step Calcs'!Z23)</f>
        <v>-1</v>
      </c>
      <c r="AA27" s="80">
        <f>'Step Calcs'!AX23</f>
        <v>0</v>
      </c>
      <c r="AB27" s="80">
        <f>IF('Step Calcs'!AB72=0,-1,'Step Calcs'!AB23)</f>
        <v>-1</v>
      </c>
      <c r="AC27" s="80">
        <f>'Step Calcs'!AZ23</f>
        <v>0</v>
      </c>
      <c r="AD27" s="80">
        <f>IF('Step Calcs'!AD72=0,-1,'Step Calcs'!AD23)</f>
        <v>-1</v>
      </c>
      <c r="AE27" s="80">
        <f>'Step Calcs'!BB23</f>
        <v>0</v>
      </c>
      <c r="AF27" s="80">
        <f>IF('Step Calcs'!AF72=0,-1,'Step Calcs'!AF23)</f>
        <v>-1</v>
      </c>
      <c r="AG27" s="80">
        <f>'Step Calcs'!BD23</f>
        <v>0</v>
      </c>
      <c r="AH27" s="80">
        <f>IF('Step Calcs'!AH72=0,-1,'Step Calcs'!AH23)</f>
        <v>-1</v>
      </c>
      <c r="AI27" s="80">
        <f>'Step Calcs'!BF23</f>
        <v>0</v>
      </c>
      <c r="AJ27" s="80">
        <f>IF('Step Calcs'!AJ72=0,-1,'Step Calcs'!AJ23)</f>
        <v>-1</v>
      </c>
      <c r="AK27" s="80">
        <f>'Step Calcs'!BH23</f>
        <v>0</v>
      </c>
      <c r="AL27" s="80">
        <f>IF('Step Calcs'!AL72=0,-1,'Step Calcs'!AL23)</f>
        <v>-1</v>
      </c>
      <c r="AM27" s="80">
        <f>'Step Calcs'!BJ23</f>
        <v>0</v>
      </c>
      <c r="AN27" s="80">
        <f>IF('Step Calcs'!AN72=0,-1,'Step Calcs'!AN23)</f>
        <v>-1</v>
      </c>
      <c r="AO27" s="80">
        <f>'Step Calcs'!BL23</f>
        <v>0</v>
      </c>
      <c r="AP27" s="80">
        <f>IF('Step Calcs'!AP72=0,-1,'Step Calcs'!AP23)</f>
        <v>-1</v>
      </c>
    </row>
    <row r="28" spans="1:42" ht="15">
      <c r="A28" s="38">
        <v>15</v>
      </c>
      <c r="B28" s="78" t="s">
        <v>860</v>
      </c>
      <c r="C28" s="80">
        <f ca="1">'Step Calcs'!AR24</f>
        <v>4</v>
      </c>
      <c r="D28" s="286"/>
      <c r="E28" s="287"/>
      <c r="F28" s="287"/>
      <c r="G28" s="287"/>
      <c r="H28" s="287"/>
      <c r="I28" s="287"/>
      <c r="J28" s="287"/>
      <c r="K28" s="287"/>
      <c r="L28" s="287"/>
      <c r="M28" s="287"/>
      <c r="N28" s="287"/>
      <c r="O28" s="287"/>
      <c r="P28" s="287"/>
      <c r="Q28" s="287"/>
      <c r="R28" s="287"/>
      <c r="S28" s="287"/>
      <c r="T28" s="288"/>
      <c r="U28" s="287"/>
      <c r="V28" s="288"/>
      <c r="W28" s="287"/>
      <c r="X28" s="288"/>
      <c r="Y28" s="287"/>
      <c r="Z28" s="288"/>
      <c r="AA28" s="287"/>
      <c r="AB28" s="288"/>
      <c r="AC28" s="287"/>
      <c r="AD28" s="288"/>
      <c r="AE28" s="287"/>
      <c r="AF28" s="288"/>
      <c r="AG28" s="287"/>
      <c r="AH28" s="288"/>
      <c r="AI28" s="287"/>
      <c r="AJ28" s="288"/>
      <c r="AK28" s="287"/>
      <c r="AL28" s="288"/>
      <c r="AM28" s="287"/>
      <c r="AN28" s="288"/>
      <c r="AO28" s="287"/>
      <c r="AP28" s="288"/>
    </row>
    <row r="29" spans="1:42" ht="15">
      <c r="A29" s="38">
        <v>16</v>
      </c>
      <c r="B29" s="78" t="s">
        <v>739</v>
      </c>
      <c r="C29" s="80">
        <f>'Step Calcs'!AR25</f>
        <v>3.666666666666667</v>
      </c>
      <c r="D29" s="289"/>
      <c r="E29" s="290"/>
      <c r="F29" s="290"/>
      <c r="G29" s="290"/>
      <c r="H29" s="290"/>
      <c r="I29" s="290"/>
      <c r="J29" s="290"/>
      <c r="K29" s="290"/>
      <c r="L29" s="290"/>
      <c r="M29" s="290"/>
      <c r="N29" s="290"/>
      <c r="O29" s="290"/>
      <c r="P29" s="290"/>
      <c r="Q29" s="290"/>
      <c r="R29" s="290"/>
      <c r="S29" s="290"/>
      <c r="T29" s="291"/>
      <c r="U29" s="290"/>
      <c r="V29" s="291"/>
      <c r="W29" s="290"/>
      <c r="X29" s="291"/>
      <c r="Y29" s="290"/>
      <c r="Z29" s="291"/>
      <c r="AA29" s="290"/>
      <c r="AB29" s="291"/>
      <c r="AC29" s="290"/>
      <c r="AD29" s="291"/>
      <c r="AE29" s="290"/>
      <c r="AF29" s="291"/>
      <c r="AG29" s="290"/>
      <c r="AH29" s="291"/>
      <c r="AI29" s="290"/>
      <c r="AJ29" s="291"/>
      <c r="AK29" s="290"/>
      <c r="AL29" s="291"/>
      <c r="AM29" s="290"/>
      <c r="AN29" s="291"/>
      <c r="AO29" s="290"/>
      <c r="AP29" s="291"/>
    </row>
    <row r="30" spans="1:42" ht="15">
      <c r="A30" s="38">
        <v>17</v>
      </c>
      <c r="B30" s="78" t="s">
        <v>861</v>
      </c>
      <c r="C30" s="80">
        <f>'Step Calcs'!AR26</f>
        <v>0</v>
      </c>
      <c r="D30" s="292"/>
      <c r="E30" s="293"/>
      <c r="F30" s="293"/>
      <c r="G30" s="293"/>
      <c r="H30" s="293"/>
      <c r="I30" s="293"/>
      <c r="J30" s="293"/>
      <c r="K30" s="293"/>
      <c r="L30" s="293"/>
      <c r="M30" s="293"/>
      <c r="N30" s="293"/>
      <c r="O30" s="293"/>
      <c r="P30" s="293"/>
      <c r="Q30" s="293"/>
      <c r="R30" s="293"/>
      <c r="S30" s="293"/>
      <c r="T30" s="294"/>
      <c r="U30" s="293"/>
      <c r="V30" s="294"/>
      <c r="W30" s="293"/>
      <c r="X30" s="294"/>
      <c r="Y30" s="293"/>
      <c r="Z30" s="294"/>
      <c r="AA30" s="293"/>
      <c r="AB30" s="294"/>
      <c r="AC30" s="293"/>
      <c r="AD30" s="294"/>
      <c r="AE30" s="293"/>
      <c r="AF30" s="294"/>
      <c r="AG30" s="293"/>
      <c r="AH30" s="294"/>
      <c r="AI30" s="293"/>
      <c r="AJ30" s="294"/>
      <c r="AK30" s="293"/>
      <c r="AL30" s="294"/>
      <c r="AM30" s="293"/>
      <c r="AN30" s="294"/>
      <c r="AO30" s="293"/>
      <c r="AP30" s="294"/>
    </row>
    <row r="31" spans="1:42" ht="18">
      <c r="B31" s="263" t="s">
        <v>765</v>
      </c>
      <c r="C31" s="7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row>
    <row r="32" spans="1:42">
      <c r="B32" s="265" t="s">
        <v>731</v>
      </c>
      <c r="C32" s="74"/>
      <c r="D32" s="266">
        <f>'Step Calcs'!D124</f>
        <v>35.793340554796785</v>
      </c>
      <c r="E32" s="65" t="str">
        <f>IF('Step Calcs'!E124=0,"",'Step Calcs'!E124)</f>
        <v/>
      </c>
      <c r="F32" s="266">
        <f>'Step Calcs'!F124</f>
        <v>77.943776676642301</v>
      </c>
      <c r="G32" s="65" t="str">
        <f>IF('Step Calcs'!G124=0,"",'Step Calcs'!G124)</f>
        <v/>
      </c>
      <c r="H32" s="266">
        <f>'Step Calcs'!H124</f>
        <v>123.55579802388313</v>
      </c>
      <c r="I32" s="65" t="str">
        <f>IF('Step Calcs'!I124=0,"",'Step Calcs'!I124)</f>
        <v/>
      </c>
      <c r="J32" s="266" t="str">
        <f>'Step Calcs'!J124</f>
        <v/>
      </c>
      <c r="K32" s="65" t="str">
        <f>IF('Step Calcs'!K124=0,"",'Step Calcs'!K124)</f>
        <v/>
      </c>
      <c r="L32" s="266" t="str">
        <f>'Step Calcs'!L124</f>
        <v/>
      </c>
      <c r="M32" s="65" t="str">
        <f>IF('Step Calcs'!M124=0,"",'Step Calcs'!M124)</f>
        <v/>
      </c>
      <c r="N32" s="266" t="str">
        <f>'Step Calcs'!N124</f>
        <v/>
      </c>
      <c r="O32" s="65" t="str">
        <f>IF('Step Calcs'!O124=0,"",'Step Calcs'!O124)</f>
        <v/>
      </c>
      <c r="P32" s="266" t="str">
        <f>'Step Calcs'!P124</f>
        <v/>
      </c>
      <c r="Q32" s="65" t="str">
        <f>IF('Step Calcs'!Q124=0,"",'Step Calcs'!Q124)</f>
        <v/>
      </c>
      <c r="R32" s="266" t="str">
        <f>'Step Calcs'!R124</f>
        <v/>
      </c>
      <c r="S32" s="65" t="str">
        <f>IF('Step Calcs'!S124=0,"",'Step Calcs'!S124)</f>
        <v/>
      </c>
      <c r="T32" s="266" t="str">
        <f>'Step Calcs'!T124</f>
        <v/>
      </c>
      <c r="U32" s="65" t="str">
        <f>IF('Step Calcs'!U124=0,"",'Step Calcs'!U124)</f>
        <v/>
      </c>
      <c r="V32" s="266" t="str">
        <f>'Step Calcs'!V124</f>
        <v/>
      </c>
      <c r="W32" s="65" t="str">
        <f>IF('Step Calcs'!W124=0,"",'Step Calcs'!W124)</f>
        <v/>
      </c>
      <c r="X32" s="266" t="str">
        <f>'Step Calcs'!X124</f>
        <v/>
      </c>
      <c r="Y32" s="65" t="str">
        <f>IF('Step Calcs'!Y124=0,"",'Step Calcs'!Y124)</f>
        <v/>
      </c>
      <c r="Z32" s="266" t="str">
        <f>'Step Calcs'!Z124</f>
        <v/>
      </c>
      <c r="AA32" s="65" t="str">
        <f>IF('Step Calcs'!AA124=0,"",'Step Calcs'!AA124)</f>
        <v/>
      </c>
      <c r="AB32" s="266" t="str">
        <f>'Step Calcs'!AB124</f>
        <v/>
      </c>
      <c r="AC32" s="65" t="str">
        <f>IF('Step Calcs'!AC124=0,"",'Step Calcs'!AC124)</f>
        <v/>
      </c>
      <c r="AD32" s="266" t="str">
        <f>'Step Calcs'!AD124</f>
        <v/>
      </c>
      <c r="AE32" s="65" t="str">
        <f>IF('Step Calcs'!AE124=0,"",'Step Calcs'!AE124)</f>
        <v/>
      </c>
      <c r="AF32" s="266" t="str">
        <f>'Step Calcs'!AF124</f>
        <v/>
      </c>
      <c r="AG32" s="65" t="str">
        <f>IF('Step Calcs'!AG124=0,"",'Step Calcs'!AG124)</f>
        <v/>
      </c>
      <c r="AH32" s="266" t="str">
        <f>'Step Calcs'!AH124</f>
        <v/>
      </c>
      <c r="AI32" s="65" t="str">
        <f>IF('Step Calcs'!AI124=0,"",'Step Calcs'!AI124)</f>
        <v/>
      </c>
      <c r="AJ32" s="266" t="str">
        <f>'Step Calcs'!AJ124</f>
        <v/>
      </c>
      <c r="AK32" s="65" t="str">
        <f>IF('Step Calcs'!AK124=0,"",'Step Calcs'!AK124)</f>
        <v/>
      </c>
      <c r="AL32" s="266" t="str">
        <f>'Step Calcs'!AL124</f>
        <v/>
      </c>
      <c r="AM32" s="65" t="str">
        <f>IF('Step Calcs'!AM124=0,"",'Step Calcs'!AM124)</f>
        <v/>
      </c>
      <c r="AN32" s="266" t="str">
        <f>'Step Calcs'!AN124</f>
        <v/>
      </c>
      <c r="AO32" s="65" t="str">
        <f>IF('Step Calcs'!AO124=0,"",'Step Calcs'!AO124)</f>
        <v/>
      </c>
      <c r="AP32" s="266" t="str">
        <f>'Step Calcs'!AP124</f>
        <v/>
      </c>
    </row>
    <row r="33" spans="2:42">
      <c r="B33" s="267" t="s">
        <v>766</v>
      </c>
      <c r="C33" s="74"/>
      <c r="D33" s="266">
        <f>'Step Calcs'!D125</f>
        <v>33.909480525596948</v>
      </c>
      <c r="E33" s="65"/>
      <c r="F33" s="266">
        <f>'Step Calcs'!F125</f>
        <v>77.943776676642301</v>
      </c>
      <c r="G33" s="65"/>
      <c r="H33" s="266">
        <f>'Step Calcs'!H125</f>
        <v>72.679881190519495</v>
      </c>
      <c r="I33" s="65"/>
      <c r="J33" s="266" t="str">
        <f>'Step Calcs'!J125</f>
        <v/>
      </c>
      <c r="K33" s="65"/>
      <c r="L33" s="266" t="str">
        <f>'Step Calcs'!L125</f>
        <v/>
      </c>
      <c r="M33" s="65"/>
      <c r="N33" s="266" t="str">
        <f>'Step Calcs'!N125</f>
        <v/>
      </c>
      <c r="O33" s="65"/>
      <c r="P33" s="266" t="str">
        <f>'Step Calcs'!P125</f>
        <v/>
      </c>
      <c r="Q33" s="65"/>
      <c r="R33" s="266" t="str">
        <f>'Step Calcs'!R125</f>
        <v/>
      </c>
      <c r="S33" s="65"/>
      <c r="T33" s="266" t="str">
        <f>'Step Calcs'!T125</f>
        <v/>
      </c>
      <c r="U33" s="65"/>
      <c r="V33" s="266" t="str">
        <f>'Step Calcs'!V125</f>
        <v/>
      </c>
      <c r="W33" s="65"/>
      <c r="X33" s="266" t="str">
        <f>'Step Calcs'!X125</f>
        <v/>
      </c>
      <c r="Y33" s="65"/>
      <c r="Z33" s="266" t="str">
        <f>'Step Calcs'!Z125</f>
        <v/>
      </c>
      <c r="AA33" s="65"/>
      <c r="AB33" s="266" t="str">
        <f>'Step Calcs'!AB125</f>
        <v/>
      </c>
      <c r="AC33" s="65"/>
      <c r="AD33" s="266" t="str">
        <f>'Step Calcs'!AD125</f>
        <v/>
      </c>
      <c r="AE33" s="65"/>
      <c r="AF33" s="266" t="str">
        <f>'Step Calcs'!AF125</f>
        <v/>
      </c>
      <c r="AG33" s="65"/>
      <c r="AH33" s="266" t="str">
        <f>'Step Calcs'!AH125</f>
        <v/>
      </c>
      <c r="AI33" s="65"/>
      <c r="AJ33" s="266" t="str">
        <f>'Step Calcs'!AJ125</f>
        <v/>
      </c>
      <c r="AK33" s="65"/>
      <c r="AL33" s="266" t="str">
        <f>'Step Calcs'!AL125</f>
        <v/>
      </c>
      <c r="AM33" s="65"/>
      <c r="AN33" s="266" t="str">
        <f>'Step Calcs'!AN125</f>
        <v/>
      </c>
      <c r="AO33" s="65"/>
      <c r="AP33" s="266" t="str">
        <f>'Step Calcs'!AP125</f>
        <v/>
      </c>
    </row>
    <row r="34" spans="2:42">
      <c r="B34" s="267" t="s">
        <v>767</v>
      </c>
      <c r="C34" s="74"/>
      <c r="D34" s="266">
        <f>'Step Calcs'!D126</f>
        <v>3.1397667153330509</v>
      </c>
      <c r="E34" s="65"/>
      <c r="F34" s="266">
        <f>'Step Calcs'!F126</f>
        <v>2.9412745915714078</v>
      </c>
      <c r="G34" s="65"/>
      <c r="H34" s="266">
        <f>'Step Calcs'!H126</f>
        <v>2.9071952476207796</v>
      </c>
      <c r="I34" s="65"/>
      <c r="J34" s="266" t="str">
        <f>'Step Calcs'!J126</f>
        <v/>
      </c>
      <c r="K34" s="65"/>
      <c r="L34" s="266" t="str">
        <f>'Step Calcs'!L126</f>
        <v/>
      </c>
      <c r="M34" s="65"/>
      <c r="N34" s="266" t="str">
        <f>'Step Calcs'!N126</f>
        <v/>
      </c>
      <c r="O34" s="65"/>
      <c r="P34" s="266" t="str">
        <f>'Step Calcs'!P126</f>
        <v/>
      </c>
      <c r="Q34" s="65"/>
      <c r="R34" s="266" t="str">
        <f>'Step Calcs'!R126</f>
        <v/>
      </c>
      <c r="S34" s="65"/>
      <c r="T34" s="266" t="str">
        <f>'Step Calcs'!T126</f>
        <v/>
      </c>
      <c r="U34" s="65"/>
      <c r="V34" s="266" t="str">
        <f>'Step Calcs'!V126</f>
        <v/>
      </c>
      <c r="W34" s="65"/>
      <c r="X34" s="266" t="str">
        <f>'Step Calcs'!X126</f>
        <v/>
      </c>
      <c r="Y34" s="65"/>
      <c r="Z34" s="266" t="str">
        <f>'Step Calcs'!Z126</f>
        <v/>
      </c>
      <c r="AA34" s="65"/>
      <c r="AB34" s="266" t="str">
        <f>'Step Calcs'!AB126</f>
        <v/>
      </c>
      <c r="AC34" s="65"/>
      <c r="AD34" s="266" t="str">
        <f>'Step Calcs'!AD126</f>
        <v/>
      </c>
      <c r="AE34" s="65"/>
      <c r="AF34" s="266" t="str">
        <f>'Step Calcs'!AF126</f>
        <v/>
      </c>
      <c r="AG34" s="65"/>
      <c r="AH34" s="266" t="str">
        <f>'Step Calcs'!AH126</f>
        <v/>
      </c>
      <c r="AI34" s="65"/>
      <c r="AJ34" s="266" t="str">
        <f>'Step Calcs'!AJ126</f>
        <v/>
      </c>
      <c r="AK34" s="65"/>
      <c r="AL34" s="266" t="str">
        <f>'Step Calcs'!AL126</f>
        <v/>
      </c>
      <c r="AM34" s="65"/>
      <c r="AN34" s="266" t="str">
        <f>'Step Calcs'!AN126</f>
        <v/>
      </c>
      <c r="AO34" s="65"/>
      <c r="AP34" s="266" t="str">
        <f>'Step Calcs'!AP126</f>
        <v/>
      </c>
    </row>
    <row r="35" spans="2:42">
      <c r="B35" s="267" t="s">
        <v>768</v>
      </c>
      <c r="C35" s="74"/>
      <c r="D35" s="266">
        <f>'Step Calcs'!D127</f>
        <v>30.769713810263902</v>
      </c>
      <c r="E35" s="65"/>
      <c r="F35" s="266">
        <f>'Step Calcs'!F127</f>
        <v>75.002502085070901</v>
      </c>
      <c r="G35" s="65"/>
      <c r="H35" s="266">
        <f>'Step Calcs'!H127</f>
        <v>69.772685942898704</v>
      </c>
      <c r="I35" s="65"/>
      <c r="J35" s="266" t="str">
        <f>'Step Calcs'!J127</f>
        <v/>
      </c>
      <c r="K35" s="65"/>
      <c r="L35" s="266" t="str">
        <f>'Step Calcs'!L127</f>
        <v/>
      </c>
      <c r="M35" s="65"/>
      <c r="N35" s="266" t="str">
        <f>'Step Calcs'!N127</f>
        <v/>
      </c>
      <c r="O35" s="65"/>
      <c r="P35" s="266" t="str">
        <f>'Step Calcs'!P127</f>
        <v/>
      </c>
      <c r="Q35" s="65"/>
      <c r="R35" s="266" t="str">
        <f>'Step Calcs'!R127</f>
        <v/>
      </c>
      <c r="S35" s="65"/>
      <c r="T35" s="266" t="str">
        <f>'Step Calcs'!T127</f>
        <v/>
      </c>
      <c r="U35" s="65"/>
      <c r="V35" s="266" t="str">
        <f>'Step Calcs'!V127</f>
        <v/>
      </c>
      <c r="W35" s="65"/>
      <c r="X35" s="266" t="str">
        <f>'Step Calcs'!X127</f>
        <v/>
      </c>
      <c r="Y35" s="65"/>
      <c r="Z35" s="266" t="str">
        <f>'Step Calcs'!Z127</f>
        <v/>
      </c>
      <c r="AA35" s="65"/>
      <c r="AB35" s="266" t="str">
        <f>'Step Calcs'!AB127</f>
        <v/>
      </c>
      <c r="AC35" s="65"/>
      <c r="AD35" s="266" t="str">
        <f>'Step Calcs'!AD127</f>
        <v/>
      </c>
      <c r="AE35" s="65"/>
      <c r="AF35" s="266" t="str">
        <f>'Step Calcs'!AF127</f>
        <v/>
      </c>
      <c r="AG35" s="65"/>
      <c r="AH35" s="266" t="str">
        <f>'Step Calcs'!AH127</f>
        <v/>
      </c>
      <c r="AI35" s="65"/>
      <c r="AJ35" s="266" t="str">
        <f>'Step Calcs'!AJ127</f>
        <v/>
      </c>
      <c r="AK35" s="65"/>
      <c r="AL35" s="266" t="str">
        <f>'Step Calcs'!AL127</f>
        <v/>
      </c>
      <c r="AM35" s="65"/>
      <c r="AN35" s="266" t="str">
        <f>'Step Calcs'!AN127</f>
        <v/>
      </c>
      <c r="AO35" s="65"/>
      <c r="AP35" s="266" t="str">
        <f>'Step Calcs'!AP127</f>
        <v/>
      </c>
    </row>
    <row r="36" spans="2:42">
      <c r="B36" s="267" t="s">
        <v>769</v>
      </c>
      <c r="C36" s="74"/>
      <c r="D36" s="266">
        <f>'Step Calcs'!D128</f>
        <v>1.8838600291998306</v>
      </c>
      <c r="E36" s="65"/>
      <c r="F36" s="266">
        <f>'Step Calcs'!F128</f>
        <v>0</v>
      </c>
      <c r="G36" s="65"/>
      <c r="H36" s="266">
        <f>'Step Calcs'!H128</f>
        <v>50.87591683336364</v>
      </c>
      <c r="I36" s="65"/>
      <c r="J36" s="266" t="str">
        <f>'Step Calcs'!J128</f>
        <v/>
      </c>
      <c r="K36" s="65"/>
      <c r="L36" s="266" t="str">
        <f>'Step Calcs'!L128</f>
        <v/>
      </c>
      <c r="M36" s="65"/>
      <c r="N36" s="266" t="str">
        <f>'Step Calcs'!N128</f>
        <v/>
      </c>
      <c r="O36" s="65"/>
      <c r="P36" s="266" t="str">
        <f>'Step Calcs'!P128</f>
        <v/>
      </c>
      <c r="Q36" s="65"/>
      <c r="R36" s="266" t="str">
        <f>'Step Calcs'!R128</f>
        <v/>
      </c>
      <c r="S36" s="65"/>
      <c r="T36" s="266" t="str">
        <f>'Step Calcs'!T128</f>
        <v/>
      </c>
      <c r="U36" s="65"/>
      <c r="V36" s="266" t="str">
        <f>'Step Calcs'!V128</f>
        <v/>
      </c>
      <c r="W36" s="65"/>
      <c r="X36" s="266" t="str">
        <f>'Step Calcs'!X128</f>
        <v/>
      </c>
      <c r="Y36" s="65"/>
      <c r="Z36" s="266" t="str">
        <f>'Step Calcs'!Z128</f>
        <v/>
      </c>
      <c r="AA36" s="65"/>
      <c r="AB36" s="266" t="str">
        <f>'Step Calcs'!AB128</f>
        <v/>
      </c>
      <c r="AC36" s="65"/>
      <c r="AD36" s="266" t="str">
        <f>'Step Calcs'!AD128</f>
        <v/>
      </c>
      <c r="AE36" s="65"/>
      <c r="AF36" s="266" t="str">
        <f>'Step Calcs'!AF128</f>
        <v/>
      </c>
      <c r="AG36" s="65"/>
      <c r="AH36" s="266" t="str">
        <f>'Step Calcs'!AH128</f>
        <v/>
      </c>
      <c r="AI36" s="65"/>
      <c r="AJ36" s="266" t="str">
        <f>'Step Calcs'!AJ128</f>
        <v/>
      </c>
      <c r="AK36" s="65"/>
      <c r="AL36" s="266" t="str">
        <f>'Step Calcs'!AL128</f>
        <v/>
      </c>
      <c r="AM36" s="65"/>
      <c r="AN36" s="266" t="str">
        <f>'Step Calcs'!AN128</f>
        <v/>
      </c>
      <c r="AO36" s="65"/>
      <c r="AP36" s="266" t="str">
        <f>'Step Calcs'!AP128</f>
        <v/>
      </c>
    </row>
    <row r="37" spans="2:42" ht="15">
      <c r="B37" s="268" t="s">
        <v>732</v>
      </c>
      <c r="C37" s="74">
        <f ca="1">'Step Calcs'!AR129</f>
        <v>313.39999999999998</v>
      </c>
      <c r="D37" s="65">
        <f ca="1">'Step Calcs'!D129</f>
        <v>76.5</v>
      </c>
      <c r="E37" s="269"/>
      <c r="F37" s="65">
        <f ca="1">'Step Calcs'!F129</f>
        <v>113.3</v>
      </c>
      <c r="G37" s="269"/>
      <c r="H37" s="65">
        <f ca="1">'Step Calcs'!H129</f>
        <v>123.6</v>
      </c>
      <c r="I37" s="269"/>
      <c r="J37" s="65" t="str">
        <f>'Step Calcs'!J129</f>
        <v/>
      </c>
      <c r="K37" s="270"/>
      <c r="L37" s="65" t="str">
        <f>'Step Calcs'!L129</f>
        <v/>
      </c>
      <c r="M37" s="65"/>
      <c r="N37" s="65" t="str">
        <f>'Step Calcs'!N129</f>
        <v/>
      </c>
      <c r="O37" s="65"/>
      <c r="P37" s="65" t="str">
        <f>'Step Calcs'!P129</f>
        <v/>
      </c>
      <c r="Q37" s="65"/>
      <c r="R37" s="65" t="str">
        <f>'Step Calcs'!R129</f>
        <v/>
      </c>
      <c r="S37" s="65"/>
      <c r="T37" s="65" t="str">
        <f>'Step Calcs'!T129</f>
        <v/>
      </c>
      <c r="U37" s="65"/>
      <c r="V37" s="65" t="str">
        <f>'Step Calcs'!V129</f>
        <v/>
      </c>
      <c r="W37" s="65"/>
      <c r="X37" s="65" t="str">
        <f>'Step Calcs'!X129</f>
        <v/>
      </c>
      <c r="Y37" s="65"/>
      <c r="Z37" s="65" t="str">
        <f>'Step Calcs'!Z129</f>
        <v/>
      </c>
      <c r="AA37" s="65"/>
      <c r="AB37" s="65" t="str">
        <f>'Step Calcs'!AB129</f>
        <v/>
      </c>
      <c r="AC37" s="65"/>
      <c r="AD37" s="65" t="str">
        <f>'Step Calcs'!AD129</f>
        <v/>
      </c>
      <c r="AE37" s="65"/>
      <c r="AF37" s="65" t="str">
        <f>'Step Calcs'!AF129</f>
        <v/>
      </c>
      <c r="AG37" s="65"/>
      <c r="AH37" s="65" t="str">
        <f>'Step Calcs'!AH129</f>
        <v/>
      </c>
      <c r="AI37" s="65"/>
      <c r="AJ37" s="65" t="str">
        <f>'Step Calcs'!AJ129</f>
        <v/>
      </c>
      <c r="AK37" s="65"/>
      <c r="AL37" s="65" t="str">
        <f>'Step Calcs'!AL129</f>
        <v/>
      </c>
      <c r="AM37" s="65"/>
      <c r="AN37" s="65" t="str">
        <f>'Step Calcs'!AN129</f>
        <v/>
      </c>
      <c r="AO37" s="65"/>
      <c r="AP37" s="65" t="str">
        <f>'Step Calcs'!AP129</f>
        <v/>
      </c>
    </row>
    <row r="38" spans="2:42">
      <c r="B38" s="267" t="s">
        <v>770</v>
      </c>
      <c r="C38" s="74">
        <f ca="1">'Step Calcs'!AR130</f>
        <v>258.5</v>
      </c>
      <c r="D38" s="65">
        <f ca="1">'Step Calcs'!D130</f>
        <v>72.5</v>
      </c>
      <c r="E38" s="65"/>
      <c r="F38" s="65">
        <f ca="1">'Step Calcs'!F130</f>
        <v>113.3</v>
      </c>
      <c r="G38" s="65"/>
      <c r="H38" s="65">
        <f ca="1">'Step Calcs'!H130</f>
        <v>72.7</v>
      </c>
      <c r="I38" s="65"/>
      <c r="J38" s="65" t="str">
        <f>'Step Calcs'!J130</f>
        <v/>
      </c>
      <c r="K38" s="65"/>
      <c r="L38" s="65" t="str">
        <f>'Step Calcs'!L130</f>
        <v/>
      </c>
      <c r="M38" s="65"/>
      <c r="N38" s="65" t="str">
        <f>'Step Calcs'!N130</f>
        <v/>
      </c>
      <c r="O38" s="65"/>
      <c r="P38" s="65" t="str">
        <f>'Step Calcs'!P130</f>
        <v/>
      </c>
      <c r="Q38" s="65"/>
      <c r="R38" s="65" t="str">
        <f>'Step Calcs'!R130</f>
        <v/>
      </c>
      <c r="S38" s="65"/>
      <c r="T38" s="65" t="str">
        <f>'Step Calcs'!T130</f>
        <v/>
      </c>
      <c r="U38" s="65"/>
      <c r="V38" s="65" t="str">
        <f>'Step Calcs'!V130</f>
        <v/>
      </c>
      <c r="W38" s="65"/>
      <c r="X38" s="65" t="str">
        <f>'Step Calcs'!X130</f>
        <v/>
      </c>
      <c r="Y38" s="65"/>
      <c r="Z38" s="65" t="str">
        <f>'Step Calcs'!Z130</f>
        <v/>
      </c>
      <c r="AA38" s="65"/>
      <c r="AB38" s="65" t="str">
        <f>'Step Calcs'!AB130</f>
        <v/>
      </c>
      <c r="AC38" s="65"/>
      <c r="AD38" s="65" t="str">
        <f>'Step Calcs'!AD130</f>
        <v/>
      </c>
      <c r="AE38" s="65"/>
      <c r="AF38" s="65" t="str">
        <f>'Step Calcs'!AF130</f>
        <v/>
      </c>
      <c r="AG38" s="65"/>
      <c r="AH38" s="65" t="str">
        <f>'Step Calcs'!AH130</f>
        <v/>
      </c>
      <c r="AI38" s="65"/>
      <c r="AJ38" s="65" t="str">
        <f>'Step Calcs'!AJ130</f>
        <v/>
      </c>
      <c r="AK38" s="65"/>
      <c r="AL38" s="65" t="str">
        <f>'Step Calcs'!AL130</f>
        <v/>
      </c>
      <c r="AM38" s="65"/>
      <c r="AN38" s="65" t="str">
        <f>'Step Calcs'!AN130</f>
        <v/>
      </c>
      <c r="AO38" s="65"/>
      <c r="AP38" s="65" t="str">
        <f>'Step Calcs'!AP130</f>
        <v/>
      </c>
    </row>
    <row r="39" spans="2:42">
      <c r="B39" s="267" t="s">
        <v>771</v>
      </c>
      <c r="C39" s="74">
        <f ca="1">'Step Calcs'!AR131</f>
        <v>13.9</v>
      </c>
      <c r="D39" s="65">
        <f ca="1">'Step Calcs'!D131</f>
        <v>6.7</v>
      </c>
      <c r="E39" s="65"/>
      <c r="F39" s="65">
        <f ca="1">'Step Calcs'!F131</f>
        <v>4.3</v>
      </c>
      <c r="G39" s="65"/>
      <c r="H39" s="65">
        <f ca="1">'Step Calcs'!H131</f>
        <v>2.9</v>
      </c>
      <c r="I39" s="65"/>
      <c r="J39" s="65" t="str">
        <f>'Step Calcs'!J131</f>
        <v/>
      </c>
      <c r="K39" s="65"/>
      <c r="L39" s="65" t="str">
        <f>'Step Calcs'!L131</f>
        <v/>
      </c>
      <c r="M39" s="65"/>
      <c r="N39" s="65" t="str">
        <f>'Step Calcs'!N131</f>
        <v/>
      </c>
      <c r="O39" s="65"/>
      <c r="P39" s="65" t="str">
        <f>'Step Calcs'!P131</f>
        <v/>
      </c>
      <c r="Q39" s="65"/>
      <c r="R39" s="65" t="str">
        <f>'Step Calcs'!R131</f>
        <v/>
      </c>
      <c r="S39" s="65"/>
      <c r="T39" s="65" t="str">
        <f>'Step Calcs'!T131</f>
        <v/>
      </c>
      <c r="U39" s="65"/>
      <c r="V39" s="65" t="str">
        <f>'Step Calcs'!V131</f>
        <v/>
      </c>
      <c r="W39" s="65"/>
      <c r="X39" s="65" t="str">
        <f>'Step Calcs'!X131</f>
        <v/>
      </c>
      <c r="Y39" s="65"/>
      <c r="Z39" s="65" t="str">
        <f>'Step Calcs'!Z131</f>
        <v/>
      </c>
      <c r="AA39" s="65"/>
      <c r="AB39" s="65" t="str">
        <f>'Step Calcs'!AB131</f>
        <v/>
      </c>
      <c r="AC39" s="65"/>
      <c r="AD39" s="65" t="str">
        <f>'Step Calcs'!AD131</f>
        <v/>
      </c>
      <c r="AE39" s="65"/>
      <c r="AF39" s="65" t="str">
        <f>'Step Calcs'!AF131</f>
        <v/>
      </c>
      <c r="AG39" s="65"/>
      <c r="AH39" s="65" t="str">
        <f>'Step Calcs'!AH131</f>
        <v/>
      </c>
      <c r="AI39" s="65"/>
      <c r="AJ39" s="65" t="str">
        <f>'Step Calcs'!AJ131</f>
        <v/>
      </c>
      <c r="AK39" s="65"/>
      <c r="AL39" s="65" t="str">
        <f>'Step Calcs'!AL131</f>
        <v/>
      </c>
      <c r="AM39" s="65"/>
      <c r="AN39" s="65" t="str">
        <f>'Step Calcs'!AN131</f>
        <v/>
      </c>
      <c r="AO39" s="65"/>
      <c r="AP39" s="65" t="str">
        <f>'Step Calcs'!AP131</f>
        <v/>
      </c>
    </row>
    <row r="40" spans="2:42">
      <c r="B40" s="267" t="s">
        <v>772</v>
      </c>
      <c r="C40" s="74">
        <f ca="1">'Step Calcs'!AR132</f>
        <v>244.60000000000002</v>
      </c>
      <c r="D40" s="65">
        <f ca="1">'Step Calcs'!D132</f>
        <v>65.8</v>
      </c>
      <c r="E40" s="65"/>
      <c r="F40" s="65">
        <f ca="1">'Step Calcs'!F132</f>
        <v>109</v>
      </c>
      <c r="G40" s="65"/>
      <c r="H40" s="65">
        <f ca="1">'Step Calcs'!H132</f>
        <v>69.8</v>
      </c>
      <c r="I40" s="65"/>
      <c r="J40" s="65" t="str">
        <f>'Step Calcs'!J132</f>
        <v/>
      </c>
      <c r="K40" s="65"/>
      <c r="L40" s="65" t="str">
        <f>'Step Calcs'!L132</f>
        <v/>
      </c>
      <c r="M40" s="65"/>
      <c r="N40" s="65" t="str">
        <f>'Step Calcs'!N132</f>
        <v/>
      </c>
      <c r="O40" s="65"/>
      <c r="P40" s="65" t="str">
        <f>'Step Calcs'!P132</f>
        <v/>
      </c>
      <c r="Q40" s="65"/>
      <c r="R40" s="65" t="str">
        <f>'Step Calcs'!R132</f>
        <v/>
      </c>
      <c r="S40" s="65"/>
      <c r="T40" s="65" t="str">
        <f>'Step Calcs'!T132</f>
        <v/>
      </c>
      <c r="U40" s="65"/>
      <c r="V40" s="65" t="str">
        <f>'Step Calcs'!V132</f>
        <v/>
      </c>
      <c r="W40" s="65"/>
      <c r="X40" s="65" t="str">
        <f>'Step Calcs'!X132</f>
        <v/>
      </c>
      <c r="Y40" s="65"/>
      <c r="Z40" s="65" t="str">
        <f>'Step Calcs'!Z132</f>
        <v/>
      </c>
      <c r="AA40" s="65"/>
      <c r="AB40" s="65" t="str">
        <f>'Step Calcs'!AB132</f>
        <v/>
      </c>
      <c r="AC40" s="65"/>
      <c r="AD40" s="65" t="str">
        <f>'Step Calcs'!AD132</f>
        <v/>
      </c>
      <c r="AE40" s="65"/>
      <c r="AF40" s="65" t="str">
        <f>'Step Calcs'!AF132</f>
        <v/>
      </c>
      <c r="AG40" s="65"/>
      <c r="AH40" s="65" t="str">
        <f>'Step Calcs'!AH132</f>
        <v/>
      </c>
      <c r="AI40" s="65"/>
      <c r="AJ40" s="65" t="str">
        <f>'Step Calcs'!AJ132</f>
        <v/>
      </c>
      <c r="AK40" s="65"/>
      <c r="AL40" s="65" t="str">
        <f>'Step Calcs'!AL132</f>
        <v/>
      </c>
      <c r="AM40" s="65"/>
      <c r="AN40" s="65" t="str">
        <f>'Step Calcs'!AN132</f>
        <v/>
      </c>
      <c r="AO40" s="65"/>
      <c r="AP40" s="65" t="str">
        <f>'Step Calcs'!AP132</f>
        <v/>
      </c>
    </row>
    <row r="41" spans="2:42">
      <c r="B41" s="267" t="s">
        <v>773</v>
      </c>
      <c r="C41" s="74">
        <f ca="1">'Step Calcs'!AR133</f>
        <v>54.9</v>
      </c>
      <c r="D41" s="65">
        <f ca="1">'Step Calcs'!D133</f>
        <v>4</v>
      </c>
      <c r="E41" s="65"/>
      <c r="F41" s="65">
        <f ca="1">'Step Calcs'!F133</f>
        <v>0</v>
      </c>
      <c r="G41" s="65"/>
      <c r="H41" s="65">
        <f ca="1">'Step Calcs'!H133</f>
        <v>50.9</v>
      </c>
      <c r="I41" s="65"/>
      <c r="J41" s="65" t="str">
        <f>'Step Calcs'!J133</f>
        <v/>
      </c>
      <c r="K41" s="65"/>
      <c r="L41" s="65" t="str">
        <f>'Step Calcs'!L133</f>
        <v/>
      </c>
      <c r="M41" s="65"/>
      <c r="N41" s="65" t="str">
        <f>'Step Calcs'!N133</f>
        <v/>
      </c>
      <c r="O41" s="65"/>
      <c r="P41" s="65" t="str">
        <f>'Step Calcs'!P133</f>
        <v/>
      </c>
      <c r="Q41" s="65"/>
      <c r="R41" s="65" t="str">
        <f>'Step Calcs'!R133</f>
        <v/>
      </c>
      <c r="S41" s="65"/>
      <c r="T41" s="65" t="str">
        <f>'Step Calcs'!T133</f>
        <v/>
      </c>
      <c r="U41" s="65"/>
      <c r="V41" s="65" t="str">
        <f>'Step Calcs'!V133</f>
        <v/>
      </c>
      <c r="W41" s="65"/>
      <c r="X41" s="65" t="str">
        <f>'Step Calcs'!X133</f>
        <v/>
      </c>
      <c r="Y41" s="65"/>
      <c r="Z41" s="65" t="str">
        <f>'Step Calcs'!Z133</f>
        <v/>
      </c>
      <c r="AA41" s="65"/>
      <c r="AB41" s="65" t="str">
        <f>'Step Calcs'!AB133</f>
        <v/>
      </c>
      <c r="AC41" s="65"/>
      <c r="AD41" s="65" t="str">
        <f>'Step Calcs'!AD133</f>
        <v/>
      </c>
      <c r="AE41" s="65"/>
      <c r="AF41" s="65" t="str">
        <f>'Step Calcs'!AF133</f>
        <v/>
      </c>
      <c r="AG41" s="65"/>
      <c r="AH41" s="65" t="str">
        <f>'Step Calcs'!AH133</f>
        <v/>
      </c>
      <c r="AI41" s="65"/>
      <c r="AJ41" s="65" t="str">
        <f>'Step Calcs'!AJ133</f>
        <v/>
      </c>
      <c r="AK41" s="65"/>
      <c r="AL41" s="65" t="str">
        <f>'Step Calcs'!AL133</f>
        <v/>
      </c>
      <c r="AM41" s="65"/>
      <c r="AN41" s="65" t="str">
        <f>'Step Calcs'!AN133</f>
        <v/>
      </c>
      <c r="AO41" s="65"/>
      <c r="AP41" s="65" t="str">
        <f>'Step Calcs'!AP133</f>
        <v/>
      </c>
    </row>
    <row r="42" spans="2:42" ht="13.5" thickBot="1">
      <c r="B42" s="19"/>
      <c r="C42" s="19"/>
      <c r="E42" s="264"/>
    </row>
    <row r="43" spans="2:42">
      <c r="B43" s="19"/>
      <c r="C43" s="19"/>
      <c r="E43" s="88" t="s">
        <v>539</v>
      </c>
    </row>
    <row r="44" spans="2:42">
      <c r="E44" s="89" t="s">
        <v>540</v>
      </c>
    </row>
    <row r="45" spans="2:42" ht="13.5" thickBot="1">
      <c r="E45" s="90" t="s">
        <v>541</v>
      </c>
    </row>
    <row r="49" spans="2:3" ht="15.75" thickBot="1">
      <c r="B49" s="98" t="s">
        <v>670</v>
      </c>
    </row>
    <row r="50" spans="2:3" ht="13.5" thickBot="1">
      <c r="B50" s="100" t="s">
        <v>538</v>
      </c>
      <c r="C50" s="99"/>
    </row>
    <row r="51" spans="2:3">
      <c r="B51" s="83" t="s">
        <v>624</v>
      </c>
      <c r="C51" s="84" t="s">
        <v>539</v>
      </c>
    </row>
    <row r="52" spans="2:3">
      <c r="B52" s="174" t="s">
        <v>625</v>
      </c>
      <c r="C52" s="84" t="s">
        <v>540</v>
      </c>
    </row>
    <row r="53" spans="2:3">
      <c r="B53" s="85" t="s">
        <v>626</v>
      </c>
      <c r="C53" s="84" t="s">
        <v>541</v>
      </c>
    </row>
    <row r="54" spans="2:3" ht="13.5" thickBot="1">
      <c r="B54" s="86"/>
      <c r="C54" s="87" t="s">
        <v>654</v>
      </c>
    </row>
  </sheetData>
  <mergeCells count="9">
    <mergeCell ref="T1:AH1"/>
    <mergeCell ref="AJ1:AP1"/>
    <mergeCell ref="B2:C2"/>
    <mergeCell ref="B3:C3"/>
    <mergeCell ref="B4:C4"/>
    <mergeCell ref="D2:E2"/>
    <mergeCell ref="D3:E3"/>
    <mergeCell ref="D4:E4"/>
    <mergeCell ref="C1:R1"/>
  </mergeCells>
  <phoneticPr fontId="10" type="noConversion"/>
  <conditionalFormatting sqref="C10:C30 D10:AP27">
    <cfRule type="cellIs" dxfId="3" priority="1" stopIfTrue="1" operator="equal">
      <formula>-1</formula>
    </cfRule>
    <cfRule type="cellIs" dxfId="2" priority="2" stopIfTrue="1" operator="between">
      <formula>1.5</formula>
      <formula>3</formula>
    </cfRule>
    <cfRule type="cellIs" dxfId="1" priority="3" stopIfTrue="1" operator="lessThanOrEqual">
      <formula>1.5</formula>
    </cfRule>
  </conditionalFormatting>
  <pageMargins left="0.75" right="0.75" top="1" bottom="1" header="0.5" footer="0.5"/>
  <pageSetup scale="61" fitToWidth="3" orientation="landscape" r:id="rId1"/>
  <headerFooter alignWithMargins="0">
    <oddFooter>&amp;R&amp;P of &amp;N</oddFooter>
  </headerFooter>
  <colBreaks count="2" manualBreakCount="2">
    <brk id="18" max="37" man="1"/>
    <brk id="30" max="37"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zoomScale="70" zoomScaleNormal="100" zoomScaleSheetLayoutView="100" workbookViewId="0">
      <selection sqref="A1:F1"/>
    </sheetView>
  </sheetViews>
  <sheetFormatPr defaultRowHeight="12.75"/>
  <cols>
    <col min="1" max="1" width="26.85546875" style="19" bestFit="1" customWidth="1"/>
    <col min="2" max="2" width="9.140625" style="19"/>
    <col min="3" max="3" width="69.140625" style="19" customWidth="1"/>
    <col min="4" max="4" width="20.85546875" style="19" bestFit="1" customWidth="1"/>
    <col min="5" max="5" width="12.5703125" bestFit="1" customWidth="1"/>
    <col min="6" max="6" width="12" customWidth="1"/>
    <col min="8" max="16384" width="9.140625" style="19"/>
  </cols>
  <sheetData>
    <row r="1" spans="1:8" ht="19.5">
      <c r="A1" s="339" t="s">
        <v>727</v>
      </c>
      <c r="B1" s="339"/>
      <c r="C1" s="339"/>
      <c r="D1" s="339"/>
      <c r="E1" s="339"/>
      <c r="F1" s="339"/>
    </row>
    <row r="2" spans="1:8">
      <c r="A2" s="169" t="str">
        <f>Input!C2</f>
        <v>Time Point in Development:</v>
      </c>
      <c r="B2" s="166">
        <f>Input!G2</f>
        <v>0</v>
      </c>
      <c r="C2" s="166"/>
      <c r="E2" s="169" t="str">
        <f>Input!Q2</f>
        <v>Prepared by:</v>
      </c>
      <c r="F2" s="167">
        <f>Input!S2</f>
        <v>0</v>
      </c>
    </row>
    <row r="3" spans="1:8">
      <c r="A3" s="169" t="str">
        <f>Input!C3</f>
        <v>Project Name:</v>
      </c>
      <c r="B3" s="166">
        <f>Input!G3</f>
        <v>0</v>
      </c>
      <c r="C3" s="57"/>
      <c r="E3" s="169" t="str">
        <f>Input!Q3</f>
        <v>Date:</v>
      </c>
      <c r="F3" s="168">
        <f>Input!S3</f>
        <v>0</v>
      </c>
    </row>
    <row r="4" spans="1:8">
      <c r="A4" s="169" t="str">
        <f>Input!C4</f>
        <v>Project No:</v>
      </c>
      <c r="B4" s="166">
        <f>Input!G4</f>
        <v>0</v>
      </c>
      <c r="C4" s="57"/>
      <c r="E4" s="169" t="str">
        <f>Input!Q4</f>
        <v>Version:</v>
      </c>
      <c r="F4" s="167">
        <f>Input!S4</f>
        <v>0</v>
      </c>
    </row>
    <row r="5" spans="1:8">
      <c r="C5" s="56" t="s">
        <v>629</v>
      </c>
    </row>
    <row r="6" spans="1:8">
      <c r="C6" s="56"/>
      <c r="D6" s="56"/>
      <c r="E6" s="1" t="s">
        <v>737</v>
      </c>
    </row>
    <row r="7" spans="1:8" ht="15">
      <c r="B7" s="38">
        <v>1</v>
      </c>
      <c r="C7" s="63" t="s">
        <v>856</v>
      </c>
      <c r="D7" s="178">
        <f ca="1">'Step Calcs'!AR6</f>
        <v>1.5067279784118222</v>
      </c>
      <c r="E7" s="204"/>
      <c r="F7" s="13"/>
      <c r="G7" s="13"/>
      <c r="H7" s="73"/>
    </row>
    <row r="8" spans="1:8" ht="15">
      <c r="B8" s="38"/>
      <c r="C8" s="64" t="s">
        <v>634</v>
      </c>
      <c r="D8" s="105"/>
      <c r="E8" s="204"/>
      <c r="F8" s="13"/>
      <c r="G8" s="13"/>
      <c r="H8" s="73"/>
    </row>
    <row r="9" spans="1:8" ht="71.25">
      <c r="B9" s="65"/>
      <c r="C9" s="176" t="s">
        <v>884</v>
      </c>
      <c r="D9" s="106">
        <f ca="1">'Step Calcs'!CJ34</f>
        <v>0.15559671299745842</v>
      </c>
      <c r="E9" s="204"/>
      <c r="F9" s="13"/>
      <c r="G9" s="13"/>
      <c r="H9" s="73"/>
    </row>
    <row r="10" spans="1:8" ht="71.25">
      <c r="B10" s="65"/>
      <c r="C10" s="112" t="s">
        <v>883</v>
      </c>
      <c r="D10" s="106">
        <f ca="1">'Step Calcs'!CJ35</f>
        <v>0.44217056321099424</v>
      </c>
      <c r="E10" s="204"/>
      <c r="F10" s="13"/>
      <c r="G10" s="13"/>
      <c r="H10" s="73"/>
    </row>
    <row r="11" spans="1:8" ht="42.75">
      <c r="B11" s="65"/>
      <c r="C11" s="112" t="s">
        <v>882</v>
      </c>
      <c r="D11" s="106">
        <f ca="1">'Step Calcs'!CJ36</f>
        <v>0.40223272379154729</v>
      </c>
      <c r="E11" s="204"/>
      <c r="F11" s="13"/>
      <c r="G11" s="13"/>
      <c r="H11" s="73"/>
    </row>
    <row r="12" spans="1:8" ht="28.5">
      <c r="B12" s="65"/>
      <c r="C12" s="113" t="s">
        <v>885</v>
      </c>
      <c r="D12" s="106">
        <f ca="1">'Step Calcs'!CJ37</f>
        <v>0</v>
      </c>
      <c r="E12" s="204"/>
      <c r="F12" s="13"/>
      <c r="G12" s="13"/>
      <c r="H12" s="73"/>
    </row>
    <row r="13" spans="1:8" ht="15">
      <c r="B13" s="38">
        <v>2</v>
      </c>
      <c r="C13" s="63" t="s">
        <v>8</v>
      </c>
      <c r="D13" s="114">
        <f ca="1">IF('Step Calcs'!AR60=0,-1,'Step Calcs'!AR7)</f>
        <v>0</v>
      </c>
      <c r="E13" s="204"/>
      <c r="F13" s="13"/>
      <c r="G13" s="13"/>
      <c r="H13" s="73"/>
    </row>
    <row r="14" spans="1:8" ht="15">
      <c r="B14" s="38"/>
      <c r="C14" s="64" t="s">
        <v>634</v>
      </c>
      <c r="D14" s="105">
        <f ca="1">'Step Calcs'!AR39</f>
        <v>0</v>
      </c>
      <c r="E14" s="204"/>
      <c r="F14" s="13"/>
      <c r="G14" s="13"/>
      <c r="H14" s="73"/>
    </row>
    <row r="15" spans="1:8" ht="15">
      <c r="B15" s="38">
        <v>3</v>
      </c>
      <c r="C15" s="66" t="s">
        <v>862</v>
      </c>
      <c r="D15" s="114">
        <f ca="1">'Step Calcs'!AR8</f>
        <v>0.43048802719631674</v>
      </c>
      <c r="E15" s="204"/>
      <c r="F15" s="13"/>
      <c r="G15" s="13"/>
      <c r="H15" s="73"/>
    </row>
    <row r="16" spans="1:8" ht="15">
      <c r="B16" s="38"/>
      <c r="C16" s="67" t="s">
        <v>635</v>
      </c>
      <c r="D16" s="105">
        <f ca="1">'Step Calcs'!AR40</f>
        <v>313.37064325211276</v>
      </c>
      <c r="E16" s="204"/>
      <c r="F16" s="13"/>
      <c r="G16" s="13"/>
      <c r="H16" s="73"/>
    </row>
    <row r="17" spans="2:8" ht="15">
      <c r="B17" s="38">
        <v>4</v>
      </c>
      <c r="C17" s="66" t="s">
        <v>863</v>
      </c>
      <c r="D17" s="114">
        <f ca="1">IF('Step Calcs'!AR61=0,-1,'Step Calcs'!AR9)</f>
        <v>4</v>
      </c>
      <c r="E17" s="204"/>
      <c r="F17" s="13"/>
      <c r="G17" s="13"/>
      <c r="H17" s="73"/>
    </row>
    <row r="18" spans="2:8" ht="15">
      <c r="B18" s="38"/>
      <c r="C18" s="67"/>
      <c r="D18" s="105"/>
      <c r="E18" s="204"/>
      <c r="F18" s="13"/>
      <c r="G18" s="13"/>
      <c r="H18" s="73"/>
    </row>
    <row r="19" spans="2:8" ht="15">
      <c r="B19" s="38">
        <v>5</v>
      </c>
      <c r="C19" s="318" t="s">
        <v>854</v>
      </c>
      <c r="D19" s="114">
        <f>IF('Step Calcs'!AR62=0,-1,'Step Calcs'!AR10)</f>
        <v>2.4249999999999998</v>
      </c>
      <c r="E19" s="204"/>
      <c r="F19" s="13"/>
      <c r="G19" s="13"/>
      <c r="H19" s="73"/>
    </row>
    <row r="20" spans="2:8" ht="15">
      <c r="B20" s="38"/>
      <c r="C20" s="67"/>
      <c r="D20" s="105"/>
      <c r="E20" s="204"/>
      <c r="F20" s="13"/>
      <c r="G20" s="13"/>
      <c r="H20" s="73"/>
    </row>
    <row r="21" spans="2:8" ht="15">
      <c r="B21" s="38">
        <v>6</v>
      </c>
      <c r="C21" s="68" t="s">
        <v>7</v>
      </c>
      <c r="D21" s="114">
        <f>IF('Step Calcs'!AR63=0,-1,'Step Calcs'!AR11)</f>
        <v>3.333333333333333</v>
      </c>
      <c r="E21" s="204"/>
      <c r="F21" s="13"/>
      <c r="G21" s="13"/>
      <c r="H21" s="73"/>
    </row>
    <row r="22" spans="2:8" ht="15">
      <c r="B22" s="38">
        <v>7</v>
      </c>
      <c r="C22" s="68" t="s">
        <v>521</v>
      </c>
      <c r="D22" s="114">
        <f>IF('Step Calcs'!AR64=0,-1,'Step Calcs'!AR12)</f>
        <v>3.3333333333333335</v>
      </c>
      <c r="E22" s="204"/>
      <c r="F22" s="13"/>
      <c r="G22" s="13"/>
      <c r="H22" s="73"/>
    </row>
    <row r="23" spans="2:8" ht="15">
      <c r="B23" s="38"/>
      <c r="C23" s="69" t="s">
        <v>635</v>
      </c>
      <c r="D23" s="108">
        <f>'Step Calcs'!AR44</f>
        <v>7</v>
      </c>
      <c r="E23" s="204"/>
      <c r="F23" s="13"/>
      <c r="G23" s="13"/>
      <c r="H23" s="73"/>
    </row>
    <row r="24" spans="2:8" ht="15">
      <c r="B24" s="38">
        <v>8</v>
      </c>
      <c r="C24" s="66" t="s">
        <v>6</v>
      </c>
      <c r="D24" s="114">
        <f>IF('Step Calcs'!AR65=0,-1,'Step Calcs'!AR13)</f>
        <v>4</v>
      </c>
      <c r="E24" s="204"/>
      <c r="F24" s="13"/>
      <c r="G24" s="13"/>
      <c r="H24" s="73"/>
    </row>
    <row r="25" spans="2:8" ht="15">
      <c r="B25" s="38"/>
      <c r="C25" s="69" t="s">
        <v>635</v>
      </c>
      <c r="D25" s="108">
        <f>'Step Calcs'!AR45</f>
        <v>4</v>
      </c>
      <c r="E25" s="204"/>
      <c r="F25" s="13"/>
      <c r="G25" s="13"/>
      <c r="H25" s="73"/>
    </row>
    <row r="26" spans="2:8" ht="15">
      <c r="B26" s="38">
        <v>15</v>
      </c>
      <c r="C26" s="66" t="s">
        <v>860</v>
      </c>
      <c r="D26" s="178">
        <f ca="1">'Step Calcs'!AS24</f>
        <v>4</v>
      </c>
      <c r="E26" s="204"/>
      <c r="F26" s="13"/>
      <c r="G26" s="13"/>
      <c r="H26" s="73"/>
    </row>
    <row r="27" spans="2:8" ht="15">
      <c r="B27" s="38"/>
      <c r="C27" s="67" t="s">
        <v>634</v>
      </c>
      <c r="D27" s="105">
        <f ca="1">'Step Calcs'!AR56</f>
        <v>3.5913125024514265</v>
      </c>
      <c r="E27" s="204"/>
      <c r="F27" s="13"/>
      <c r="G27" s="13"/>
      <c r="H27" s="73"/>
    </row>
    <row r="28" spans="2:8" ht="15">
      <c r="B28" s="38">
        <v>16</v>
      </c>
      <c r="C28" s="66" t="s">
        <v>739</v>
      </c>
      <c r="D28" s="179">
        <f>'Step Calcs'!AR25</f>
        <v>3.666666666666667</v>
      </c>
      <c r="E28" s="204"/>
      <c r="F28" s="13"/>
      <c r="G28" s="13"/>
      <c r="H28" s="73"/>
    </row>
    <row r="29" spans="2:8" ht="15">
      <c r="B29" s="38"/>
      <c r="C29" s="69" t="s">
        <v>745</v>
      </c>
      <c r="D29" s="108">
        <f>'Step Calcs'!AR57</f>
        <v>3</v>
      </c>
      <c r="E29" s="204"/>
      <c r="F29" s="13"/>
      <c r="G29" s="13"/>
      <c r="H29" s="73"/>
    </row>
    <row r="30" spans="2:8" ht="15">
      <c r="B30" s="38">
        <v>9</v>
      </c>
      <c r="C30" s="66" t="s">
        <v>636</v>
      </c>
      <c r="D30" s="180">
        <f>IF('Step Calcs'!AR66=0,-1,'Step Calcs'!AR14)</f>
        <v>2.5333333333333341</v>
      </c>
      <c r="E30" s="204"/>
      <c r="F30" s="13"/>
      <c r="G30" s="13"/>
      <c r="H30" s="73"/>
    </row>
    <row r="31" spans="2:8" ht="15">
      <c r="B31" s="38"/>
      <c r="C31" s="67" t="s">
        <v>637</v>
      </c>
      <c r="D31" s="109">
        <f>'Step Calcs'!AR46</f>
        <v>0.81666666666666676</v>
      </c>
      <c r="E31" s="204"/>
      <c r="F31" s="13"/>
      <c r="G31" s="13"/>
      <c r="H31" s="73"/>
    </row>
    <row r="32" spans="2:8" ht="15">
      <c r="B32" s="38">
        <v>10</v>
      </c>
      <c r="C32" s="66" t="s">
        <v>855</v>
      </c>
      <c r="D32" s="114">
        <f>IF('Step Calcs'!AR67=0,-1,'Step Calcs'!AR15)</f>
        <v>3</v>
      </c>
      <c r="E32" s="204"/>
      <c r="F32" s="13"/>
      <c r="G32" s="13"/>
      <c r="H32" s="73"/>
    </row>
    <row r="33" spans="2:8" ht="15">
      <c r="B33" s="38"/>
      <c r="C33" s="67" t="s">
        <v>635</v>
      </c>
      <c r="D33" s="108">
        <f>'Step Calcs'!AR47</f>
        <v>1</v>
      </c>
      <c r="E33" s="204"/>
      <c r="F33" s="13"/>
      <c r="G33" s="13"/>
      <c r="H33" s="73"/>
    </row>
    <row r="34" spans="2:8" ht="14.25" customHeight="1">
      <c r="B34" s="337" t="s">
        <v>746</v>
      </c>
      <c r="C34" s="338"/>
      <c r="D34" s="102"/>
      <c r="E34" s="204"/>
      <c r="F34" s="13"/>
      <c r="G34" s="13"/>
      <c r="H34" s="73"/>
    </row>
    <row r="35" spans="2:8" ht="15">
      <c r="B35" s="38">
        <v>11</v>
      </c>
      <c r="C35" s="66" t="s">
        <v>3</v>
      </c>
      <c r="D35" s="178">
        <f>IF('Step Calcs'!AR68=0,-1,'Step Calcs'!AR16)</f>
        <v>0.66666666666666663</v>
      </c>
      <c r="E35" s="204"/>
      <c r="F35" s="13"/>
      <c r="G35" s="13"/>
      <c r="H35" s="73"/>
    </row>
    <row r="36" spans="2:8" ht="15">
      <c r="B36" s="38"/>
      <c r="C36" s="70" t="s">
        <v>5</v>
      </c>
      <c r="D36" s="107">
        <f>IF('Step Calcs'!AR74=0,-1,'Step Calcs'!AR17)</f>
        <v>-1</v>
      </c>
      <c r="E36" s="204"/>
      <c r="F36" s="13"/>
      <c r="G36" s="13"/>
      <c r="H36" s="73"/>
    </row>
    <row r="37" spans="2:8" ht="15">
      <c r="B37" s="38"/>
      <c r="C37" s="70" t="s">
        <v>525</v>
      </c>
      <c r="D37" s="107">
        <f>IF('Step Calcs'!AR75=0,-1,'Step Calcs'!AR18)</f>
        <v>0</v>
      </c>
      <c r="E37" s="204"/>
      <c r="F37" s="13"/>
      <c r="G37" s="13"/>
      <c r="H37" s="73"/>
    </row>
    <row r="38" spans="2:8" ht="15">
      <c r="B38" s="38"/>
      <c r="C38" s="70" t="s">
        <v>4</v>
      </c>
      <c r="D38" s="107">
        <f>IF('Step Calcs'!AR76=0,-1,'Step Calcs'!AR19)</f>
        <v>0</v>
      </c>
      <c r="E38" s="204"/>
      <c r="F38" s="13"/>
      <c r="G38" s="13"/>
      <c r="H38" s="73"/>
    </row>
    <row r="39" spans="2:8" ht="15">
      <c r="B39" s="38"/>
      <c r="C39" s="71" t="s">
        <v>524</v>
      </c>
      <c r="D39" s="107">
        <f>IF('Step Calcs'!AR77=0,-1,'Step Calcs'!AR20)</f>
        <v>1</v>
      </c>
      <c r="E39" s="204"/>
      <c r="F39" s="13"/>
      <c r="G39" s="13"/>
      <c r="H39" s="73"/>
    </row>
    <row r="40" spans="2:8" ht="15">
      <c r="B40" s="38">
        <v>12</v>
      </c>
      <c r="C40" s="66" t="s">
        <v>0</v>
      </c>
      <c r="D40" s="114">
        <f>IF('Step Calcs'!AR69=0,-1,'Step Calcs'!AR21)</f>
        <v>3.333333333333333</v>
      </c>
      <c r="E40" s="204"/>
      <c r="F40" s="13"/>
      <c r="G40" s="13"/>
      <c r="H40" s="73"/>
    </row>
    <row r="41" spans="2:8" ht="15">
      <c r="B41" s="38">
        <v>13</v>
      </c>
      <c r="C41" s="66" t="s">
        <v>9</v>
      </c>
      <c r="D41" s="114">
        <f>IF('Step Calcs'!AR70=0,-1,'Step Calcs'!AR22)</f>
        <v>4</v>
      </c>
      <c r="E41" s="204"/>
      <c r="F41" s="13"/>
      <c r="G41" s="13"/>
      <c r="H41" s="73"/>
    </row>
    <row r="42" spans="2:8" ht="15">
      <c r="B42" s="38">
        <v>14</v>
      </c>
      <c r="C42" s="66" t="s">
        <v>1</v>
      </c>
      <c r="D42" s="114">
        <f>IF('Step Calcs'!AR71=0,-1,'Step Calcs'!AR23)</f>
        <v>1.5</v>
      </c>
      <c r="E42" s="204"/>
      <c r="F42" s="13"/>
      <c r="G42" s="13"/>
      <c r="H42" s="73"/>
    </row>
    <row r="43" spans="2:8" s="73" customFormat="1" ht="15">
      <c r="B43" s="54"/>
      <c r="C43" s="72"/>
      <c r="D43" s="178"/>
      <c r="E43" s="205"/>
    </row>
    <row r="44" spans="2:8">
      <c r="B44" s="65"/>
      <c r="C44" s="36" t="s">
        <v>634</v>
      </c>
      <c r="D44" s="110">
        <f>'Step Calcs'!AV58</f>
        <v>0.54187499999999988</v>
      </c>
      <c r="E44" s="206"/>
      <c r="F44" s="13"/>
      <c r="G44" s="13"/>
      <c r="H44" s="73"/>
    </row>
    <row r="45" spans="2:8" ht="18">
      <c r="B45" s="103"/>
      <c r="C45" s="104" t="s">
        <v>618</v>
      </c>
      <c r="D45" s="111">
        <f ca="1">'Step Calcs'!AS2</f>
        <v>0.62978837705542645</v>
      </c>
      <c r="E45" s="145"/>
      <c r="F45" s="13"/>
      <c r="G45" s="13"/>
      <c r="H45" s="73"/>
    </row>
    <row r="46" spans="2:8" ht="18">
      <c r="B46" s="103"/>
      <c r="C46" s="104" t="s">
        <v>732</v>
      </c>
      <c r="D46" s="184">
        <f ca="1">'Step Calcs'!AR129</f>
        <v>313.39999999999998</v>
      </c>
      <c r="E46" s="145"/>
      <c r="F46" s="13"/>
      <c r="G46" s="13"/>
      <c r="H46" s="73"/>
    </row>
    <row r="47" spans="2:8" ht="18">
      <c r="B47" s="103"/>
      <c r="C47" s="104" t="s">
        <v>770</v>
      </c>
      <c r="D47" s="184">
        <f ca="1">'Step Calcs'!AR130</f>
        <v>258.5</v>
      </c>
      <c r="E47" s="145"/>
      <c r="F47" s="13"/>
      <c r="G47" s="13"/>
      <c r="H47" s="73"/>
    </row>
    <row r="48" spans="2:8" ht="18">
      <c r="B48" s="103"/>
      <c r="C48" s="104" t="s">
        <v>771</v>
      </c>
      <c r="D48" s="184">
        <f ca="1">'Step Calcs'!AR131</f>
        <v>13.9</v>
      </c>
      <c r="E48" s="145"/>
      <c r="F48" s="13"/>
      <c r="G48" s="13"/>
      <c r="H48" s="73"/>
    </row>
    <row r="49" spans="2:8" ht="18">
      <c r="B49" s="103"/>
      <c r="C49" s="104" t="s">
        <v>772</v>
      </c>
      <c r="D49" s="184">
        <f ca="1">'Step Calcs'!AR132</f>
        <v>244.60000000000002</v>
      </c>
      <c r="E49" s="145"/>
      <c r="F49" s="13"/>
      <c r="G49" s="13"/>
      <c r="H49" s="73"/>
    </row>
    <row r="50" spans="2:8" ht="18">
      <c r="B50" s="103"/>
      <c r="C50" s="104" t="s">
        <v>773</v>
      </c>
      <c r="D50" s="184">
        <f ca="1">'Step Calcs'!AR133</f>
        <v>54.9</v>
      </c>
      <c r="E50" s="145"/>
      <c r="F50" s="13"/>
      <c r="G50" s="13"/>
      <c r="H50" s="73"/>
    </row>
    <row r="51" spans="2:8" ht="18">
      <c r="B51" s="103"/>
      <c r="C51" s="104"/>
      <c r="D51" s="184"/>
      <c r="E51" s="145"/>
      <c r="F51" s="13"/>
      <c r="G51" s="13"/>
      <c r="H51" s="73"/>
    </row>
    <row r="52" spans="2:8" ht="18">
      <c r="B52" s="103"/>
      <c r="C52" s="104" t="s">
        <v>777</v>
      </c>
      <c r="D52" s="184">
        <f>'Step Calcs'!C150</f>
        <v>79.097638418440738</v>
      </c>
      <c r="E52" s="145"/>
      <c r="F52" s="13"/>
      <c r="G52" s="13"/>
      <c r="H52" s="73"/>
    </row>
    <row r="53" spans="2:8" ht="18">
      <c r="B53" s="103"/>
      <c r="C53" s="104" t="s">
        <v>778</v>
      </c>
      <c r="D53" s="184">
        <f>'Step Calcs'!C151</f>
        <v>61.511046130919588</v>
      </c>
      <c r="E53" s="145"/>
      <c r="F53" s="13"/>
      <c r="G53" s="13"/>
      <c r="H53" s="73"/>
    </row>
    <row r="54" spans="2:8" ht="18">
      <c r="B54" s="103"/>
      <c r="C54" s="104" t="s">
        <v>779</v>
      </c>
      <c r="D54" s="184">
        <f>'Step Calcs'!C152</f>
        <v>2.9960788515084125</v>
      </c>
      <c r="E54" s="145"/>
      <c r="F54" s="13"/>
      <c r="G54" s="13"/>
      <c r="H54" s="73"/>
    </row>
    <row r="55" spans="2:8" ht="18">
      <c r="B55" s="103"/>
      <c r="C55" s="104" t="s">
        <v>780</v>
      </c>
      <c r="D55" s="184">
        <f>'Step Calcs'!C153</f>
        <v>58.514967279411167</v>
      </c>
      <c r="E55" s="145"/>
      <c r="F55" s="13"/>
      <c r="G55" s="13"/>
      <c r="H55" s="73"/>
    </row>
    <row r="56" spans="2:8" ht="18">
      <c r="B56" s="103"/>
      <c r="C56" s="104" t="s">
        <v>781</v>
      </c>
      <c r="D56" s="184">
        <f>'Step Calcs'!C154</f>
        <v>17.586592287521157</v>
      </c>
      <c r="E56" s="145"/>
      <c r="F56" s="13"/>
      <c r="G56" s="13"/>
      <c r="H56" s="73"/>
    </row>
    <row r="57" spans="2:8" ht="18">
      <c r="B57" s="103"/>
      <c r="C57" s="104"/>
      <c r="D57" s="184"/>
      <c r="E57" s="145"/>
      <c r="F57" s="13"/>
      <c r="G57" s="13"/>
      <c r="H57" s="73"/>
    </row>
    <row r="58" spans="2:8" ht="18">
      <c r="B58" s="103"/>
      <c r="C58" s="104" t="s">
        <v>782</v>
      </c>
      <c r="D58" s="184">
        <f ca="1">'Step Calcs'!C155</f>
        <v>104.46666666666665</v>
      </c>
      <c r="E58" s="145"/>
      <c r="F58" s="13"/>
      <c r="G58" s="13"/>
      <c r="H58" s="73"/>
    </row>
    <row r="59" spans="2:8" ht="18">
      <c r="B59" s="103"/>
      <c r="C59" s="104" t="s">
        <v>783</v>
      </c>
      <c r="D59" s="184">
        <f ca="1">'Step Calcs'!C156</f>
        <v>86.166666666666671</v>
      </c>
      <c r="E59" s="145"/>
      <c r="F59" s="13"/>
      <c r="G59" s="13"/>
      <c r="H59" s="73"/>
    </row>
    <row r="60" spans="2:8" ht="18">
      <c r="B60" s="103"/>
      <c r="C60" s="104" t="s">
        <v>784</v>
      </c>
      <c r="D60" s="184">
        <f ca="1">'Step Calcs'!C157</f>
        <v>4.6333333333333337</v>
      </c>
      <c r="E60" s="145"/>
      <c r="F60" s="13"/>
      <c r="G60" s="13"/>
      <c r="H60" s="73"/>
    </row>
    <row r="61" spans="2:8" ht="18">
      <c r="B61" s="103"/>
      <c r="C61" s="104" t="s">
        <v>785</v>
      </c>
      <c r="D61" s="184">
        <f ca="1">'Step Calcs'!C158</f>
        <v>81.533333333333346</v>
      </c>
      <c r="E61" s="145"/>
      <c r="F61" s="13"/>
      <c r="G61" s="13"/>
      <c r="H61" s="73"/>
    </row>
    <row r="62" spans="2:8" ht="18">
      <c r="B62" s="103"/>
      <c r="C62" s="104" t="s">
        <v>786</v>
      </c>
      <c r="D62" s="184">
        <f ca="1">'Step Calcs'!C159</f>
        <v>18.3</v>
      </c>
      <c r="E62" s="145"/>
      <c r="F62" s="13"/>
      <c r="G62" s="13"/>
      <c r="H62" s="73"/>
    </row>
    <row r="63" spans="2:8" ht="18">
      <c r="B63" s="103"/>
      <c r="C63" s="104" t="s">
        <v>743</v>
      </c>
      <c r="D63" s="285">
        <f>'Step Calcs'!C161</f>
        <v>0.60187729573840121</v>
      </c>
      <c r="E63" s="145"/>
      <c r="F63" s="13"/>
      <c r="G63" s="13"/>
      <c r="H63" s="73"/>
    </row>
    <row r="64" spans="2:8" ht="18">
      <c r="B64" s="103"/>
      <c r="C64" s="104" t="s">
        <v>671</v>
      </c>
      <c r="D64" s="111">
        <f>'Step Calcs'!AS3</f>
        <v>0.92753623188405798</v>
      </c>
      <c r="E64" s="145"/>
      <c r="F64" s="13"/>
      <c r="G64" s="13"/>
      <c r="H64" s="73"/>
    </row>
    <row r="65" spans="5:8">
      <c r="E65" s="145"/>
      <c r="F65" s="13"/>
      <c r="G65" s="13"/>
      <c r="H65" s="73"/>
    </row>
  </sheetData>
  <mergeCells count="2">
    <mergeCell ref="B34:C34"/>
    <mergeCell ref="A1:F1"/>
  </mergeCells>
  <phoneticPr fontId="10" type="noConversion"/>
  <conditionalFormatting sqref="D16:D65549 D6:D14">
    <cfRule type="cellIs" dxfId="0" priority="2" stopIfTrue="1" operator="lessThan">
      <formula>0</formula>
    </cfRule>
  </conditionalFormatting>
  <pageMargins left="0.75" right="0.75" top="1" bottom="1" header="0.5" footer="0.5"/>
  <pageSetup scale="6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Y132"/>
  <sheetViews>
    <sheetView workbookViewId="0"/>
  </sheetViews>
  <sheetFormatPr defaultRowHeight="12.75"/>
  <cols>
    <col min="2" max="2" width="75.42578125" customWidth="1"/>
    <col min="4" max="4" width="66.140625" bestFit="1" customWidth="1"/>
  </cols>
  <sheetData>
    <row r="3" spans="2:4">
      <c r="B3" s="1" t="s">
        <v>879</v>
      </c>
      <c r="C3" t="s">
        <v>841</v>
      </c>
      <c r="D3" t="s">
        <v>842</v>
      </c>
    </row>
    <row r="4" spans="2:4">
      <c r="B4" s="5" t="s">
        <v>584</v>
      </c>
      <c r="C4" s="2">
        <v>4</v>
      </c>
      <c r="D4" t="str">
        <f t="shared" ref="D4:D24" si="0">C4&amp;" - "&amp;B4</f>
        <v>4 - None</v>
      </c>
    </row>
    <row r="5" spans="2:4">
      <c r="B5" s="5" t="s">
        <v>583</v>
      </c>
      <c r="C5" s="2">
        <v>4</v>
      </c>
      <c r="D5" t="str">
        <f t="shared" si="0"/>
        <v>4 - Carbon Dioxide</v>
      </c>
    </row>
    <row r="6" spans="2:4">
      <c r="B6" s="5" t="s">
        <v>655</v>
      </c>
      <c r="C6" s="2">
        <v>4</v>
      </c>
      <c r="D6" t="str">
        <f t="shared" si="0"/>
        <v>4 - Nitrogen</v>
      </c>
    </row>
    <row r="7" spans="2:4">
      <c r="B7" s="5" t="s">
        <v>69</v>
      </c>
      <c r="C7" s="2">
        <v>4</v>
      </c>
      <c r="D7" t="str">
        <f t="shared" si="0"/>
        <v>4 - Butane</v>
      </c>
    </row>
    <row r="8" spans="2:4">
      <c r="B8" s="5" t="s">
        <v>585</v>
      </c>
      <c r="C8" s="2">
        <v>3</v>
      </c>
      <c r="D8" t="str">
        <f t="shared" si="0"/>
        <v>3 - Isobutylene</v>
      </c>
    </row>
    <row r="9" spans="2:4">
      <c r="B9" s="5" t="s">
        <v>204</v>
      </c>
      <c r="C9" s="2">
        <v>3</v>
      </c>
      <c r="D9" t="str">
        <f t="shared" si="0"/>
        <v>3 - Ethylene</v>
      </c>
    </row>
    <row r="10" spans="2:4">
      <c r="B10" s="5" t="s">
        <v>586</v>
      </c>
      <c r="C10" s="2">
        <v>2</v>
      </c>
      <c r="D10" t="str">
        <f t="shared" si="0"/>
        <v>2 - Sulfur Oxides</v>
      </c>
    </row>
    <row r="11" spans="2:4">
      <c r="B11" s="5" t="s">
        <v>587</v>
      </c>
      <c r="C11" s="2">
        <v>2</v>
      </c>
      <c r="D11" t="str">
        <f t="shared" si="0"/>
        <v>2 - Nitrogen Oxides</v>
      </c>
    </row>
    <row r="12" spans="2:4">
      <c r="B12" s="5" t="s">
        <v>588</v>
      </c>
      <c r="C12" s="2">
        <v>1</v>
      </c>
      <c r="D12" t="str">
        <f t="shared" si="0"/>
        <v>1 - Carbon Monoxide</v>
      </c>
    </row>
    <row r="13" spans="2:4">
      <c r="B13" s="5" t="s">
        <v>237</v>
      </c>
      <c r="C13" s="2">
        <v>1</v>
      </c>
      <c r="D13" t="str">
        <f t="shared" si="0"/>
        <v>1 - Hydrogen</v>
      </c>
    </row>
    <row r="14" spans="2:4">
      <c r="B14" s="5" t="s">
        <v>876</v>
      </c>
      <c r="C14" s="2">
        <v>1</v>
      </c>
      <c r="D14" t="str">
        <f t="shared" si="0"/>
        <v>1 - Oxygen</v>
      </c>
    </row>
    <row r="15" spans="2:4">
      <c r="B15" s="5" t="s">
        <v>29</v>
      </c>
      <c r="C15" s="2">
        <v>1</v>
      </c>
      <c r="D15" t="str">
        <f t="shared" si="0"/>
        <v>1 - Ammonia</v>
      </c>
    </row>
    <row r="16" spans="2:4">
      <c r="B16" s="5" t="s">
        <v>877</v>
      </c>
      <c r="C16" s="2">
        <v>1</v>
      </c>
      <c r="D16" t="str">
        <f t="shared" si="0"/>
        <v>1 - HCl</v>
      </c>
    </row>
    <row r="17" spans="2:4">
      <c r="B17" s="4" t="s">
        <v>589</v>
      </c>
      <c r="C17" s="2">
        <v>1</v>
      </c>
      <c r="D17" t="str">
        <f t="shared" si="0"/>
        <v>1 - HBr</v>
      </c>
    </row>
    <row r="18" spans="2:4">
      <c r="B18" s="4" t="s">
        <v>590</v>
      </c>
      <c r="C18" s="2">
        <v>1</v>
      </c>
      <c r="D18" t="str">
        <f t="shared" si="0"/>
        <v>1 - HI</v>
      </c>
    </row>
    <row r="19" spans="2:4">
      <c r="B19" s="4" t="s">
        <v>591</v>
      </c>
      <c r="C19" s="2">
        <v>1</v>
      </c>
      <c r="D19" t="str">
        <f t="shared" si="0"/>
        <v>1 - Methyl Halide</v>
      </c>
    </row>
    <row r="20" spans="2:4">
      <c r="B20" s="4" t="s">
        <v>303</v>
      </c>
      <c r="C20" s="2">
        <v>0</v>
      </c>
      <c r="D20" t="str">
        <f t="shared" si="0"/>
        <v>0 - Methyl Mercaptan</v>
      </c>
    </row>
    <row r="21" spans="2:4">
      <c r="B21" s="4" t="s">
        <v>244</v>
      </c>
      <c r="C21" s="2">
        <v>0</v>
      </c>
      <c r="D21" t="str">
        <f t="shared" si="0"/>
        <v>0 - Hydrogen Sulfide</v>
      </c>
    </row>
    <row r="22" spans="2:4">
      <c r="B22" s="4" t="s">
        <v>592</v>
      </c>
      <c r="C22" s="2">
        <v>0</v>
      </c>
      <c r="D22" t="str">
        <f t="shared" si="0"/>
        <v>0 - Hydrozoic Acid</v>
      </c>
    </row>
    <row r="23" spans="2:4">
      <c r="B23" s="4" t="s">
        <v>593</v>
      </c>
      <c r="C23" s="2">
        <v>0</v>
      </c>
      <c r="D23" t="str">
        <f>C23&amp;" - "&amp;B23</f>
        <v>0 - HCN</v>
      </c>
    </row>
    <row r="24" spans="2:4">
      <c r="B24" s="4" t="s">
        <v>878</v>
      </c>
      <c r="C24" s="322">
        <v>0</v>
      </c>
      <c r="D24" t="str">
        <f t="shared" si="0"/>
        <v>0 - Chloramine</v>
      </c>
    </row>
    <row r="26" spans="2:4">
      <c r="B26" s="8" t="s">
        <v>5</v>
      </c>
    </row>
    <row r="27" spans="2:4">
      <c r="B27" s="8"/>
    </row>
    <row r="28" spans="2:4">
      <c r="B28" s="9" t="s">
        <v>880</v>
      </c>
      <c r="C28" s="2">
        <v>4</v>
      </c>
    </row>
    <row r="29" spans="2:4">
      <c r="B29" s="9" t="s">
        <v>553</v>
      </c>
      <c r="C29" s="2">
        <v>3</v>
      </c>
    </row>
    <row r="30" spans="2:4">
      <c r="B30" s="9" t="s">
        <v>554</v>
      </c>
      <c r="C30" s="2">
        <v>2</v>
      </c>
    </row>
    <row r="31" spans="2:4">
      <c r="B31" s="9" t="s">
        <v>555</v>
      </c>
      <c r="C31" s="2">
        <v>1</v>
      </c>
    </row>
    <row r="32" spans="2:4">
      <c r="B32" s="9" t="s">
        <v>556</v>
      </c>
      <c r="C32" s="2">
        <v>0</v>
      </c>
    </row>
    <row r="33" spans="2:6">
      <c r="B33" s="7" t="s">
        <v>627</v>
      </c>
      <c r="C33" s="14">
        <v>0</v>
      </c>
    </row>
    <row r="34" spans="2:6">
      <c r="B34" s="7"/>
    </row>
    <row r="35" spans="2:6">
      <c r="B35" s="7"/>
    </row>
    <row r="36" spans="2:6">
      <c r="B36" s="1" t="s">
        <v>0</v>
      </c>
    </row>
    <row r="37" spans="2:6">
      <c r="B37" s="1"/>
    </row>
    <row r="38" spans="2:6">
      <c r="B38" s="6" t="s">
        <v>886</v>
      </c>
      <c r="C38" s="2">
        <v>4</v>
      </c>
    </row>
    <row r="39" spans="2:6">
      <c r="B39" s="6" t="s">
        <v>887</v>
      </c>
      <c r="C39" s="2">
        <v>3</v>
      </c>
    </row>
    <row r="40" spans="2:6">
      <c r="B40" s="6" t="s">
        <v>888</v>
      </c>
      <c r="C40" s="2">
        <v>2</v>
      </c>
    </row>
    <row r="41" spans="2:6">
      <c r="B41" s="6" t="s">
        <v>889</v>
      </c>
      <c r="C41" s="2">
        <v>1</v>
      </c>
    </row>
    <row r="42" spans="2:6" ht="14.25" customHeight="1">
      <c r="B42" s="6" t="s">
        <v>552</v>
      </c>
      <c r="C42" s="2">
        <v>0</v>
      </c>
    </row>
    <row r="43" spans="2:6" ht="14.25" customHeight="1">
      <c r="B43" s="15" t="s">
        <v>627</v>
      </c>
      <c r="C43" s="13"/>
    </row>
    <row r="45" spans="2:6" ht="14.25">
      <c r="B45" s="3" t="s">
        <v>9</v>
      </c>
    </row>
    <row r="46" spans="2:6">
      <c r="B46" s="12" t="s">
        <v>584</v>
      </c>
      <c r="C46" s="11">
        <v>4</v>
      </c>
      <c r="D46" t="str">
        <f>C46&amp;" - "&amp;B46</f>
        <v>4 - None</v>
      </c>
      <c r="E46" s="10"/>
      <c r="F46" s="10"/>
    </row>
    <row r="47" spans="2:6">
      <c r="B47" t="s">
        <v>598</v>
      </c>
      <c r="C47">
        <v>4</v>
      </c>
      <c r="D47" t="str">
        <f t="shared" ref="D47:D70" si="1">C47&amp;" - "&amp;B47</f>
        <v>4 - Sodium</v>
      </c>
    </row>
    <row r="48" spans="2:6">
      <c r="B48" t="s">
        <v>599</v>
      </c>
      <c r="C48">
        <v>4</v>
      </c>
      <c r="D48" t="str">
        <f t="shared" si="1"/>
        <v>4 - Potassium</v>
      </c>
    </row>
    <row r="49" spans="2:4">
      <c r="B49" t="s">
        <v>600</v>
      </c>
      <c r="C49">
        <v>4</v>
      </c>
      <c r="D49" t="str">
        <f t="shared" si="1"/>
        <v>4 - Calcium</v>
      </c>
    </row>
    <row r="50" spans="2:4">
      <c r="B50" t="s">
        <v>601</v>
      </c>
      <c r="C50">
        <v>4</v>
      </c>
      <c r="D50" t="str">
        <f t="shared" si="1"/>
        <v>4 - Magnesium</v>
      </c>
    </row>
    <row r="51" spans="2:4">
      <c r="B51" t="s">
        <v>602</v>
      </c>
      <c r="C51">
        <v>3</v>
      </c>
      <c r="D51" t="str">
        <f t="shared" si="1"/>
        <v>3 - Silica</v>
      </c>
    </row>
    <row r="52" spans="2:4">
      <c r="B52" t="s">
        <v>603</v>
      </c>
      <c r="C52">
        <v>3</v>
      </c>
      <c r="D52" t="str">
        <f t="shared" si="1"/>
        <v>3 - Activated Carbon</v>
      </c>
    </row>
    <row r="53" spans="2:4">
      <c r="B53" t="s">
        <v>604</v>
      </c>
      <c r="C53">
        <v>3</v>
      </c>
      <c r="D53" t="str">
        <f t="shared" si="1"/>
        <v>3 - Halogens</v>
      </c>
    </row>
    <row r="54" spans="2:4">
      <c r="B54" t="s">
        <v>616</v>
      </c>
      <c r="C54">
        <v>3</v>
      </c>
      <c r="D54" t="str">
        <f t="shared" si="1"/>
        <v>3 - Sulfur</v>
      </c>
    </row>
    <row r="55" spans="2:4">
      <c r="B55" t="s">
        <v>392</v>
      </c>
      <c r="C55">
        <v>3</v>
      </c>
      <c r="D55" t="str">
        <f t="shared" si="1"/>
        <v>3 - Phosphorus</v>
      </c>
    </row>
    <row r="56" spans="2:4">
      <c r="B56" t="s">
        <v>605</v>
      </c>
      <c r="C56">
        <v>2</v>
      </c>
      <c r="D56" t="str">
        <f t="shared" si="1"/>
        <v>2 - Lithium</v>
      </c>
    </row>
    <row r="57" spans="2:4">
      <c r="B57" t="s">
        <v>606</v>
      </c>
      <c r="C57">
        <v>2</v>
      </c>
      <c r="D57" t="str">
        <f t="shared" si="1"/>
        <v>2 - Iron</v>
      </c>
    </row>
    <row r="58" spans="2:4">
      <c r="B58" t="s">
        <v>607</v>
      </c>
      <c r="C58">
        <v>2</v>
      </c>
      <c r="D58" t="str">
        <f t="shared" si="1"/>
        <v>2 - Palladium</v>
      </c>
    </row>
    <row r="59" spans="2:4">
      <c r="B59" t="s">
        <v>608</v>
      </c>
      <c r="C59">
        <v>2</v>
      </c>
      <c r="D59" t="str">
        <f t="shared" si="1"/>
        <v>2 - Platinum</v>
      </c>
    </row>
    <row r="60" spans="2:4">
      <c r="B60" t="s">
        <v>609</v>
      </c>
      <c r="C60">
        <v>1</v>
      </c>
      <c r="D60" t="str">
        <f t="shared" si="1"/>
        <v>1 - Copper</v>
      </c>
    </row>
    <row r="61" spans="2:4">
      <c r="B61" t="s">
        <v>610</v>
      </c>
      <c r="C61">
        <v>1</v>
      </c>
      <c r="D61" t="str">
        <f t="shared" si="1"/>
        <v>1 - Tin</v>
      </c>
    </row>
    <row r="62" spans="2:4">
      <c r="B62" t="s">
        <v>611</v>
      </c>
      <c r="C62">
        <v>1</v>
      </c>
      <c r="D62" t="str">
        <f t="shared" si="1"/>
        <v>1 - Zinc</v>
      </c>
    </row>
    <row r="63" spans="2:4">
      <c r="B63" t="s">
        <v>612</v>
      </c>
      <c r="C63">
        <v>1</v>
      </c>
      <c r="D63" t="str">
        <f t="shared" si="1"/>
        <v>1 - Cerium</v>
      </c>
    </row>
    <row r="64" spans="2:4">
      <c r="B64" t="s">
        <v>890</v>
      </c>
      <c r="C64">
        <v>0</v>
      </c>
      <c r="D64" t="str">
        <f t="shared" si="1"/>
        <v>0 - Arsenic</v>
      </c>
    </row>
    <row r="65" spans="2:4">
      <c r="B65" t="s">
        <v>891</v>
      </c>
      <c r="C65">
        <v>0</v>
      </c>
      <c r="D65" t="str">
        <f t="shared" si="1"/>
        <v>0 - Mercury</v>
      </c>
    </row>
    <row r="66" spans="2:4">
      <c r="B66" t="s">
        <v>613</v>
      </c>
      <c r="C66">
        <v>0</v>
      </c>
      <c r="D66" t="str">
        <f t="shared" si="1"/>
        <v>0 - Lead</v>
      </c>
    </row>
    <row r="67" spans="2:4">
      <c r="B67" t="s">
        <v>892</v>
      </c>
      <c r="C67">
        <v>0</v>
      </c>
      <c r="D67" t="str">
        <f t="shared" si="1"/>
        <v>0 - Chromium</v>
      </c>
    </row>
    <row r="68" spans="2:4">
      <c r="B68" t="s">
        <v>614</v>
      </c>
      <c r="C68">
        <v>0</v>
      </c>
      <c r="D68" t="str">
        <f t="shared" si="1"/>
        <v>0 - Nickel</v>
      </c>
    </row>
    <row r="69" spans="2:4">
      <c r="B69" t="s">
        <v>615</v>
      </c>
      <c r="C69">
        <v>0</v>
      </c>
      <c r="D69" t="str">
        <f t="shared" si="1"/>
        <v>0 - Cadmium</v>
      </c>
    </row>
    <row r="70" spans="2:4">
      <c r="B70" t="s">
        <v>627</v>
      </c>
      <c r="C70">
        <v>0</v>
      </c>
      <c r="D70" t="str">
        <f t="shared" si="1"/>
        <v>0 - Unknown</v>
      </c>
    </row>
    <row r="72" spans="2:4">
      <c r="B72" t="s">
        <v>617</v>
      </c>
    </row>
    <row r="74" spans="2:4">
      <c r="B74" t="s">
        <v>827</v>
      </c>
    </row>
    <row r="75" spans="2:4">
      <c r="B75" t="s">
        <v>828</v>
      </c>
    </row>
    <row r="76" spans="2:4">
      <c r="B76" t="s">
        <v>829</v>
      </c>
    </row>
    <row r="77" spans="2:4">
      <c r="B77" t="s">
        <v>830</v>
      </c>
    </row>
    <row r="78" spans="2:4">
      <c r="B78" t="s">
        <v>831</v>
      </c>
    </row>
    <row r="79" spans="2:4">
      <c r="B79" t="s">
        <v>627</v>
      </c>
    </row>
    <row r="81" spans="2:25">
      <c r="B81" t="s">
        <v>643</v>
      </c>
    </row>
    <row r="82" spans="2:25">
      <c r="B82" t="s">
        <v>825</v>
      </c>
      <c r="C82" s="16"/>
      <c r="D82" s="16"/>
      <c r="E82" s="16"/>
      <c r="F82" s="16"/>
      <c r="G82" s="16"/>
      <c r="H82" s="16"/>
      <c r="I82" s="16"/>
      <c r="J82" s="16"/>
      <c r="K82" s="16"/>
      <c r="L82" s="16"/>
      <c r="M82" s="16"/>
      <c r="N82" s="16"/>
      <c r="O82" s="16"/>
      <c r="P82" s="16"/>
    </row>
    <row r="83" spans="2:25">
      <c r="B83" s="16" t="str">
        <f>Input!C8</f>
        <v>Compound 1</v>
      </c>
    </row>
    <row r="84" spans="2:25">
      <c r="B84" s="16" t="str">
        <f>Input!E8</f>
        <v>Compound 2</v>
      </c>
    </row>
    <row r="85" spans="2:25">
      <c r="B85" s="16" t="str">
        <f>Input!G8</f>
        <v>Compound 3</v>
      </c>
    </row>
    <row r="86" spans="2:25">
      <c r="B86" s="16">
        <f>Input!I8</f>
        <v>0</v>
      </c>
    </row>
    <row r="87" spans="2:25">
      <c r="B87" s="16">
        <f>Input!K8</f>
        <v>0</v>
      </c>
    </row>
    <row r="88" spans="2:25">
      <c r="B88" s="16">
        <f>Input!M8</f>
        <v>0</v>
      </c>
    </row>
    <row r="89" spans="2:25">
      <c r="B89" s="16">
        <f>Input!O8</f>
        <v>0</v>
      </c>
    </row>
    <row r="90" spans="2:25">
      <c r="B90" s="16">
        <f>Input!Q8</f>
        <v>0</v>
      </c>
    </row>
    <row r="91" spans="2:25">
      <c r="B91" s="16">
        <f>Input!S8</f>
        <v>0</v>
      </c>
      <c r="G91" s="16"/>
      <c r="I91" s="16"/>
      <c r="J91" s="16"/>
      <c r="K91" s="16"/>
      <c r="L91" s="16"/>
      <c r="M91" s="16"/>
      <c r="N91" s="16"/>
      <c r="O91" s="16"/>
      <c r="P91" s="16"/>
      <c r="Q91" s="16"/>
      <c r="R91" s="16"/>
      <c r="S91" s="16"/>
      <c r="T91" s="16"/>
      <c r="U91" s="16"/>
      <c r="V91" s="16"/>
      <c r="W91" s="16"/>
      <c r="X91" s="16"/>
      <c r="Y91" s="16"/>
    </row>
    <row r="92" spans="2:25">
      <c r="B92" s="16">
        <f>Input!U8</f>
        <v>0</v>
      </c>
    </row>
    <row r="93" spans="2:25">
      <c r="B93" s="16">
        <f>Input!W8</f>
        <v>0</v>
      </c>
    </row>
    <row r="94" spans="2:25">
      <c r="B94" s="16">
        <f>Input!Y8</f>
        <v>0</v>
      </c>
    </row>
    <row r="95" spans="2:25">
      <c r="B95" s="16">
        <f>Input!AA8</f>
        <v>0</v>
      </c>
    </row>
    <row r="96" spans="2:25">
      <c r="B96" s="16">
        <f>Input!AC8</f>
        <v>0</v>
      </c>
    </row>
    <row r="97" spans="2:2">
      <c r="B97" s="16">
        <f>Input!AE8</f>
        <v>0</v>
      </c>
    </row>
    <row r="98" spans="2:2">
      <c r="B98" s="16">
        <f>Input!AG8</f>
        <v>0</v>
      </c>
    </row>
    <row r="99" spans="2:2">
      <c r="B99" s="16">
        <f>Input!AI8</f>
        <v>0</v>
      </c>
    </row>
    <row r="100" spans="2:2">
      <c r="B100" s="16">
        <f>Input!AK8</f>
        <v>0</v>
      </c>
    </row>
    <row r="101" spans="2:2">
      <c r="B101" s="16">
        <f>Input!AM8</f>
        <v>0</v>
      </c>
    </row>
    <row r="102" spans="2:2">
      <c r="B102" s="16">
        <f>Input!AO8</f>
        <v>0</v>
      </c>
    </row>
    <row r="103" spans="2:2">
      <c r="B103" s="16"/>
    </row>
    <row r="104" spans="2:2">
      <c r="B104" s="16"/>
    </row>
    <row r="105" spans="2:2">
      <c r="B105" s="16"/>
    </row>
    <row r="106" spans="2:2">
      <c r="B106" s="16"/>
    </row>
    <row r="107" spans="2:2">
      <c r="B107" s="16"/>
    </row>
    <row r="108" spans="2:2">
      <c r="B108" s="16"/>
    </row>
    <row r="109" spans="2:2">
      <c r="B109" s="279" t="s">
        <v>803</v>
      </c>
    </row>
    <row r="111" spans="2:2">
      <c r="B111" s="1" t="s">
        <v>804</v>
      </c>
    </row>
    <row r="112" spans="2:2">
      <c r="B112" s="1"/>
    </row>
    <row r="113" spans="2:3">
      <c r="B113" s="167" t="s">
        <v>812</v>
      </c>
      <c r="C113">
        <v>4</v>
      </c>
    </row>
    <row r="114" spans="2:3">
      <c r="B114" t="s">
        <v>813</v>
      </c>
      <c r="C114">
        <v>3</v>
      </c>
    </row>
    <row r="115" spans="2:3">
      <c r="B115" t="s">
        <v>814</v>
      </c>
      <c r="C115">
        <v>2</v>
      </c>
    </row>
    <row r="116" spans="2:3">
      <c r="B116" t="s">
        <v>815</v>
      </c>
      <c r="C116">
        <v>1</v>
      </c>
    </row>
    <row r="117" spans="2:3">
      <c r="B117" t="s">
        <v>816</v>
      </c>
      <c r="C117">
        <v>0</v>
      </c>
    </row>
    <row r="119" spans="2:3">
      <c r="B119" s="1" t="s">
        <v>805</v>
      </c>
    </row>
    <row r="120" spans="2:3">
      <c r="B120" s="1"/>
    </row>
    <row r="121" spans="2:3">
      <c r="B121" t="s">
        <v>817</v>
      </c>
      <c r="C121">
        <v>4</v>
      </c>
    </row>
    <row r="122" spans="2:3">
      <c r="B122" t="s">
        <v>818</v>
      </c>
      <c r="C122">
        <v>3</v>
      </c>
    </row>
    <row r="123" spans="2:3">
      <c r="B123" t="s">
        <v>819</v>
      </c>
      <c r="C123">
        <v>2</v>
      </c>
    </row>
    <row r="124" spans="2:3">
      <c r="B124" t="s">
        <v>820</v>
      </c>
      <c r="C124">
        <v>1</v>
      </c>
    </row>
    <row r="125" spans="2:3">
      <c r="B125" t="s">
        <v>821</v>
      </c>
      <c r="C125">
        <v>0</v>
      </c>
    </row>
    <row r="127" spans="2:3">
      <c r="B127" s="1" t="s">
        <v>806</v>
      </c>
    </row>
    <row r="128" spans="2:3">
      <c r="B128" s="1"/>
    </row>
    <row r="129" spans="2:3">
      <c r="B129" t="s">
        <v>807</v>
      </c>
      <c r="C129">
        <v>4</v>
      </c>
    </row>
    <row r="130" spans="2:3">
      <c r="B130" t="s">
        <v>809</v>
      </c>
      <c r="C130">
        <v>2</v>
      </c>
    </row>
    <row r="131" spans="2:3">
      <c r="B131" t="s">
        <v>810</v>
      </c>
      <c r="C131">
        <v>1</v>
      </c>
    </row>
    <row r="132" spans="2:3">
      <c r="B132" t="s">
        <v>808</v>
      </c>
      <c r="C132">
        <v>0</v>
      </c>
    </row>
  </sheetData>
  <phoneticPr fontId="1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pageSetUpPr fitToPage="1"/>
  </sheetPr>
  <dimension ref="A1:CJ180"/>
  <sheetViews>
    <sheetView zoomScale="85" workbookViewId="0">
      <pane xSplit="3" ySplit="1" topLeftCell="U2" activePane="bottomRight" state="frozen"/>
      <selection activeCell="B84" sqref="B84"/>
      <selection pane="topRight" activeCell="B84" sqref="B84"/>
      <selection pane="bottomLeft" activeCell="B84" sqref="B84"/>
      <selection pane="bottomRight"/>
    </sheetView>
  </sheetViews>
  <sheetFormatPr defaultColWidth="12.42578125" defaultRowHeight="12.75"/>
  <cols>
    <col min="1" max="1" width="3.140625" style="225" bestFit="1" customWidth="1"/>
    <col min="2" max="2" width="47.85546875" style="225" bestFit="1" customWidth="1"/>
    <col min="3" max="3" width="13.42578125" style="243" bestFit="1" customWidth="1"/>
    <col min="4" max="4" width="10.28515625" style="243" bestFit="1" customWidth="1"/>
    <col min="5" max="5" width="8.7109375" style="244" customWidth="1"/>
    <col min="6" max="6" width="10.28515625" style="243" bestFit="1" customWidth="1"/>
    <col min="7" max="7" width="8.7109375" style="244" customWidth="1"/>
    <col min="8" max="8" width="10.28515625" style="243" bestFit="1" customWidth="1"/>
    <col min="9" max="9" width="8.7109375" style="244" customWidth="1"/>
    <col min="10" max="10" width="10.28515625" style="243" bestFit="1" customWidth="1"/>
    <col min="11" max="11" width="8.7109375" style="244" customWidth="1"/>
    <col min="12" max="12" width="10.28515625" style="243" bestFit="1" customWidth="1"/>
    <col min="13" max="13" width="8.7109375" style="244" customWidth="1"/>
    <col min="14" max="14" width="10.28515625" style="243" bestFit="1" customWidth="1"/>
    <col min="15" max="15" width="8.7109375" style="244" customWidth="1"/>
    <col min="16" max="16" width="10.28515625" style="243" bestFit="1" customWidth="1"/>
    <col min="17" max="17" width="8.7109375" style="244" customWidth="1"/>
    <col min="18" max="18" width="10.28515625" style="243" bestFit="1" customWidth="1"/>
    <col min="19" max="19" width="8.7109375" style="244" customWidth="1"/>
    <col min="20" max="20" width="10.28515625" style="243" bestFit="1" customWidth="1"/>
    <col min="21" max="21" width="8.7109375" style="244" customWidth="1"/>
    <col min="22" max="22" width="10.28515625" style="243" bestFit="1" customWidth="1"/>
    <col min="23" max="23" width="8.7109375" style="244" customWidth="1"/>
    <col min="24" max="24" width="10.28515625" style="243" bestFit="1" customWidth="1"/>
    <col min="25" max="25" width="8.7109375" style="244" customWidth="1"/>
    <col min="26" max="26" width="10.28515625" style="243" bestFit="1" customWidth="1"/>
    <col min="27" max="27" width="8.7109375" style="244" customWidth="1"/>
    <col min="28" max="28" width="10.28515625" style="243" bestFit="1" customWidth="1"/>
    <col min="29" max="29" width="8.7109375" style="244" customWidth="1"/>
    <col min="30" max="30" width="10.28515625" style="243" bestFit="1" customWidth="1"/>
    <col min="31" max="31" width="8.7109375" style="244" customWidth="1"/>
    <col min="32" max="32" width="10.28515625" style="243" bestFit="1" customWidth="1"/>
    <col min="33" max="33" width="8.7109375" style="244" customWidth="1"/>
    <col min="34" max="34" width="10.28515625" style="243" bestFit="1" customWidth="1"/>
    <col min="35" max="35" width="8.7109375" style="244" customWidth="1"/>
    <col min="36" max="36" width="10.28515625" style="243" bestFit="1" customWidth="1"/>
    <col min="37" max="37" width="8.7109375" style="244" customWidth="1"/>
    <col min="38" max="38" width="10.28515625" style="243" bestFit="1" customWidth="1"/>
    <col min="39" max="39" width="8.7109375" style="244" customWidth="1"/>
    <col min="40" max="40" width="10.28515625" style="243" bestFit="1" customWidth="1"/>
    <col min="41" max="41" width="8.7109375" style="244" customWidth="1"/>
    <col min="42" max="42" width="10.28515625" style="243" bestFit="1" customWidth="1"/>
    <col min="43" max="43" width="8.7109375" style="244" customWidth="1"/>
    <col min="44" max="46" width="12.42578125" style="225" customWidth="1"/>
    <col min="47" max="47" width="14.7109375" style="227" bestFit="1" customWidth="1"/>
    <col min="48" max="16384" width="12.42578125" style="225"/>
  </cols>
  <sheetData>
    <row r="1" spans="1:47">
      <c r="C1" s="225"/>
      <c r="D1" s="340" t="s">
        <v>568</v>
      </c>
      <c r="E1" s="340"/>
      <c r="F1" s="340" t="s">
        <v>573</v>
      </c>
      <c r="G1" s="340"/>
      <c r="H1" s="340" t="s">
        <v>574</v>
      </c>
      <c r="I1" s="340"/>
      <c r="J1" s="340" t="s">
        <v>575</v>
      </c>
      <c r="K1" s="340"/>
      <c r="L1" s="340" t="s">
        <v>576</v>
      </c>
      <c r="M1" s="340"/>
      <c r="N1" s="340" t="s">
        <v>577</v>
      </c>
      <c r="O1" s="340"/>
      <c r="P1" s="340" t="s">
        <v>578</v>
      </c>
      <c r="Q1" s="340"/>
      <c r="R1" s="340" t="s">
        <v>579</v>
      </c>
      <c r="S1" s="340"/>
      <c r="T1" s="340" t="s">
        <v>580</v>
      </c>
      <c r="U1" s="340"/>
      <c r="V1" s="340" t="s">
        <v>710</v>
      </c>
      <c r="W1" s="340"/>
      <c r="X1" s="340" t="s">
        <v>711</v>
      </c>
      <c r="Y1" s="340"/>
      <c r="Z1" s="340" t="s">
        <v>712</v>
      </c>
      <c r="AA1" s="340"/>
      <c r="AB1" s="340" t="s">
        <v>713</v>
      </c>
      <c r="AC1" s="340"/>
      <c r="AD1" s="340" t="s">
        <v>714</v>
      </c>
      <c r="AE1" s="340"/>
      <c r="AF1" s="340" t="s">
        <v>715</v>
      </c>
      <c r="AG1" s="340"/>
      <c r="AH1" s="340" t="s">
        <v>716</v>
      </c>
      <c r="AI1" s="340"/>
      <c r="AJ1" s="340" t="s">
        <v>717</v>
      </c>
      <c r="AK1" s="340"/>
      <c r="AL1" s="340" t="s">
        <v>718</v>
      </c>
      <c r="AM1" s="340"/>
      <c r="AN1" s="340" t="s">
        <v>719</v>
      </c>
      <c r="AO1" s="340"/>
      <c r="AP1" s="340" t="s">
        <v>720</v>
      </c>
      <c r="AQ1" s="340"/>
      <c r="AR1" s="226" t="s">
        <v>522</v>
      </c>
    </row>
    <row r="2" spans="1:47">
      <c r="B2" s="226" t="s">
        <v>569</v>
      </c>
      <c r="C2" s="225"/>
      <c r="D2" s="228"/>
      <c r="E2" s="228">
        <f>IF(E73=0,"",SUM(E6:E23)/(E73*4))</f>
        <v>0.65779654336306281</v>
      </c>
      <c r="F2" s="228"/>
      <c r="G2" s="228">
        <f>IF(G73=0,"",SUM(G6:G23)/(G73*4))</f>
        <v>0.40624873671149098</v>
      </c>
      <c r="H2" s="228"/>
      <c r="I2" s="228">
        <f>IF(I73=0,"",SUM(I6:I23)/(I73*4))</f>
        <v>0.49158660714064972</v>
      </c>
      <c r="J2" s="228"/>
      <c r="K2" s="228" t="str">
        <f>IF(K73=0,"",SUM(K6:K23)/(K73*4))</f>
        <v/>
      </c>
      <c r="L2" s="228"/>
      <c r="M2" s="228">
        <f>IF(M73=0,"",SUM(M6:M23)/(M73*4))</f>
        <v>0.25</v>
      </c>
      <c r="N2" s="228"/>
      <c r="O2" s="228" t="str">
        <f>IF(O73=0,"",SUM(O6:O23)/(O73*4))</f>
        <v/>
      </c>
      <c r="P2" s="228"/>
      <c r="Q2" s="228" t="str">
        <f>IF(Q73=0,"",SUM(Q6:Q23)/(Q73*4))</f>
        <v/>
      </c>
      <c r="R2" s="228"/>
      <c r="S2" s="228" t="str">
        <f>IF(S73=0,"",SUM(S6:S23)/(S73*4))</f>
        <v/>
      </c>
      <c r="T2" s="228"/>
      <c r="U2" s="228" t="str">
        <f>IF(U73=0,"",SUM(U6:U23)/(U73*4))</f>
        <v/>
      </c>
      <c r="V2" s="228"/>
      <c r="W2" s="228" t="str">
        <f>IF(W73=0,"",SUM(W6:W23)/(W73*4))</f>
        <v/>
      </c>
      <c r="X2" s="228"/>
      <c r="Y2" s="228" t="str">
        <f>IF(Y73=0,"",SUM(Y6:Y23)/(Y73*4))</f>
        <v/>
      </c>
      <c r="Z2" s="228"/>
      <c r="AA2" s="228" t="str">
        <f>IF(AA73=0,"",SUM(AA6:AA23)/(AA73*4))</f>
        <v/>
      </c>
      <c r="AB2" s="228"/>
      <c r="AC2" s="228" t="str">
        <f>IF(AC73=0,"",SUM(AC6:AC23)/(AC73*4))</f>
        <v/>
      </c>
      <c r="AD2" s="228"/>
      <c r="AE2" s="228" t="str">
        <f>IF(AE73=0,"",SUM(AE6:AE23)/(AE73*4))</f>
        <v/>
      </c>
      <c r="AF2" s="228"/>
      <c r="AG2" s="228" t="str">
        <f>IF(AG73=0,"",SUM(AG6:AG23)/(AG73*4))</f>
        <v/>
      </c>
      <c r="AH2" s="228"/>
      <c r="AI2" s="228" t="str">
        <f>IF(AI73=0,"",SUM(AI6:AI23)/(AI73*4))</f>
        <v/>
      </c>
      <c r="AJ2" s="228"/>
      <c r="AK2" s="228" t="str">
        <f>IF(AK73=0,"",SUM(AK6:AK23)/(AK73*4))</f>
        <v/>
      </c>
      <c r="AL2" s="228"/>
      <c r="AM2" s="228" t="str">
        <f>IF(AM73=0,"",SUM(AM6:AM23)/(AM73*4))</f>
        <v/>
      </c>
      <c r="AN2" s="228"/>
      <c r="AO2" s="228" t="str">
        <f>IF(AO73=0,"",SUM(AO6:AO23)/(AO73*4))</f>
        <v/>
      </c>
      <c r="AP2" s="228"/>
      <c r="AQ2" s="228" t="str">
        <f>IF(AQ73=0,"",SUM(AQ6:AQ23)/(AQ73*4))</f>
        <v/>
      </c>
      <c r="AS2" s="228">
        <f ca="1">SUM(AS6:AS26)/($AS$4*4)</f>
        <v>0.62978837705542645</v>
      </c>
      <c r="AT2" s="228"/>
    </row>
    <row r="3" spans="1:47" ht="13.5" customHeight="1">
      <c r="B3" s="226" t="s">
        <v>558</v>
      </c>
      <c r="C3" s="225"/>
      <c r="D3" s="225"/>
      <c r="E3" s="225">
        <f>SUM(E59:E72)/$C$4</f>
        <v>1</v>
      </c>
      <c r="F3" s="225"/>
      <c r="G3" s="225">
        <f>SUM(G59:G72)/$C$4</f>
        <v>1</v>
      </c>
      <c r="H3" s="225"/>
      <c r="I3" s="225">
        <f>SUM(I59:I72)/$C$4</f>
        <v>1</v>
      </c>
      <c r="J3" s="225"/>
      <c r="K3" s="225">
        <f>SUM(K59:K72)/$C$4</f>
        <v>0</v>
      </c>
      <c r="L3" s="225"/>
      <c r="M3" s="225">
        <f>SUM(M59:M72)/$C$4</f>
        <v>0.2</v>
      </c>
      <c r="N3" s="225"/>
      <c r="O3" s="225">
        <f>SUM(O59:O72)/$C$4</f>
        <v>0</v>
      </c>
      <c r="P3" s="225"/>
      <c r="Q3" s="225">
        <f>SUM(Q59:Q72)/$C$4</f>
        <v>0</v>
      </c>
      <c r="R3" s="225"/>
      <c r="S3" s="225">
        <f>SUM(S59:S72)/$C$4</f>
        <v>0</v>
      </c>
      <c r="T3" s="225"/>
      <c r="U3" s="225">
        <f>SUM(U59:U72)/$C$4</f>
        <v>0</v>
      </c>
      <c r="V3" s="225"/>
      <c r="W3" s="225">
        <f>SUM(W59:W72)/$C$4</f>
        <v>0</v>
      </c>
      <c r="X3" s="225"/>
      <c r="Y3" s="225">
        <f>SUM(Y59:Y72)/$C$4</f>
        <v>0</v>
      </c>
      <c r="Z3" s="225"/>
      <c r="AA3" s="225">
        <f>SUM(AA59:AA72)/$C$4</f>
        <v>0</v>
      </c>
      <c r="AB3" s="225"/>
      <c r="AC3" s="225">
        <f>SUM(AC59:AC72)/$C$4</f>
        <v>0</v>
      </c>
      <c r="AD3" s="225"/>
      <c r="AE3" s="225">
        <f>SUM(AE59:AE72)/$C$4</f>
        <v>0</v>
      </c>
      <c r="AF3" s="225"/>
      <c r="AG3" s="225">
        <f>SUM(AG59:AG72)/$C$4</f>
        <v>0</v>
      </c>
      <c r="AH3" s="225"/>
      <c r="AI3" s="225">
        <f>SUM(AI59:AI72)/$C$4</f>
        <v>0</v>
      </c>
      <c r="AJ3" s="225"/>
      <c r="AK3" s="225">
        <f>SUM(AK59:AK72)/$C$4</f>
        <v>0</v>
      </c>
      <c r="AL3" s="225"/>
      <c r="AM3" s="225">
        <f>SUM(AM59:AM72)/$C$4</f>
        <v>0</v>
      </c>
      <c r="AN3" s="225"/>
      <c r="AO3" s="225">
        <f>SUM(AO59:AO72)/$C$4</f>
        <v>0</v>
      </c>
      <c r="AP3" s="225"/>
      <c r="AQ3" s="225">
        <f>SUM(AQ59:AQ72)/$C$4</f>
        <v>0</v>
      </c>
      <c r="AS3" s="228">
        <f>AS59/(AS4*AS60)</f>
        <v>0.92753623188405798</v>
      </c>
      <c r="AT3" s="228"/>
    </row>
    <row r="4" spans="1:47" s="229" customFormat="1">
      <c r="B4" s="229" t="s">
        <v>570</v>
      </c>
      <c r="C4" s="229">
        <f>SUM(C6:C23)</f>
        <v>20</v>
      </c>
      <c r="AS4" s="230">
        <f>SUM(C6:C26)</f>
        <v>23</v>
      </c>
      <c r="AT4" s="230"/>
      <c r="AU4" s="231"/>
    </row>
    <row r="5" spans="1:47">
      <c r="B5" s="225" t="s">
        <v>2</v>
      </c>
      <c r="C5" s="225" t="s">
        <v>559</v>
      </c>
      <c r="D5" s="225" t="s">
        <v>561</v>
      </c>
      <c r="E5" s="225" t="s">
        <v>560</v>
      </c>
      <c r="F5" s="225" t="s">
        <v>561</v>
      </c>
      <c r="G5" s="225" t="s">
        <v>560</v>
      </c>
      <c r="H5" s="225" t="s">
        <v>561</v>
      </c>
      <c r="I5" s="225" t="s">
        <v>560</v>
      </c>
      <c r="J5" s="225" t="s">
        <v>561</v>
      </c>
      <c r="K5" s="225" t="s">
        <v>560</v>
      </c>
      <c r="L5" s="225" t="s">
        <v>561</v>
      </c>
      <c r="M5" s="225" t="s">
        <v>560</v>
      </c>
      <c r="N5" s="225" t="s">
        <v>561</v>
      </c>
      <c r="O5" s="225" t="s">
        <v>560</v>
      </c>
      <c r="P5" s="225" t="s">
        <v>561</v>
      </c>
      <c r="Q5" s="225" t="s">
        <v>560</v>
      </c>
      <c r="R5" s="225" t="s">
        <v>561</v>
      </c>
      <c r="S5" s="225" t="s">
        <v>560</v>
      </c>
      <c r="T5" s="225" t="s">
        <v>561</v>
      </c>
      <c r="U5" s="225" t="s">
        <v>560</v>
      </c>
      <c r="V5" s="225" t="s">
        <v>561</v>
      </c>
      <c r="W5" s="225" t="s">
        <v>560</v>
      </c>
      <c r="X5" s="225" t="s">
        <v>561</v>
      </c>
      <c r="Y5" s="225" t="s">
        <v>560</v>
      </c>
      <c r="Z5" s="225" t="s">
        <v>561</v>
      </c>
      <c r="AA5" s="225" t="s">
        <v>560</v>
      </c>
      <c r="AB5" s="225" t="s">
        <v>561</v>
      </c>
      <c r="AC5" s="225" t="s">
        <v>560</v>
      </c>
      <c r="AD5" s="225" t="s">
        <v>561</v>
      </c>
      <c r="AE5" s="225" t="s">
        <v>560</v>
      </c>
      <c r="AF5" s="225" t="s">
        <v>561</v>
      </c>
      <c r="AG5" s="225" t="s">
        <v>560</v>
      </c>
      <c r="AH5" s="225" t="s">
        <v>561</v>
      </c>
      <c r="AI5" s="225" t="s">
        <v>560</v>
      </c>
      <c r="AJ5" s="225" t="s">
        <v>561</v>
      </c>
      <c r="AK5" s="225" t="s">
        <v>560</v>
      </c>
      <c r="AL5" s="225" t="s">
        <v>561</v>
      </c>
      <c r="AM5" s="225" t="s">
        <v>560</v>
      </c>
      <c r="AN5" s="225" t="s">
        <v>561</v>
      </c>
      <c r="AO5" s="225" t="s">
        <v>560</v>
      </c>
      <c r="AP5" s="225" t="s">
        <v>561</v>
      </c>
      <c r="AQ5" s="225" t="s">
        <v>560</v>
      </c>
      <c r="AR5" s="225" t="s">
        <v>561</v>
      </c>
      <c r="AS5" s="225" t="s">
        <v>560</v>
      </c>
      <c r="AT5" s="225" t="s">
        <v>852</v>
      </c>
    </row>
    <row r="6" spans="1:47" s="233" customFormat="1">
      <c r="A6" s="225">
        <v>1</v>
      </c>
      <c r="B6" s="225" t="s">
        <v>856</v>
      </c>
      <c r="C6" s="232">
        <v>4</v>
      </c>
      <c r="D6" s="232">
        <f t="shared" ref="D6:D15" si="0">E38</f>
        <v>1.7692307692307692</v>
      </c>
      <c r="E6" s="232">
        <f>D6*$C$6</f>
        <v>7.0769230769230766</v>
      </c>
      <c r="F6" s="232">
        <f t="shared" ref="F6:F7" si="1">G38</f>
        <v>3.9215686274509803E-2</v>
      </c>
      <c r="G6" s="232">
        <f>F6*$C$6</f>
        <v>0.15686274509803921</v>
      </c>
      <c r="H6" s="232">
        <f t="shared" ref="H6:H7" si="2">I38</f>
        <v>2.5301204819277112</v>
      </c>
      <c r="I6" s="232">
        <f>H6*$C$6</f>
        <v>10.120481927710845</v>
      </c>
      <c r="J6" s="232">
        <f t="shared" ref="J6:J7" si="3">K38</f>
        <v>0</v>
      </c>
      <c r="K6" s="232">
        <f>J6*$C$6</f>
        <v>0</v>
      </c>
      <c r="L6" s="232">
        <f t="shared" ref="L6:L7" si="4">M38</f>
        <v>0</v>
      </c>
      <c r="M6" s="232">
        <f>L6*$C$6</f>
        <v>0</v>
      </c>
      <c r="N6" s="232">
        <f t="shared" ref="N6:N7" si="5">O38</f>
        <v>0</v>
      </c>
      <c r="O6" s="232">
        <f>N6*$C$6</f>
        <v>0</v>
      </c>
      <c r="P6" s="232">
        <f t="shared" ref="P6:P7" si="6">Q38</f>
        <v>0</v>
      </c>
      <c r="Q6" s="232">
        <f>P6*$C$6</f>
        <v>0</v>
      </c>
      <c r="R6" s="232">
        <f t="shared" ref="R6:R7" si="7">S38</f>
        <v>0</v>
      </c>
      <c r="S6" s="232">
        <f>R6*$C$6</f>
        <v>0</v>
      </c>
      <c r="T6" s="232">
        <f t="shared" ref="T6:T7" si="8">U38</f>
        <v>0</v>
      </c>
      <c r="U6" s="232">
        <f>T6*$C$6</f>
        <v>0</v>
      </c>
      <c r="V6" s="232">
        <f t="shared" ref="V6:V7" si="9">W38</f>
        <v>0</v>
      </c>
      <c r="W6" s="232">
        <f>V6*$C$6</f>
        <v>0</v>
      </c>
      <c r="X6" s="232">
        <f t="shared" ref="X6:X7" si="10">Y38</f>
        <v>0</v>
      </c>
      <c r="Y6" s="232">
        <f>X6*$C$6</f>
        <v>0</v>
      </c>
      <c r="Z6" s="232">
        <f t="shared" ref="Z6:Z7" si="11">AA38</f>
        <v>0</v>
      </c>
      <c r="AA6" s="232">
        <f>Z6*$C$6</f>
        <v>0</v>
      </c>
      <c r="AB6" s="232">
        <f t="shared" ref="AB6:AB7" si="12">AC38</f>
        <v>0</v>
      </c>
      <c r="AC6" s="232">
        <f>AB6*$C$6</f>
        <v>0</v>
      </c>
      <c r="AD6" s="232">
        <f t="shared" ref="AD6:AD7" si="13">AE38</f>
        <v>0</v>
      </c>
      <c r="AE6" s="232">
        <f>AD6*$C$6</f>
        <v>0</v>
      </c>
      <c r="AF6" s="232">
        <f t="shared" ref="AF6:AF7" si="14">AG38</f>
        <v>0</v>
      </c>
      <c r="AG6" s="232">
        <f>AF6*$C$6</f>
        <v>0</v>
      </c>
      <c r="AH6" s="232">
        <f t="shared" ref="AH6:AH7" si="15">AI38</f>
        <v>0</v>
      </c>
      <c r="AI6" s="232">
        <f>AH6*$C$6</f>
        <v>0</v>
      </c>
      <c r="AJ6" s="232">
        <f t="shared" ref="AJ6:AJ7" si="16">AK38</f>
        <v>0</v>
      </c>
      <c r="AK6" s="232">
        <f>AJ6*$C$6</f>
        <v>0</v>
      </c>
      <c r="AL6" s="232">
        <f t="shared" ref="AL6:AL7" si="17">AM38</f>
        <v>0</v>
      </c>
      <c r="AM6" s="232">
        <f>AL6*$C$6</f>
        <v>0</v>
      </c>
      <c r="AN6" s="232">
        <f t="shared" ref="AN6:AN7" si="18">AO38</f>
        <v>0</v>
      </c>
      <c r="AO6" s="232">
        <f>AN6*$C$6</f>
        <v>0</v>
      </c>
      <c r="AP6" s="232">
        <f t="shared" ref="AP6:AP7" si="19">AQ38</f>
        <v>0</v>
      </c>
      <c r="AQ6" s="232">
        <f>AP6*$C$6</f>
        <v>0</v>
      </c>
      <c r="AR6" s="233">
        <f t="shared" ref="AR6:AR15" ca="1" si="20">AS38</f>
        <v>1.5067279784118222</v>
      </c>
      <c r="AS6" s="232">
        <f ca="1">AR6*AT6</f>
        <v>6.0269119136472886</v>
      </c>
      <c r="AT6" s="233">
        <v>4</v>
      </c>
      <c r="AU6" s="232">
        <f>AT6/25*100</f>
        <v>16</v>
      </c>
    </row>
    <row r="7" spans="1:47" s="234" customFormat="1">
      <c r="A7" s="225">
        <v>2</v>
      </c>
      <c r="B7" s="225" t="s">
        <v>8</v>
      </c>
      <c r="C7" s="232">
        <v>1</v>
      </c>
      <c r="D7" s="232">
        <f t="shared" si="0"/>
        <v>0</v>
      </c>
      <c r="E7" s="232">
        <f>D7*$C$7</f>
        <v>0</v>
      </c>
      <c r="F7" s="232">
        <f t="shared" si="1"/>
        <v>0</v>
      </c>
      <c r="G7" s="232">
        <f>F7*$C$7</f>
        <v>0</v>
      </c>
      <c r="H7" s="232">
        <f t="shared" si="2"/>
        <v>0</v>
      </c>
      <c r="I7" s="232">
        <f>H7*$C$7</f>
        <v>0</v>
      </c>
      <c r="J7" s="232">
        <f t="shared" si="3"/>
        <v>0</v>
      </c>
      <c r="K7" s="232">
        <f>J7*$C$7</f>
        <v>0</v>
      </c>
      <c r="L7" s="232">
        <f t="shared" si="4"/>
        <v>0</v>
      </c>
      <c r="M7" s="232">
        <f>L7*$C$7</f>
        <v>0</v>
      </c>
      <c r="N7" s="232">
        <f t="shared" si="5"/>
        <v>0</v>
      </c>
      <c r="O7" s="232">
        <f>N7*$C$7</f>
        <v>0</v>
      </c>
      <c r="P7" s="232">
        <f t="shared" si="6"/>
        <v>0</v>
      </c>
      <c r="Q7" s="232">
        <f>P7*$C$7</f>
        <v>0</v>
      </c>
      <c r="R7" s="232">
        <f t="shared" si="7"/>
        <v>0</v>
      </c>
      <c r="S7" s="232">
        <f>R7*$C$7</f>
        <v>0</v>
      </c>
      <c r="T7" s="232">
        <f t="shared" si="8"/>
        <v>0</v>
      </c>
      <c r="U7" s="232">
        <f>T7*$C$7</f>
        <v>0</v>
      </c>
      <c r="V7" s="232">
        <f t="shared" si="9"/>
        <v>0</v>
      </c>
      <c r="W7" s="232">
        <f>V7*$C$7</f>
        <v>0</v>
      </c>
      <c r="X7" s="232">
        <f t="shared" si="10"/>
        <v>0</v>
      </c>
      <c r="Y7" s="232">
        <f>X7*$C$7</f>
        <v>0</v>
      </c>
      <c r="Z7" s="232">
        <f t="shared" si="11"/>
        <v>0</v>
      </c>
      <c r="AA7" s="232">
        <f>Z7*$C$7</f>
        <v>0</v>
      </c>
      <c r="AB7" s="232">
        <f t="shared" si="12"/>
        <v>0</v>
      </c>
      <c r="AC7" s="232">
        <f>AB7*$C$7</f>
        <v>0</v>
      </c>
      <c r="AD7" s="232">
        <f t="shared" si="13"/>
        <v>0</v>
      </c>
      <c r="AE7" s="232">
        <f>AD7*$C$7</f>
        <v>0</v>
      </c>
      <c r="AF7" s="232">
        <f t="shared" si="14"/>
        <v>0</v>
      </c>
      <c r="AG7" s="232">
        <f>AF7*$C$7</f>
        <v>0</v>
      </c>
      <c r="AH7" s="232">
        <f t="shared" si="15"/>
        <v>0</v>
      </c>
      <c r="AI7" s="232">
        <f>AH7*$C$7</f>
        <v>0</v>
      </c>
      <c r="AJ7" s="232">
        <f t="shared" si="16"/>
        <v>0</v>
      </c>
      <c r="AK7" s="232">
        <f>AJ7*$C$7</f>
        <v>0</v>
      </c>
      <c r="AL7" s="232">
        <f t="shared" si="17"/>
        <v>0</v>
      </c>
      <c r="AM7" s="232">
        <f>AL7*$C$7</f>
        <v>0</v>
      </c>
      <c r="AN7" s="232">
        <f t="shared" si="18"/>
        <v>0</v>
      </c>
      <c r="AO7" s="232">
        <f>AN7*$C$7</f>
        <v>0</v>
      </c>
      <c r="AP7" s="232">
        <f t="shared" si="19"/>
        <v>0</v>
      </c>
      <c r="AQ7" s="232">
        <f>AP7*$C$7</f>
        <v>0</v>
      </c>
      <c r="AR7" s="233">
        <f t="shared" ca="1" si="20"/>
        <v>0</v>
      </c>
      <c r="AS7" s="232">
        <f t="shared" ref="AS7:AS25" ca="1" si="21">AR7*AT7</f>
        <v>0</v>
      </c>
      <c r="AT7" s="234">
        <v>1</v>
      </c>
      <c r="AU7" s="232">
        <f t="shared" ref="AU7:AU25" si="22">AT7/25*100</f>
        <v>4</v>
      </c>
    </row>
    <row r="8" spans="1:47" s="234" customFormat="1">
      <c r="A8" s="225">
        <v>3</v>
      </c>
      <c r="B8" s="225" t="s">
        <v>562</v>
      </c>
      <c r="C8" s="232">
        <v>4</v>
      </c>
      <c r="D8" s="233">
        <f>IF(E40&lt;-4,-4, IF(E40&gt;4,4,E40))</f>
        <v>1.4867000980304867</v>
      </c>
      <c r="E8" s="232">
        <f>D8*$C$8</f>
        <v>5.946800392121947</v>
      </c>
      <c r="F8" s="233">
        <f>IF(G40&lt;-4,-4, IF(G40&gt;4,4,G40))</f>
        <v>-0.1475742853780222</v>
      </c>
      <c r="G8" s="232">
        <f>F8*$C$8</f>
        <v>-0.59029714151208879</v>
      </c>
      <c r="H8" s="233">
        <f>IF(I40&lt;-4,-4, IF(I40&gt;4,4,I40))</f>
        <v>-1.1150550057813842</v>
      </c>
      <c r="I8" s="232">
        <f>H8*$C$8</f>
        <v>-4.4602200231255367</v>
      </c>
      <c r="J8" s="233">
        <f>IF(K40&lt;-4,-4, IF(K40&gt;4,4,K40))</f>
        <v>0</v>
      </c>
      <c r="K8" s="232">
        <f>J8*$C$8</f>
        <v>0</v>
      </c>
      <c r="L8" s="233">
        <f>IF(M40&lt;-4,-4, IF(M40&gt;4,4,M40))</f>
        <v>0</v>
      </c>
      <c r="M8" s="232">
        <f>L8*$C$8</f>
        <v>0</v>
      </c>
      <c r="N8" s="233">
        <f>IF(O40&lt;-4,-4, IF(O40&gt;4,4,O40))</f>
        <v>0</v>
      </c>
      <c r="O8" s="232">
        <f>N8*$C$8</f>
        <v>0</v>
      </c>
      <c r="P8" s="233">
        <f>IF(Q40&lt;-4,-4, IF(Q40&gt;4,4,Q40))</f>
        <v>0</v>
      </c>
      <c r="Q8" s="232">
        <f>P8*$C$8</f>
        <v>0</v>
      </c>
      <c r="R8" s="233">
        <f>IF(S40&lt;-4,-4, IF(S40&gt;4,4,S40))</f>
        <v>0</v>
      </c>
      <c r="S8" s="232">
        <f>R8*$C$8</f>
        <v>0</v>
      </c>
      <c r="T8" s="233">
        <f>IF(U40&lt;-4,-4, IF(U40&gt;4,4,U40))</f>
        <v>0</v>
      </c>
      <c r="U8" s="232">
        <f>T8*$C$8</f>
        <v>0</v>
      </c>
      <c r="V8" s="233">
        <f>IF(W40&lt;-4,-4, IF(W40&gt;4,4,W40))</f>
        <v>0</v>
      </c>
      <c r="W8" s="232">
        <f>V8*$C$8</f>
        <v>0</v>
      </c>
      <c r="X8" s="233">
        <f>IF(Y40&lt;-4,-4, IF(Y40&gt;4,4,Y40))</f>
        <v>0</v>
      </c>
      <c r="Y8" s="232">
        <f>X8*$C$8</f>
        <v>0</v>
      </c>
      <c r="Z8" s="233">
        <f>IF(AA40&lt;-4,-4, IF(AA40&gt;4,4,AA40))</f>
        <v>0</v>
      </c>
      <c r="AA8" s="232">
        <f>Z8*$C$8</f>
        <v>0</v>
      </c>
      <c r="AB8" s="233">
        <f>IF(AC40&lt;-4,-4, IF(AC40&gt;4,4,AC40))</f>
        <v>0</v>
      </c>
      <c r="AC8" s="232">
        <f>AB8*$C$8</f>
        <v>0</v>
      </c>
      <c r="AD8" s="233">
        <f>IF(AE40&lt;-4,-4, IF(AE40&gt;4,4,AE40))</f>
        <v>0</v>
      </c>
      <c r="AE8" s="232">
        <f>AD8*$C$8</f>
        <v>0</v>
      </c>
      <c r="AF8" s="233">
        <f>IF(AG40&lt;-4,-4, IF(AG40&gt;4,4,AG40))</f>
        <v>0</v>
      </c>
      <c r="AG8" s="232">
        <f>AF8*$C$8</f>
        <v>0</v>
      </c>
      <c r="AH8" s="233">
        <f>IF(AI40&lt;-4,-4, IF(AI40&gt;4,4,AI40))</f>
        <v>0</v>
      </c>
      <c r="AI8" s="232">
        <f>AH8*$C$8</f>
        <v>0</v>
      </c>
      <c r="AJ8" s="233">
        <f>IF(AK40&lt;-4,-4, IF(AK40&gt;4,4,AK40))</f>
        <v>0</v>
      </c>
      <c r="AK8" s="232">
        <f>AJ8*$C$8</f>
        <v>0</v>
      </c>
      <c r="AL8" s="233">
        <f>IF(AM40&lt;-4,-4, IF(AM40&gt;4,4,AM40))</f>
        <v>0</v>
      </c>
      <c r="AM8" s="232">
        <f>AL8*$C$8</f>
        <v>0</v>
      </c>
      <c r="AN8" s="233">
        <f>IF(AO40&lt;-4,-4, IF(AO40&gt;4,4,AO40))</f>
        <v>0</v>
      </c>
      <c r="AO8" s="232">
        <f>AN8*$C$8</f>
        <v>0</v>
      </c>
      <c r="AP8" s="233">
        <f>IF(AQ40&lt;-4,-4, IF(AQ40&gt;4,4,AQ40))</f>
        <v>0</v>
      </c>
      <c r="AQ8" s="232">
        <f>AP8*$C$8</f>
        <v>0</v>
      </c>
      <c r="AR8" s="233">
        <f ca="1">IF(AS40&lt;-4,-4, IF(AS40&gt;4,4,AS40))</f>
        <v>0.43048802719631674</v>
      </c>
      <c r="AS8" s="232">
        <f t="shared" ca="1" si="21"/>
        <v>1.7219521087852669</v>
      </c>
      <c r="AT8" s="234">
        <v>4</v>
      </c>
      <c r="AU8" s="232">
        <f t="shared" si="22"/>
        <v>16</v>
      </c>
    </row>
    <row r="9" spans="1:47" s="234" customFormat="1">
      <c r="A9" s="225">
        <v>4</v>
      </c>
      <c r="B9" s="225" t="s">
        <v>547</v>
      </c>
      <c r="C9" s="232">
        <v>1</v>
      </c>
      <c r="D9" s="232">
        <f t="shared" si="0"/>
        <v>4</v>
      </c>
      <c r="E9" s="232">
        <f>D9*$C$9</f>
        <v>4</v>
      </c>
      <c r="F9" s="232">
        <f t="shared" ref="F9:F10" si="23">G41</f>
        <v>4</v>
      </c>
      <c r="G9" s="232">
        <f>F9*$C$9</f>
        <v>4</v>
      </c>
      <c r="H9" s="232">
        <f t="shared" ref="H9:H10" si="24">I41</f>
        <v>4</v>
      </c>
      <c r="I9" s="232">
        <f>H9*$C$9</f>
        <v>4</v>
      </c>
      <c r="J9" s="232">
        <f t="shared" ref="J9:J10" si="25">K41</f>
        <v>0</v>
      </c>
      <c r="K9" s="232">
        <f>J9*$C$9</f>
        <v>0</v>
      </c>
      <c r="L9" s="232">
        <f t="shared" ref="L9:L10" si="26">M41</f>
        <v>0</v>
      </c>
      <c r="M9" s="232">
        <f>L9*$C$9</f>
        <v>0</v>
      </c>
      <c r="N9" s="232">
        <f t="shared" ref="N9:N10" si="27">O41</f>
        <v>0</v>
      </c>
      <c r="O9" s="232">
        <f>N9*$C$9</f>
        <v>0</v>
      </c>
      <c r="P9" s="232">
        <f t="shared" ref="P9:P10" si="28">Q41</f>
        <v>0</v>
      </c>
      <c r="Q9" s="232">
        <f>P9*$C$9</f>
        <v>0</v>
      </c>
      <c r="R9" s="232">
        <f t="shared" ref="R9:R10" si="29">S41</f>
        <v>0</v>
      </c>
      <c r="S9" s="232">
        <f>R9*$C$9</f>
        <v>0</v>
      </c>
      <c r="T9" s="232">
        <f t="shared" ref="T9:T10" si="30">U41</f>
        <v>0</v>
      </c>
      <c r="U9" s="232">
        <f>T9*$C$9</f>
        <v>0</v>
      </c>
      <c r="V9" s="232">
        <f t="shared" ref="V9:V10" si="31">W41</f>
        <v>0</v>
      </c>
      <c r="W9" s="232">
        <f>V9*$C$9</f>
        <v>0</v>
      </c>
      <c r="X9" s="232">
        <f t="shared" ref="X9:X10" si="32">Y41</f>
        <v>0</v>
      </c>
      <c r="Y9" s="232">
        <f>X9*$C$9</f>
        <v>0</v>
      </c>
      <c r="Z9" s="232">
        <f t="shared" ref="Z9:Z10" si="33">AA41</f>
        <v>0</v>
      </c>
      <c r="AA9" s="232">
        <f>Z9*$C$9</f>
        <v>0</v>
      </c>
      <c r="AB9" s="232">
        <f t="shared" ref="AB9:AB10" si="34">AC41</f>
        <v>0</v>
      </c>
      <c r="AC9" s="232">
        <f>AB9*$C$9</f>
        <v>0</v>
      </c>
      <c r="AD9" s="232">
        <f t="shared" ref="AD9:AD10" si="35">AE41</f>
        <v>0</v>
      </c>
      <c r="AE9" s="232">
        <f>AD9*$C$9</f>
        <v>0</v>
      </c>
      <c r="AF9" s="232">
        <f t="shared" ref="AF9:AF10" si="36">AG41</f>
        <v>0</v>
      </c>
      <c r="AG9" s="232">
        <f>AF9*$C$9</f>
        <v>0</v>
      </c>
      <c r="AH9" s="232">
        <f t="shared" ref="AH9:AH10" si="37">AI41</f>
        <v>0</v>
      </c>
      <c r="AI9" s="232">
        <f>AH9*$C$9</f>
        <v>0</v>
      </c>
      <c r="AJ9" s="232">
        <f t="shared" ref="AJ9:AJ10" si="38">AK41</f>
        <v>0</v>
      </c>
      <c r="AK9" s="232">
        <f>AJ9*$C$9</f>
        <v>0</v>
      </c>
      <c r="AL9" s="232">
        <f t="shared" ref="AL9:AL10" si="39">AM41</f>
        <v>0</v>
      </c>
      <c r="AM9" s="232">
        <f>AL9*$C$9</f>
        <v>0</v>
      </c>
      <c r="AN9" s="232">
        <f t="shared" ref="AN9:AN10" si="40">AO41</f>
        <v>0</v>
      </c>
      <c r="AO9" s="232">
        <f>AN9*$C$9</f>
        <v>0</v>
      </c>
      <c r="AP9" s="232">
        <f t="shared" ref="AP9:AP10" si="41">AQ41</f>
        <v>0</v>
      </c>
      <c r="AQ9" s="232">
        <f>AP9*$C$9</f>
        <v>0</v>
      </c>
      <c r="AR9" s="233">
        <f t="shared" ca="1" si="20"/>
        <v>4</v>
      </c>
      <c r="AS9" s="232">
        <f t="shared" ca="1" si="21"/>
        <v>4</v>
      </c>
      <c r="AT9" s="234">
        <v>1</v>
      </c>
      <c r="AU9" s="232">
        <f t="shared" si="22"/>
        <v>4</v>
      </c>
    </row>
    <row r="10" spans="1:47" s="234" customFormat="1">
      <c r="A10" s="225">
        <v>5</v>
      </c>
      <c r="B10" s="225" t="s">
        <v>854</v>
      </c>
      <c r="C10" s="232">
        <v>1</v>
      </c>
      <c r="D10" s="232">
        <f>E42</f>
        <v>4</v>
      </c>
      <c r="E10" s="232">
        <f>D10*$C$10</f>
        <v>4</v>
      </c>
      <c r="F10" s="232">
        <f t="shared" si="23"/>
        <v>1</v>
      </c>
      <c r="G10" s="232">
        <f>F10*$C$10</f>
        <v>1</v>
      </c>
      <c r="H10" s="232">
        <f t="shared" si="24"/>
        <v>4</v>
      </c>
      <c r="I10" s="232">
        <f>H10*$C$10</f>
        <v>4</v>
      </c>
      <c r="J10" s="232">
        <f t="shared" si="25"/>
        <v>0</v>
      </c>
      <c r="K10" s="232">
        <f>J10*$C$10</f>
        <v>0</v>
      </c>
      <c r="L10" s="232">
        <f t="shared" si="26"/>
        <v>0</v>
      </c>
      <c r="M10" s="232">
        <f>L10*$C$10</f>
        <v>0</v>
      </c>
      <c r="N10" s="232">
        <f t="shared" si="27"/>
        <v>0</v>
      </c>
      <c r="O10" s="232">
        <f>N10*$C$10</f>
        <v>0</v>
      </c>
      <c r="P10" s="232">
        <f t="shared" si="28"/>
        <v>0</v>
      </c>
      <c r="Q10" s="232">
        <f>P10*$C$10</f>
        <v>0</v>
      </c>
      <c r="R10" s="232">
        <f t="shared" si="29"/>
        <v>0</v>
      </c>
      <c r="S10" s="232">
        <f>R10*$C$10</f>
        <v>0</v>
      </c>
      <c r="T10" s="232">
        <f t="shared" si="30"/>
        <v>0</v>
      </c>
      <c r="U10" s="232">
        <f>T10*$C$10</f>
        <v>0</v>
      </c>
      <c r="V10" s="232">
        <f t="shared" si="31"/>
        <v>0</v>
      </c>
      <c r="W10" s="232">
        <f>V10*$C$10</f>
        <v>0</v>
      </c>
      <c r="X10" s="232">
        <f t="shared" si="32"/>
        <v>0</v>
      </c>
      <c r="Y10" s="232">
        <f>X10*$C$10</f>
        <v>0</v>
      </c>
      <c r="Z10" s="232">
        <f t="shared" si="33"/>
        <v>0</v>
      </c>
      <c r="AA10" s="232">
        <f>Z10*$C$10</f>
        <v>0</v>
      </c>
      <c r="AB10" s="232">
        <f t="shared" si="34"/>
        <v>0</v>
      </c>
      <c r="AC10" s="232">
        <f>AB10*$C$10</f>
        <v>0</v>
      </c>
      <c r="AD10" s="232">
        <f t="shared" si="35"/>
        <v>0</v>
      </c>
      <c r="AE10" s="232">
        <f>AD10*$C$10</f>
        <v>0</v>
      </c>
      <c r="AF10" s="232">
        <f t="shared" si="36"/>
        <v>0</v>
      </c>
      <c r="AG10" s="232">
        <f>AF10*$C$10</f>
        <v>0</v>
      </c>
      <c r="AH10" s="232">
        <f t="shared" si="37"/>
        <v>0</v>
      </c>
      <c r="AI10" s="232">
        <f>AH10*$C$10</f>
        <v>0</v>
      </c>
      <c r="AJ10" s="232">
        <f t="shared" si="38"/>
        <v>0</v>
      </c>
      <c r="AK10" s="232">
        <f>AJ10*$C$10</f>
        <v>0</v>
      </c>
      <c r="AL10" s="232">
        <f t="shared" si="39"/>
        <v>0</v>
      </c>
      <c r="AM10" s="232">
        <f>AL10*$C$10</f>
        <v>0</v>
      </c>
      <c r="AN10" s="232">
        <f t="shared" si="40"/>
        <v>0</v>
      </c>
      <c r="AO10" s="232">
        <f>AN10*$C$10</f>
        <v>0</v>
      </c>
      <c r="AP10" s="232">
        <f t="shared" si="41"/>
        <v>0</v>
      </c>
      <c r="AQ10" s="232">
        <f>AP10*$C$10</f>
        <v>0</v>
      </c>
      <c r="AR10" s="233">
        <f t="shared" si="20"/>
        <v>2.4249999999999998</v>
      </c>
      <c r="AS10" s="232">
        <f t="shared" si="21"/>
        <v>2.4249999999999998</v>
      </c>
      <c r="AT10" s="234">
        <v>1</v>
      </c>
      <c r="AU10" s="232">
        <f t="shared" si="22"/>
        <v>4</v>
      </c>
    </row>
    <row r="11" spans="1:47" s="235" customFormat="1">
      <c r="A11" s="225">
        <v>6</v>
      </c>
      <c r="B11" s="225" t="s">
        <v>7</v>
      </c>
      <c r="C11" s="232">
        <v>1</v>
      </c>
      <c r="D11" s="232">
        <f>IF(E43="",0,E43)</f>
        <v>4</v>
      </c>
      <c r="E11" s="232">
        <f>D11*$C$11</f>
        <v>4</v>
      </c>
      <c r="F11" s="232">
        <f>IF(G43="",0,G43)</f>
        <v>3</v>
      </c>
      <c r="G11" s="232">
        <f>F11*$C$11</f>
        <v>3</v>
      </c>
      <c r="H11" s="232">
        <f>IF(I43="",0,I43)</f>
        <v>4</v>
      </c>
      <c r="I11" s="232">
        <f>H11*$C$11</f>
        <v>4</v>
      </c>
      <c r="J11" s="232">
        <f>IF(K43="",0,K43)</f>
        <v>0</v>
      </c>
      <c r="K11" s="232">
        <f>J11*$C$11</f>
        <v>0</v>
      </c>
      <c r="L11" s="232">
        <f>IF(M43="",0,M43)</f>
        <v>0</v>
      </c>
      <c r="M11" s="232">
        <f>L11*$C$11</f>
        <v>0</v>
      </c>
      <c r="N11" s="232">
        <f>IF(O43="",0,O43)</f>
        <v>0</v>
      </c>
      <c r="O11" s="232">
        <f>N11*$C$11</f>
        <v>0</v>
      </c>
      <c r="P11" s="232">
        <f>IF(Q43="",0,Q43)</f>
        <v>0</v>
      </c>
      <c r="Q11" s="232">
        <f>P11*$C$11</f>
        <v>0</v>
      </c>
      <c r="R11" s="232">
        <f>IF(S43="",0,S43)</f>
        <v>0</v>
      </c>
      <c r="S11" s="232">
        <f>R11*$C$11</f>
        <v>0</v>
      </c>
      <c r="T11" s="232">
        <f>IF(U43="",0,U43)</f>
        <v>0</v>
      </c>
      <c r="U11" s="232">
        <f>T11*$C$11</f>
        <v>0</v>
      </c>
      <c r="V11" s="232">
        <f>IF(W43="",0,W43)</f>
        <v>0</v>
      </c>
      <c r="W11" s="232">
        <f>V11*$C$11</f>
        <v>0</v>
      </c>
      <c r="X11" s="232">
        <f>IF(Y43="",0,Y43)</f>
        <v>0</v>
      </c>
      <c r="Y11" s="232">
        <f>X11*$C$11</f>
        <v>0</v>
      </c>
      <c r="Z11" s="232">
        <f>IF(AA43="",0,AA43)</f>
        <v>0</v>
      </c>
      <c r="AA11" s="232">
        <f>Z11*$C$11</f>
        <v>0</v>
      </c>
      <c r="AB11" s="232">
        <f>IF(AC43="",0,AC43)</f>
        <v>0</v>
      </c>
      <c r="AC11" s="232">
        <f>AB11*$C$11</f>
        <v>0</v>
      </c>
      <c r="AD11" s="232">
        <f>IF(AE43="",0,AE43)</f>
        <v>0</v>
      </c>
      <c r="AE11" s="232">
        <f>AD11*$C$11</f>
        <v>0</v>
      </c>
      <c r="AF11" s="232">
        <f>IF(AG43="",0,AG43)</f>
        <v>0</v>
      </c>
      <c r="AG11" s="232">
        <f>AF11*$C$11</f>
        <v>0</v>
      </c>
      <c r="AH11" s="232">
        <f>IF(AI43="",0,AI43)</f>
        <v>0</v>
      </c>
      <c r="AI11" s="232">
        <f>AH11*$C$11</f>
        <v>0</v>
      </c>
      <c r="AJ11" s="232">
        <f>IF(AK43="",0,AK43)</f>
        <v>0</v>
      </c>
      <c r="AK11" s="232">
        <f>AJ11*$C$11</f>
        <v>0</v>
      </c>
      <c r="AL11" s="232">
        <f>IF(AM43="",0,AM43)</f>
        <v>0</v>
      </c>
      <c r="AM11" s="232">
        <f>AL11*$C$11</f>
        <v>0</v>
      </c>
      <c r="AN11" s="232">
        <f>IF(AO43="",0,AO43)</f>
        <v>0</v>
      </c>
      <c r="AO11" s="232">
        <f>AN11*$C$11</f>
        <v>0</v>
      </c>
      <c r="AP11" s="232">
        <f>IF(AQ43="",0,AQ43)</f>
        <v>0</v>
      </c>
      <c r="AQ11" s="232">
        <f>AP11*$C$11</f>
        <v>0</v>
      </c>
      <c r="AR11" s="233">
        <f>IF(AS43="",0,AS43)</f>
        <v>3.333333333333333</v>
      </c>
      <c r="AS11" s="232">
        <f t="shared" si="21"/>
        <v>3.333333333333333</v>
      </c>
      <c r="AT11" s="235">
        <v>1</v>
      </c>
      <c r="AU11" s="232">
        <f t="shared" si="22"/>
        <v>4</v>
      </c>
    </row>
    <row r="12" spans="1:47" s="234" customFormat="1">
      <c r="A12" s="225">
        <v>7</v>
      </c>
      <c r="B12" s="225" t="s">
        <v>521</v>
      </c>
      <c r="C12" s="232">
        <v>0.5</v>
      </c>
      <c r="D12" s="232">
        <f t="shared" si="0"/>
        <v>4</v>
      </c>
      <c r="E12" s="232">
        <f>D12*$C$12</f>
        <v>2</v>
      </c>
      <c r="F12" s="232">
        <f t="shared" ref="F12:F15" si="42">G44</f>
        <v>4</v>
      </c>
      <c r="G12" s="232">
        <f>F12*$C$12</f>
        <v>2</v>
      </c>
      <c r="H12" s="232">
        <f t="shared" ref="H12:H15" si="43">I44</f>
        <v>2</v>
      </c>
      <c r="I12" s="232">
        <f>H12*$C$12</f>
        <v>1</v>
      </c>
      <c r="J12" s="232">
        <f t="shared" ref="J12:J15" si="44">K44</f>
        <v>0</v>
      </c>
      <c r="K12" s="232">
        <f>J12*$C$12</f>
        <v>0</v>
      </c>
      <c r="L12" s="232">
        <f t="shared" ref="L12:L15" si="45">M44</f>
        <v>0</v>
      </c>
      <c r="M12" s="232">
        <f>L12*$C$12</f>
        <v>0</v>
      </c>
      <c r="N12" s="232">
        <f t="shared" ref="N12:N15" si="46">O44</f>
        <v>0</v>
      </c>
      <c r="O12" s="232">
        <f>N12*$C$12</f>
        <v>0</v>
      </c>
      <c r="P12" s="232">
        <f t="shared" ref="P12:P15" si="47">Q44</f>
        <v>0</v>
      </c>
      <c r="Q12" s="232">
        <f>P12*$C$12</f>
        <v>0</v>
      </c>
      <c r="R12" s="232">
        <f t="shared" ref="R12:R15" si="48">S44</f>
        <v>0</v>
      </c>
      <c r="S12" s="232">
        <f>R12*$C$12</f>
        <v>0</v>
      </c>
      <c r="T12" s="232">
        <f t="shared" ref="T12:T15" si="49">U44</f>
        <v>0</v>
      </c>
      <c r="U12" s="232">
        <f>T12*$C$12</f>
        <v>0</v>
      </c>
      <c r="V12" s="232">
        <f t="shared" ref="V12:V15" si="50">W44</f>
        <v>0</v>
      </c>
      <c r="W12" s="232">
        <f>V12*$C$12</f>
        <v>0</v>
      </c>
      <c r="X12" s="232">
        <f t="shared" ref="X12:X15" si="51">Y44</f>
        <v>0</v>
      </c>
      <c r="Y12" s="232">
        <f>X12*$C$12</f>
        <v>0</v>
      </c>
      <c r="Z12" s="232">
        <f t="shared" ref="Z12:Z15" si="52">AA44</f>
        <v>0</v>
      </c>
      <c r="AA12" s="232">
        <f>Z12*$C$12</f>
        <v>0</v>
      </c>
      <c r="AB12" s="232">
        <f t="shared" ref="AB12:AB15" si="53">AC44</f>
        <v>0</v>
      </c>
      <c r="AC12" s="232">
        <f>AB12*$C$12</f>
        <v>0</v>
      </c>
      <c r="AD12" s="232">
        <f t="shared" ref="AD12:AD15" si="54">AE44</f>
        <v>0</v>
      </c>
      <c r="AE12" s="232">
        <f>AD12*$C$12</f>
        <v>0</v>
      </c>
      <c r="AF12" s="232">
        <f t="shared" ref="AF12:AF15" si="55">AG44</f>
        <v>0</v>
      </c>
      <c r="AG12" s="232">
        <f>AF12*$C$12</f>
        <v>0</v>
      </c>
      <c r="AH12" s="232">
        <f t="shared" ref="AH12:AH15" si="56">AI44</f>
        <v>0</v>
      </c>
      <c r="AI12" s="232">
        <f>AH12*$C$12</f>
        <v>0</v>
      </c>
      <c r="AJ12" s="232">
        <f t="shared" ref="AJ12:AJ15" si="57">AK44</f>
        <v>0</v>
      </c>
      <c r="AK12" s="232">
        <f>AJ12*$C$12</f>
        <v>0</v>
      </c>
      <c r="AL12" s="232">
        <f t="shared" ref="AL12:AL15" si="58">AM44</f>
        <v>0</v>
      </c>
      <c r="AM12" s="232">
        <f>AL12*$C$12</f>
        <v>0</v>
      </c>
      <c r="AN12" s="232">
        <f t="shared" ref="AN12:AN15" si="59">AO44</f>
        <v>0</v>
      </c>
      <c r="AO12" s="232">
        <f>AN12*$C$12</f>
        <v>0</v>
      </c>
      <c r="AP12" s="232">
        <f t="shared" ref="AP12:AP15" si="60">AQ44</f>
        <v>0</v>
      </c>
      <c r="AQ12" s="232">
        <f>AP12*$C$12</f>
        <v>0</v>
      </c>
      <c r="AR12" s="233">
        <f t="shared" si="20"/>
        <v>3.3333333333333335</v>
      </c>
      <c r="AS12" s="232">
        <f t="shared" si="21"/>
        <v>1.6666666666666667</v>
      </c>
      <c r="AT12" s="234">
        <v>0.5</v>
      </c>
      <c r="AU12" s="232">
        <f t="shared" si="22"/>
        <v>2</v>
      </c>
    </row>
    <row r="13" spans="1:47" s="234" customFormat="1">
      <c r="A13" s="225">
        <v>8</v>
      </c>
      <c r="B13" s="225" t="s">
        <v>6</v>
      </c>
      <c r="C13" s="232">
        <v>1</v>
      </c>
      <c r="D13" s="232">
        <f t="shared" si="0"/>
        <v>4</v>
      </c>
      <c r="E13" s="232">
        <f>D13*$C$13</f>
        <v>4</v>
      </c>
      <c r="F13" s="232">
        <f t="shared" si="42"/>
        <v>4</v>
      </c>
      <c r="G13" s="232">
        <f>F13*$C$13</f>
        <v>4</v>
      </c>
      <c r="H13" s="232">
        <f t="shared" si="43"/>
        <v>3</v>
      </c>
      <c r="I13" s="232">
        <f>H13*$C$13</f>
        <v>3</v>
      </c>
      <c r="J13" s="232">
        <f t="shared" si="44"/>
        <v>0</v>
      </c>
      <c r="K13" s="232">
        <f>J13*$C$13</f>
        <v>0</v>
      </c>
      <c r="L13" s="232">
        <f t="shared" si="45"/>
        <v>0</v>
      </c>
      <c r="M13" s="232">
        <f>L13*$C$13</f>
        <v>0</v>
      </c>
      <c r="N13" s="232">
        <f t="shared" si="46"/>
        <v>0</v>
      </c>
      <c r="O13" s="232">
        <f>N13*$C$13</f>
        <v>0</v>
      </c>
      <c r="P13" s="232">
        <f t="shared" si="47"/>
        <v>0</v>
      </c>
      <c r="Q13" s="232">
        <f>P13*$C$13</f>
        <v>0</v>
      </c>
      <c r="R13" s="232">
        <f t="shared" si="48"/>
        <v>0</v>
      </c>
      <c r="S13" s="232">
        <f>R13*$C$13</f>
        <v>0</v>
      </c>
      <c r="T13" s="232">
        <f t="shared" si="49"/>
        <v>0</v>
      </c>
      <c r="U13" s="232">
        <f>T13*$C$13</f>
        <v>0</v>
      </c>
      <c r="V13" s="232">
        <f t="shared" si="50"/>
        <v>0</v>
      </c>
      <c r="W13" s="232">
        <f>V13*$C$13</f>
        <v>0</v>
      </c>
      <c r="X13" s="232">
        <f t="shared" si="51"/>
        <v>0</v>
      </c>
      <c r="Y13" s="232">
        <f>X13*$C$13</f>
        <v>0</v>
      </c>
      <c r="Z13" s="232">
        <f t="shared" si="52"/>
        <v>0</v>
      </c>
      <c r="AA13" s="232">
        <f>Z13*$C$13</f>
        <v>0</v>
      </c>
      <c r="AB13" s="232">
        <f t="shared" si="53"/>
        <v>0</v>
      </c>
      <c r="AC13" s="232">
        <f>AB13*$C$13</f>
        <v>0</v>
      </c>
      <c r="AD13" s="232">
        <f t="shared" si="54"/>
        <v>0</v>
      </c>
      <c r="AE13" s="232">
        <f>AD13*$C$13</f>
        <v>0</v>
      </c>
      <c r="AF13" s="232">
        <f t="shared" si="55"/>
        <v>0</v>
      </c>
      <c r="AG13" s="232">
        <f>AF13*$C$13</f>
        <v>0</v>
      </c>
      <c r="AH13" s="232">
        <f t="shared" si="56"/>
        <v>0</v>
      </c>
      <c r="AI13" s="232">
        <f>AH13*$C$13</f>
        <v>0</v>
      </c>
      <c r="AJ13" s="232">
        <f t="shared" si="57"/>
        <v>0</v>
      </c>
      <c r="AK13" s="232">
        <f>AJ13*$C$13</f>
        <v>0</v>
      </c>
      <c r="AL13" s="232">
        <f t="shared" si="58"/>
        <v>0</v>
      </c>
      <c r="AM13" s="232">
        <f>AL13*$C$13</f>
        <v>0</v>
      </c>
      <c r="AN13" s="232">
        <f t="shared" si="59"/>
        <v>0</v>
      </c>
      <c r="AO13" s="232">
        <f>AN13*$C$13</f>
        <v>0</v>
      </c>
      <c r="AP13" s="232">
        <f t="shared" si="60"/>
        <v>0</v>
      </c>
      <c r="AQ13" s="232">
        <f>AP13*$C$13</f>
        <v>0</v>
      </c>
      <c r="AR13" s="233">
        <f t="shared" si="20"/>
        <v>4</v>
      </c>
      <c r="AS13" s="232">
        <f t="shared" si="21"/>
        <v>4</v>
      </c>
      <c r="AT13" s="234">
        <v>1</v>
      </c>
      <c r="AU13" s="232">
        <f t="shared" si="22"/>
        <v>4</v>
      </c>
    </row>
    <row r="14" spans="1:47" s="234" customFormat="1">
      <c r="A14" s="225">
        <v>9</v>
      </c>
      <c r="B14" s="225" t="s">
        <v>563</v>
      </c>
      <c r="C14" s="232">
        <v>2</v>
      </c>
      <c r="D14" s="236">
        <f t="shared" si="0"/>
        <v>2.8</v>
      </c>
      <c r="E14" s="232">
        <f>E46*$C$14</f>
        <v>5.6</v>
      </c>
      <c r="F14" s="236">
        <f t="shared" si="42"/>
        <v>2.8</v>
      </c>
      <c r="G14" s="232">
        <f>G46*$C$14</f>
        <v>5.6</v>
      </c>
      <c r="H14" s="236">
        <f t="shared" si="43"/>
        <v>2</v>
      </c>
      <c r="I14" s="232">
        <f>I46*$C$14</f>
        <v>4</v>
      </c>
      <c r="J14" s="236">
        <f t="shared" si="44"/>
        <v>0</v>
      </c>
      <c r="K14" s="232">
        <f>K46*$C$14</f>
        <v>0</v>
      </c>
      <c r="L14" s="236">
        <f t="shared" si="45"/>
        <v>0</v>
      </c>
      <c r="M14" s="232">
        <f>M46*$C$14</f>
        <v>0</v>
      </c>
      <c r="N14" s="236">
        <f t="shared" si="46"/>
        <v>0</v>
      </c>
      <c r="O14" s="232">
        <f>O46*$C$14</f>
        <v>0</v>
      </c>
      <c r="P14" s="236">
        <f t="shared" si="47"/>
        <v>0</v>
      </c>
      <c r="Q14" s="232">
        <f>Q46*$C$14</f>
        <v>0</v>
      </c>
      <c r="R14" s="236">
        <f t="shared" si="48"/>
        <v>0</v>
      </c>
      <c r="S14" s="232">
        <f>S46*$C$14</f>
        <v>0</v>
      </c>
      <c r="T14" s="236">
        <f t="shared" si="49"/>
        <v>0</v>
      </c>
      <c r="U14" s="232">
        <f>U46*$C$14</f>
        <v>0</v>
      </c>
      <c r="V14" s="236">
        <f t="shared" si="50"/>
        <v>0</v>
      </c>
      <c r="W14" s="232">
        <f>W46*$C$14</f>
        <v>0</v>
      </c>
      <c r="X14" s="236">
        <f t="shared" si="51"/>
        <v>0</v>
      </c>
      <c r="Y14" s="232">
        <f>Y46*$C$14</f>
        <v>0</v>
      </c>
      <c r="Z14" s="236">
        <f t="shared" si="52"/>
        <v>0</v>
      </c>
      <c r="AA14" s="232">
        <f>AA46*$C$14</f>
        <v>0</v>
      </c>
      <c r="AB14" s="236">
        <f t="shared" si="53"/>
        <v>0</v>
      </c>
      <c r="AC14" s="232">
        <f>AC46*$C$14</f>
        <v>0</v>
      </c>
      <c r="AD14" s="236">
        <f t="shared" si="54"/>
        <v>0</v>
      </c>
      <c r="AE14" s="232">
        <f>AE46*$C$14</f>
        <v>0</v>
      </c>
      <c r="AF14" s="236">
        <f t="shared" si="55"/>
        <v>0</v>
      </c>
      <c r="AG14" s="232">
        <f>AG46*$C$14</f>
        <v>0</v>
      </c>
      <c r="AH14" s="236">
        <f t="shared" si="56"/>
        <v>0</v>
      </c>
      <c r="AI14" s="232">
        <f>AI46*$C$14</f>
        <v>0</v>
      </c>
      <c r="AJ14" s="236">
        <f t="shared" si="57"/>
        <v>0</v>
      </c>
      <c r="AK14" s="232">
        <f>AK46*$C$14</f>
        <v>0</v>
      </c>
      <c r="AL14" s="236">
        <f t="shared" si="58"/>
        <v>0</v>
      </c>
      <c r="AM14" s="232">
        <f>AM46*$C$14</f>
        <v>0</v>
      </c>
      <c r="AN14" s="236">
        <f t="shared" si="59"/>
        <v>0</v>
      </c>
      <c r="AO14" s="232">
        <f>AO46*$C$14</f>
        <v>0</v>
      </c>
      <c r="AP14" s="236">
        <f t="shared" si="60"/>
        <v>0</v>
      </c>
      <c r="AQ14" s="232">
        <f>AQ46*$C$14</f>
        <v>0</v>
      </c>
      <c r="AR14" s="233">
        <f t="shared" si="20"/>
        <v>2.5333333333333341</v>
      </c>
      <c r="AS14" s="232">
        <f t="shared" si="21"/>
        <v>7.6000000000000023</v>
      </c>
      <c r="AT14" s="234">
        <v>3</v>
      </c>
      <c r="AU14" s="232">
        <f t="shared" si="22"/>
        <v>12</v>
      </c>
    </row>
    <row r="15" spans="1:47" s="234" customFormat="1">
      <c r="A15" s="225">
        <v>10</v>
      </c>
      <c r="B15" s="225" t="s">
        <v>855</v>
      </c>
      <c r="C15" s="232">
        <v>1</v>
      </c>
      <c r="D15" s="236">
        <f t="shared" si="0"/>
        <v>3</v>
      </c>
      <c r="E15" s="232">
        <f>D15*$C$15</f>
        <v>3</v>
      </c>
      <c r="F15" s="236">
        <f t="shared" si="42"/>
        <v>4</v>
      </c>
      <c r="G15" s="232">
        <f>F15*$C$15</f>
        <v>4</v>
      </c>
      <c r="H15" s="236">
        <f t="shared" si="43"/>
        <v>4</v>
      </c>
      <c r="I15" s="232">
        <f>H15*$C$15</f>
        <v>4</v>
      </c>
      <c r="J15" s="236">
        <f t="shared" si="44"/>
        <v>4</v>
      </c>
      <c r="K15" s="232">
        <f>J15*$C$15</f>
        <v>4</v>
      </c>
      <c r="L15" s="236">
        <f t="shared" si="45"/>
        <v>4</v>
      </c>
      <c r="M15" s="232">
        <f>L15*$C$15</f>
        <v>4</v>
      </c>
      <c r="N15" s="236">
        <f t="shared" si="46"/>
        <v>4</v>
      </c>
      <c r="O15" s="232">
        <f>N15*$C$15</f>
        <v>4</v>
      </c>
      <c r="P15" s="236">
        <f t="shared" si="47"/>
        <v>4</v>
      </c>
      <c r="Q15" s="232">
        <f>P15*$C$15</f>
        <v>4</v>
      </c>
      <c r="R15" s="236">
        <f t="shared" si="48"/>
        <v>4</v>
      </c>
      <c r="S15" s="232">
        <f>R15*$C$15</f>
        <v>4</v>
      </c>
      <c r="T15" s="236">
        <f t="shared" si="49"/>
        <v>4</v>
      </c>
      <c r="U15" s="232">
        <f>T15*$C$15</f>
        <v>4</v>
      </c>
      <c r="V15" s="236">
        <f t="shared" si="50"/>
        <v>4</v>
      </c>
      <c r="W15" s="232">
        <f>V15*$C$15</f>
        <v>4</v>
      </c>
      <c r="X15" s="236">
        <f t="shared" si="51"/>
        <v>4</v>
      </c>
      <c r="Y15" s="232">
        <f>X15*$C$15</f>
        <v>4</v>
      </c>
      <c r="Z15" s="236">
        <f t="shared" si="52"/>
        <v>4</v>
      </c>
      <c r="AA15" s="232">
        <f>Z15*$C$15</f>
        <v>4</v>
      </c>
      <c r="AB15" s="236">
        <f t="shared" si="53"/>
        <v>4</v>
      </c>
      <c r="AC15" s="232">
        <f>AB15*$C$15</f>
        <v>4</v>
      </c>
      <c r="AD15" s="236">
        <f t="shared" si="54"/>
        <v>4</v>
      </c>
      <c r="AE15" s="232">
        <f>AD15*$C$15</f>
        <v>4</v>
      </c>
      <c r="AF15" s="236">
        <f t="shared" si="55"/>
        <v>4</v>
      </c>
      <c r="AG15" s="232">
        <f>AF15*$C$15</f>
        <v>4</v>
      </c>
      <c r="AH15" s="236">
        <f t="shared" si="56"/>
        <v>4</v>
      </c>
      <c r="AI15" s="232">
        <f>AH15*$C$15</f>
        <v>4</v>
      </c>
      <c r="AJ15" s="236">
        <f t="shared" si="57"/>
        <v>4</v>
      </c>
      <c r="AK15" s="232">
        <f>AJ15*$C$15</f>
        <v>4</v>
      </c>
      <c r="AL15" s="236">
        <f t="shared" si="58"/>
        <v>4</v>
      </c>
      <c r="AM15" s="232">
        <f>AL15*$C$15</f>
        <v>4</v>
      </c>
      <c r="AN15" s="236">
        <f t="shared" si="59"/>
        <v>4</v>
      </c>
      <c r="AO15" s="232">
        <f>AN15*$C$15</f>
        <v>4</v>
      </c>
      <c r="AP15" s="236">
        <f t="shared" si="60"/>
        <v>4</v>
      </c>
      <c r="AQ15" s="232">
        <f>AP15*$C$15</f>
        <v>4</v>
      </c>
      <c r="AR15" s="233">
        <f t="shared" si="20"/>
        <v>3</v>
      </c>
      <c r="AS15" s="232">
        <f t="shared" si="21"/>
        <v>3</v>
      </c>
      <c r="AT15" s="234">
        <v>1</v>
      </c>
      <c r="AU15" s="232">
        <f t="shared" si="22"/>
        <v>4</v>
      </c>
    </row>
    <row r="16" spans="1:47" s="234" customFormat="1">
      <c r="A16" s="225">
        <v>11</v>
      </c>
      <c r="B16" s="225" t="s">
        <v>3</v>
      </c>
      <c r="C16" s="232">
        <v>0.5</v>
      </c>
      <c r="D16" s="232">
        <f>IF(OR(Input!C33="", Input!C34="",Input!C35="",Input!C36=""),0,((1*(MAX(D17:D20))+(0.5*(MIN(D17:D20)))))/(6/4))</f>
        <v>2</v>
      </c>
      <c r="E16" s="232">
        <f>D16*$C$16</f>
        <v>1</v>
      </c>
      <c r="F16" s="232">
        <f>IF(OR(Input!E33="", Input!E34="",Input!E35="",Input!E36=""),0,((1*(MAX(F17:F20))+(0.5*(MIN(F17:F20)))))/(6/4))</f>
        <v>2.6666666666666665</v>
      </c>
      <c r="G16" s="232">
        <f>F16*$C$16</f>
        <v>1.3333333333333333</v>
      </c>
      <c r="H16" s="232">
        <f>IF(OR(Input!G33="", Input!G34="",Input!G35="",Input!G36=""),0,((1*(MAX(H17:H20))+(0.5*(MIN(H17:H20)))))/(6/4))</f>
        <v>1.3333333333333333</v>
      </c>
      <c r="I16" s="232">
        <f>H16*$C$16</f>
        <v>0.66666666666666663</v>
      </c>
      <c r="J16" s="232">
        <f>IF(OR(Input!I33="", Input!I34="",Input!I35="",Input!I36=""),0,((1*(MAX(J17:J20))+(0.5*(MIN(J17:J20)))))/(6/4))</f>
        <v>0</v>
      </c>
      <c r="K16" s="232">
        <f>J16*$C$16</f>
        <v>0</v>
      </c>
      <c r="L16" s="232">
        <f>IF(OR(Input!K33="", Input!K34="",Input!K35="",Input!K36=""),0,((1*(MAX(L17:L20))+(0.5*(MIN(L17:L20)))))/(6/4))</f>
        <v>0</v>
      </c>
      <c r="M16" s="232">
        <f>L16*$C$16</f>
        <v>0</v>
      </c>
      <c r="N16" s="232">
        <f>IF(OR(Input!M33="", Input!M34="",Input!M35="",Input!M36=""),0,((1*(MAX(N17:N20))+(0.5*(MIN(N17:N20)))))/(6/4))</f>
        <v>0</v>
      </c>
      <c r="O16" s="232">
        <f>N16*$C$16</f>
        <v>0</v>
      </c>
      <c r="P16" s="232">
        <f>IF(OR(Input!O33="", Input!O34="",Input!O35="",Input!O36=""),0,((1*(MAX(P17:P20))+(0.5*(MIN(P17:P20)))))/(6/4))</f>
        <v>0</v>
      </c>
      <c r="Q16" s="232">
        <f>P16*$C$16</f>
        <v>0</v>
      </c>
      <c r="R16" s="232">
        <f>IF(OR(Input!Q33="", Input!Q34="",Input!Q35="",Input!Q36=""),0,((1*(MAX(R17:R20))+(0.5*(MIN(R17:R20)))))/(6/4))</f>
        <v>0</v>
      </c>
      <c r="S16" s="232">
        <f>R16*$C$16</f>
        <v>0</v>
      </c>
      <c r="T16" s="232">
        <f>IF(OR(Input!S33="", Input!S34="",Input!S35="",Input!S36=""),0,((1*(MAX(T17:T20))+(0.5*(MIN(T17:T20)))))/(6/4))</f>
        <v>0</v>
      </c>
      <c r="U16" s="232">
        <f>T16*$C$16</f>
        <v>0</v>
      </c>
      <c r="V16" s="232">
        <f>IF(OR(Input!U33="", Input!U34="",Input!U35="",Input!U36=""),0,((1*(MAX(V17:V20))+(0.5*(MIN(V17:V20)))))/(6/4))</f>
        <v>0</v>
      </c>
      <c r="W16" s="232">
        <f>V16*$C$16</f>
        <v>0</v>
      </c>
      <c r="X16" s="232">
        <f>IF(OR(Input!W33="", Input!W34="",Input!W35="",Input!W36=""),0,((1*(MAX(X17:X20))+(0.5*(MIN(X17:X20)))))/(6/4))</f>
        <v>0</v>
      </c>
      <c r="Y16" s="232">
        <f>X16*$C$16</f>
        <v>0</v>
      </c>
      <c r="Z16" s="232">
        <f>IF(OR(Input!Y33="", Input!Y34="",Input!Y35="",Input!Y36=""),0,((1*(MAX(Z17:Z20))+(0.5*(MIN(Z17:Z20)))))/(6/4))</f>
        <v>0</v>
      </c>
      <c r="AA16" s="232">
        <f>Z16*$C$16</f>
        <v>0</v>
      </c>
      <c r="AB16" s="232">
        <f>IF(OR(Input!AA33="", Input!AA34="",Input!AA35="",Input!AA36=""),0,((1*(MAX(AB17:AB20))+(0.5*(MIN(AB17:AB20)))))/(6/4))</f>
        <v>0</v>
      </c>
      <c r="AC16" s="232">
        <f>AB16*$C$16</f>
        <v>0</v>
      </c>
      <c r="AD16" s="232">
        <f>IF(OR(Input!AC33="", Input!AC34="",Input!AC35="",Input!AC36=""),0,((1*(MAX(AD17:AD20))+(0.5*(MIN(AD17:AD20)))))/(6/4))</f>
        <v>0</v>
      </c>
      <c r="AE16" s="232">
        <f>AD16*$C$16</f>
        <v>0</v>
      </c>
      <c r="AF16" s="232">
        <f>IF(OR(Input!AE33="", Input!AE34="",Input!AE35="",Input!AE36=""),0,((1*(MAX(AF17:AF20))+(0.5*(MIN(AF17:AF20)))))/(6/4))</f>
        <v>0</v>
      </c>
      <c r="AG16" s="232">
        <f>AF16*$C$16</f>
        <v>0</v>
      </c>
      <c r="AH16" s="232">
        <f>IF(OR(Input!AG33="", Input!AG34="",Input!AG35="",Input!AG36=""),0,((1*(MAX(AH17:AH20))+(0.5*(MIN(AH17:AH20)))))/(6/4))</f>
        <v>0</v>
      </c>
      <c r="AI16" s="232">
        <f>AH16*$C$16</f>
        <v>0</v>
      </c>
      <c r="AJ16" s="232">
        <f>IF(OR(Input!AI33="", Input!AI34="",Input!AI35="",Input!AI36=""),0,((1*(MAX(AJ17:AJ20))+(0.5*(MIN(AJ17:AJ20)))))/(6/4))</f>
        <v>0</v>
      </c>
      <c r="AK16" s="232">
        <f>AJ16*$C$16</f>
        <v>0</v>
      </c>
      <c r="AL16" s="232">
        <f>IF(OR(Input!AK33="", Input!AK34="",Input!AK35="",Input!AK36=""),0,((1*(MAX(AL17:AL20))+(0.5*(MIN(AL17:AL20)))))/(6/4))</f>
        <v>0</v>
      </c>
      <c r="AM16" s="232">
        <f>AL16*$C$16</f>
        <v>0</v>
      </c>
      <c r="AN16" s="232">
        <f>IF(OR(Input!AM33="", Input!AM34="",Input!AM35="",Input!AM36=""),0,((1*(MAX(AN17:AN20))+(0.5*(MIN(AN17:AN20)))))/(6/4))</f>
        <v>0</v>
      </c>
      <c r="AO16" s="232">
        <f>AN16*$C$16</f>
        <v>0</v>
      </c>
      <c r="AP16" s="232">
        <f>IF(OR(Input!AO33="", Input!AO34="",Input!AO35="",Input!AO36=""),0,((1*(MAX(AP17:AP20))+(0.5*(MIN(AP17:AP20)))))/(6/4))</f>
        <v>0</v>
      </c>
      <c r="AQ16" s="232">
        <f>AP16*$C$16</f>
        <v>0</v>
      </c>
      <c r="AR16" s="232">
        <f>IF(AR69=0,0,((1*(MAX(AR17:AR20))+(0.5*(MIN(AR17:AR20)))))/(6/4))</f>
        <v>0.66666666666666663</v>
      </c>
      <c r="AS16" s="232">
        <f t="shared" si="21"/>
        <v>0.33333333333333331</v>
      </c>
      <c r="AT16" s="234">
        <v>0.5</v>
      </c>
      <c r="AU16" s="232">
        <f t="shared" si="22"/>
        <v>2</v>
      </c>
    </row>
    <row r="17" spans="1:48" s="234" customFormat="1">
      <c r="A17" s="225"/>
      <c r="B17" s="225" t="s">
        <v>5</v>
      </c>
      <c r="C17" s="232"/>
      <c r="D17" s="236">
        <f>E49</f>
        <v>3</v>
      </c>
      <c r="E17" s="232"/>
      <c r="F17" s="236">
        <f>G49</f>
        <v>2</v>
      </c>
      <c r="G17" s="232"/>
      <c r="H17" s="236">
        <f>I49</f>
        <v>1</v>
      </c>
      <c r="I17" s="232"/>
      <c r="J17" s="236">
        <f>K49</f>
        <v>4</v>
      </c>
      <c r="K17" s="232"/>
      <c r="L17" s="236">
        <f>M49</f>
        <v>4</v>
      </c>
      <c r="M17" s="232"/>
      <c r="N17" s="236">
        <f>O49</f>
        <v>4</v>
      </c>
      <c r="O17" s="232"/>
      <c r="P17" s="236">
        <f>Q49</f>
        <v>4</v>
      </c>
      <c r="Q17" s="232"/>
      <c r="R17" s="236">
        <f>S49</f>
        <v>4</v>
      </c>
      <c r="S17" s="232"/>
      <c r="T17" s="236">
        <f>U49</f>
        <v>4</v>
      </c>
      <c r="U17" s="232"/>
      <c r="V17" s="236">
        <f>W49</f>
        <v>4</v>
      </c>
      <c r="W17" s="232"/>
      <c r="X17" s="236">
        <f>Y49</f>
        <v>4</v>
      </c>
      <c r="Y17" s="232"/>
      <c r="Z17" s="236">
        <f>AA49</f>
        <v>4</v>
      </c>
      <c r="AA17" s="232"/>
      <c r="AB17" s="236">
        <f>AC49</f>
        <v>4</v>
      </c>
      <c r="AC17" s="232"/>
      <c r="AD17" s="236">
        <f>AE49</f>
        <v>4</v>
      </c>
      <c r="AE17" s="232"/>
      <c r="AF17" s="236">
        <f>AG49</f>
        <v>4</v>
      </c>
      <c r="AG17" s="232"/>
      <c r="AH17" s="236">
        <f>AI49</f>
        <v>4</v>
      </c>
      <c r="AI17" s="232"/>
      <c r="AJ17" s="236">
        <f>AK49</f>
        <v>4</v>
      </c>
      <c r="AK17" s="232"/>
      <c r="AL17" s="236">
        <f>AM49</f>
        <v>4</v>
      </c>
      <c r="AM17" s="232"/>
      <c r="AN17" s="236">
        <f>AO49</f>
        <v>4</v>
      </c>
      <c r="AO17" s="232"/>
      <c r="AP17" s="236">
        <f>AQ49</f>
        <v>4</v>
      </c>
      <c r="AQ17" s="232"/>
      <c r="AR17" s="233">
        <f t="shared" ref="AR17:AR25" si="61">AS49</f>
        <v>1</v>
      </c>
      <c r="AS17" s="232"/>
      <c r="AU17" s="232">
        <f t="shared" si="22"/>
        <v>0</v>
      </c>
    </row>
    <row r="18" spans="1:48" s="234" customFormat="1">
      <c r="A18" s="225"/>
      <c r="B18" s="225" t="s">
        <v>525</v>
      </c>
      <c r="C18" s="232"/>
      <c r="D18" s="236">
        <f>E50</f>
        <v>0</v>
      </c>
      <c r="E18" s="232"/>
      <c r="F18" s="236">
        <f>G50</f>
        <v>0</v>
      </c>
      <c r="G18" s="232"/>
      <c r="H18" s="236">
        <f>I50</f>
        <v>2</v>
      </c>
      <c r="I18" s="232"/>
      <c r="J18" s="236">
        <f>K50</f>
        <v>4</v>
      </c>
      <c r="K18" s="232"/>
      <c r="L18" s="236">
        <f>M50</f>
        <v>4</v>
      </c>
      <c r="M18" s="232"/>
      <c r="N18" s="236">
        <f>O50</f>
        <v>4</v>
      </c>
      <c r="O18" s="232"/>
      <c r="P18" s="236">
        <f>Q50</f>
        <v>4</v>
      </c>
      <c r="Q18" s="232"/>
      <c r="R18" s="236">
        <f>S50</f>
        <v>4</v>
      </c>
      <c r="S18" s="232"/>
      <c r="T18" s="236">
        <f>U50</f>
        <v>4</v>
      </c>
      <c r="U18" s="232"/>
      <c r="V18" s="236">
        <f>W50</f>
        <v>4</v>
      </c>
      <c r="W18" s="232"/>
      <c r="X18" s="236">
        <f>Y50</f>
        <v>4</v>
      </c>
      <c r="Y18" s="232"/>
      <c r="Z18" s="236">
        <f>AA50</f>
        <v>4</v>
      </c>
      <c r="AA18" s="232"/>
      <c r="AB18" s="236">
        <f>AC50</f>
        <v>4</v>
      </c>
      <c r="AC18" s="232"/>
      <c r="AD18" s="236">
        <f>AE50</f>
        <v>4</v>
      </c>
      <c r="AE18" s="232"/>
      <c r="AF18" s="236">
        <f>AG50</f>
        <v>4</v>
      </c>
      <c r="AG18" s="232"/>
      <c r="AH18" s="236">
        <f>AI50</f>
        <v>4</v>
      </c>
      <c r="AI18" s="232"/>
      <c r="AJ18" s="236">
        <f>AK50</f>
        <v>4</v>
      </c>
      <c r="AK18" s="232"/>
      <c r="AL18" s="236">
        <f>AM50</f>
        <v>4</v>
      </c>
      <c r="AM18" s="232"/>
      <c r="AN18" s="236">
        <f>AO50</f>
        <v>4</v>
      </c>
      <c r="AO18" s="232"/>
      <c r="AP18" s="236">
        <f>AQ50</f>
        <v>4</v>
      </c>
      <c r="AQ18" s="232"/>
      <c r="AR18" s="233">
        <f t="shared" si="61"/>
        <v>0</v>
      </c>
      <c r="AS18" s="232"/>
      <c r="AU18" s="232">
        <f t="shared" si="22"/>
        <v>0</v>
      </c>
    </row>
    <row r="19" spans="1:48" s="234" customFormat="1">
      <c r="A19" s="225"/>
      <c r="B19" s="225" t="s">
        <v>4</v>
      </c>
      <c r="C19" s="232"/>
      <c r="D19" s="236">
        <f>E51</f>
        <v>0</v>
      </c>
      <c r="E19" s="232"/>
      <c r="F19" s="236">
        <f>G51</f>
        <v>4</v>
      </c>
      <c r="G19" s="232"/>
      <c r="H19" s="236">
        <f>I51</f>
        <v>0</v>
      </c>
      <c r="I19" s="232"/>
      <c r="J19" s="236">
        <f>K51</f>
        <v>4</v>
      </c>
      <c r="K19" s="232"/>
      <c r="L19" s="236">
        <f>M51</f>
        <v>4</v>
      </c>
      <c r="M19" s="232"/>
      <c r="N19" s="236">
        <f>O51</f>
        <v>4</v>
      </c>
      <c r="O19" s="232"/>
      <c r="P19" s="236">
        <f>Q51</f>
        <v>4</v>
      </c>
      <c r="Q19" s="232"/>
      <c r="R19" s="236">
        <f>S51</f>
        <v>4</v>
      </c>
      <c r="S19" s="232"/>
      <c r="T19" s="236">
        <f>U51</f>
        <v>4</v>
      </c>
      <c r="U19" s="232"/>
      <c r="V19" s="236">
        <f>W51</f>
        <v>4</v>
      </c>
      <c r="W19" s="232"/>
      <c r="X19" s="236">
        <f>Y51</f>
        <v>4</v>
      </c>
      <c r="Y19" s="232"/>
      <c r="Z19" s="236">
        <f>AA51</f>
        <v>4</v>
      </c>
      <c r="AA19" s="232"/>
      <c r="AB19" s="236">
        <f>AC51</f>
        <v>4</v>
      </c>
      <c r="AC19" s="232"/>
      <c r="AD19" s="236">
        <f>AE51</f>
        <v>4</v>
      </c>
      <c r="AE19" s="232"/>
      <c r="AF19" s="236">
        <f>AG51</f>
        <v>4</v>
      </c>
      <c r="AG19" s="232"/>
      <c r="AH19" s="236">
        <f>AI51</f>
        <v>4</v>
      </c>
      <c r="AI19" s="232"/>
      <c r="AJ19" s="236">
        <f>AK51</f>
        <v>4</v>
      </c>
      <c r="AK19" s="232"/>
      <c r="AL19" s="236">
        <f>AM51</f>
        <v>4</v>
      </c>
      <c r="AM19" s="232"/>
      <c r="AN19" s="236">
        <f>AO51</f>
        <v>4</v>
      </c>
      <c r="AO19" s="232"/>
      <c r="AP19" s="236">
        <f>AQ51</f>
        <v>4</v>
      </c>
      <c r="AQ19" s="232"/>
      <c r="AR19" s="233">
        <f t="shared" si="61"/>
        <v>0</v>
      </c>
      <c r="AS19" s="232"/>
      <c r="AU19" s="232">
        <f t="shared" si="22"/>
        <v>0</v>
      </c>
    </row>
    <row r="20" spans="1:48" s="234" customFormat="1">
      <c r="A20" s="225"/>
      <c r="B20" s="225" t="s">
        <v>557</v>
      </c>
      <c r="C20" s="232"/>
      <c r="D20" s="236">
        <f>E52</f>
        <v>2</v>
      </c>
      <c r="E20" s="232"/>
      <c r="F20" s="236">
        <f>G52</f>
        <v>1</v>
      </c>
      <c r="G20" s="232"/>
      <c r="H20" s="236">
        <f>I52</f>
        <v>1</v>
      </c>
      <c r="I20" s="232"/>
      <c r="J20" s="236">
        <f>K52</f>
        <v>4</v>
      </c>
      <c r="K20" s="232"/>
      <c r="L20" s="236">
        <f>M52</f>
        <v>4</v>
      </c>
      <c r="M20" s="232"/>
      <c r="N20" s="236">
        <f>O52</f>
        <v>4</v>
      </c>
      <c r="O20" s="232"/>
      <c r="P20" s="236">
        <f>Q52</f>
        <v>4</v>
      </c>
      <c r="Q20" s="232"/>
      <c r="R20" s="236">
        <f>S52</f>
        <v>4</v>
      </c>
      <c r="S20" s="232"/>
      <c r="T20" s="236">
        <f>U52</f>
        <v>4</v>
      </c>
      <c r="U20" s="232"/>
      <c r="V20" s="236">
        <f>W52</f>
        <v>4</v>
      </c>
      <c r="W20" s="232"/>
      <c r="X20" s="236">
        <f>Y52</f>
        <v>4</v>
      </c>
      <c r="Y20" s="232"/>
      <c r="Z20" s="236">
        <f>AA52</f>
        <v>4</v>
      </c>
      <c r="AA20" s="232"/>
      <c r="AB20" s="236">
        <f>AC52</f>
        <v>4</v>
      </c>
      <c r="AC20" s="232"/>
      <c r="AD20" s="236">
        <f>AE52</f>
        <v>4</v>
      </c>
      <c r="AE20" s="232"/>
      <c r="AF20" s="236">
        <f>AG52</f>
        <v>4</v>
      </c>
      <c r="AG20" s="232"/>
      <c r="AH20" s="236">
        <f>AI52</f>
        <v>4</v>
      </c>
      <c r="AI20" s="232"/>
      <c r="AJ20" s="236">
        <f>AK52</f>
        <v>4</v>
      </c>
      <c r="AK20" s="232"/>
      <c r="AL20" s="236">
        <f>AM52</f>
        <v>4</v>
      </c>
      <c r="AM20" s="232"/>
      <c r="AN20" s="236">
        <f>AO52</f>
        <v>4</v>
      </c>
      <c r="AO20" s="232"/>
      <c r="AP20" s="236">
        <f>AQ52</f>
        <v>4</v>
      </c>
      <c r="AQ20" s="232"/>
      <c r="AR20" s="233">
        <f t="shared" si="61"/>
        <v>1</v>
      </c>
      <c r="AS20" s="232"/>
      <c r="AU20" s="232">
        <f t="shared" si="22"/>
        <v>0</v>
      </c>
    </row>
    <row r="21" spans="1:48" s="234" customFormat="1">
      <c r="A21" s="225">
        <v>12</v>
      </c>
      <c r="B21" s="225" t="s">
        <v>0</v>
      </c>
      <c r="C21" s="232">
        <v>1</v>
      </c>
      <c r="D21" s="232">
        <f>IF(E53="",0,E53)</f>
        <v>4</v>
      </c>
      <c r="E21" s="232">
        <f>D21*$C$21</f>
        <v>4</v>
      </c>
      <c r="F21" s="232">
        <f>IF(G53="",0,G53)</f>
        <v>3</v>
      </c>
      <c r="G21" s="232">
        <f>F21*$C$21</f>
        <v>3</v>
      </c>
      <c r="H21" s="232">
        <f>IF(I53="",0,I53)</f>
        <v>4</v>
      </c>
      <c r="I21" s="232">
        <f>H21*$C$21</f>
        <v>4</v>
      </c>
      <c r="J21" s="232">
        <f>IF(K53="",0,K53)</f>
        <v>0</v>
      </c>
      <c r="K21" s="232">
        <f>J21*$C$21</f>
        <v>0</v>
      </c>
      <c r="L21" s="232">
        <f>IF(M53="",0,M53)</f>
        <v>0</v>
      </c>
      <c r="M21" s="232">
        <f>L21*$C$21</f>
        <v>0</v>
      </c>
      <c r="N21" s="232">
        <f>IF(O53="",0,O53)</f>
        <v>0</v>
      </c>
      <c r="O21" s="232">
        <f>N21*$C$21</f>
        <v>0</v>
      </c>
      <c r="P21" s="232">
        <f>IF(Q53="",0,Q53)</f>
        <v>0</v>
      </c>
      <c r="Q21" s="232">
        <f>P21*$C$21</f>
        <v>0</v>
      </c>
      <c r="R21" s="232">
        <f>IF(S53="",0,S53)</f>
        <v>0</v>
      </c>
      <c r="S21" s="232">
        <f>R21*$C$21</f>
        <v>0</v>
      </c>
      <c r="T21" s="232">
        <f>IF(U53="",0,U53)</f>
        <v>0</v>
      </c>
      <c r="U21" s="232">
        <f>T21*$C$21</f>
        <v>0</v>
      </c>
      <c r="V21" s="232">
        <f>IF(W53="",0,W53)</f>
        <v>0</v>
      </c>
      <c r="W21" s="232">
        <f>V21*$C$21</f>
        <v>0</v>
      </c>
      <c r="X21" s="232">
        <f>IF(Y53="",0,Y53)</f>
        <v>0</v>
      </c>
      <c r="Y21" s="232">
        <f>X21*$C$21</f>
        <v>0</v>
      </c>
      <c r="Z21" s="232">
        <f>IF(AA53="",0,AA53)</f>
        <v>0</v>
      </c>
      <c r="AA21" s="232">
        <f>Z21*$C$21</f>
        <v>0</v>
      </c>
      <c r="AB21" s="232">
        <f>IF(AC53="",0,AC53)</f>
        <v>0</v>
      </c>
      <c r="AC21" s="232">
        <f>AB21*$C$21</f>
        <v>0</v>
      </c>
      <c r="AD21" s="232">
        <f>IF(AE53="",0,AE53)</f>
        <v>0</v>
      </c>
      <c r="AE21" s="232">
        <f>AD21*$C$21</f>
        <v>0</v>
      </c>
      <c r="AF21" s="232">
        <f>IF(AG53="",0,AG53)</f>
        <v>0</v>
      </c>
      <c r="AG21" s="232">
        <f>AF21*$C$21</f>
        <v>0</v>
      </c>
      <c r="AH21" s="232">
        <f>IF(AI53="",0,AI53)</f>
        <v>0</v>
      </c>
      <c r="AI21" s="232">
        <f>AH21*$C$21</f>
        <v>0</v>
      </c>
      <c r="AJ21" s="232">
        <f>IF(AK53="",0,AK53)</f>
        <v>0</v>
      </c>
      <c r="AK21" s="232">
        <f>AJ21*$C$21</f>
        <v>0</v>
      </c>
      <c r="AL21" s="232">
        <f>IF(AM53="",0,AM53)</f>
        <v>0</v>
      </c>
      <c r="AM21" s="232">
        <f>AL21*$C$21</f>
        <v>0</v>
      </c>
      <c r="AN21" s="232">
        <f>IF(AO53="",0,AO53)</f>
        <v>0</v>
      </c>
      <c r="AO21" s="232">
        <f>AN21*$C$21</f>
        <v>0</v>
      </c>
      <c r="AP21" s="232">
        <f>IF(AQ53="",0,AQ53)</f>
        <v>0</v>
      </c>
      <c r="AQ21" s="232">
        <f>AP21*$C$21</f>
        <v>0</v>
      </c>
      <c r="AR21" s="233">
        <f>IF(AS53="",0,AS53)</f>
        <v>3.333333333333333</v>
      </c>
      <c r="AS21" s="232">
        <f t="shared" si="21"/>
        <v>3.333333333333333</v>
      </c>
      <c r="AT21" s="234">
        <v>1</v>
      </c>
      <c r="AU21" s="232">
        <f t="shared" si="22"/>
        <v>4</v>
      </c>
    </row>
    <row r="22" spans="1:48">
      <c r="A22" s="225">
        <v>13</v>
      </c>
      <c r="B22" s="225" t="s">
        <v>9</v>
      </c>
      <c r="C22" s="232">
        <v>1</v>
      </c>
      <c r="D22" s="232">
        <f>IF(E54="",0,E54)</f>
        <v>4</v>
      </c>
      <c r="E22" s="232">
        <f>D22*$C$22</f>
        <v>4</v>
      </c>
      <c r="F22" s="232">
        <f>IF(G54="",0,G54)</f>
        <v>4</v>
      </c>
      <c r="G22" s="232">
        <f>F22*$C$22</f>
        <v>4</v>
      </c>
      <c r="H22" s="232">
        <f>IF(I54="",0,I54)</f>
        <v>4</v>
      </c>
      <c r="I22" s="232">
        <f>H22*$C$22</f>
        <v>4</v>
      </c>
      <c r="J22" s="232">
        <f>IF(K54="",0,K54)</f>
        <v>0</v>
      </c>
      <c r="K22" s="232">
        <f>J22*$C$22</f>
        <v>0</v>
      </c>
      <c r="L22" s="232">
        <f>IF(M54="",0,M54)</f>
        <v>0</v>
      </c>
      <c r="M22" s="232">
        <f>L22*$C$22</f>
        <v>0</v>
      </c>
      <c r="N22" s="232">
        <f>IF(O54="",0,O54)</f>
        <v>0</v>
      </c>
      <c r="O22" s="232">
        <f>N22*$C$22</f>
        <v>0</v>
      </c>
      <c r="P22" s="232">
        <f>IF(Q54="",0,Q54)</f>
        <v>0</v>
      </c>
      <c r="Q22" s="232">
        <f>P22*$C$22</f>
        <v>0</v>
      </c>
      <c r="R22" s="232">
        <f>IF(S54="",0,S54)</f>
        <v>0</v>
      </c>
      <c r="S22" s="232">
        <f>R22*$C$22</f>
        <v>0</v>
      </c>
      <c r="T22" s="232">
        <f>IF(U54="",0,U54)</f>
        <v>0</v>
      </c>
      <c r="U22" s="232">
        <f>T22*$C$22</f>
        <v>0</v>
      </c>
      <c r="V22" s="232">
        <f>IF(W54="",0,W54)</f>
        <v>0</v>
      </c>
      <c r="W22" s="232">
        <f>V22*$C$22</f>
        <v>0</v>
      </c>
      <c r="X22" s="232">
        <f>IF(Y54="",0,Y54)</f>
        <v>0</v>
      </c>
      <c r="Y22" s="232">
        <f>X22*$C$22</f>
        <v>0</v>
      </c>
      <c r="Z22" s="232">
        <f>IF(AA54="",0,AA54)</f>
        <v>0</v>
      </c>
      <c r="AA22" s="232">
        <f>Z22*$C$22</f>
        <v>0</v>
      </c>
      <c r="AB22" s="232">
        <f>IF(AC54="",0,AC54)</f>
        <v>0</v>
      </c>
      <c r="AC22" s="232">
        <f>AB22*$C$22</f>
        <v>0</v>
      </c>
      <c r="AD22" s="232">
        <f>IF(AE54="",0,AE54)</f>
        <v>0</v>
      </c>
      <c r="AE22" s="232">
        <f>AD22*$C$22</f>
        <v>0</v>
      </c>
      <c r="AF22" s="232">
        <f>IF(AG54="",0,AG54)</f>
        <v>0</v>
      </c>
      <c r="AG22" s="232">
        <f>AF22*$C$22</f>
        <v>0</v>
      </c>
      <c r="AH22" s="232">
        <f>IF(AI54="",0,AI54)</f>
        <v>0</v>
      </c>
      <c r="AI22" s="232">
        <f>AH22*$C$22</f>
        <v>0</v>
      </c>
      <c r="AJ22" s="232">
        <f>IF(AK54="",0,AK54)</f>
        <v>0</v>
      </c>
      <c r="AK22" s="232">
        <f>AJ22*$C$22</f>
        <v>0</v>
      </c>
      <c r="AL22" s="232">
        <f>IF(AM54="",0,AM54)</f>
        <v>0</v>
      </c>
      <c r="AM22" s="232">
        <f>AL22*$C$22</f>
        <v>0</v>
      </c>
      <c r="AN22" s="232">
        <f>IF(AO54="",0,AO54)</f>
        <v>0</v>
      </c>
      <c r="AO22" s="232">
        <f>AN22*$C$22</f>
        <v>0</v>
      </c>
      <c r="AP22" s="232">
        <f>IF(AQ54="",0,AQ54)</f>
        <v>0</v>
      </c>
      <c r="AQ22" s="232">
        <f>AP22*$C$22</f>
        <v>0</v>
      </c>
      <c r="AR22" s="233">
        <f>IF(AS54="",0,AS54)</f>
        <v>4</v>
      </c>
      <c r="AS22" s="232">
        <f t="shared" si="21"/>
        <v>4</v>
      </c>
      <c r="AT22" s="225">
        <v>1</v>
      </c>
      <c r="AU22" s="232">
        <f t="shared" si="22"/>
        <v>4</v>
      </c>
    </row>
    <row r="23" spans="1:48">
      <c r="A23" s="225">
        <v>14</v>
      </c>
      <c r="B23" s="225" t="s">
        <v>1</v>
      </c>
      <c r="C23" s="232">
        <v>1</v>
      </c>
      <c r="D23" s="232">
        <f>IF(E55="",0,E55)</f>
        <v>4</v>
      </c>
      <c r="E23" s="232">
        <f>D23*$C$23</f>
        <v>4</v>
      </c>
      <c r="F23" s="232">
        <f>IF(G55="",0,G55)</f>
        <v>1</v>
      </c>
      <c r="G23" s="232">
        <f>F23*$C$23</f>
        <v>1</v>
      </c>
      <c r="H23" s="232">
        <f>IF(I55="",0,I55)</f>
        <v>1</v>
      </c>
      <c r="I23" s="232">
        <f>H23*$C$23</f>
        <v>1</v>
      </c>
      <c r="J23" s="232">
        <f>IF(K55="",0,K55)</f>
        <v>0</v>
      </c>
      <c r="K23" s="232">
        <f>J23*$C$23</f>
        <v>0</v>
      </c>
      <c r="L23" s="232">
        <f>IF(M55="",0,M55)</f>
        <v>0</v>
      </c>
      <c r="M23" s="232">
        <f>L23*$C$23</f>
        <v>0</v>
      </c>
      <c r="N23" s="232">
        <f>IF(O55="",0,O55)</f>
        <v>0</v>
      </c>
      <c r="O23" s="232">
        <f>N23*$C$23</f>
        <v>0</v>
      </c>
      <c r="P23" s="232">
        <f>IF(Q55="",0,Q55)</f>
        <v>0</v>
      </c>
      <c r="Q23" s="232">
        <f>P23*$C$23</f>
        <v>0</v>
      </c>
      <c r="R23" s="232">
        <f>IF(S55="",0,S55)</f>
        <v>0</v>
      </c>
      <c r="S23" s="232">
        <f>R23*$C$23</f>
        <v>0</v>
      </c>
      <c r="T23" s="232">
        <f>IF(U55="",0,U55)</f>
        <v>0</v>
      </c>
      <c r="U23" s="232">
        <f>T23*$C$23</f>
        <v>0</v>
      </c>
      <c r="V23" s="232">
        <f>IF(W55="",0,W55)</f>
        <v>0</v>
      </c>
      <c r="W23" s="232">
        <f>V23*$C$23</f>
        <v>0</v>
      </c>
      <c r="X23" s="232">
        <f>IF(Y55="",0,Y55)</f>
        <v>0</v>
      </c>
      <c r="Y23" s="232">
        <f>X23*$C$23</f>
        <v>0</v>
      </c>
      <c r="Z23" s="232">
        <f>IF(AA55="",0,AA55)</f>
        <v>0</v>
      </c>
      <c r="AA23" s="232">
        <f>Z23*$C$23</f>
        <v>0</v>
      </c>
      <c r="AB23" s="232">
        <f>IF(AC55="",0,AC55)</f>
        <v>0</v>
      </c>
      <c r="AC23" s="232">
        <f>AB23*$C$23</f>
        <v>0</v>
      </c>
      <c r="AD23" s="232">
        <f>IF(AE55="",0,AE55)</f>
        <v>0</v>
      </c>
      <c r="AE23" s="232">
        <f>AD23*$C$23</f>
        <v>0</v>
      </c>
      <c r="AF23" s="232">
        <f>IF(AG55="",0,AG55)</f>
        <v>0</v>
      </c>
      <c r="AG23" s="232">
        <f>AF23*$C$23</f>
        <v>0</v>
      </c>
      <c r="AH23" s="232">
        <f>IF(AI55="",0,AI55)</f>
        <v>0</v>
      </c>
      <c r="AI23" s="232">
        <f>AH23*$C$23</f>
        <v>0</v>
      </c>
      <c r="AJ23" s="232">
        <f>IF(AK55="",0,AK55)</f>
        <v>0</v>
      </c>
      <c r="AK23" s="232">
        <f>AJ23*$C$23</f>
        <v>0</v>
      </c>
      <c r="AL23" s="232">
        <f>IF(AM55="",0,AM55)</f>
        <v>0</v>
      </c>
      <c r="AM23" s="232">
        <f>AL23*$C$23</f>
        <v>0</v>
      </c>
      <c r="AN23" s="232">
        <f>IF(AO55="",0,AO55)</f>
        <v>0</v>
      </c>
      <c r="AO23" s="232">
        <f>AN23*$C$23</f>
        <v>0</v>
      </c>
      <c r="AP23" s="232">
        <f>IF(AQ55="",0,AQ55)</f>
        <v>0</v>
      </c>
      <c r="AQ23" s="232">
        <f>AP23*$C$23</f>
        <v>0</v>
      </c>
      <c r="AR23" s="233">
        <f>IF(AS55="",0,AS55)</f>
        <v>1.5</v>
      </c>
      <c r="AS23" s="232">
        <f t="shared" si="21"/>
        <v>1.5</v>
      </c>
      <c r="AT23" s="225">
        <v>1</v>
      </c>
      <c r="AU23" s="232">
        <f t="shared" si="22"/>
        <v>4</v>
      </c>
    </row>
    <row r="24" spans="1:48">
      <c r="A24" s="225">
        <v>15</v>
      </c>
      <c r="B24" s="225" t="s">
        <v>628</v>
      </c>
      <c r="C24" s="232">
        <v>1</v>
      </c>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3">
        <f t="shared" ca="1" si="61"/>
        <v>4</v>
      </c>
      <c r="AS24" s="232">
        <f t="shared" ca="1" si="21"/>
        <v>4</v>
      </c>
      <c r="AT24" s="225">
        <v>1</v>
      </c>
      <c r="AU24" s="232">
        <f t="shared" si="22"/>
        <v>4</v>
      </c>
    </row>
    <row r="25" spans="1:48">
      <c r="A25" s="225">
        <v>16</v>
      </c>
      <c r="B25" s="225" t="s">
        <v>739</v>
      </c>
      <c r="C25" s="225">
        <v>2</v>
      </c>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33">
        <f t="shared" si="61"/>
        <v>3.666666666666667</v>
      </c>
      <c r="AS25" s="232">
        <f t="shared" si="21"/>
        <v>11</v>
      </c>
      <c r="AT25" s="225">
        <v>3</v>
      </c>
      <c r="AU25" s="232">
        <f t="shared" si="22"/>
        <v>12</v>
      </c>
    </row>
    <row r="26" spans="1:48">
      <c r="A26" s="225">
        <v>17</v>
      </c>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33"/>
      <c r="AS26" s="232"/>
      <c r="AU26" s="232"/>
    </row>
    <row r="27" spans="1:48">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33"/>
      <c r="AS27" s="232"/>
      <c r="AT27" s="232"/>
    </row>
    <row r="28" spans="1:48">
      <c r="B28" s="225" t="s">
        <v>733</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33"/>
      <c r="AS28" s="232"/>
      <c r="AT28" s="232"/>
    </row>
    <row r="29" spans="1:48">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33"/>
      <c r="AS29" s="232"/>
      <c r="AT29" s="232"/>
    </row>
    <row r="30" spans="1:48">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33"/>
      <c r="AS30" s="232"/>
      <c r="AT30" s="232"/>
    </row>
    <row r="31" spans="1:48">
      <c r="B31" s="226" t="s">
        <v>581</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row>
    <row r="32" spans="1:48">
      <c r="A32" s="225">
        <v>1</v>
      </c>
      <c r="B32" s="225" t="s">
        <v>571</v>
      </c>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V32" s="225" t="s">
        <v>639</v>
      </c>
    </row>
    <row r="33" spans="1:88">
      <c r="B33" s="225" t="s">
        <v>564</v>
      </c>
      <c r="C33" s="225" t="s">
        <v>565</v>
      </c>
      <c r="D33" s="225" t="s">
        <v>566</v>
      </c>
      <c r="E33" s="225" t="s">
        <v>567</v>
      </c>
      <c r="F33" s="225" t="s">
        <v>566</v>
      </c>
      <c r="G33" s="225" t="s">
        <v>567</v>
      </c>
      <c r="H33" s="225" t="s">
        <v>566</v>
      </c>
      <c r="I33" s="225" t="s">
        <v>567</v>
      </c>
      <c r="J33" s="225" t="s">
        <v>566</v>
      </c>
      <c r="K33" s="225" t="s">
        <v>567</v>
      </c>
      <c r="L33" s="225" t="s">
        <v>566</v>
      </c>
      <c r="M33" s="225" t="s">
        <v>567</v>
      </c>
      <c r="N33" s="225" t="s">
        <v>566</v>
      </c>
      <c r="O33" s="225" t="s">
        <v>567</v>
      </c>
      <c r="P33" s="225" t="s">
        <v>566</v>
      </c>
      <c r="Q33" s="225" t="s">
        <v>567</v>
      </c>
      <c r="R33" s="225" t="s">
        <v>566</v>
      </c>
      <c r="S33" s="225" t="s">
        <v>567</v>
      </c>
      <c r="T33" s="225" t="s">
        <v>566</v>
      </c>
      <c r="U33" s="225" t="s">
        <v>567</v>
      </c>
      <c r="V33" s="225" t="s">
        <v>566</v>
      </c>
      <c r="W33" s="225" t="s">
        <v>567</v>
      </c>
      <c r="X33" s="225" t="s">
        <v>566</v>
      </c>
      <c r="Y33" s="225" t="s">
        <v>567</v>
      </c>
      <c r="Z33" s="225" t="s">
        <v>566</v>
      </c>
      <c r="AA33" s="225" t="s">
        <v>567</v>
      </c>
      <c r="AB33" s="225" t="s">
        <v>566</v>
      </c>
      <c r="AC33" s="225" t="s">
        <v>567</v>
      </c>
      <c r="AD33" s="225" t="s">
        <v>566</v>
      </c>
      <c r="AE33" s="225" t="s">
        <v>567</v>
      </c>
      <c r="AF33" s="225" t="s">
        <v>566</v>
      </c>
      <c r="AG33" s="225" t="s">
        <v>567</v>
      </c>
      <c r="AH33" s="225" t="s">
        <v>566</v>
      </c>
      <c r="AI33" s="225" t="s">
        <v>567</v>
      </c>
      <c r="AJ33" s="225" t="s">
        <v>566</v>
      </c>
      <c r="AK33" s="225" t="s">
        <v>567</v>
      </c>
      <c r="AL33" s="225" t="s">
        <v>566</v>
      </c>
      <c r="AM33" s="225" t="s">
        <v>567</v>
      </c>
      <c r="AN33" s="225" t="s">
        <v>566</v>
      </c>
      <c r="AO33" s="225" t="s">
        <v>567</v>
      </c>
      <c r="AP33" s="225" t="s">
        <v>566</v>
      </c>
      <c r="AQ33" s="225" t="s">
        <v>567</v>
      </c>
      <c r="AR33" s="225" t="s">
        <v>566</v>
      </c>
      <c r="AS33" s="225" t="s">
        <v>567</v>
      </c>
      <c r="AV33" s="233">
        <v>1</v>
      </c>
      <c r="AW33" s="233"/>
      <c r="AX33" s="233">
        <v>2</v>
      </c>
      <c r="AY33" s="233"/>
      <c r="AZ33" s="233">
        <v>3</v>
      </c>
      <c r="BA33" s="233"/>
      <c r="BB33" s="233">
        <v>4</v>
      </c>
      <c r="BC33" s="233"/>
      <c r="BD33" s="233">
        <v>5</v>
      </c>
      <c r="BE33" s="233"/>
      <c r="BF33" s="233">
        <v>6</v>
      </c>
      <c r="BG33" s="233"/>
      <c r="BH33" s="233">
        <v>7</v>
      </c>
      <c r="BI33" s="233"/>
      <c r="BJ33" s="233">
        <v>8</v>
      </c>
      <c r="BK33" s="233"/>
      <c r="BL33" s="233">
        <v>9</v>
      </c>
      <c r="BM33" s="233"/>
      <c r="BN33" s="233">
        <v>10</v>
      </c>
      <c r="BO33" s="233"/>
      <c r="BP33" s="233">
        <v>11</v>
      </c>
      <c r="BQ33" s="233"/>
      <c r="BR33" s="233">
        <v>12</v>
      </c>
      <c r="BS33" s="233"/>
      <c r="BT33" s="233">
        <v>13</v>
      </c>
      <c r="BU33" s="233"/>
      <c r="BV33" s="233">
        <v>14</v>
      </c>
      <c r="BW33" s="233"/>
      <c r="BX33" s="233">
        <v>15</v>
      </c>
      <c r="BY33" s="233"/>
      <c r="BZ33" s="233">
        <v>16</v>
      </c>
      <c r="CA33" s="233"/>
      <c r="CB33" s="233">
        <v>17</v>
      </c>
      <c r="CC33" s="233"/>
      <c r="CD33" s="233">
        <v>18</v>
      </c>
      <c r="CE33" s="233"/>
      <c r="CF33" s="233">
        <v>19</v>
      </c>
      <c r="CG33" s="233"/>
      <c r="CH33" s="233">
        <v>20</v>
      </c>
      <c r="CI33" s="233" t="s">
        <v>630</v>
      </c>
      <c r="CJ33" s="233" t="s">
        <v>566</v>
      </c>
    </row>
    <row r="34" spans="1:88" s="252" customFormat="1">
      <c r="B34" s="252">
        <v>4</v>
      </c>
      <c r="C34" s="252">
        <v>4</v>
      </c>
      <c r="D34" s="254">
        <f>IF(AND(Input!C16="",Input!C17=""),0,(Input!C16+Input!C17)/SUM(Input!C16:C20))</f>
        <v>7.6923076923076927E-2</v>
      </c>
      <c r="E34" s="252">
        <f>$C$34*D34</f>
        <v>0.30769230769230771</v>
      </c>
      <c r="F34" s="254">
        <f>IF(AND(Input!E16="",Input!E17=""),0,(Input!E16+Input!E17)/SUM(Input!E16:E20))</f>
        <v>0</v>
      </c>
      <c r="G34" s="252">
        <f>$C$34*F34</f>
        <v>0</v>
      </c>
      <c r="H34" s="254">
        <f>IF(AND(Input!G16="",Input!G17=""),0,(Input!G16+Input!G17)/SUM(Input!G16:G20))</f>
        <v>0.42168674698795183</v>
      </c>
      <c r="I34" s="252">
        <f>$C$34*H34</f>
        <v>1.6867469879518073</v>
      </c>
      <c r="J34" s="254">
        <f>IF(AND(Input!I16="",Input!I17=""),0,(Input!I16+Input!I17)/SUM(Input!I16:I20))</f>
        <v>0</v>
      </c>
      <c r="K34" s="252">
        <f>$C$34*J34</f>
        <v>0</v>
      </c>
      <c r="L34" s="254">
        <f>IF(AND(Input!K16="",Input!K17=""),0,(Input!K16+Input!K17)/SUM(Input!K16:K20))</f>
        <v>0</v>
      </c>
      <c r="M34" s="252">
        <f>$C$34*L34</f>
        <v>0</v>
      </c>
      <c r="N34" s="254">
        <f>IF(AND(Input!M16="",Input!M17=""),0,(Input!M16+Input!M17)/SUM(Input!M16:M20))</f>
        <v>0</v>
      </c>
      <c r="O34" s="252">
        <f>$C$34*N34</f>
        <v>0</v>
      </c>
      <c r="P34" s="254">
        <f>IF(AND(Input!O16="",Input!O17=""),0,(Input!O16+Input!O17)/SUM(Input!O16:O20))</f>
        <v>0</v>
      </c>
      <c r="Q34" s="252">
        <f>$C$34*P34</f>
        <v>0</v>
      </c>
      <c r="R34" s="254">
        <f>IF(AND(Input!Q16="",Input!Q17=""),0,(Input!Q16+Input!Q17)/SUM(Input!Q16:Q20))</f>
        <v>0</v>
      </c>
      <c r="S34" s="252">
        <f>$C$34*R34</f>
        <v>0</v>
      </c>
      <c r="T34" s="254">
        <f>IF(AND(Input!S16="",Input!S17=""),0,(Input!S16+Input!S17)/SUM(Input!S16:S20))</f>
        <v>0</v>
      </c>
      <c r="U34" s="252">
        <f>$C$34*T34</f>
        <v>0</v>
      </c>
      <c r="V34" s="254">
        <f>IF(AND(Input!U16="",Input!U17=""),0,(Input!U16+Input!U17)/SUM(Input!U16:U20))</f>
        <v>0</v>
      </c>
      <c r="W34" s="252">
        <f>$C$34*V34</f>
        <v>0</v>
      </c>
      <c r="X34" s="254">
        <f>IF(AND(Input!W16="",Input!W17=""),0,(Input!W16+Input!W17)/SUM(Input!W16:W20))</f>
        <v>0</v>
      </c>
      <c r="Y34" s="252">
        <f>$C$34*X34</f>
        <v>0</v>
      </c>
      <c r="Z34" s="254">
        <f>IF(AND(Input!Y16="",Input!Y17=""),0,(Input!Y16+Input!Y17)/SUM(Input!Y16:Y20))</f>
        <v>0</v>
      </c>
      <c r="AA34" s="252">
        <f>$C$34*Z34</f>
        <v>0</v>
      </c>
      <c r="AB34" s="254">
        <f>IF(AND(Input!AA16="",Input!AA17=""),0,(Input!AA16+Input!AA17)/SUM(Input!AA16:AA20))</f>
        <v>0</v>
      </c>
      <c r="AC34" s="252">
        <f>$C$34*AB34</f>
        <v>0</v>
      </c>
      <c r="AD34" s="254">
        <f>IF(AND(Input!AC16="",Input!AC17=""),0,(Input!AC16+Input!AC17)/SUM(Input!AC16:AC20))</f>
        <v>0</v>
      </c>
      <c r="AE34" s="252">
        <f>$C$34*AD34</f>
        <v>0</v>
      </c>
      <c r="AF34" s="254">
        <f>IF(AND(Input!AE16="",Input!AE17=""),0,(Input!AE16+Input!AE17)/SUM(Input!AE16:AE20))</f>
        <v>0</v>
      </c>
      <c r="AG34" s="252">
        <f>$C$34*AF34</f>
        <v>0</v>
      </c>
      <c r="AH34" s="254">
        <f>IF(AND(Input!AG16="",Input!AG17=""),0,(Input!AG16+Input!AG17)/SUM(Input!AG16:AG20))</f>
        <v>0</v>
      </c>
      <c r="AI34" s="252">
        <f>$C$34*AH34</f>
        <v>0</v>
      </c>
      <c r="AJ34" s="254">
        <f>IF(AND(Input!AI16="",Input!AI17=""),0,(Input!AI16+Input!AI17)/SUM(Input!AI16:AI20))</f>
        <v>0</v>
      </c>
      <c r="AK34" s="252">
        <f>$C$34*AJ34</f>
        <v>0</v>
      </c>
      <c r="AL34" s="254">
        <f>IF(AND(Input!AK16="",Input!AK17=""),0,(Input!AK16+Input!AK17)/SUM(Input!AK16:AK20))</f>
        <v>0</v>
      </c>
      <c r="AM34" s="252">
        <f>$C$34*AL34</f>
        <v>0</v>
      </c>
      <c r="AN34" s="254">
        <f>IF(AND(Input!AM16="",Input!AM17=""),0,(Input!AM16+Input!AM17)/SUM(Input!AM16:AM20))</f>
        <v>0</v>
      </c>
      <c r="AO34" s="252">
        <f>$C$34*AN34</f>
        <v>0</v>
      </c>
      <c r="AP34" s="254">
        <f>IF(AND(Input!AO16="",Input!AO17=""),0,(Input!AO16+Input!AO17)/SUM(Input!AO16:AO20))</f>
        <v>0</v>
      </c>
      <c r="AQ34" s="252">
        <f>$C$34*AP34</f>
        <v>0</v>
      </c>
      <c r="AR34" s="254">
        <f ca="1">CJ34</f>
        <v>0.15559671299745842</v>
      </c>
      <c r="AS34" s="252">
        <f ca="1">$C$34*AR34</f>
        <v>0.62238685198983368</v>
      </c>
      <c r="AU34" s="260"/>
      <c r="AV34" s="261">
        <f ca="1">IF(Input!C16="",0,Input!C16*'Step Calcs'!D$116)</f>
        <v>6.4131446359231088</v>
      </c>
      <c r="AW34" s="261"/>
      <c r="AX34" s="261">
        <f>IF(Input!E16="",0,Input!E16*'Step Calcs'!F$116)</f>
        <v>0</v>
      </c>
      <c r="AY34" s="261"/>
      <c r="AZ34" s="261">
        <f ca="1">IF(Input!G16="",0,Input!G16*'Step Calcs'!H$116)</f>
        <v>35</v>
      </c>
      <c r="BA34" s="261"/>
      <c r="BB34" s="261">
        <f>IF(Input!I16="",0,Input!I16*'Step Calcs'!J$116)</f>
        <v>0</v>
      </c>
      <c r="BC34" s="261"/>
      <c r="BD34" s="261">
        <f>IF(Input!K16="",0,Input!K16*'Step Calcs'!L$116)</f>
        <v>0</v>
      </c>
      <c r="BE34" s="261"/>
      <c r="BF34" s="261">
        <f>IF(Input!M16="",0,Input!M16*'Step Calcs'!N$116)</f>
        <v>0</v>
      </c>
      <c r="BG34" s="261"/>
      <c r="BH34" s="261">
        <f>IF(Input!O16="",0,Input!O16*'Step Calcs'!P$116)</f>
        <v>0</v>
      </c>
      <c r="BI34" s="261"/>
      <c r="BJ34" s="261">
        <f>IF(Input!Q16="",0,Input!Q16*'Step Calcs'!R$116)</f>
        <v>0</v>
      </c>
      <c r="BK34" s="261"/>
      <c r="BL34" s="261">
        <f>IF(Input!S16="",0,Input!S16*'Step Calcs'!T$116)</f>
        <v>0</v>
      </c>
      <c r="BM34" s="261"/>
      <c r="BN34" s="261">
        <f>IF(Input!U16="",0,Input!U16*'Step Calcs'!V$116)</f>
        <v>0</v>
      </c>
      <c r="BO34" s="261"/>
      <c r="BP34" s="261">
        <f>IF(Input!W16="",0,Input!W16*'Step Calcs'!X$116)</f>
        <v>0</v>
      </c>
      <c r="BQ34" s="261"/>
      <c r="BR34" s="261">
        <f>IF(Input!Y16="",0,Input!Y16*'Step Calcs'!Z$116)</f>
        <v>0</v>
      </c>
      <c r="BS34" s="261"/>
      <c r="BT34" s="261">
        <f>IF(Input!AA16="",0,Input!AA16*'Step Calcs'!AB$116)</f>
        <v>0</v>
      </c>
      <c r="BU34" s="261"/>
      <c r="BV34" s="261">
        <f>IF(Input!AC16="",0,Input!AC16*'Step Calcs'!AD$116)</f>
        <v>0</v>
      </c>
      <c r="BW34" s="261"/>
      <c r="BX34" s="261">
        <f>IF(Input!AE16="",0,Input!AE16*'Step Calcs'!AF$116)</f>
        <v>0</v>
      </c>
      <c r="BY34" s="261"/>
      <c r="BZ34" s="261">
        <f>IF(Input!AG16="",0,Input!AG16*'Step Calcs'!AH$116)</f>
        <v>0</v>
      </c>
      <c r="CA34" s="261"/>
      <c r="CB34" s="261">
        <f>IF(Input!AI16="",0,Input!AI16*'Step Calcs'!AJ$116)</f>
        <v>0</v>
      </c>
      <c r="CC34" s="261"/>
      <c r="CD34" s="261">
        <f>IF(Input!AK16="",0,Input!AK16*'Step Calcs'!AL$116)</f>
        <v>0</v>
      </c>
      <c r="CE34" s="261"/>
      <c r="CF34" s="261">
        <f>IF(Input!AM16="",0,Input!AM16*'Step Calcs'!AN$116)</f>
        <v>0</v>
      </c>
      <c r="CG34" s="261"/>
      <c r="CH34" s="261">
        <f>IF(Input!AO16="",0,Input!AO16*'Step Calcs'!AP$116)</f>
        <v>0</v>
      </c>
      <c r="CI34" s="261">
        <f ca="1">SUM(AV34:CH34)</f>
        <v>41.413144635923111</v>
      </c>
      <c r="CJ34" s="261">
        <f ca="1">CI34/$CI$38</f>
        <v>0.15559671299745842</v>
      </c>
    </row>
    <row r="35" spans="1:88">
      <c r="B35" s="225">
        <v>3</v>
      </c>
      <c r="C35" s="225">
        <v>2</v>
      </c>
      <c r="D35" s="237">
        <f>IF(Input!C18="",0,Input!C18/SUM(Input!C16:C20))</f>
        <v>0.73076923076923073</v>
      </c>
      <c r="E35" s="225">
        <f>$C$35*D35</f>
        <v>1.4615384615384615</v>
      </c>
      <c r="F35" s="237">
        <f>IF(Input!E18="",0,Input!E18/SUM(Input!E16:E20))</f>
        <v>1.9607843137254902E-2</v>
      </c>
      <c r="G35" s="225">
        <f>$C$35*F35</f>
        <v>3.9215686274509803E-2</v>
      </c>
      <c r="H35" s="237">
        <f>IF(Input!G18="",0,Input!G18/SUM(Input!G16:G20))</f>
        <v>0.42168674698795183</v>
      </c>
      <c r="I35" s="225">
        <f>$C$35*H35</f>
        <v>0.84337349397590367</v>
      </c>
      <c r="J35" s="237">
        <f>IF(Input!I18="",0,Input!I18/SUM(Input!I16:I20))</f>
        <v>0</v>
      </c>
      <c r="K35" s="225">
        <f>$C$35*J35</f>
        <v>0</v>
      </c>
      <c r="L35" s="237">
        <f>IF(Input!K18="",0,Input!K18/SUM(Input!K16:K20))</f>
        <v>0</v>
      </c>
      <c r="M35" s="225">
        <f>$C$35*L35</f>
        <v>0</v>
      </c>
      <c r="N35" s="237">
        <f>IF(Input!M18="",0,Input!M18/SUM(Input!M16:M20))</f>
        <v>0</v>
      </c>
      <c r="O35" s="225">
        <f>$C$35*N35</f>
        <v>0</v>
      </c>
      <c r="P35" s="237">
        <f>IF(Input!O18="",0,Input!O18/SUM(Input!O16:O20))</f>
        <v>0</v>
      </c>
      <c r="Q35" s="225">
        <f>$C$35*P35</f>
        <v>0</v>
      </c>
      <c r="R35" s="237">
        <f>IF(Input!Q18="",0,Input!Q18/SUM(Input!Q16:Q20))</f>
        <v>0</v>
      </c>
      <c r="S35" s="225">
        <f>$C$35*R35</f>
        <v>0</v>
      </c>
      <c r="T35" s="237">
        <f>IF(Input!S18="",0,Input!S18/SUM(Input!S16:S20))</f>
        <v>0</v>
      </c>
      <c r="U35" s="225">
        <f>$C$35*T35</f>
        <v>0</v>
      </c>
      <c r="V35" s="237">
        <f>IF(Input!U18="",0,Input!U18/SUM(Input!U16:U20))</f>
        <v>0</v>
      </c>
      <c r="W35" s="225">
        <f>$C$35*V35</f>
        <v>0</v>
      </c>
      <c r="X35" s="237">
        <f>IF(Input!W18="",0,Input!W18/SUM(Input!W16:W20))</f>
        <v>0</v>
      </c>
      <c r="Y35" s="225">
        <f>$C$35*X35</f>
        <v>0</v>
      </c>
      <c r="Z35" s="237">
        <f>IF(Input!Y18="",0,Input!Y18/SUM(Input!Y16:Y20))</f>
        <v>0</v>
      </c>
      <c r="AA35" s="225">
        <f>$C$35*Z35</f>
        <v>0</v>
      </c>
      <c r="AB35" s="237">
        <f>IF(Input!AA18="",0,Input!AA18/SUM(Input!AA16:AA20))</f>
        <v>0</v>
      </c>
      <c r="AC35" s="225">
        <f>$C$35*AB35</f>
        <v>0</v>
      </c>
      <c r="AD35" s="237">
        <f>IF(Input!AC18="",0,Input!AC18/SUM(Input!AC16:AC20))</f>
        <v>0</v>
      </c>
      <c r="AE35" s="225">
        <f>$C$35*AD35</f>
        <v>0</v>
      </c>
      <c r="AF35" s="237">
        <f>IF(Input!AE18="",0,Input!AE18/SUM(Input!AE16:AE20))</f>
        <v>0</v>
      </c>
      <c r="AG35" s="225">
        <f>$C$35*AF35</f>
        <v>0</v>
      </c>
      <c r="AH35" s="237">
        <f>IF(Input!AG18="",0,Input!AG18/SUM(Input!AG16:AG20))</f>
        <v>0</v>
      </c>
      <c r="AI35" s="225">
        <f>$C$35*AH35</f>
        <v>0</v>
      </c>
      <c r="AJ35" s="237">
        <f>IF(Input!AI18="",0,Input!AI18/SUM(Input!AI16:AI20))</f>
        <v>0</v>
      </c>
      <c r="AK35" s="225">
        <f>$C$35*AJ35</f>
        <v>0</v>
      </c>
      <c r="AL35" s="237">
        <f>IF(Input!AK18="",0,Input!AK18/SUM(Input!AK16:AK20))</f>
        <v>0</v>
      </c>
      <c r="AM35" s="225">
        <f>$C$35*AL35</f>
        <v>0</v>
      </c>
      <c r="AN35" s="237">
        <f>IF(Input!AM18="",0,Input!AM18/SUM(Input!AM16:AM20))</f>
        <v>0</v>
      </c>
      <c r="AO35" s="225">
        <f>$C$35*AN35</f>
        <v>0</v>
      </c>
      <c r="AP35" s="237">
        <f>IF(Input!AO18="",0,Input!AO18/SUM(Input!AO16:AO20))</f>
        <v>0</v>
      </c>
      <c r="AQ35" s="225">
        <f>$C$35*AP35</f>
        <v>0</v>
      </c>
      <c r="AR35" s="237">
        <f ca="1">CJ35</f>
        <v>0.44217056321099424</v>
      </c>
      <c r="AS35" s="225">
        <f ca="1">$C$35*AR35</f>
        <v>0.88434112642198848</v>
      </c>
      <c r="AU35" s="238"/>
      <c r="AV35" s="234">
        <f ca="1">IF(Input!C18="",0,Input!C18*'Step Calcs'!D$116)</f>
        <v>81.233165388359382</v>
      </c>
      <c r="AW35" s="234"/>
      <c r="AX35" s="234">
        <f ca="1">IF(Input!E18="",0,Input!E18*'Step Calcs'!F$116)</f>
        <v>1.45359762381039</v>
      </c>
      <c r="AY35" s="234"/>
      <c r="AZ35" s="234">
        <f ca="1">IF(Input!G18="",0,Input!G18*'Step Calcs'!H$116)</f>
        <v>35</v>
      </c>
      <c r="BA35" s="234"/>
      <c r="BB35" s="234">
        <f>IF(Input!I18="",0,Input!I18*'Step Calcs'!J$116)</f>
        <v>0</v>
      </c>
      <c r="BC35" s="234"/>
      <c r="BD35" s="234">
        <f>IF(Input!K18="",0,Input!K18*'Step Calcs'!L$116)</f>
        <v>0</v>
      </c>
      <c r="BE35" s="234"/>
      <c r="BF35" s="234">
        <f>IF(Input!M18="",0,Input!M18*'Step Calcs'!N$116)</f>
        <v>0</v>
      </c>
      <c r="BG35" s="234"/>
      <c r="BH35" s="234">
        <f>IF(Input!O18="",0,Input!O18*'Step Calcs'!P$116)</f>
        <v>0</v>
      </c>
      <c r="BI35" s="234"/>
      <c r="BJ35" s="234">
        <f>IF(Input!Q18="",0,Input!Q18*'Step Calcs'!R$116)</f>
        <v>0</v>
      </c>
      <c r="BK35" s="234"/>
      <c r="BL35" s="234">
        <f>IF(Input!S18="",0,Input!S18*'Step Calcs'!T$116)</f>
        <v>0</v>
      </c>
      <c r="BM35" s="234"/>
      <c r="BN35" s="234">
        <f>IF(Input!U18="",0,Input!U18*'Step Calcs'!V$116)</f>
        <v>0</v>
      </c>
      <c r="BO35" s="234"/>
      <c r="BP35" s="234">
        <f>IF(Input!W18="",0,Input!W18*'Step Calcs'!X$116)</f>
        <v>0</v>
      </c>
      <c r="BQ35" s="234"/>
      <c r="BR35" s="234">
        <f>IF(Input!Y18="",0,Input!Y18*'Step Calcs'!Z$116)</f>
        <v>0</v>
      </c>
      <c r="BS35" s="234"/>
      <c r="BT35" s="234">
        <f>IF(Input!AA18="",0,Input!AA18*'Step Calcs'!AB$116)</f>
        <v>0</v>
      </c>
      <c r="BU35" s="234"/>
      <c r="BV35" s="234">
        <f>IF(Input!AC18="",0,Input!AC18*'Step Calcs'!AD$116)</f>
        <v>0</v>
      </c>
      <c r="BW35" s="234"/>
      <c r="BX35" s="234">
        <f>IF(Input!AE18="",0,Input!AE18*'Step Calcs'!AF$116)</f>
        <v>0</v>
      </c>
      <c r="BY35" s="234"/>
      <c r="BZ35" s="234">
        <f>IF(Input!AG18="",0,Input!AG18*'Step Calcs'!AH$116)</f>
        <v>0</v>
      </c>
      <c r="CA35" s="234"/>
      <c r="CB35" s="234">
        <f>IF(Input!AI18="",0,Input!AI18*'Step Calcs'!AJ$116)</f>
        <v>0</v>
      </c>
      <c r="CC35" s="234"/>
      <c r="CD35" s="234">
        <f>IF(Input!AK18="",0,Input!AK18*'Step Calcs'!AL$116)</f>
        <v>0</v>
      </c>
      <c r="CE35" s="234"/>
      <c r="CF35" s="234">
        <f>IF(Input!AM18="",0,Input!AM18*'Step Calcs'!AN$116)</f>
        <v>0</v>
      </c>
      <c r="CG35" s="234"/>
      <c r="CH35" s="234">
        <f>IF(Input!AO18="",0,Input!AO18*'Step Calcs'!AP$116)</f>
        <v>0</v>
      </c>
      <c r="CI35" s="234">
        <f ca="1">SUM(AV35:CH35)</f>
        <v>117.68676301216978</v>
      </c>
      <c r="CJ35" s="234">
        <f ca="1">CI35/$CI$38</f>
        <v>0.44217056321099424</v>
      </c>
    </row>
    <row r="36" spans="1:88">
      <c r="B36" s="225">
        <v>2</v>
      </c>
      <c r="C36" s="225">
        <v>0</v>
      </c>
      <c r="D36" s="237">
        <f>IF(Input!C19="",0,Input!C19/SUM(Input!C16:C20))</f>
        <v>0.19230769230769232</v>
      </c>
      <c r="E36" s="225">
        <f>$C$36*D36</f>
        <v>0</v>
      </c>
      <c r="F36" s="237">
        <f>IF(Input!E19="",0,Input!E19/SUM(Input!E16:E20))</f>
        <v>0.98039215686274506</v>
      </c>
      <c r="G36" s="225">
        <f>$C$36*F36</f>
        <v>0</v>
      </c>
      <c r="H36" s="237">
        <f>IF(Input!G19="",0,Input!G19/SUM(Input!G16:G20))</f>
        <v>0.15662650602409639</v>
      </c>
      <c r="I36" s="225">
        <f>$C$36*H36</f>
        <v>0</v>
      </c>
      <c r="J36" s="237">
        <f>IF(Input!I19="",0,Input!I19/SUM(Input!I16:I20))</f>
        <v>0</v>
      </c>
      <c r="K36" s="225">
        <f>$C$36*J36</f>
        <v>0</v>
      </c>
      <c r="L36" s="237">
        <f>IF(Input!K19="",0,Input!K19/SUM(Input!K16:K20))</f>
        <v>0</v>
      </c>
      <c r="M36" s="225">
        <f>$C$36*L36</f>
        <v>0</v>
      </c>
      <c r="N36" s="237">
        <f>IF(Input!M19="",0,Input!M19/SUM(Input!M16:M20))</f>
        <v>0</v>
      </c>
      <c r="O36" s="225">
        <f>$C$36*N36</f>
        <v>0</v>
      </c>
      <c r="P36" s="237">
        <f>IF(Input!O19="",0,Input!O19/SUM(Input!O16:O20))</f>
        <v>0</v>
      </c>
      <c r="Q36" s="225">
        <f>$C$36*P36</f>
        <v>0</v>
      </c>
      <c r="R36" s="237">
        <f>IF(Input!Q19="",0,Input!Q19/SUM(Input!Q16:Q20))</f>
        <v>0</v>
      </c>
      <c r="S36" s="225">
        <f>$C$36*R36</f>
        <v>0</v>
      </c>
      <c r="T36" s="237">
        <f>IF(Input!S19="",0,Input!S19/SUM(Input!S16:S20))</f>
        <v>0</v>
      </c>
      <c r="U36" s="225">
        <f>$C$36*T36</f>
        <v>0</v>
      </c>
      <c r="V36" s="237">
        <f>IF(Input!U19="",0,Input!U19/SUM(Input!U16:U20))</f>
        <v>0</v>
      </c>
      <c r="W36" s="225">
        <f>$C$36*V36</f>
        <v>0</v>
      </c>
      <c r="X36" s="237">
        <f>IF(Input!W19="",0,Input!W19/SUM(Input!W16:W20))</f>
        <v>0</v>
      </c>
      <c r="Y36" s="225">
        <f>$C$36*X36</f>
        <v>0</v>
      </c>
      <c r="Z36" s="237">
        <f>IF(Input!Y19="",0,Input!Y19/SUM(Input!Y16:Y20))</f>
        <v>0</v>
      </c>
      <c r="AA36" s="225">
        <f>$C$36*Z36</f>
        <v>0</v>
      </c>
      <c r="AB36" s="237">
        <f>IF(Input!AA19="",0,Input!AA19/SUM(Input!AA16:AA20))</f>
        <v>0</v>
      </c>
      <c r="AC36" s="225">
        <f>$C$36*AB36</f>
        <v>0</v>
      </c>
      <c r="AD36" s="237">
        <f>IF(Input!AC19="",0,Input!AC19/SUM(Input!AC16:AC20))</f>
        <v>0</v>
      </c>
      <c r="AE36" s="225">
        <f>$C$36*AD36</f>
        <v>0</v>
      </c>
      <c r="AF36" s="237">
        <f>IF(Input!AE19="",0,Input!AE19/SUM(Input!AE16:AE20))</f>
        <v>0</v>
      </c>
      <c r="AG36" s="225">
        <f>$C$36*AF36</f>
        <v>0</v>
      </c>
      <c r="AH36" s="237">
        <f>IF(Input!AG19="",0,Input!AG19/SUM(Input!AG16:AG20))</f>
        <v>0</v>
      </c>
      <c r="AI36" s="225">
        <f>$C$36*AH36</f>
        <v>0</v>
      </c>
      <c r="AJ36" s="237">
        <f>IF(Input!AI19="",0,Input!AI19/SUM(Input!AI16:AI20))</f>
        <v>0</v>
      </c>
      <c r="AK36" s="225">
        <f>$C$36*AJ36</f>
        <v>0</v>
      </c>
      <c r="AL36" s="237">
        <f>IF(Input!AK19="",0,Input!AK19/SUM(Input!AK16:AK20))</f>
        <v>0</v>
      </c>
      <c r="AM36" s="225">
        <f>$C$36*AL36</f>
        <v>0</v>
      </c>
      <c r="AN36" s="237">
        <f>IF(Input!AM19="",0,Input!AM19/SUM(Input!AM16:AM20))</f>
        <v>0</v>
      </c>
      <c r="AO36" s="225">
        <f>$C$36*AN36</f>
        <v>0</v>
      </c>
      <c r="AP36" s="237">
        <f>IF(Input!AO19="",0,Input!AO19/SUM(Input!AO16:AO20))</f>
        <v>0</v>
      </c>
      <c r="AQ36" s="225">
        <f>$C$36*AP36</f>
        <v>0</v>
      </c>
      <c r="AR36" s="237">
        <f ca="1">CJ36</f>
        <v>0.40223272379154729</v>
      </c>
      <c r="AS36" s="225">
        <f ca="1">$C$36*AR36</f>
        <v>0</v>
      </c>
      <c r="AU36" s="238"/>
      <c r="AV36" s="234">
        <f ca="1">IF(Input!C19="",0,Input!C19*'Step Calcs'!D$116)</f>
        <v>21.377148786410363</v>
      </c>
      <c r="AW36" s="234"/>
      <c r="AX36" s="234">
        <f ca="1">IF(Input!E19="",0,Input!E19*'Step Calcs'!F$116)</f>
        <v>72.679881190519495</v>
      </c>
      <c r="AY36" s="234"/>
      <c r="AZ36" s="234">
        <f ca="1">IF(Input!G19="",0,Input!G19*'Step Calcs'!H$116)</f>
        <v>13</v>
      </c>
      <c r="BA36" s="234"/>
      <c r="BB36" s="234">
        <f>IF(Input!I19="",0,Input!I19*'Step Calcs'!J$116)</f>
        <v>0</v>
      </c>
      <c r="BC36" s="234"/>
      <c r="BD36" s="234">
        <f>IF(Input!K19="",0,Input!K19*'Step Calcs'!L$116)</f>
        <v>0</v>
      </c>
      <c r="BE36" s="234"/>
      <c r="BF36" s="234">
        <f>IF(Input!M19="",0,Input!M19*'Step Calcs'!N$116)</f>
        <v>0</v>
      </c>
      <c r="BG36" s="234"/>
      <c r="BH36" s="234">
        <f>IF(Input!O19="",0,Input!O19*'Step Calcs'!P$116)</f>
        <v>0</v>
      </c>
      <c r="BI36" s="234"/>
      <c r="BJ36" s="234">
        <f>IF(Input!Q19="",0,Input!Q19*'Step Calcs'!R$116)</f>
        <v>0</v>
      </c>
      <c r="BK36" s="234"/>
      <c r="BL36" s="234">
        <f>IF(Input!S19="",0,Input!S19*'Step Calcs'!T$116)</f>
        <v>0</v>
      </c>
      <c r="BM36" s="234"/>
      <c r="BN36" s="234">
        <f>IF(Input!U19="",0,Input!U19*'Step Calcs'!V$116)</f>
        <v>0</v>
      </c>
      <c r="BO36" s="234"/>
      <c r="BP36" s="234">
        <f>IF(Input!W19="",0,Input!W19*'Step Calcs'!X$116)</f>
        <v>0</v>
      </c>
      <c r="BQ36" s="234"/>
      <c r="BR36" s="234">
        <f>IF(Input!Y19="",0,Input!Y19*'Step Calcs'!Z$116)</f>
        <v>0</v>
      </c>
      <c r="BS36" s="234"/>
      <c r="BT36" s="234">
        <f>IF(Input!AA19="",0,Input!AA19*'Step Calcs'!AB$116)</f>
        <v>0</v>
      </c>
      <c r="BU36" s="234"/>
      <c r="BV36" s="234">
        <f>IF(Input!AC19="",0,Input!AC19*'Step Calcs'!AD$116)</f>
        <v>0</v>
      </c>
      <c r="BW36" s="234"/>
      <c r="BX36" s="234">
        <f>IF(Input!AE19="",0,Input!AE19*'Step Calcs'!AF$116)</f>
        <v>0</v>
      </c>
      <c r="BY36" s="234"/>
      <c r="BZ36" s="234">
        <f>IF(Input!AG19="",0,Input!AG19*'Step Calcs'!AH$116)</f>
        <v>0</v>
      </c>
      <c r="CA36" s="234"/>
      <c r="CB36" s="234">
        <f>IF(Input!AI19="",0,Input!AI19*'Step Calcs'!AJ$116)</f>
        <v>0</v>
      </c>
      <c r="CC36" s="234"/>
      <c r="CD36" s="234">
        <f>IF(Input!AK19="",0,Input!AK19*'Step Calcs'!AL$116)</f>
        <v>0</v>
      </c>
      <c r="CE36" s="234"/>
      <c r="CF36" s="234">
        <f>IF(Input!AM19="",0,Input!AM19*'Step Calcs'!AN$116)</f>
        <v>0</v>
      </c>
      <c r="CG36" s="234"/>
      <c r="CH36" s="234">
        <f>IF(Input!AO19="",0,Input!AO19*'Step Calcs'!AP$116)</f>
        <v>0</v>
      </c>
      <c r="CI36" s="234">
        <f ca="1">SUM(AV36:CH36)</f>
        <v>107.05702997692985</v>
      </c>
      <c r="CJ36" s="234">
        <f ca="1">CI36/$CI$38</f>
        <v>0.40223272379154729</v>
      </c>
    </row>
    <row r="37" spans="1:88">
      <c r="B37" s="225">
        <v>1</v>
      </c>
      <c r="C37" s="225">
        <v>-2</v>
      </c>
      <c r="D37" s="237">
        <f>IF(Input!C20="",0,Input!C20/SUM(Input!C16:C20))</f>
        <v>0</v>
      </c>
      <c r="E37" s="225">
        <f>$C$37*D37</f>
        <v>0</v>
      </c>
      <c r="F37" s="237">
        <f>IF(Input!E20="",0,Input!E20/SUM(Input!E16:E20))</f>
        <v>0</v>
      </c>
      <c r="G37" s="225">
        <f>$C$37*F37</f>
        <v>0</v>
      </c>
      <c r="H37" s="237">
        <f>IF(Input!G20="",0,Input!G20/SUM(Input!G16:G20))</f>
        <v>0</v>
      </c>
      <c r="I37" s="225">
        <f>$C$37*H37</f>
        <v>0</v>
      </c>
      <c r="J37" s="237">
        <f>IF(Input!I20="",0,Input!I20/SUM(Input!I16:I20))</f>
        <v>0</v>
      </c>
      <c r="K37" s="225">
        <f>$C$37*J37</f>
        <v>0</v>
      </c>
      <c r="L37" s="237">
        <f>IF(Input!K20="",0,Input!K20/SUM(Input!K16:K20))</f>
        <v>0</v>
      </c>
      <c r="M37" s="225">
        <f>$C$37*L37</f>
        <v>0</v>
      </c>
      <c r="N37" s="237">
        <f>IF(Input!M20="",0,Input!M20/SUM(Input!M16:M20))</f>
        <v>0</v>
      </c>
      <c r="O37" s="225">
        <f>$C$37*N37</f>
        <v>0</v>
      </c>
      <c r="P37" s="237">
        <f>IF(Input!O20="",0,Input!O20/SUM(Input!O16:O20))</f>
        <v>0</v>
      </c>
      <c r="Q37" s="225">
        <f>$C$37*P37</f>
        <v>0</v>
      </c>
      <c r="R37" s="237">
        <f>IF(Input!Q20="",0,Input!Q20/SUM(Input!Q16:Q20))</f>
        <v>0</v>
      </c>
      <c r="S37" s="225">
        <f>$C$37*R37</f>
        <v>0</v>
      </c>
      <c r="T37" s="237">
        <f>IF(Input!S20="",0,Input!S20/SUM(Input!S16:S20))</f>
        <v>0</v>
      </c>
      <c r="U37" s="225">
        <f>$C$37*T37</f>
        <v>0</v>
      </c>
      <c r="V37" s="237">
        <f>IF(Input!U20="",0,Input!U20/SUM(Input!U16:U20))</f>
        <v>0</v>
      </c>
      <c r="W37" s="225">
        <f>$C$37*V37</f>
        <v>0</v>
      </c>
      <c r="X37" s="237">
        <f>IF(Input!W20="",0,Input!W20/SUM(Input!W16:W20))</f>
        <v>0</v>
      </c>
      <c r="Y37" s="225">
        <f>$C$37*X37</f>
        <v>0</v>
      </c>
      <c r="Z37" s="237">
        <f>IF(Input!Y20="",0,Input!Y20/SUM(Input!Y16:Y20))</f>
        <v>0</v>
      </c>
      <c r="AA37" s="225">
        <f>$C$37*Z37</f>
        <v>0</v>
      </c>
      <c r="AB37" s="237">
        <f>IF(Input!AA20="",0,Input!AA20/SUM(Input!AA16:AA20))</f>
        <v>0</v>
      </c>
      <c r="AC37" s="225">
        <f>$C$37*AB37</f>
        <v>0</v>
      </c>
      <c r="AD37" s="237">
        <f>IF(Input!AC20="",0,Input!AC20/SUM(Input!AC16:AC20))</f>
        <v>0</v>
      </c>
      <c r="AE37" s="225">
        <f>$C$37*AD37</f>
        <v>0</v>
      </c>
      <c r="AF37" s="237">
        <f>IF(Input!AE20="",0,Input!AE20/SUM(Input!AE16:AE20))</f>
        <v>0</v>
      </c>
      <c r="AG37" s="225">
        <f>$C$37*AF37</f>
        <v>0</v>
      </c>
      <c r="AH37" s="237">
        <f>IF(Input!AG20="",0,Input!AG20/SUM(Input!AG16:AG20))</f>
        <v>0</v>
      </c>
      <c r="AI37" s="225">
        <f>$C$37*AH37</f>
        <v>0</v>
      </c>
      <c r="AJ37" s="237">
        <f>IF(Input!AI20="",0,Input!AI20/SUM(Input!AI16:AI20))</f>
        <v>0</v>
      </c>
      <c r="AK37" s="225">
        <f>$C$37*AJ37</f>
        <v>0</v>
      </c>
      <c r="AL37" s="237">
        <f>IF(Input!AK20="",0,Input!AK20/SUM(Input!AK16:AK20))</f>
        <v>0</v>
      </c>
      <c r="AM37" s="225">
        <f>$C$37*AL37</f>
        <v>0</v>
      </c>
      <c r="AN37" s="237">
        <f>IF(Input!AM20="",0,Input!AM20/SUM(Input!AM16:AM20))</f>
        <v>0</v>
      </c>
      <c r="AO37" s="225">
        <f>$C$37*AN37</f>
        <v>0</v>
      </c>
      <c r="AP37" s="237">
        <f>IF(Input!AO20="",0,Input!AO20/SUM(Input!AO16:AO20))</f>
        <v>0</v>
      </c>
      <c r="AQ37" s="225">
        <f>$C$37*AP37</f>
        <v>0</v>
      </c>
      <c r="AR37" s="237">
        <f ca="1">CJ37</f>
        <v>0</v>
      </c>
      <c r="AS37" s="225">
        <f ca="1">$C$37*AR37</f>
        <v>0</v>
      </c>
      <c r="AU37" s="239"/>
      <c r="AV37" s="234">
        <f>IF(Input!C20="",0,Input!C20*'Step Calcs'!D$116)</f>
        <v>0</v>
      </c>
      <c r="AW37" s="234"/>
      <c r="AX37" s="234">
        <f>IF(Input!E20="",0,Input!E20*'Step Calcs'!F$116)</f>
        <v>0</v>
      </c>
      <c r="AY37" s="234"/>
      <c r="AZ37" s="234">
        <f>IF(Input!G20="",0,Input!G20*'Step Calcs'!H$116)</f>
        <v>0</v>
      </c>
      <c r="BA37" s="234"/>
      <c r="BB37" s="234">
        <f>IF(Input!I20="",0,Input!I20*'Step Calcs'!J$116)</f>
        <v>0</v>
      </c>
      <c r="BC37" s="234"/>
      <c r="BD37" s="234">
        <f>IF(Input!K20="",0,Input!K20*'Step Calcs'!L$116)</f>
        <v>0</v>
      </c>
      <c r="BE37" s="234"/>
      <c r="BF37" s="234">
        <f>IF(Input!M20="",0,Input!M20*'Step Calcs'!N$116)</f>
        <v>0</v>
      </c>
      <c r="BG37" s="234"/>
      <c r="BH37" s="234">
        <f>IF(Input!O20="",0,Input!O20*'Step Calcs'!P$116)</f>
        <v>0</v>
      </c>
      <c r="BI37" s="234"/>
      <c r="BJ37" s="234">
        <f>IF(Input!Q20="",0,Input!Q20*'Step Calcs'!R$116)</f>
        <v>0</v>
      </c>
      <c r="BK37" s="234"/>
      <c r="BL37" s="234">
        <f>IF(Input!S20="",0,Input!S20*'Step Calcs'!T$116)</f>
        <v>0</v>
      </c>
      <c r="BM37" s="234"/>
      <c r="BN37" s="234">
        <f>IF(Input!U20="",0,Input!U20*'Step Calcs'!V$116)</f>
        <v>0</v>
      </c>
      <c r="BO37" s="234"/>
      <c r="BP37" s="234">
        <f>IF(Input!W20="",0,Input!W20*'Step Calcs'!X$116)</f>
        <v>0</v>
      </c>
      <c r="BQ37" s="234"/>
      <c r="BR37" s="234">
        <f>IF(Input!Y20="",0,Input!Y20*'Step Calcs'!Z$116)</f>
        <v>0</v>
      </c>
      <c r="BS37" s="234"/>
      <c r="BT37" s="234">
        <f>IF(Input!AA20="",0,Input!AA20*'Step Calcs'!AB$116)</f>
        <v>0</v>
      </c>
      <c r="BU37" s="234"/>
      <c r="BV37" s="234">
        <f>IF(Input!AC20="",0,Input!AC20*'Step Calcs'!AD$116)</f>
        <v>0</v>
      </c>
      <c r="BW37" s="234"/>
      <c r="BX37" s="234">
        <f>IF(Input!AE20="",0,Input!AE20*'Step Calcs'!AF$116)</f>
        <v>0</v>
      </c>
      <c r="BY37" s="234"/>
      <c r="BZ37" s="234">
        <f>IF(Input!AG20="",0,Input!AG20*'Step Calcs'!AH$116)</f>
        <v>0</v>
      </c>
      <c r="CA37" s="234"/>
      <c r="CB37" s="234">
        <f>IF(Input!AI20="",0,Input!AI20*'Step Calcs'!AJ$116)</f>
        <v>0</v>
      </c>
      <c r="CC37" s="234"/>
      <c r="CD37" s="234">
        <f>IF(Input!AK20="",0,Input!AK20*'Step Calcs'!AL$116)</f>
        <v>0</v>
      </c>
      <c r="CE37" s="234"/>
      <c r="CF37" s="234">
        <f>IF(Input!AM20="",0,Input!AM20*'Step Calcs'!AN$116)</f>
        <v>0</v>
      </c>
      <c r="CG37" s="234"/>
      <c r="CH37" s="234">
        <f>IF(Input!AO20="",0,Input!AO20*'Step Calcs'!AP$116)</f>
        <v>0</v>
      </c>
      <c r="CI37" s="234">
        <f>SUM(AV37:CH37)</f>
        <v>0</v>
      </c>
      <c r="CJ37" s="234">
        <f ca="1">CI37/$CI$38</f>
        <v>0</v>
      </c>
    </row>
    <row r="38" spans="1:88">
      <c r="B38" s="225" t="s">
        <v>572</v>
      </c>
      <c r="C38" s="225"/>
      <c r="D38" s="225"/>
      <c r="E38" s="225">
        <f>SUM(E34:E37)</f>
        <v>1.7692307692307692</v>
      </c>
      <c r="F38" s="225"/>
      <c r="G38" s="225">
        <f>SUM(G34:G37)</f>
        <v>3.9215686274509803E-2</v>
      </c>
      <c r="H38" s="225"/>
      <c r="I38" s="225">
        <f>SUM(I34:I37)</f>
        <v>2.5301204819277112</v>
      </c>
      <c r="J38" s="225"/>
      <c r="K38" s="225">
        <f>SUM(K34:K37)</f>
        <v>0</v>
      </c>
      <c r="L38" s="225"/>
      <c r="M38" s="225">
        <f>SUM(M34:M37)</f>
        <v>0</v>
      </c>
      <c r="N38" s="225"/>
      <c r="O38" s="225">
        <f>SUM(O34:O37)</f>
        <v>0</v>
      </c>
      <c r="P38" s="225"/>
      <c r="Q38" s="225">
        <f>SUM(Q34:Q37)</f>
        <v>0</v>
      </c>
      <c r="R38" s="225"/>
      <c r="S38" s="225">
        <f>SUM(S34:S37)</f>
        <v>0</v>
      </c>
      <c r="T38" s="225"/>
      <c r="U38" s="225">
        <f>SUM(U34:U37)</f>
        <v>0</v>
      </c>
      <c r="V38" s="225"/>
      <c r="W38" s="225">
        <f>SUM(W34:W37)</f>
        <v>0</v>
      </c>
      <c r="X38" s="225"/>
      <c r="Y38" s="225">
        <f>SUM(Y34:Y37)</f>
        <v>0</v>
      </c>
      <c r="Z38" s="225"/>
      <c r="AA38" s="225">
        <f>SUM(AA34:AA37)</f>
        <v>0</v>
      </c>
      <c r="AB38" s="225"/>
      <c r="AC38" s="225">
        <f>SUM(AC34:AC37)</f>
        <v>0</v>
      </c>
      <c r="AD38" s="225"/>
      <c r="AE38" s="225">
        <f>SUM(AE34:AE37)</f>
        <v>0</v>
      </c>
      <c r="AF38" s="225"/>
      <c r="AG38" s="225">
        <f>SUM(AG34:AG37)</f>
        <v>0</v>
      </c>
      <c r="AH38" s="225"/>
      <c r="AI38" s="225">
        <f>SUM(AI34:AI37)</f>
        <v>0</v>
      </c>
      <c r="AJ38" s="225"/>
      <c r="AK38" s="225">
        <f>SUM(AK34:AK37)</f>
        <v>0</v>
      </c>
      <c r="AL38" s="225"/>
      <c r="AM38" s="225">
        <f>SUM(AM34:AM37)</f>
        <v>0</v>
      </c>
      <c r="AN38" s="225"/>
      <c r="AO38" s="225">
        <f>SUM(AO34:AO37)</f>
        <v>0</v>
      </c>
      <c r="AP38" s="225"/>
      <c r="AQ38" s="225">
        <f>SUM(AQ34:AQ37)</f>
        <v>0</v>
      </c>
      <c r="AS38" s="225">
        <f ca="1">SUM(AS34:AS37)</f>
        <v>1.5067279784118222</v>
      </c>
      <c r="AU38" s="240"/>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4"/>
      <c r="BR38" s="234"/>
      <c r="BS38" s="234"/>
      <c r="BT38" s="234"/>
      <c r="BU38" s="234"/>
      <c r="BV38" s="234"/>
      <c r="BW38" s="234"/>
      <c r="BX38" s="234"/>
      <c r="BY38" s="234"/>
      <c r="BZ38" s="234"/>
      <c r="CA38" s="234"/>
      <c r="CB38" s="234"/>
      <c r="CC38" s="234"/>
      <c r="CD38" s="234"/>
      <c r="CE38" s="234"/>
      <c r="CF38" s="234"/>
      <c r="CG38" s="234"/>
      <c r="CH38" s="234"/>
      <c r="CI38" s="234">
        <f ca="1">SUM(CI34:CI37)</f>
        <v>266.15693762502275</v>
      </c>
      <c r="CJ38" s="234"/>
    </row>
    <row r="39" spans="1:88">
      <c r="A39" s="225">
        <v>2</v>
      </c>
      <c r="B39" s="241" t="s">
        <v>8</v>
      </c>
      <c r="C39" s="225"/>
      <c r="D39" s="225">
        <f>Input!C22</f>
        <v>0</v>
      </c>
      <c r="E39" s="225">
        <f>IF(D39&gt;=$C$85,4,IF(D39&gt;=$D$85,3,IF(D39&gt;=$E$85,2,IF(D39&gt;=$F$85,1,0))))</f>
        <v>0</v>
      </c>
      <c r="F39" s="225">
        <f>Input!E22</f>
        <v>0</v>
      </c>
      <c r="G39" s="225">
        <f>IF(F39&gt;=$C$85,4,IF(F39&gt;=$D$85,3,IF(F39&gt;=$E$85,2,IF(F39&gt;=$F$85,1,0))))</f>
        <v>0</v>
      </c>
      <c r="H39" s="225">
        <f>Input!G22</f>
        <v>0</v>
      </c>
      <c r="I39" s="225">
        <f>IF(H39&gt;=$C$85,4,IF(H39&gt;=$D$85,3,IF(H39&gt;=$E$85,2,IF(H39&gt;=$F$85,1,0))))</f>
        <v>0</v>
      </c>
      <c r="J39" s="225">
        <f>Input!I22</f>
        <v>0</v>
      </c>
      <c r="K39" s="225">
        <f>IF(J39&gt;=$C$85,4,IF(J39&gt;=$D$85,3,IF(J39&gt;=$E$85,2,IF(J39&gt;=$F$85,1,0))))</f>
        <v>0</v>
      </c>
      <c r="L39" s="225">
        <f>Input!K22</f>
        <v>0</v>
      </c>
      <c r="M39" s="225">
        <f>IF(L39&gt;=$C$85,4,IF(L39&gt;=$D$85,3,IF(L39&gt;=$E$85,2,IF(L39&gt;=$F$85,1,0))))</f>
        <v>0</v>
      </c>
      <c r="N39" s="225">
        <f>Input!M22</f>
        <v>0</v>
      </c>
      <c r="O39" s="225">
        <f>IF(N39&gt;=$C$85,4,IF(N39&gt;=$D$85,3,IF(N39&gt;=$E$85,2,IF(N39&gt;=$F$85,1,0))))</f>
        <v>0</v>
      </c>
      <c r="P39" s="225">
        <f>Input!O22</f>
        <v>0</v>
      </c>
      <c r="Q39" s="225">
        <f>IF(P39&gt;=$C$85,4,IF(P39&gt;=$D$85,3,IF(P39&gt;=$E$85,2,IF(P39&gt;=$F$85,1,0))))</f>
        <v>0</v>
      </c>
      <c r="R39" s="225">
        <f>Input!Q22</f>
        <v>0</v>
      </c>
      <c r="S39" s="225">
        <f>IF(R39&gt;=$C$85,4,IF(R39&gt;=$D$85,3,IF(R39&gt;=$E$85,2,IF(R39&gt;=$F$85,1,0))))</f>
        <v>0</v>
      </c>
      <c r="T39" s="225">
        <f>Input!S22</f>
        <v>0</v>
      </c>
      <c r="U39" s="225">
        <f>IF(T39&gt;=$C$85,4,IF(T39&gt;=$D$85,3,IF(T39&gt;=$E$85,2,IF(T39&gt;=$F$85,1,0))))</f>
        <v>0</v>
      </c>
      <c r="V39" s="225">
        <f>Input!U22</f>
        <v>0</v>
      </c>
      <c r="W39" s="225">
        <f>IF(V39&gt;=$C$85,4,IF(V39&gt;=$D$85,3,IF(V39&gt;=$E$85,2,IF(V39&gt;=$F$85,1,0))))</f>
        <v>0</v>
      </c>
      <c r="X39" s="225">
        <f>Input!W22</f>
        <v>0</v>
      </c>
      <c r="Y39" s="225">
        <f>IF(X39&gt;=$C$85,4,IF(X39&gt;=$D$85,3,IF(X39&gt;=$E$85,2,IF(X39&gt;=$F$85,1,0))))</f>
        <v>0</v>
      </c>
      <c r="Z39" s="225">
        <f>Input!Y22</f>
        <v>0</v>
      </c>
      <c r="AA39" s="225">
        <f>IF(Z39&gt;=$C$85,4,IF(Z39&gt;=$D$85,3,IF(Z39&gt;=$E$85,2,IF(Z39&gt;=$F$85,1,0))))</f>
        <v>0</v>
      </c>
      <c r="AB39" s="225">
        <f>Input!AA22</f>
        <v>0</v>
      </c>
      <c r="AC39" s="225">
        <f>IF(AB39&gt;=$C$85,4,IF(AB39&gt;=$D$85,3,IF(AB39&gt;=$E$85,2,IF(AB39&gt;=$F$85,1,0))))</f>
        <v>0</v>
      </c>
      <c r="AD39" s="225">
        <f>Input!AC22</f>
        <v>0</v>
      </c>
      <c r="AE39" s="225">
        <f>IF(AD39&gt;=$C$85,4,IF(AD39&gt;=$D$85,3,IF(AD39&gt;=$E$85,2,IF(AD39&gt;=$F$85,1,0))))</f>
        <v>0</v>
      </c>
      <c r="AF39" s="225">
        <f>Input!AE22</f>
        <v>0</v>
      </c>
      <c r="AG39" s="225">
        <f>IF(AF39&gt;=$C$85,4,IF(AF39&gt;=$D$85,3,IF(AF39&gt;=$E$85,2,IF(AF39&gt;=$F$85,1,0))))</f>
        <v>0</v>
      </c>
      <c r="AH39" s="225">
        <f>Input!AG22</f>
        <v>0</v>
      </c>
      <c r="AI39" s="225">
        <f>IF(AH39&gt;=$C$85,4,IF(AH39&gt;=$D$85,3,IF(AH39&gt;=$E$85,2,IF(AH39&gt;=$F$85,1,0))))</f>
        <v>0</v>
      </c>
      <c r="AJ39" s="225">
        <f>Input!AI22</f>
        <v>0</v>
      </c>
      <c r="AK39" s="225">
        <f>IF(AJ39&gt;=$C$85,4,IF(AJ39&gt;=$D$85,3,IF(AJ39&gt;=$E$85,2,IF(AJ39&gt;=$F$85,1,0))))</f>
        <v>0</v>
      </c>
      <c r="AL39" s="225">
        <f>Input!AK22</f>
        <v>0</v>
      </c>
      <c r="AM39" s="225">
        <f>IF(AL39&gt;=$C$85,4,IF(AL39&gt;=$D$85,3,IF(AL39&gt;=$E$85,2,IF(AL39&gt;=$F$85,1,0))))</f>
        <v>0</v>
      </c>
      <c r="AN39" s="225">
        <f>Input!AM22</f>
        <v>0</v>
      </c>
      <c r="AO39" s="225">
        <f>IF(AN39&gt;=$C$85,4,IF(AN39&gt;=$D$85,3,IF(AN39&gt;=$E$85,2,IF(AN39&gt;=$F$85,1,0))))</f>
        <v>0</v>
      </c>
      <c r="AP39" s="225">
        <f>Input!AO22</f>
        <v>0</v>
      </c>
      <c r="AQ39" s="225">
        <f>IF(AP39&gt;=$C$85,4,IF(AP39&gt;=$D$85,3,IF(AP39&gt;=$E$85,2,IF(AP39&gt;=$F$85,1,0))))</f>
        <v>0</v>
      </c>
      <c r="AR39" s="242">
        <f ca="1">CI39/SUM(AV34:CH37)</f>
        <v>0</v>
      </c>
      <c r="AS39" s="225">
        <f ca="1">IF(AR39&gt;=$I$85,4,IF(AR39&gt;=$J$85,3,IF(AR39&gt;=$K$85,2,IF(AR39&gt;=$L$85,1,0))))</f>
        <v>0</v>
      </c>
      <c r="AV39" s="225">
        <f ca="1">D39*SUM(AV34:AV37)</f>
        <v>0</v>
      </c>
      <c r="AX39" s="225">
        <f ca="1">F39*SUM(AX34:AX37)</f>
        <v>0</v>
      </c>
      <c r="AZ39" s="225">
        <f ca="1">H39*SUM(AZ34:AZ37)</f>
        <v>0</v>
      </c>
      <c r="BB39" s="225">
        <f>J39*SUM(BB34:BB37)</f>
        <v>0</v>
      </c>
      <c r="BD39" s="225">
        <f>L39*SUM(BD34:BD37)</f>
        <v>0</v>
      </c>
      <c r="BF39" s="225">
        <f>N39*SUM(BF34:BF37)</f>
        <v>0</v>
      </c>
      <c r="BH39" s="225">
        <f>P39*SUM(BH34:BH37)</f>
        <v>0</v>
      </c>
      <c r="BJ39" s="225">
        <f>R39*SUM(BJ34:BJ37)</f>
        <v>0</v>
      </c>
      <c r="BL39" s="225">
        <f>T39*SUM(BL34:BL37)</f>
        <v>0</v>
      </c>
      <c r="BN39" s="225">
        <f>V39*SUM(BN34:BN37)</f>
        <v>0</v>
      </c>
      <c r="BP39" s="225">
        <f>X39*SUM(BP34:BP37)</f>
        <v>0</v>
      </c>
      <c r="BR39" s="225">
        <f>Z39*SUM(BR34:BR37)</f>
        <v>0</v>
      </c>
      <c r="BT39" s="225">
        <f>AB39*SUM(BT34:BT37)</f>
        <v>0</v>
      </c>
      <c r="BV39" s="225">
        <f>AD39*SUM(BV34:BV37)</f>
        <v>0</v>
      </c>
      <c r="BX39" s="225">
        <f>AF39*SUM(BX34:BX37)</f>
        <v>0</v>
      </c>
      <c r="BZ39" s="225">
        <f>AH39*SUM(BZ34:BZ37)</f>
        <v>0</v>
      </c>
      <c r="CB39" s="225">
        <f>AJ39*SUM(CB34:CB37)</f>
        <v>0</v>
      </c>
      <c r="CD39" s="225">
        <f>AL39*SUM(CD34:CD37)</f>
        <v>0</v>
      </c>
      <c r="CF39" s="225">
        <f>AN39*SUM(CF34:CF37)</f>
        <v>0</v>
      </c>
      <c r="CH39" s="225">
        <f>AP39*SUM(CH34:CH37)</f>
        <v>0</v>
      </c>
      <c r="CI39" s="225">
        <f ca="1">SUM(AV39:CH39)</f>
        <v>0</v>
      </c>
    </row>
    <row r="40" spans="1:88" s="252" customFormat="1">
      <c r="A40" s="252">
        <v>3</v>
      </c>
      <c r="B40" s="262" t="s">
        <v>548</v>
      </c>
      <c r="C40" s="253"/>
      <c r="D40" s="252">
        <f>IF(Input!C8="",0,IF(Input!C23="",SUM(Input!C16:C21)/D117-D41,Input!C23/D117))</f>
        <v>35.793340554796785</v>
      </c>
      <c r="E40" s="252">
        <f>IF(D40=0,0,-2.1*LN(D40)+9)</f>
        <v>1.4867000980304867</v>
      </c>
      <c r="F40" s="252">
        <f>IF(Input!E8="",0,IF(Input!E23="",SUM(Input!E16:E21)/F117-F41,Input!E23/F117))</f>
        <v>77.943776676642301</v>
      </c>
      <c r="G40" s="252">
        <f>IF(F40=0,0,-2.1*LN(F40)+9)</f>
        <v>-0.1475742853780222</v>
      </c>
      <c r="H40" s="252">
        <f>IF(Input!G8="",0,IF(Input!G23="",SUM(Input!G16:G21)/H117-H41,Input!G23/H117))</f>
        <v>123.55579802388313</v>
      </c>
      <c r="I40" s="252">
        <f>IF(H40=0,0,-2.1*LN(H40)+9)</f>
        <v>-1.1150550057813842</v>
      </c>
      <c r="J40" s="252">
        <f>IF(Input!I8="",0,IF(Input!I23="",SUM(Input!I16:I21)/J117-J41,Input!I23/J117))</f>
        <v>0</v>
      </c>
      <c r="K40" s="252">
        <f>IF(J40=0,0,-2.1*LN(J40)+9)</f>
        <v>0</v>
      </c>
      <c r="L40" s="252">
        <f>IF(Input!K8="",0,IF(Input!K23="",SUM(Input!K16:K21)/L117-L41,Input!K23/L117))</f>
        <v>0</v>
      </c>
      <c r="M40" s="252">
        <f>IF(L40=0,0,-2.1*LN(L40)+9)</f>
        <v>0</v>
      </c>
      <c r="N40" s="252">
        <f>IF(Input!M8="",0,IF(Input!M23="",SUM(Input!M16:M21)/N117-N41,Input!M23/N117))</f>
        <v>0</v>
      </c>
      <c r="O40" s="252">
        <f>IF(N40=0,0,-2.1*LN(N40)+9)</f>
        <v>0</v>
      </c>
      <c r="P40" s="252">
        <f>IF(Input!O8="",0,IF(Input!O23="",SUM(Input!O16:O21)/P117-P41,Input!O23/P117))</f>
        <v>0</v>
      </c>
      <c r="Q40" s="252">
        <f>IF(P40=0,0,-2.1*LN(P40)+9)</f>
        <v>0</v>
      </c>
      <c r="R40" s="252">
        <f>IF(Input!Q8="",0,IF(Input!Q23="",SUM(Input!Q16:Q21)/R117-R41,Input!Q23/R117))</f>
        <v>0</v>
      </c>
      <c r="S40" s="252">
        <f>IF(R40=0,0,-2.1*LN(R40)+9)</f>
        <v>0</v>
      </c>
      <c r="T40" s="252">
        <f>IF(Input!S8="",0,IF(Input!S23="",SUM(Input!S16:S21)/T117-T41,Input!S23/T117))</f>
        <v>0</v>
      </c>
      <c r="U40" s="252">
        <f>IF(T40=0,0,-2.1*LN(T40)+9)</f>
        <v>0</v>
      </c>
      <c r="V40" s="252">
        <f>IF(Input!U8="",0,IF(Input!U23="",SUM(Input!U16:U21)/V117-V41,Input!U23/V117))</f>
        <v>0</v>
      </c>
      <c r="W40" s="252">
        <f>IF(V40=0,0,-2.1*LN(V40)+9)</f>
        <v>0</v>
      </c>
      <c r="X40" s="252">
        <f>IF(Input!W8="",0,IF(Input!W23="",SUM(Input!W16:W21)/X117-X41,Input!W23/X117))</f>
        <v>0</v>
      </c>
      <c r="Y40" s="252">
        <f>IF(X40=0,0,-2.1*LN(X40)+9)</f>
        <v>0</v>
      </c>
      <c r="Z40" s="252">
        <f>IF(Input!Y8="",0,IF(Input!Y23="",SUM(Input!Y16:Y21)/Z117-Z41,Input!Y23/Z117))</f>
        <v>0</v>
      </c>
      <c r="AA40" s="252">
        <f>IF(Z40=0,0,-2.1*LN(Z40)+9)</f>
        <v>0</v>
      </c>
      <c r="AB40" s="252">
        <f>IF(Input!AA8="",0,IF(Input!AA23="",SUM(Input!AA16:AA21)/AB117-AB41,Input!AA23/AB117))</f>
        <v>0</v>
      </c>
      <c r="AC40" s="252">
        <f>IF(AB40=0,0,-2.1*LN(AB40)+9)</f>
        <v>0</v>
      </c>
      <c r="AD40" s="252">
        <f>IF(Input!AC8="",0,IF(Input!AC23="",SUM(Input!AC16:AC21)/AD117-AD41,Input!AC23/AD117))</f>
        <v>0</v>
      </c>
      <c r="AE40" s="252">
        <f>IF(AD40=0,0,-2.1*LN(AD40)+9)</f>
        <v>0</v>
      </c>
      <c r="AF40" s="252">
        <f>IF(Input!AE8="",0,IF(Input!AE23="",SUM(Input!AE16:AE21)/AF117-AF41,Input!AE23/AF117))</f>
        <v>0</v>
      </c>
      <c r="AG40" s="252">
        <f>IF(AF40=0,0,-2.1*LN(AF40)+9)</f>
        <v>0</v>
      </c>
      <c r="AH40" s="252">
        <f>IF(Input!AG8="",0,IF(Input!AG23="",SUM(Input!AG16:AG21)/AH117-AH41,Input!AG23/AH117))</f>
        <v>0</v>
      </c>
      <c r="AI40" s="252">
        <f>IF(AH40=0,0,-2.1*LN(AH40)+9)</f>
        <v>0</v>
      </c>
      <c r="AJ40" s="252">
        <f>IF(Input!AI8="",0,IF(Input!AI23="",SUM(Input!AI16:AI21)/AJ117-AJ41,Input!AI23/AJ117))</f>
        <v>0</v>
      </c>
      <c r="AK40" s="252">
        <f>IF(AJ40=0,0,-2.1*LN(AJ40)+9)</f>
        <v>0</v>
      </c>
      <c r="AL40" s="252">
        <f>IF(Input!AK8="",0,IF(Input!AK23="",SUM(Input!AK16:AK21)/AL117-AL41,Input!AK23/AL117))</f>
        <v>0</v>
      </c>
      <c r="AM40" s="252">
        <f>IF(AL40=0,0,-2.1*LN(AL40)+9)</f>
        <v>0</v>
      </c>
      <c r="AN40" s="252">
        <f>IF(Input!AM8="",0,IF(Input!AM23="",SUM(Input!AM16:AM21)/AN117-AN41,Input!AM23/AN117))</f>
        <v>0</v>
      </c>
      <c r="AO40" s="252">
        <f>IF(AN40=0,0,-2.1*LN(AN40)+9)</f>
        <v>0</v>
      </c>
      <c r="AP40" s="252">
        <f>IF(Input!AO8="",0,IF(Input!AO23="",SUM(Input!AO16:AO21)/AP117-AP41,Input!AO23/AP117))</f>
        <v>0</v>
      </c>
      <c r="AQ40" s="252">
        <f>IF(AP40=0,0,-2.1*LN(AP40)+9)</f>
        <v>0</v>
      </c>
      <c r="AR40" s="252">
        <f ca="1">CI40</f>
        <v>313.37064325211276</v>
      </c>
      <c r="AS40" s="252">
        <f ca="1">IF(Input!AQ23="",0,-2.1*LN(AR40)+12.5)</f>
        <v>0.43048802719631674</v>
      </c>
      <c r="AU40" s="257"/>
      <c r="AV40" s="252">
        <f ca="1">D40*D116</f>
        <v>76.515956660254687</v>
      </c>
      <c r="AX40" s="252">
        <f ca="1">F40*F116</f>
        <v>113.29888856797494</v>
      </c>
      <c r="AZ40" s="252">
        <f ca="1">H40*H116</f>
        <v>123.55579802388313</v>
      </c>
      <c r="BB40" s="252">
        <f ca="1">J40*J116</f>
        <v>0</v>
      </c>
      <c r="BD40" s="252">
        <f ca="1">L40*L116</f>
        <v>0</v>
      </c>
      <c r="BF40" s="252">
        <f ca="1">N40*N116</f>
        <v>0</v>
      </c>
      <c r="BH40" s="252">
        <f ca="1">P40*P116</f>
        <v>0</v>
      </c>
      <c r="BJ40" s="252">
        <f ca="1">R40*R116</f>
        <v>0</v>
      </c>
      <c r="BL40" s="252">
        <f ca="1">T40*T116</f>
        <v>0</v>
      </c>
      <c r="BN40" s="252">
        <f ca="1">V40*V116</f>
        <v>0</v>
      </c>
      <c r="BP40" s="252">
        <f ca="1">X40*X116</f>
        <v>0</v>
      </c>
      <c r="BR40" s="252">
        <f ca="1">Z40*Z116</f>
        <v>0</v>
      </c>
      <c r="BT40" s="252">
        <f ca="1">AB40*AB116</f>
        <v>0</v>
      </c>
      <c r="BV40" s="252">
        <f ca="1">AD40*AD116</f>
        <v>0</v>
      </c>
      <c r="BX40" s="252">
        <f ca="1">AF40*AF116</f>
        <v>0</v>
      </c>
      <c r="BZ40" s="252">
        <f ca="1">AH40*AH116</f>
        <v>0</v>
      </c>
      <c r="CB40" s="252">
        <f ca="1">AJ40*AJ116</f>
        <v>0</v>
      </c>
      <c r="CD40" s="252">
        <f ca="1">AL40*AL116</f>
        <v>0</v>
      </c>
      <c r="CF40" s="252">
        <f ca="1">AN40*AN116</f>
        <v>0</v>
      </c>
      <c r="CH40" s="252">
        <f ca="1">AP40*AP116</f>
        <v>0</v>
      </c>
      <c r="CI40" s="252">
        <f ca="1">SUM(AV40:CH40)</f>
        <v>313.37064325211276</v>
      </c>
    </row>
    <row r="41" spans="1:88" s="252" customFormat="1">
      <c r="A41" s="252">
        <v>4</v>
      </c>
      <c r="B41" s="262" t="s">
        <v>547</v>
      </c>
      <c r="C41" s="253"/>
      <c r="D41" s="252">
        <f>IF(Input!C8="",0,Input!C25/D117)</f>
        <v>0</v>
      </c>
      <c r="E41" s="252">
        <f>IF(Input!C25="",0,IF(D41&lt;=$C$87,4,IF(D41&lt;=$D$87,3,IF(D41&lt;=$E$87,2,IF(D41&lt;=$F$87,1,0)))))</f>
        <v>4</v>
      </c>
      <c r="F41" s="252">
        <f>IF(Input!E8="",0,Input!E25/F117)</f>
        <v>0</v>
      </c>
      <c r="G41" s="252">
        <f>IF(Input!E25="",0,IF(F41&lt;=$C$87,4,IF(F41&lt;=$D$87,3,IF(F41&lt;=$E$87,2,IF(F41&lt;=$F$87,1,0)))))</f>
        <v>4</v>
      </c>
      <c r="H41" s="252">
        <f>IF(Input!G8="",0,Input!G25/H117)</f>
        <v>0</v>
      </c>
      <c r="I41" s="252">
        <f>IF(Input!G25="",0,IF(H41&lt;=$C$87,4,IF(H41&lt;=$D$87,3,IF(H41&lt;=$E$87,2,IF(H41&lt;=$F$87,1,0)))))</f>
        <v>4</v>
      </c>
      <c r="J41" s="252">
        <f>IF(Input!I8="",0,Input!I25/J117)</f>
        <v>0</v>
      </c>
      <c r="K41" s="252">
        <f>IF(Input!I25="",0,IF(J41&lt;=$C$87,4,IF(J41&lt;=$D$87,3,IF(J41&lt;=$E$87,2,IF(J41&lt;=$F$87,1,0)))))</f>
        <v>0</v>
      </c>
      <c r="L41" s="252">
        <f>IF(Input!K8="",0,Input!K25/L117)</f>
        <v>0</v>
      </c>
      <c r="M41" s="252">
        <f>IF(Input!K25="",0,IF(L41&lt;=$C$87,4,IF(L41&lt;=$D$87,3,IF(L41&lt;=$E$87,2,IF(L41&lt;=$F$87,1,0)))))</f>
        <v>0</v>
      </c>
      <c r="N41" s="252">
        <f>IF(Input!M8="",0,Input!M25/N117)</f>
        <v>0</v>
      </c>
      <c r="O41" s="252">
        <f>IF(Input!M25="",0,IF(N41&lt;=$C$87,4,IF(N41&lt;=$D$87,3,IF(N41&lt;=$E$87,2,IF(N41&lt;=$F$87,1,0)))))</f>
        <v>0</v>
      </c>
      <c r="P41" s="252">
        <f>IF(Input!O8="",0,Input!O25/P117)</f>
        <v>0</v>
      </c>
      <c r="Q41" s="252">
        <f>IF(Input!O25="",0,IF(P41&lt;=$C$87,4,IF(P41&lt;=$D$87,3,IF(P41&lt;=$E$87,2,IF(P41&lt;=$F$87,1,0)))))</f>
        <v>0</v>
      </c>
      <c r="R41" s="252">
        <f>IF(Input!Q8="",0,Input!Q25/R117)</f>
        <v>0</v>
      </c>
      <c r="S41" s="252">
        <f>IF(Input!Q25="",0,IF(R41&lt;=$C$87,4,IF(R41&lt;=$D$87,3,IF(R41&lt;=$E$87,2,IF(R41&lt;=$F$87,1,0)))))</f>
        <v>0</v>
      </c>
      <c r="T41" s="252">
        <f>IF(Input!S8="",0,Input!S25/T117)</f>
        <v>0</v>
      </c>
      <c r="U41" s="252">
        <f>IF(Input!S25="",0,IF(T41&lt;=$C$87,4,IF(T41&lt;=$D$87,3,IF(T41&lt;=$E$87,2,IF(T41&lt;=$F$87,1,0)))))</f>
        <v>0</v>
      </c>
      <c r="V41" s="252">
        <f>IF(Input!U8="",0,Input!U25/V117)</f>
        <v>0</v>
      </c>
      <c r="W41" s="252">
        <f>IF(Input!U25="",0,IF(V41&lt;=$C$87,4,IF(V41&lt;=$D$87,3,IF(V41&lt;=$E$87,2,IF(V41&lt;=$F$87,1,0)))))</f>
        <v>0</v>
      </c>
      <c r="X41" s="252">
        <f>IF(Input!W8="",0,Input!W25/X117)</f>
        <v>0</v>
      </c>
      <c r="Y41" s="252">
        <f>IF(Input!W25="",0,IF(X41&lt;=$C$87,4,IF(X41&lt;=$D$87,3,IF(X41&lt;=$E$87,2,IF(X41&lt;=$F$87,1,0)))))</f>
        <v>0</v>
      </c>
      <c r="Z41" s="252">
        <f>IF(Input!Y8="",0,Input!Y25/Z117)</f>
        <v>0</v>
      </c>
      <c r="AA41" s="252">
        <f>IF(Input!Y25="",0,IF(Z41&lt;=$C$87,4,IF(Z41&lt;=$D$87,3,IF(Z41&lt;=$E$87,2,IF(Z41&lt;=$F$87,1,0)))))</f>
        <v>0</v>
      </c>
      <c r="AB41" s="252">
        <f>IF(Input!AA8="",0,Input!AA25/AB117)</f>
        <v>0</v>
      </c>
      <c r="AC41" s="252">
        <f>IF(Input!AA25="",0,IF(AB41&lt;=$C$87,4,IF(AB41&lt;=$D$87,3,IF(AB41&lt;=$E$87,2,IF(AB41&lt;=$F$87,1,0)))))</f>
        <v>0</v>
      </c>
      <c r="AD41" s="252">
        <f>IF(Input!AC8="",0,Input!AC25/AD117)</f>
        <v>0</v>
      </c>
      <c r="AE41" s="252">
        <f>IF(Input!AC25="",0,IF(AD41&lt;=$C$87,4,IF(AD41&lt;=$D$87,3,IF(AD41&lt;=$E$87,2,IF(AD41&lt;=$F$87,1,0)))))</f>
        <v>0</v>
      </c>
      <c r="AF41" s="252">
        <f>IF(Input!AE8="",0,Input!AE25/AF117)</f>
        <v>0</v>
      </c>
      <c r="AG41" s="252">
        <f>IF(Input!AE25="",0,IF(AF41&lt;=$C$87,4,IF(AF41&lt;=$D$87,3,IF(AF41&lt;=$E$87,2,IF(AF41&lt;=$F$87,1,0)))))</f>
        <v>0</v>
      </c>
      <c r="AH41" s="252">
        <f>IF(Input!AG8="",0,Input!AG25/AH117)</f>
        <v>0</v>
      </c>
      <c r="AI41" s="252">
        <f>IF(Input!AG25="",0,IF(AH41&lt;=$C$87,4,IF(AH41&lt;=$D$87,3,IF(AH41&lt;=$E$87,2,IF(AH41&lt;=$F$87,1,0)))))</f>
        <v>0</v>
      </c>
      <c r="AJ41" s="252">
        <f>IF(Input!AI8="",0,Input!AI25/AJ117)</f>
        <v>0</v>
      </c>
      <c r="AK41" s="252">
        <f>IF(Input!AI25="",0,IF(AJ41&lt;=$C$87,4,IF(AJ41&lt;=$D$87,3,IF(AJ41&lt;=$E$87,2,IF(AJ41&lt;=$F$87,1,0)))))</f>
        <v>0</v>
      </c>
      <c r="AL41" s="252">
        <f>IF(Input!AK8="",0,Input!AK25/AL117)</f>
        <v>0</v>
      </c>
      <c r="AM41" s="252">
        <f>IF(Input!AK25="",0,IF(AL41&lt;=$C$87,4,IF(AL41&lt;=$D$87,3,IF(AL41&lt;=$E$87,2,IF(AL41&lt;=$F$87,1,0)))))</f>
        <v>0</v>
      </c>
      <c r="AN41" s="252">
        <f>IF(Input!AM8="",0,Input!AM25/AN117)</f>
        <v>0</v>
      </c>
      <c r="AO41" s="252">
        <f>IF(Input!AM25="",0,IF(AN41&lt;=$C$87,4,IF(AN41&lt;=$D$87,3,IF(AN41&lt;=$E$87,2,IF(AN41&lt;=$F$87,1,0)))))</f>
        <v>0</v>
      </c>
      <c r="AP41" s="252">
        <f>IF(Input!AO8="",0,Input!AO25/AP117)</f>
        <v>0</v>
      </c>
      <c r="AQ41" s="252">
        <f>IF(Input!AO25="",0,IF(AP41&lt;=$C$87,4,IF(AP41&lt;=$D$87,3,IF(AP41&lt;=$E$87,2,IF(AP41&lt;=$F$87,1,0)))))</f>
        <v>0</v>
      </c>
      <c r="AR41" s="252">
        <f ca="1">CI41</f>
        <v>0</v>
      </c>
      <c r="AS41" s="252">
        <f ca="1">IF(AR41&lt;=$I$87,4,IF(AR41&lt;=$J$87,3,IF(AR41&lt;=$K$87,2,IF(AR41&lt;=$L$87,1,0))))</f>
        <v>4</v>
      </c>
      <c r="AT41" s="317" t="s">
        <v>740</v>
      </c>
      <c r="AU41" s="319" t="s">
        <v>741</v>
      </c>
      <c r="AV41" s="252">
        <f ca="1">D41*D116</f>
        <v>0</v>
      </c>
      <c r="AX41" s="252">
        <f ca="1">F41*F116</f>
        <v>0</v>
      </c>
      <c r="AZ41" s="252">
        <f ca="1">H41*H116</f>
        <v>0</v>
      </c>
      <c r="BB41" s="252">
        <f ca="1">J41*J116</f>
        <v>0</v>
      </c>
      <c r="BD41" s="252">
        <f ca="1">L41*L116</f>
        <v>0</v>
      </c>
      <c r="BF41" s="252">
        <f ca="1">N41*N116</f>
        <v>0</v>
      </c>
      <c r="BH41" s="252">
        <f ca="1">P41*P116</f>
        <v>0</v>
      </c>
      <c r="BJ41" s="252">
        <f ca="1">R41*R116</f>
        <v>0</v>
      </c>
      <c r="BL41" s="252">
        <f ca="1">T41*T116</f>
        <v>0</v>
      </c>
      <c r="BN41" s="252">
        <f ca="1">V41*V116</f>
        <v>0</v>
      </c>
      <c r="BP41" s="252">
        <f ca="1">X41*X116</f>
        <v>0</v>
      </c>
      <c r="BR41" s="252">
        <f ca="1">Z41*Z116</f>
        <v>0</v>
      </c>
      <c r="BT41" s="252">
        <f ca="1">AB41*AB116</f>
        <v>0</v>
      </c>
      <c r="BV41" s="252">
        <f ca="1">AD41*AD116</f>
        <v>0</v>
      </c>
      <c r="BX41" s="252">
        <f ca="1">AF41*AF116</f>
        <v>0</v>
      </c>
      <c r="BZ41" s="252">
        <f ca="1">AH41*AH116</f>
        <v>0</v>
      </c>
      <c r="CB41" s="252">
        <f ca="1">AJ41*AJ116</f>
        <v>0</v>
      </c>
      <c r="CD41" s="252">
        <f ca="1">AL41*AL116</f>
        <v>0</v>
      </c>
      <c r="CF41" s="252">
        <f ca="1">AN41*AN116</f>
        <v>0</v>
      </c>
      <c r="CH41" s="252">
        <f ca="1">AP41*AP116</f>
        <v>0</v>
      </c>
      <c r="CI41" s="252">
        <f ca="1">SUM(AV41:CH41)</f>
        <v>0</v>
      </c>
    </row>
    <row r="42" spans="1:88">
      <c r="A42" s="225">
        <v>5</v>
      </c>
      <c r="B42" s="317" t="s">
        <v>844</v>
      </c>
      <c r="D42" s="225">
        <f>Input!C26</f>
        <v>1</v>
      </c>
      <c r="E42" s="225">
        <f>IF(Input!C26="",0,IF(D42&lt;=$C$88,4,IF(D42&lt;=$D$88,3,IF(D42&lt;=$E$88,2,IF(D42&lt;=$F$88,1,0)))))</f>
        <v>4</v>
      </c>
      <c r="F42" s="225">
        <f>Input!E26</f>
        <v>4</v>
      </c>
      <c r="G42" s="225">
        <f>IF(Input!E26="",0,IF(F42&lt;=$C$88,4,IF(F42&lt;=$D$88,3,IF(F42&lt;=$E$88,2,IF(F42&lt;=$F$88,1,0)))))</f>
        <v>1</v>
      </c>
      <c r="H42" s="225">
        <f>Input!G26</f>
        <v>1</v>
      </c>
      <c r="I42" s="225">
        <f>IF(Input!G26="",0,IF(H42&lt;=$C$88,4,IF(H42&lt;=$D$88,3,IF(H42&lt;=$E$88,2,IF(H42&lt;=$F$88,1,0)))))</f>
        <v>4</v>
      </c>
      <c r="J42" s="225">
        <f>Input!I26</f>
        <v>0</v>
      </c>
      <c r="K42" s="225">
        <f>IF(Input!I26="",0,IF(J42&lt;=$C$88,4,IF(J42&lt;=$D$88,3,IF(J42&lt;=$E$88,2,IF(J42&lt;=$F$88,1,0)))))</f>
        <v>0</v>
      </c>
      <c r="L42" s="225">
        <f>Input!K26</f>
        <v>0</v>
      </c>
      <c r="M42" s="225">
        <f>IF(Input!K26="",0,IF(L42&lt;=$C$88,4,IF(L42&lt;=$D$88,3,IF(L42&lt;=$E$88,2,IF(L42&lt;=$F$88,1,0)))))</f>
        <v>0</v>
      </c>
      <c r="N42" s="225">
        <f>Input!M26</f>
        <v>0</v>
      </c>
      <c r="O42" s="225">
        <f>IF(Input!M26="",0,IF(N42&lt;=$C$88,4,IF(N42&lt;=$D$88,3,IF(N42&lt;=$E$88,2,IF(N42&lt;=$F$88,1,0)))))</f>
        <v>0</v>
      </c>
      <c r="P42" s="225">
        <f>Input!O26</f>
        <v>0</v>
      </c>
      <c r="Q42" s="225">
        <f>IF(Input!O26="",0,IF(P42&lt;=$C$88,4,IF(P42&lt;=$D$88,3,IF(P42&lt;=$E$88,2,IF(P42&lt;=$F$88,1,0)))))</f>
        <v>0</v>
      </c>
      <c r="R42" s="225">
        <f>Input!Q26</f>
        <v>0</v>
      </c>
      <c r="S42" s="225">
        <f>IF(Input!Q26="",0,IF(R42&lt;=$C$88,4,IF(R42&lt;=$D$88,3,IF(R42&lt;=$E$88,2,IF(R42&lt;=$F$88,1,0)))))</f>
        <v>0</v>
      </c>
      <c r="T42" s="225">
        <f>Input!S26</f>
        <v>0</v>
      </c>
      <c r="U42" s="225">
        <f>IF(Input!S26="",0,IF(T42&lt;=$C$88,4,IF(T42&lt;=$D$88,3,IF(T42&lt;=$E$88,2,IF(T42&lt;=$F$88,1,0)))))</f>
        <v>0</v>
      </c>
      <c r="V42" s="225">
        <f>Input!U26</f>
        <v>0</v>
      </c>
      <c r="W42" s="225">
        <f>IF(Input!U26="",0,IF(V42&lt;=$C$88,4,IF(V42&lt;=$D$88,3,IF(V42&lt;=$E$88,2,IF(V42&lt;=$F$88,1,0)))))</f>
        <v>0</v>
      </c>
      <c r="X42" s="225">
        <f>Input!W26</f>
        <v>0</v>
      </c>
      <c r="Y42" s="225">
        <f>IF(Input!W26="",0,IF(X42&lt;=$C$88,4,IF(X42&lt;=$D$88,3,IF(X42&lt;=$E$88,2,IF(X42&lt;=$F$88,1,0)))))</f>
        <v>0</v>
      </c>
      <c r="Z42" s="225">
        <f>Input!Y26</f>
        <v>0</v>
      </c>
      <c r="AA42" s="225">
        <f>IF(Input!Y26="",0,IF(Z42&lt;=$C$88,4,IF(Z42&lt;=$D$88,3,IF(Z42&lt;=$E$88,2,IF(Z42&lt;=$F$88,1,0)))))</f>
        <v>0</v>
      </c>
      <c r="AB42" s="225">
        <f>Input!AA26</f>
        <v>0</v>
      </c>
      <c r="AC42" s="225">
        <f>IF(Input!AA26="",0,IF(AB42&lt;=$C$88,4,IF(AB42&lt;=$D$88,3,IF(AB42&lt;=$E$88,2,IF(AB42&lt;=$F$88,1,0)))))</f>
        <v>0</v>
      </c>
      <c r="AD42" s="225">
        <f>Input!AC26</f>
        <v>0</v>
      </c>
      <c r="AE42" s="225">
        <f>IF(Input!AC26="",0,IF(AD42&lt;=$C$88,4,IF(AD42&lt;=$D$88,3,IF(AD42&lt;=$E$88,2,IF(AD42&lt;=$F$88,1,0)))))</f>
        <v>0</v>
      </c>
      <c r="AF42" s="225">
        <f>Input!AE26</f>
        <v>0</v>
      </c>
      <c r="AG42" s="225">
        <f>IF(Input!AE26="",0,IF(AF42&lt;=$C$88,4,IF(AF42&lt;=$D$88,3,IF(AF42&lt;=$E$88,2,IF(AF42&lt;=$F$88,1,0)))))</f>
        <v>0</v>
      </c>
      <c r="AH42" s="225">
        <f>Input!AG26</f>
        <v>0</v>
      </c>
      <c r="AI42" s="225">
        <f>IF(Input!AG26="",0,IF(AH42&lt;=$C$88,4,IF(AH42&lt;=$D$88,3,IF(AH42&lt;=$E$88,2,IF(AH42&lt;=$F$88,1,0)))))</f>
        <v>0</v>
      </c>
      <c r="AJ42" s="225">
        <f>Input!AI26</f>
        <v>0</v>
      </c>
      <c r="AK42" s="225">
        <f>IF(Input!AI26="",0,IF(AJ42&lt;=$C$88,4,IF(AJ42&lt;=$D$88,3,IF(AJ42&lt;=$E$88,2,IF(AJ42&lt;=$F$88,1,0)))))</f>
        <v>0</v>
      </c>
      <c r="AL42" s="225">
        <f>Input!AK26</f>
        <v>0</v>
      </c>
      <c r="AM42" s="225">
        <f>IF(Input!AK26="",0,IF(AL42&lt;=$C$88,4,IF(AL42&lt;=$D$88,3,IF(AL42&lt;=$E$88,2,IF(AL42&lt;=$F$88,1,0)))))</f>
        <v>0</v>
      </c>
      <c r="AN42" s="225">
        <f>Input!AM26</f>
        <v>0</v>
      </c>
      <c r="AO42" s="225">
        <f>IF(Input!AM26="",0,IF(AN42&lt;=$C$88,4,IF(AN42&lt;=$D$88,3,IF(AN42&lt;=$E$88,2,IF(AN42&lt;=$F$88,1,0)))))</f>
        <v>0</v>
      </c>
      <c r="AP42" s="225">
        <f>Input!AO26</f>
        <v>0</v>
      </c>
      <c r="AQ42" s="225">
        <f>IF(Input!AO26="",0,IF(AP42&lt;=$C$88,4,IF(AP42&lt;=$D$88,3,IF(AP42&lt;=$E$88,2,IF(AP42&lt;=$F$88,1,0)))))</f>
        <v>0</v>
      </c>
      <c r="AS42" s="225">
        <f>(AT42+AU42)/2</f>
        <v>2.4249999999999998</v>
      </c>
      <c r="AT42" s="317">
        <f>MIN(IF(Input!C26="",4,E42),IF(Input!E26="",4,G42),IF(Input!G26="",4,I42),IF(Input!I26="",4,K42),IF(Input!K26="",4,M42),IF(Input!M26="",4,O42),IF(Input!O26="",4,Q42),IF(Input!Q26="",4,S42),IF(Input!S26="",4,U42),IF(Input!U26="",4,W42),IF(Input!W26="",4,Y42),IF(Input!Y26="",4,AA42),IF(Input!AA26="",4,AC42),IF(Input!AC26="",4,AE42),IF(Input!AE26="",4,AG42),IF(Input!AG26="",4,AI42),IF(Input!AI26="",4,AK42),IF(Input!AK26="",4,AM42),IF(Input!AM26="",4,AO42),IF(Input!AO26="",4,AQ42))</f>
        <v>1</v>
      </c>
      <c r="AU42" s="227">
        <f>AVERAGE(IF(Input!C26="",4,E42),IF(Input!E26="",4,G42),IF(Input!G26="",4,I42),IF(Input!I26="",4,K42),IF(Input!K26="",4,M42),IF(Input!M26="",4,O42),IF(Input!O26="",4,Q42),IF(Input!Q26="",4,S42),IF(Input!S26="",4,U42),IF(Input!U26="",4,W42),IF(Input!W26="",4,Y42),IF(Input!Y26="",4,AA42),IF(Input!AA26="",4,AC42),IF(Input!AC26="",4,AE42),IF(Input!AE26="",4,AG42),IF(Input!AG26="",4,AI42),IF(Input!AI26="",4,AK42),IF(Input!AK26="",4,AM42),IF(Input!AM26="",4,AO42),IF(Input!AO26="",4,AQ42))</f>
        <v>3.85</v>
      </c>
      <c r="AV42" s="225">
        <f ca="1">D42*D116</f>
        <v>2.1377148786410363</v>
      </c>
      <c r="AX42" s="225">
        <f ca="1">F42*F116</f>
        <v>5.8143904952415602</v>
      </c>
      <c r="AZ42" s="225">
        <f ca="1">H42*H116</f>
        <v>1</v>
      </c>
      <c r="BB42" s="225">
        <f ca="1">J42*J116</f>
        <v>0</v>
      </c>
      <c r="BD42" s="225">
        <f ca="1">L42*L116</f>
        <v>0</v>
      </c>
      <c r="BF42" s="225">
        <f ca="1">N42*N116</f>
        <v>0</v>
      </c>
      <c r="BH42" s="225">
        <f ca="1">P42*P116</f>
        <v>0</v>
      </c>
      <c r="BJ42" s="225">
        <f ca="1">R42*R116</f>
        <v>0</v>
      </c>
      <c r="BL42" s="225">
        <f ca="1">T42*T116</f>
        <v>0</v>
      </c>
      <c r="BN42" s="225">
        <f ca="1">V42*V116</f>
        <v>0</v>
      </c>
      <c r="BP42" s="225">
        <f ca="1">X42*X116</f>
        <v>0</v>
      </c>
      <c r="BR42" s="225">
        <f ca="1">Z42*Z116</f>
        <v>0</v>
      </c>
      <c r="BT42" s="225">
        <f ca="1">AB42*AB116</f>
        <v>0</v>
      </c>
      <c r="BV42" s="225">
        <f ca="1">AD42*AD116</f>
        <v>0</v>
      </c>
      <c r="BX42" s="225">
        <f ca="1">AF42*AF116</f>
        <v>0</v>
      </c>
      <c r="BZ42" s="225">
        <f ca="1">AH42*AH116</f>
        <v>0</v>
      </c>
      <c r="CB42" s="225">
        <f ca="1">AJ42*AJ116</f>
        <v>0</v>
      </c>
      <c r="CD42" s="225">
        <f ca="1">AL42*AL116</f>
        <v>0</v>
      </c>
      <c r="CF42" s="225">
        <f ca="1">AN42*AN116</f>
        <v>0</v>
      </c>
      <c r="CH42" s="225">
        <f ca="1">AP42*AP116</f>
        <v>0</v>
      </c>
      <c r="CI42" s="225">
        <f ca="1">SUM(AV42:CH42)</f>
        <v>8.9521053738825955</v>
      </c>
    </row>
    <row r="43" spans="1:88" ht="26.25" customHeight="1">
      <c r="A43" s="225">
        <v>6</v>
      </c>
      <c r="B43" s="241" t="s">
        <v>7</v>
      </c>
      <c r="D43" s="225" t="str">
        <f>Input!C27</f>
        <v>4 - None</v>
      </c>
      <c r="E43" s="225">
        <f>IF(D43=0,"",INT(LEFT(D43,1)))</f>
        <v>4</v>
      </c>
      <c r="F43" s="225" t="str">
        <f>Input!E27</f>
        <v>3 - Ethylene</v>
      </c>
      <c r="G43" s="225">
        <f>IF(F43=0,"",INT(LEFT(F43,1)))</f>
        <v>3</v>
      </c>
      <c r="H43" s="225" t="str">
        <f>Input!G27</f>
        <v>4 - None</v>
      </c>
      <c r="I43" s="225">
        <f>IF(H43=0,"",INT(LEFT(H43,1)))</f>
        <v>4</v>
      </c>
      <c r="J43" s="225">
        <f>Input!I27</f>
        <v>0</v>
      </c>
      <c r="K43" s="225" t="str">
        <f>IF(J43=0,"",INT(LEFT(J43,1)))</f>
        <v/>
      </c>
      <c r="L43" s="225">
        <f>Input!K27</f>
        <v>0</v>
      </c>
      <c r="M43" s="225" t="str">
        <f>IF(L43=0,"",INT(LEFT(L43,1)))</f>
        <v/>
      </c>
      <c r="N43" s="225">
        <f>Input!M27</f>
        <v>0</v>
      </c>
      <c r="O43" s="225" t="str">
        <f>IF(N43=0,"",INT(LEFT(N43,1)))</f>
        <v/>
      </c>
      <c r="P43" s="225">
        <f>Input!O27</f>
        <v>0</v>
      </c>
      <c r="Q43" s="225" t="str">
        <f>IF(P43=0,"",INT(LEFT(P43,1)))</f>
        <v/>
      </c>
      <c r="R43" s="225">
        <f>Input!Q27</f>
        <v>0</v>
      </c>
      <c r="S43" s="225" t="str">
        <f>IF(R43=0,"",INT(LEFT(R43,1)))</f>
        <v/>
      </c>
      <c r="T43" s="225">
        <f>Input!S27</f>
        <v>0</v>
      </c>
      <c r="U43" s="225" t="str">
        <f>IF(T43=0,"",INT(LEFT(T43,1)))</f>
        <v/>
      </c>
      <c r="V43" s="225">
        <f>Input!U27</f>
        <v>0</v>
      </c>
      <c r="W43" s="225" t="str">
        <f>IF(V43=0,"",INT(LEFT(V43,1)))</f>
        <v/>
      </c>
      <c r="X43" s="225">
        <f>Input!W27</f>
        <v>0</v>
      </c>
      <c r="Y43" s="225" t="str">
        <f>IF(X43=0,"",INT(LEFT(X43,1)))</f>
        <v/>
      </c>
      <c r="Z43" s="225">
        <f>Input!Y27</f>
        <v>0</v>
      </c>
      <c r="AA43" s="225" t="str">
        <f>IF(Z43=0,"",INT(LEFT(Z43,1)))</f>
        <v/>
      </c>
      <c r="AB43" s="225">
        <f>Input!AA27</f>
        <v>0</v>
      </c>
      <c r="AC43" s="225" t="str">
        <f>IF(AB43=0,"",INT(LEFT(AB43,1)))</f>
        <v/>
      </c>
      <c r="AD43" s="225">
        <f>Input!AC27</f>
        <v>0</v>
      </c>
      <c r="AE43" s="225" t="str">
        <f>IF(AD43=0,"",INT(LEFT(AD43,1)))</f>
        <v/>
      </c>
      <c r="AF43" s="225">
        <f>Input!AE27</f>
        <v>0</v>
      </c>
      <c r="AG43" s="225" t="str">
        <f>IF(AF43=0,"",INT(LEFT(AF43,1)))</f>
        <v/>
      </c>
      <c r="AH43" s="225">
        <f>Input!AG27</f>
        <v>0</v>
      </c>
      <c r="AI43" s="225" t="str">
        <f>IF(AH43=0,"",INT(LEFT(AH43,1)))</f>
        <v/>
      </c>
      <c r="AJ43" s="225">
        <f>Input!AI27</f>
        <v>0</v>
      </c>
      <c r="AK43" s="225" t="str">
        <f>IF(AJ43=0,"",INT(LEFT(AJ43,1)))</f>
        <v/>
      </c>
      <c r="AL43" s="225">
        <f>Input!AK27</f>
        <v>0</v>
      </c>
      <c r="AM43" s="225" t="str">
        <f>IF(AL43=0,"",INT(LEFT(AL43,1)))</f>
        <v/>
      </c>
      <c r="AN43" s="225">
        <f>Input!AM27</f>
        <v>0</v>
      </c>
      <c r="AO43" s="225" t="str">
        <f>IF(AN43=0,"",INT(LEFT(AN43,1)))</f>
        <v/>
      </c>
      <c r="AP43" s="225">
        <f>Input!AO27</f>
        <v>0</v>
      </c>
      <c r="AQ43" s="225" t="str">
        <f>IF(AP43=0,"",INT(LEFT(AP43,1)))</f>
        <v/>
      </c>
      <c r="AS43" s="225">
        <f>IF(AND(E43="",G43="",I43="",K43="",M43="",O43="",Q43="",S43="",U43="",W43="",Y43="",AA43="",AC43="",AE43="",AG43="",AI43="",AK43="",AM43="",AO43="",AQ43=""),"",AVERAGE(AT43:AU43))</f>
        <v>3.333333333333333</v>
      </c>
      <c r="AT43" s="225">
        <f>MIN(E43,G43,I43,K43,M43,O43,Q43,S43,U43,W43,Y43,AA43,AC43,AE43,AG43,AI43,AK43,AM43,AO43,AQ43)</f>
        <v>3</v>
      </c>
      <c r="AU43" s="227">
        <f>AVERAGE(E43,G43,I43,K43,M43,O43,Q43,S43,U43,W43,Y43,AA43,AC43,AE43,AG43,AI43,AK43,AM43,AO43,AQ43)</f>
        <v>3.6666666666666665</v>
      </c>
    </row>
    <row r="44" spans="1:88">
      <c r="A44" s="225">
        <v>7</v>
      </c>
      <c r="B44" s="241" t="s">
        <v>549</v>
      </c>
      <c r="D44" s="225">
        <f>Input!C28</f>
        <v>2</v>
      </c>
      <c r="E44" s="225">
        <f>IF(Input!C28="",0,IF(D44&lt;=$C$90,4,IF(D44&lt;=$D$90,3,IF(D44&lt;=$E$90,2,IF(D44&lt;=$F$90,1,0)))))</f>
        <v>4</v>
      </c>
      <c r="F44" s="225">
        <f>Input!E28</f>
        <v>1</v>
      </c>
      <c r="G44" s="225">
        <f>IF(Input!E28="",0,IF(F44&lt;=$C$90,4,IF(F44&lt;=$D$90,3,IF(F44&lt;=$E$90,2,IF(F44&lt;=$F$90,1,0)))))</f>
        <v>4</v>
      </c>
      <c r="H44" s="225">
        <f>Input!G28</f>
        <v>4</v>
      </c>
      <c r="I44" s="225">
        <f>IF(Input!G28="",0,IF(H44&lt;=$C$90,4,IF(H44&lt;=$D$90,3,IF(H44&lt;=$E$90,2,IF(H44&lt;=$F$90,1,0)))))</f>
        <v>2</v>
      </c>
      <c r="J44" s="225">
        <f>Input!I28</f>
        <v>0</v>
      </c>
      <c r="K44" s="225">
        <f>IF(Input!I28="",0,IF(J44&lt;=$C$90,4,IF(J44&lt;=$D$90,3,IF(J44&lt;=$E$90,2,IF(J44&lt;=$F$90,1,0)))))</f>
        <v>0</v>
      </c>
      <c r="L44" s="225">
        <f>Input!K28</f>
        <v>0</v>
      </c>
      <c r="M44" s="225">
        <f>IF(Input!K28="",0,IF(L44&lt;=$C$90,4,IF(L44&lt;=$D$90,3,IF(L44&lt;=$E$90,2,IF(L44&lt;=$F$90,1,0)))))</f>
        <v>0</v>
      </c>
      <c r="N44" s="225">
        <f>Input!M28</f>
        <v>0</v>
      </c>
      <c r="O44" s="225">
        <f>IF(Input!M28="",0,IF(N44&lt;=$C$90,4,IF(N44&lt;=$D$90,3,IF(N44&lt;=$E$90,2,IF(N44&lt;=$F$90,1,0)))))</f>
        <v>0</v>
      </c>
      <c r="P44" s="225">
        <f>Input!O28</f>
        <v>0</v>
      </c>
      <c r="Q44" s="225">
        <f>IF(Input!O28="",0,IF(P44&lt;=$C$90,4,IF(P44&lt;=$D$90,3,IF(P44&lt;=$E$90,2,IF(P44&lt;=$F$90,1,0)))))</f>
        <v>0</v>
      </c>
      <c r="R44" s="225">
        <f>Input!Q28</f>
        <v>0</v>
      </c>
      <c r="S44" s="225">
        <f>IF(Input!Q28="",0,IF(R44&lt;=$C$90,4,IF(R44&lt;=$D$90,3,IF(R44&lt;=$E$90,2,IF(R44&lt;=$F$90,1,0)))))</f>
        <v>0</v>
      </c>
      <c r="T44" s="225">
        <f>Input!S28</f>
        <v>0</v>
      </c>
      <c r="U44" s="225">
        <f>IF(Input!S28="",0,IF(T44&lt;=$C$90,4,IF(T44&lt;=$D$90,3,IF(T44&lt;=$E$90,2,IF(T44&lt;=$F$90,1,0)))))</f>
        <v>0</v>
      </c>
      <c r="V44" s="225">
        <f>Input!U28</f>
        <v>0</v>
      </c>
      <c r="W44" s="225">
        <f>IF(Input!U28="",0,IF(V44&lt;=$C$90,4,IF(V44&lt;=$D$90,3,IF(V44&lt;=$E$90,2,IF(V44&lt;=$F$90,1,0)))))</f>
        <v>0</v>
      </c>
      <c r="X44" s="225">
        <f>Input!W28</f>
        <v>0</v>
      </c>
      <c r="Y44" s="225">
        <f>IF(Input!W28="",0,IF(X44&lt;=$C$90,4,IF(X44&lt;=$D$90,3,IF(X44&lt;=$E$90,2,IF(X44&lt;=$F$90,1,0)))))</f>
        <v>0</v>
      </c>
      <c r="Z44" s="225">
        <f>Input!Y28</f>
        <v>0</v>
      </c>
      <c r="AA44" s="225">
        <f>IF(Input!Y28="",0,IF(Z44&lt;=$C$90,4,IF(Z44&lt;=$D$90,3,IF(Z44&lt;=$E$90,2,IF(Z44&lt;=$F$90,1,0)))))</f>
        <v>0</v>
      </c>
      <c r="AB44" s="225">
        <f>Input!AA28</f>
        <v>0</v>
      </c>
      <c r="AC44" s="225">
        <f>IF(Input!AA28="",0,IF(AB44&lt;=$C$90,4,IF(AB44&lt;=$D$90,3,IF(AB44&lt;=$E$90,2,IF(AB44&lt;=$F$90,1,0)))))</f>
        <v>0</v>
      </c>
      <c r="AD44" s="225">
        <f>Input!AC28</f>
        <v>0</v>
      </c>
      <c r="AE44" s="225">
        <f>IF(Input!AC28="",0,IF(AD44&lt;=$C$90,4,IF(AD44&lt;=$D$90,3,IF(AD44&lt;=$E$90,2,IF(AD44&lt;=$F$90,1,0)))))</f>
        <v>0</v>
      </c>
      <c r="AF44" s="225">
        <f>Input!AE28</f>
        <v>0</v>
      </c>
      <c r="AG44" s="225">
        <f>IF(Input!AE28="",0,IF(AF44&lt;=$C$90,4,IF(AF44&lt;=$D$90,3,IF(AF44&lt;=$E$90,2,IF(AF44&lt;=$F$90,1,0)))))</f>
        <v>0</v>
      </c>
      <c r="AH44" s="225">
        <f>Input!AG28</f>
        <v>0</v>
      </c>
      <c r="AI44" s="225">
        <f>IF(Input!AG28="",0,IF(AH44&lt;=$C$90,4,IF(AH44&lt;=$D$90,3,IF(AH44&lt;=$E$90,2,IF(AH44&lt;=$F$90,1,0)))))</f>
        <v>0</v>
      </c>
      <c r="AJ44" s="225">
        <f>Input!AI28</f>
        <v>0</v>
      </c>
      <c r="AK44" s="225">
        <f>IF(Input!AI28="",0,IF(AJ44&lt;=$C$90,4,IF(AJ44&lt;=$D$90,3,IF(AJ44&lt;=$E$90,2,IF(AJ44&lt;=$F$90,1,0)))))</f>
        <v>0</v>
      </c>
      <c r="AL44" s="225">
        <f>Input!AK28</f>
        <v>0</v>
      </c>
      <c r="AM44" s="225">
        <f>IF(Input!AK28="",0,IF(AL44&lt;=$C$90,4,IF(AL44&lt;=$D$90,3,IF(AL44&lt;=$E$90,2,IF(AL44&lt;=$F$90,1,0)))))</f>
        <v>0</v>
      </c>
      <c r="AN44" s="225">
        <f>Input!AM28</f>
        <v>0</v>
      </c>
      <c r="AO44" s="225">
        <f>IF(Input!AM28="",0,IF(AN44&lt;=$C$90,4,IF(AN44&lt;=$D$90,3,IF(AN44&lt;=$E$90,2,IF(AN44&lt;=$F$90,1,0)))))</f>
        <v>0</v>
      </c>
      <c r="AP44" s="225">
        <f>Input!AO28</f>
        <v>0</v>
      </c>
      <c r="AQ44" s="225">
        <f>IF(Input!AO28="",0,IF(AP44&lt;=$C$90,4,IF(AP44&lt;=$D$90,3,IF(AP44&lt;=$E$90,2,IF(AP44&lt;=$F$90,1,0)))))</f>
        <v>0</v>
      </c>
      <c r="AR44" s="225">
        <f>CI44</f>
        <v>7</v>
      </c>
      <c r="AS44" s="225">
        <f>IF(-AR44/3+17/3&lt;0,0,IF(-AR44/3+17/3&gt;4,4,(-AR44/3+17/3)))</f>
        <v>3.3333333333333335</v>
      </c>
      <c r="AV44" s="225">
        <f>D44</f>
        <v>2</v>
      </c>
      <c r="AX44" s="225">
        <f>F44</f>
        <v>1</v>
      </c>
      <c r="AZ44" s="225">
        <f>H44</f>
        <v>4</v>
      </c>
      <c r="BB44" s="225">
        <f>J44</f>
        <v>0</v>
      </c>
      <c r="BD44" s="225">
        <f>L44</f>
        <v>0</v>
      </c>
      <c r="BF44" s="225">
        <f>N44</f>
        <v>0</v>
      </c>
      <c r="BH44" s="225">
        <f>P44</f>
        <v>0</v>
      </c>
      <c r="BJ44" s="225">
        <f>R44</f>
        <v>0</v>
      </c>
      <c r="BL44" s="225">
        <f>T44</f>
        <v>0</v>
      </c>
      <c r="BN44" s="225">
        <f>V44</f>
        <v>0</v>
      </c>
      <c r="BP44" s="225">
        <f>X44</f>
        <v>0</v>
      </c>
      <c r="BR44" s="225">
        <f>Z44</f>
        <v>0</v>
      </c>
      <c r="BT44" s="225">
        <f>AB44</f>
        <v>0</v>
      </c>
      <c r="BV44" s="225">
        <f>AD44</f>
        <v>0</v>
      </c>
      <c r="BX44" s="225">
        <f>AF44</f>
        <v>0</v>
      </c>
      <c r="BZ44" s="225">
        <f>AH44</f>
        <v>0</v>
      </c>
      <c r="CB44" s="225">
        <f>AJ44</f>
        <v>0</v>
      </c>
      <c r="CD44" s="225">
        <f>AL44</f>
        <v>0</v>
      </c>
      <c r="CF44" s="225">
        <f>AN44</f>
        <v>0</v>
      </c>
      <c r="CH44" s="225">
        <f>AP44</f>
        <v>0</v>
      </c>
      <c r="CI44" s="225">
        <f>SUM(AV44:CH44)</f>
        <v>7</v>
      </c>
    </row>
    <row r="45" spans="1:88">
      <c r="A45" s="225">
        <v>8</v>
      </c>
      <c r="B45" s="241" t="s">
        <v>6</v>
      </c>
      <c r="D45" s="225">
        <f>Input!C29</f>
        <v>1</v>
      </c>
      <c r="E45" s="225">
        <f>IF(Input!C29="",0,IF(D45&lt;=$C$91,4,IF(D45&lt;=$D$91,3,IF(D45&lt;=$E$91,2,IF(D45&lt;=$F$91,1,0)))))</f>
        <v>4</v>
      </c>
      <c r="F45" s="225">
        <f>Input!E29</f>
        <v>1</v>
      </c>
      <c r="G45" s="225">
        <f>IF(Input!E29="",0,IF(F45&lt;=$C$91,4,IF(F45&lt;=$D$91,3,IF(F45&lt;=$E$91,2,IF(F45&lt;=$F$91,1,0)))))</f>
        <v>4</v>
      </c>
      <c r="H45" s="225">
        <f>Input!G29</f>
        <v>2</v>
      </c>
      <c r="I45" s="225">
        <f>IF(Input!G29="",0,IF(H45&lt;=$C$91,4,IF(H45&lt;=$D$91,3,IF(H45&lt;=$E$91,2,IF(H45&lt;=$F$91,1,0)))))</f>
        <v>3</v>
      </c>
      <c r="J45" s="225">
        <f>Input!I29</f>
        <v>0</v>
      </c>
      <c r="K45" s="225">
        <f>IF(Input!I29="",0,IF(J45&lt;=$C$91,4,IF(J45&lt;=$D$91,3,IF(J45&lt;=$E$91,2,IF(J45&lt;=$F$91,1,0)))))</f>
        <v>0</v>
      </c>
      <c r="L45" s="225">
        <f>Input!K29</f>
        <v>0</v>
      </c>
      <c r="M45" s="225">
        <f>IF(Input!K29="",0,IF(L45&lt;=$C$91,4,IF(L45&lt;=$D$91,3,IF(L45&lt;=$E$91,2,IF(L45&lt;=$F$91,1,0)))))</f>
        <v>0</v>
      </c>
      <c r="N45" s="225">
        <f>Input!M29</f>
        <v>0</v>
      </c>
      <c r="O45" s="225">
        <f>IF(Input!M29="",0,IF(N45&lt;=$C$91,4,IF(N45&lt;=$D$91,3,IF(N45&lt;=$E$91,2,IF(N45&lt;=$F$91,1,0)))))</f>
        <v>0</v>
      </c>
      <c r="P45" s="225">
        <f>Input!O29</f>
        <v>0</v>
      </c>
      <c r="Q45" s="225">
        <f>IF(Input!O29="",0,IF(P45&lt;=$C$91,4,IF(P45&lt;=$D$91,3,IF(P45&lt;=$E$91,2,IF(P45&lt;=$F$91,1,0)))))</f>
        <v>0</v>
      </c>
      <c r="R45" s="225">
        <f>Input!Q29</f>
        <v>0</v>
      </c>
      <c r="S45" s="225">
        <f>IF(Input!Q29="",0,IF(R45&lt;=$C$91,4,IF(R45&lt;=$D$91,3,IF(R45&lt;=$E$91,2,IF(R45&lt;=$F$91,1,0)))))</f>
        <v>0</v>
      </c>
      <c r="T45" s="225">
        <f>Input!S29</f>
        <v>0</v>
      </c>
      <c r="U45" s="225">
        <f>IF(Input!S29="",0,IF(T45&lt;=$C$91,4,IF(T45&lt;=$D$91,3,IF(T45&lt;=$E$91,2,IF(T45&lt;=$F$91,1,0)))))</f>
        <v>0</v>
      </c>
      <c r="V45" s="225">
        <f>Input!U29</f>
        <v>0</v>
      </c>
      <c r="W45" s="225">
        <f>IF(Input!U29="",0,IF(V45&lt;=$C$91,4,IF(V45&lt;=$D$91,3,IF(V45&lt;=$E$91,2,IF(V45&lt;=$F$91,1,0)))))</f>
        <v>0</v>
      </c>
      <c r="X45" s="225">
        <f>Input!W29</f>
        <v>0</v>
      </c>
      <c r="Y45" s="225">
        <f>IF(Input!W29="",0,IF(X45&lt;=$C$91,4,IF(X45&lt;=$D$91,3,IF(X45&lt;=$E$91,2,IF(X45&lt;=$F$91,1,0)))))</f>
        <v>0</v>
      </c>
      <c r="Z45" s="225">
        <f>Input!Y29</f>
        <v>0</v>
      </c>
      <c r="AA45" s="225">
        <f>IF(Input!Y29="",0,IF(Z45&lt;=$C$91,4,IF(Z45&lt;=$D$91,3,IF(Z45&lt;=$E$91,2,IF(Z45&lt;=$F$91,1,0)))))</f>
        <v>0</v>
      </c>
      <c r="AB45" s="225">
        <f>Input!AA29</f>
        <v>0</v>
      </c>
      <c r="AC45" s="225">
        <f>IF(Input!AA29="",0,IF(AB45&lt;=$C$91,4,IF(AB45&lt;=$D$91,3,IF(AB45&lt;=$E$91,2,IF(AB45&lt;=$F$91,1,0)))))</f>
        <v>0</v>
      </c>
      <c r="AD45" s="225">
        <f>Input!AC29</f>
        <v>0</v>
      </c>
      <c r="AE45" s="225">
        <f>IF(Input!AC29="",0,IF(AD45&lt;=$C$91,4,IF(AD45&lt;=$D$91,3,IF(AD45&lt;=$E$91,2,IF(AD45&lt;=$F$91,1,0)))))</f>
        <v>0</v>
      </c>
      <c r="AF45" s="225">
        <f>Input!AE29</f>
        <v>0</v>
      </c>
      <c r="AG45" s="225">
        <f>IF(Input!AE29="",0,IF(AF45&lt;=$C$91,4,IF(AF45&lt;=$D$91,3,IF(AF45&lt;=$E$91,2,IF(AF45&lt;=$F$91,1,0)))))</f>
        <v>0</v>
      </c>
      <c r="AH45" s="225">
        <f>Input!AG29</f>
        <v>0</v>
      </c>
      <c r="AI45" s="225">
        <f>IF(Input!AG29="",0,IF(AH45&lt;=$C$91,4,IF(AH45&lt;=$D$91,3,IF(AH45&lt;=$E$91,2,IF(AH45&lt;=$F$91,1,0)))))</f>
        <v>0</v>
      </c>
      <c r="AJ45" s="225">
        <f>Input!AI29</f>
        <v>0</v>
      </c>
      <c r="AK45" s="225">
        <f>IF(Input!AI29="",0,IF(AJ45&lt;=$C$91,4,IF(AJ45&lt;=$D$91,3,IF(AJ45&lt;=$E$91,2,IF(AJ45&lt;=$F$91,1,0)))))</f>
        <v>0</v>
      </c>
      <c r="AL45" s="225">
        <f>Input!AK29</f>
        <v>0</v>
      </c>
      <c r="AM45" s="225">
        <f>IF(Input!AK29="",0,IF(AL45&lt;=$C$91,4,IF(AL45&lt;=$D$91,3,IF(AL45&lt;=$E$91,2,IF(AL45&lt;=$F$91,1,0)))))</f>
        <v>0</v>
      </c>
      <c r="AN45" s="225">
        <f>Input!AM29</f>
        <v>0</v>
      </c>
      <c r="AO45" s="225">
        <f>IF(Input!AM29="",0,IF(AN45&lt;=$C$91,4,IF(AN45&lt;=$D$91,3,IF(AN45&lt;=$E$91,2,IF(AN45&lt;=$F$91,1,0)))))</f>
        <v>0</v>
      </c>
      <c r="AP45" s="225">
        <f>Input!AO29</f>
        <v>0</v>
      </c>
      <c r="AQ45" s="225">
        <f>IF(Input!AO29="",0,IF(AP45&lt;=$C$91,4,IF(AP45&lt;=$D$91,3,IF(AP45&lt;=$E$91,2,IF(AP45&lt;=$F$91,1,0)))))</f>
        <v>0</v>
      </c>
      <c r="AR45" s="225">
        <f>CI45</f>
        <v>4</v>
      </c>
      <c r="AS45" s="225">
        <f>IF(-AR45/2+6.5&lt;0,0,IF(-AR45/2+6.5&gt;4,4,(-AR45/2+6.5)))</f>
        <v>4</v>
      </c>
      <c r="AV45" s="225">
        <f>D45</f>
        <v>1</v>
      </c>
      <c r="AX45" s="225">
        <f>F45</f>
        <v>1</v>
      </c>
      <c r="AZ45" s="225">
        <f>H45</f>
        <v>2</v>
      </c>
      <c r="BB45" s="225">
        <f>J45</f>
        <v>0</v>
      </c>
      <c r="BD45" s="225">
        <f>L45</f>
        <v>0</v>
      </c>
      <c r="BF45" s="225">
        <f>N45</f>
        <v>0</v>
      </c>
      <c r="BH45" s="225">
        <f>P45</f>
        <v>0</v>
      </c>
      <c r="BJ45" s="225">
        <f>R45</f>
        <v>0</v>
      </c>
      <c r="BL45" s="225">
        <f>T45</f>
        <v>0</v>
      </c>
      <c r="BN45" s="225">
        <f>V45</f>
        <v>0</v>
      </c>
      <c r="BP45" s="225">
        <f>X45</f>
        <v>0</v>
      </c>
      <c r="BR45" s="225">
        <f>Z45</f>
        <v>0</v>
      </c>
      <c r="BT45" s="225">
        <f>AB45</f>
        <v>0</v>
      </c>
      <c r="BV45" s="225">
        <f>AD45</f>
        <v>0</v>
      </c>
      <c r="BX45" s="225">
        <f>AF45</f>
        <v>0</v>
      </c>
      <c r="BZ45" s="225">
        <f>AH45</f>
        <v>0</v>
      </c>
      <c r="CB45" s="225">
        <f>AJ45</f>
        <v>0</v>
      </c>
      <c r="CD45" s="225">
        <f>AL45</f>
        <v>0</v>
      </c>
      <c r="CF45" s="225">
        <f>AN45</f>
        <v>0</v>
      </c>
      <c r="CH45" s="225">
        <f>AP45</f>
        <v>0</v>
      </c>
      <c r="CI45" s="225">
        <f>SUM(AV45:CH45)</f>
        <v>4</v>
      </c>
    </row>
    <row r="46" spans="1:88">
      <c r="A46" s="225">
        <v>9</v>
      </c>
      <c r="B46" s="241" t="s">
        <v>550</v>
      </c>
      <c r="D46" s="237">
        <f>Input!C30</f>
        <v>0.85</v>
      </c>
      <c r="E46" s="225">
        <f>IF(Input!C30="",0,IF(D46&lt;0.5,0,8*D46-4))</f>
        <v>2.8</v>
      </c>
      <c r="F46" s="237">
        <f>Input!E30</f>
        <v>0.85</v>
      </c>
      <c r="G46" s="225">
        <f>IF(Input!E30="",0,IF(F46&lt;0.5,0,8*F46-4))</f>
        <v>2.8</v>
      </c>
      <c r="H46" s="237">
        <f>Input!G30</f>
        <v>0.75</v>
      </c>
      <c r="I46" s="225">
        <f>IF(Input!G30="",0,IF(H46&lt;0.5,0,8*H46-4))</f>
        <v>2</v>
      </c>
      <c r="J46" s="237">
        <f>Input!I30</f>
        <v>0</v>
      </c>
      <c r="K46" s="225">
        <f>IF(Input!I30="",0,IF(J46&lt;0.5,0,8*J46-4))</f>
        <v>0</v>
      </c>
      <c r="L46" s="237">
        <f>Input!K30</f>
        <v>0</v>
      </c>
      <c r="M46" s="225">
        <f>IF(Input!K30="",0,IF(L46&lt;0.5,0,8*L46-4))</f>
        <v>0</v>
      </c>
      <c r="N46" s="237">
        <f>Input!M30</f>
        <v>0</v>
      </c>
      <c r="O46" s="225">
        <f>IF(Input!M30="",0,IF(N46&lt;0.5,0,8*N46-4))</f>
        <v>0</v>
      </c>
      <c r="P46" s="237">
        <f>Input!O30</f>
        <v>0</v>
      </c>
      <c r="Q46" s="225">
        <f>IF(Input!O30="",0,IF(P46&lt;0.5,0,8*P46-4))</f>
        <v>0</v>
      </c>
      <c r="R46" s="237">
        <f>Input!Q30</f>
        <v>0</v>
      </c>
      <c r="S46" s="225">
        <f>IF(Input!Q30="",0,IF(R46&lt;0.5,0,8*R46-4))</f>
        <v>0</v>
      </c>
      <c r="T46" s="237">
        <f>Input!S30</f>
        <v>0</v>
      </c>
      <c r="U46" s="225">
        <f>IF(Input!S30="",0,IF(T46&lt;0.5,0,8*T46-4))</f>
        <v>0</v>
      </c>
      <c r="V46" s="237">
        <f>Input!U30</f>
        <v>0</v>
      </c>
      <c r="W46" s="225">
        <f>IF(Input!U30="",0,IF(V46&lt;0.5,0,8*V46-4))</f>
        <v>0</v>
      </c>
      <c r="X46" s="237">
        <f>Input!W30</f>
        <v>0</v>
      </c>
      <c r="Y46" s="225">
        <f>IF(Input!W30="",0,IF(X46&lt;0.5,0,8*X46-4))</f>
        <v>0</v>
      </c>
      <c r="Z46" s="237">
        <f>Input!Y30</f>
        <v>0</v>
      </c>
      <c r="AA46" s="225">
        <f>IF(Input!Y30="",0,IF(Z46&lt;0.5,0,8*Z46-4))</f>
        <v>0</v>
      </c>
      <c r="AB46" s="237">
        <f>Input!AA30</f>
        <v>0</v>
      </c>
      <c r="AC46" s="225">
        <f>IF(Input!AA30="",0,IF(AB46&lt;0.5,0,8*AB46-4))</f>
        <v>0</v>
      </c>
      <c r="AD46" s="237">
        <f>Input!AC30</f>
        <v>0</v>
      </c>
      <c r="AE46" s="225">
        <f>IF(Input!AC30="",0,IF(AD46&lt;0.5,0,8*AD46-4))</f>
        <v>0</v>
      </c>
      <c r="AF46" s="237">
        <f>Input!AE30</f>
        <v>0</v>
      </c>
      <c r="AG46" s="225">
        <f>IF(Input!AE30="",0,IF(AF46&lt;0.5,0,8*AF46-4))</f>
        <v>0</v>
      </c>
      <c r="AH46" s="237">
        <f>Input!AG30</f>
        <v>0</v>
      </c>
      <c r="AI46" s="225">
        <f>IF(Input!AG30="",0,IF(AH46&lt;0.5,0,8*AH46-4))</f>
        <v>0</v>
      </c>
      <c r="AJ46" s="237">
        <f>Input!AI30</f>
        <v>0</v>
      </c>
      <c r="AK46" s="225">
        <f>IF(Input!AI30="",0,IF(AJ46&lt;0.5,0,8*AJ46-4))</f>
        <v>0</v>
      </c>
      <c r="AL46" s="237">
        <f>Input!AK30</f>
        <v>0</v>
      </c>
      <c r="AM46" s="225">
        <f>IF(Input!AK30="",0,IF(AL46&lt;0.5,0,8*AL46-4))</f>
        <v>0</v>
      </c>
      <c r="AN46" s="237">
        <f>Input!AM30</f>
        <v>0</v>
      </c>
      <c r="AO46" s="225">
        <f>IF(Input!AM30="",0,IF(AN46&lt;0.5,0,8*AN46-4))</f>
        <v>0</v>
      </c>
      <c r="AP46" s="237">
        <f>Input!AO30</f>
        <v>0</v>
      </c>
      <c r="AQ46" s="225">
        <f>IF(Input!AO30="",0,IF(AP46&lt;0.5,0,8*AP46-4))</f>
        <v>0</v>
      </c>
      <c r="AR46" s="237">
        <f>AVERAGE(Input!C30:AO30)</f>
        <v>0.81666666666666676</v>
      </c>
      <c r="AS46" s="225">
        <f>IF(Input!AQ30="",0,IF(AR46&lt;0.5,0,8*AR46-4))</f>
        <v>2.5333333333333341</v>
      </c>
    </row>
    <row r="47" spans="1:88">
      <c r="A47" s="225">
        <v>10</v>
      </c>
      <c r="B47" s="241" t="s">
        <v>855</v>
      </c>
      <c r="D47" s="225">
        <f>'Hazardous Reagents'!B3</f>
        <v>1</v>
      </c>
      <c r="E47" s="225">
        <f>IF(D47&lt;=$C$93,4,IF(D47&lt;=$D$93,3,IF(D47&lt;=$E$93,2,IF(D47&lt;=$F$93,1,0))))</f>
        <v>3</v>
      </c>
      <c r="F47" s="225">
        <f>'Hazardous Reagents'!D3</f>
        <v>0</v>
      </c>
      <c r="G47" s="225">
        <f>IF(F47&lt;=$C$93,4,IF(F47&lt;=$D$93,3,IF(F47&lt;=$E$93,2,IF(F47&lt;=$F$93,1,0))))</f>
        <v>4</v>
      </c>
      <c r="H47" s="225">
        <f>'Hazardous Reagents'!F3</f>
        <v>0</v>
      </c>
      <c r="I47" s="225">
        <f>IF(H47&lt;=$C$93,4,IF(H47&lt;=$D$93,3,IF(H47&lt;=$E$93,2,IF(H47&lt;=$F$93,1,0))))</f>
        <v>4</v>
      </c>
      <c r="J47" s="225">
        <f>'Hazardous Reagents'!H3</f>
        <v>0</v>
      </c>
      <c r="K47" s="225">
        <f>IF(J47&lt;=$C$93,4,IF(J47&lt;=$D$93,3,IF(J47&lt;=$E$93,2,IF(J47&lt;=$F$93,1,0))))</f>
        <v>4</v>
      </c>
      <c r="L47" s="225">
        <f>'Hazardous Reagents'!J3</f>
        <v>0</v>
      </c>
      <c r="M47" s="225">
        <f>IF(L47&lt;=$C$93,4,IF(L47&lt;=$D$93,3,IF(L47&lt;=$E$93,2,IF(L47&lt;=$F$93,1,0))))</f>
        <v>4</v>
      </c>
      <c r="N47" s="225">
        <f>'Hazardous Reagents'!L3</f>
        <v>0</v>
      </c>
      <c r="O47" s="225">
        <f>IF(N47&lt;=$C$93,4,IF(N47&lt;=$D$93,3,IF(N47&lt;=$E$93,2,IF(N47&lt;=$F$93,1,0))))</f>
        <v>4</v>
      </c>
      <c r="P47" s="225">
        <f>'Hazardous Reagents'!N3</f>
        <v>0</v>
      </c>
      <c r="Q47" s="225">
        <f>IF(P47&lt;=$C$93,4,IF(P47&lt;=$D$93,3,IF(P47&lt;=$E$93,2,IF(P47&lt;=$F$93,1,0))))</f>
        <v>4</v>
      </c>
      <c r="R47" s="225">
        <f>'Hazardous Reagents'!P3</f>
        <v>0</v>
      </c>
      <c r="S47" s="225">
        <f>IF(R47&lt;=$C$93,4,IF(R47&lt;=$D$93,3,IF(R47&lt;=$E$93,2,IF(R47&lt;=$F$93,1,0))))</f>
        <v>4</v>
      </c>
      <c r="T47" s="225">
        <f>'Hazardous Reagents'!R3</f>
        <v>0</v>
      </c>
      <c r="U47" s="225">
        <f>IF(T47&lt;=$C$93,4,IF(T47&lt;=$D$93,3,IF(T47&lt;=$E$93,2,IF(T47&lt;=$F$93,1,0))))</f>
        <v>4</v>
      </c>
      <c r="V47" s="225">
        <f>'Hazardous Reagents'!T3</f>
        <v>0</v>
      </c>
      <c r="W47" s="225">
        <f>IF(V47&lt;=$C$93,4,IF(V47&lt;=$D$93,3,IF(V47&lt;=$E$93,2,IF(V47&lt;=$F$93,1,0))))</f>
        <v>4</v>
      </c>
      <c r="X47" s="225">
        <f>'Hazardous Reagents'!V3</f>
        <v>0</v>
      </c>
      <c r="Y47" s="225">
        <f>IF(X47&lt;=$C$93,4,IF(X47&lt;=$D$93,3,IF(X47&lt;=$E$93,2,IF(X47&lt;=$F$93,1,0))))</f>
        <v>4</v>
      </c>
      <c r="Z47" s="225">
        <f>'Hazardous Reagents'!X3</f>
        <v>0</v>
      </c>
      <c r="AA47" s="225">
        <f>IF(Z47&lt;=$C$93,4,IF(Z47&lt;=$D$93,3,IF(Z47&lt;=$E$93,2,IF(Z47&lt;=$F$93,1,0))))</f>
        <v>4</v>
      </c>
      <c r="AB47" s="225">
        <f>'Hazardous Reagents'!Z3</f>
        <v>0</v>
      </c>
      <c r="AC47" s="225">
        <f>IF(AB47&lt;=$C$93,4,IF(AB47&lt;=$D$93,3,IF(AB47&lt;=$E$93,2,IF(AB47&lt;=$F$93,1,0))))</f>
        <v>4</v>
      </c>
      <c r="AD47" s="225">
        <f>'Hazardous Reagents'!AB3</f>
        <v>0</v>
      </c>
      <c r="AE47" s="225">
        <f>IF(AD47&lt;=$C$93,4,IF(AD47&lt;=$D$93,3,IF(AD47&lt;=$E$93,2,IF(AD47&lt;=$F$93,1,0))))</f>
        <v>4</v>
      </c>
      <c r="AF47" s="225">
        <f>'Hazardous Reagents'!AD3</f>
        <v>0</v>
      </c>
      <c r="AG47" s="225">
        <f>IF(AF47&lt;=$C$93,4,IF(AF47&lt;=$D$93,3,IF(AF47&lt;=$E$93,2,IF(AF47&lt;=$F$93,1,0))))</f>
        <v>4</v>
      </c>
      <c r="AH47" s="225">
        <f>'Hazardous Reagents'!AF3</f>
        <v>0</v>
      </c>
      <c r="AI47" s="225">
        <f>IF(AH47&lt;=$C$93,4,IF(AH47&lt;=$D$93,3,IF(AH47&lt;=$E$93,2,IF(AH47&lt;=$F$93,1,0))))</f>
        <v>4</v>
      </c>
      <c r="AJ47" s="225">
        <f>'Hazardous Reagents'!AH3</f>
        <v>0</v>
      </c>
      <c r="AK47" s="225">
        <f>IF(AJ47&lt;=$C$93,4,IF(AJ47&lt;=$D$93,3,IF(AJ47&lt;=$E$93,2,IF(AJ47&lt;=$F$93,1,0))))</f>
        <v>4</v>
      </c>
      <c r="AL47" s="225">
        <f>'Hazardous Reagents'!AJ3</f>
        <v>0</v>
      </c>
      <c r="AM47" s="225">
        <f>IF(AL47&lt;=$C$93,4,IF(AL47&lt;=$D$93,3,IF(AL47&lt;=$E$93,2,IF(AL47&lt;=$F$93,1,0))))</f>
        <v>4</v>
      </c>
      <c r="AN47" s="225">
        <f>'Hazardous Reagents'!AL3</f>
        <v>0</v>
      </c>
      <c r="AO47" s="225">
        <f>IF(AN47&lt;=$C$93,4,IF(AN47&lt;=$D$93,3,IF(AN47&lt;=$E$93,2,IF(AN47&lt;=$F$93,1,0))))</f>
        <v>4</v>
      </c>
      <c r="AP47" s="225">
        <f>'Hazardous Reagents'!AN3</f>
        <v>0</v>
      </c>
      <c r="AQ47" s="225">
        <f>IF(AP47&lt;=$C$93,4,IF(AP47&lt;=$D$93,3,IF(AP47&lt;=$E$93,2,IF(AP47&lt;=$F$93,1,0))))</f>
        <v>4</v>
      </c>
      <c r="AR47" s="225">
        <f>SUM('Hazardous Reagents'!B3:AN3)</f>
        <v>1</v>
      </c>
      <c r="AS47" s="225">
        <f>IF(AR47&lt;=$I$93,4,IF(AR47&lt;=$J$93,3,IF(AR47&lt;=$K$93,2,IF(AR47&lt;=$L$93,1,0))))</f>
        <v>3</v>
      </c>
    </row>
    <row r="48" spans="1:88">
      <c r="A48" s="225">
        <v>11</v>
      </c>
      <c r="B48" s="241" t="s">
        <v>3</v>
      </c>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row>
    <row r="49" spans="1:48">
      <c r="B49" s="241" t="s">
        <v>5</v>
      </c>
      <c r="D49" s="225" t="str">
        <f>Input!C33</f>
        <v>1 millisec to 1 sec</v>
      </c>
      <c r="E49" s="225">
        <f>IF(Input!C33="",4,IF(D49=$C95,4,IF(D49=$D95,3,IF(D49=$E95,2,IF(D49=$F95,1,0)))))</f>
        <v>3</v>
      </c>
      <c r="F49" s="225" t="str">
        <f>Input!E33</f>
        <v>1 sec to 1 min</v>
      </c>
      <c r="G49" s="225">
        <f>IF(Input!E33="",4,IF(F49=$C95,4,IF(F49=$D95,3,IF(F49=$E95,2,IF(F49=$F95,1,0)))))</f>
        <v>2</v>
      </c>
      <c r="H49" s="225" t="str">
        <f>Input!G33</f>
        <v>1 min to 5 min</v>
      </c>
      <c r="I49" s="225">
        <f>IF(Input!G33="",4,IF(H49=$C95,4,IF(H49=$D95,3,IF(H49=$E95,2,IF(H49=$F95,1,0)))))</f>
        <v>1</v>
      </c>
      <c r="J49" s="225">
        <f>Input!I33</f>
        <v>0</v>
      </c>
      <c r="K49" s="225">
        <f>IF(Input!I33="",4,IF(J49=$C95,4,IF(J49=$D95,3,IF(J49=$E95,2,IF(J49=$F95,1,0)))))</f>
        <v>4</v>
      </c>
      <c r="L49" s="225">
        <f>Input!K33</f>
        <v>0</v>
      </c>
      <c r="M49" s="225">
        <f>IF(Input!K33="",4,IF(L49=$C95,4,IF(L49=$D95,3,IF(L49=$E95,2,IF(L49=$F95,1,0)))))</f>
        <v>4</v>
      </c>
      <c r="N49" s="225">
        <f>Input!M33</f>
        <v>0</v>
      </c>
      <c r="O49" s="225">
        <f>IF(Input!M33="",4,IF(N49=$C95,4,IF(N49=$D95,3,IF(N49=$E95,2,IF(N49=$F95,1,0)))))</f>
        <v>4</v>
      </c>
      <c r="P49" s="225">
        <f>Input!O33</f>
        <v>0</v>
      </c>
      <c r="Q49" s="225">
        <f>IF(Input!O33="",4,IF(P49=$C95,4,IF(P49=$D95,3,IF(P49=$E95,2,IF(P49=$F95,1,0)))))</f>
        <v>4</v>
      </c>
      <c r="R49" s="225">
        <f>Input!Q33</f>
        <v>0</v>
      </c>
      <c r="S49" s="225">
        <f>IF(Input!Q33="",4,IF(R49=$C95,4,IF(R49=$D95,3,IF(R49=$E95,2,IF(R49=$F95,1,0)))))</f>
        <v>4</v>
      </c>
      <c r="T49" s="225">
        <f>Input!S33</f>
        <v>0</v>
      </c>
      <c r="U49" s="225">
        <f>IF(Input!S33="",4,IF(T49=$C95,4,IF(T49=$D95,3,IF(T49=$E95,2,IF(T49=$F95,1,0)))))</f>
        <v>4</v>
      </c>
      <c r="V49" s="225">
        <f>Input!U33</f>
        <v>0</v>
      </c>
      <c r="W49" s="225">
        <f>IF(Input!U33="",4,IF(V49=$C95,4,IF(V49=$D95,3,IF(V49=$E95,2,IF(V49=$F95,1,0)))))</f>
        <v>4</v>
      </c>
      <c r="X49" s="225">
        <f>Input!W33</f>
        <v>0</v>
      </c>
      <c r="Y49" s="225">
        <f>IF(Input!W33="",4,IF(X49=$C95,4,IF(X49=$D95,3,IF(X49=$E95,2,IF(X49=$F95,1,0)))))</f>
        <v>4</v>
      </c>
      <c r="Z49" s="225">
        <f>Input!Y33</f>
        <v>0</v>
      </c>
      <c r="AA49" s="225">
        <f>IF(Input!Y33="",4,IF(Z49=$C95,4,IF(Z49=$D95,3,IF(Z49=$E95,2,IF(Z49=$F95,1,0)))))</f>
        <v>4</v>
      </c>
      <c r="AB49" s="225">
        <f>Input!AA33</f>
        <v>0</v>
      </c>
      <c r="AC49" s="225">
        <f>IF(Input!AA33="",4,IF(AB49=$C95,4,IF(AB49=$D95,3,IF(AB49=$E95,2,IF(AB49=$F95,1,0)))))</f>
        <v>4</v>
      </c>
      <c r="AD49" s="225">
        <f>Input!AC33</f>
        <v>0</v>
      </c>
      <c r="AE49" s="225">
        <f>IF(Input!AC33="",4,IF(AD49=$C95,4,IF(AD49=$D95,3,IF(AD49=$E95,2,IF(AD49=$F95,1,0)))))</f>
        <v>4</v>
      </c>
      <c r="AF49" s="225">
        <f>Input!AE33</f>
        <v>0</v>
      </c>
      <c r="AG49" s="225">
        <f>IF(Input!AE33="",4,IF(AF49=$C95,4,IF(AF49=$D95,3,IF(AF49=$E95,2,IF(AF49=$F95,1,0)))))</f>
        <v>4</v>
      </c>
      <c r="AH49" s="225">
        <f>Input!AG33</f>
        <v>0</v>
      </c>
      <c r="AI49" s="225">
        <f>IF(Input!AG33="",4,IF(AH49=$C95,4,IF(AH49=$D95,3,IF(AH49=$E95,2,IF(AH49=$F95,1,0)))))</f>
        <v>4</v>
      </c>
      <c r="AJ49" s="225">
        <f>Input!AI33</f>
        <v>0</v>
      </c>
      <c r="AK49" s="225">
        <f>IF(Input!AI33="",4,IF(AJ49=$C95,4,IF(AJ49=$D95,3,IF(AJ49=$E95,2,IF(AJ49=$F95,1,0)))))</f>
        <v>4</v>
      </c>
      <c r="AL49" s="225">
        <f>Input!AK33</f>
        <v>0</v>
      </c>
      <c r="AM49" s="225">
        <f>IF(Input!AK33="",4,IF(AL49=$C95,4,IF(AL49=$D95,3,IF(AL49=$E95,2,IF(AL49=$F95,1,0)))))</f>
        <v>4</v>
      </c>
      <c r="AN49" s="225">
        <f>Input!AM33</f>
        <v>0</v>
      </c>
      <c r="AO49" s="225">
        <f>IF(Input!AM33="",4,IF(AN49=$C95,4,IF(AN49=$D95,3,IF(AN49=$E95,2,IF(AN49=$F95,1,0)))))</f>
        <v>4</v>
      </c>
      <c r="AP49" s="225">
        <f>Input!AO33</f>
        <v>0</v>
      </c>
      <c r="AQ49" s="225">
        <f>IF(Input!AO33="",4,IF(AP49=$C95,4,IF(AP49=$D95,3,IF(AP49=$E95,2,IF(AP49=$F95,1,0)))))</f>
        <v>4</v>
      </c>
      <c r="AS49" s="225">
        <f>MIN(IF(Input!C33="",4,E49),IF(Input!E33="",4,G49),IF(Input!G33="",4,I49),IF(Input!I33="",4,K49),IF(Input!K33="",4,M49),IF(Input!M33="",4,O49),IF(Input!O33="",4,Q49),IF(Input!Q33="",4,S49),IF(Input!S33="",4,U49),IF(Input!U33="",4,W49),IF(Input!W33="",4,Y49),IF(Input!Y33="",4,AA49),IF(Input!AA33="",4,AC49),IF(Input!AC33="",4,AE49),IF(Input!AE33="",4,AG49),IF(Input!AG33="",4,AI49),IF(Input!AI33="",4,AK49),IF(Input!AK33="",4,AM49),IF(Input!AM33="",4,AO49),IF(Input!AO33="",4,AQ49))</f>
        <v>1</v>
      </c>
    </row>
    <row r="50" spans="1:48">
      <c r="B50" s="241" t="s">
        <v>525</v>
      </c>
      <c r="D50" s="225" t="str">
        <f>Input!C34</f>
        <v>200 to 500 bar/sec</v>
      </c>
      <c r="E50" s="225">
        <f>IF(Input!C34="",4,IF(D50=$C96,4,IF(D50=$D96,3,IF(D50=$E96,2,IF(D50=$F96,1,0)))))</f>
        <v>0</v>
      </c>
      <c r="F50" s="225" t="str">
        <f>Input!E34</f>
        <v>&gt; 500 bar/sec</v>
      </c>
      <c r="G50" s="225">
        <f>IF(Input!E34="",4,IF(F50=$C96,4,IF(F50=$D96,3,IF(F50=$E96,2,IF(F50=$F96,1,0)))))</f>
        <v>0</v>
      </c>
      <c r="H50" s="225" t="str">
        <f>Input!G34</f>
        <v>50 to 200 bar/sec</v>
      </c>
      <c r="I50" s="225">
        <f>IF(Input!G34="",4,IF(H50=$C96,4,IF(H50=$D96,3,IF(H50=$E96,2,IF(H50=$F96,1,0)))))</f>
        <v>2</v>
      </c>
      <c r="J50" s="225">
        <f>Input!I34</f>
        <v>0</v>
      </c>
      <c r="K50" s="225">
        <f>IF(Input!I34="",4,IF(J50=$C96,4,IF(J50=$D96,3,IF(J50=$E96,2,IF(J50=$F96,1,0)))))</f>
        <v>4</v>
      </c>
      <c r="L50" s="225">
        <f>Input!K34</f>
        <v>0</v>
      </c>
      <c r="M50" s="225">
        <f>IF(Input!K34="",4,IF(L50=$C96,4,IF(L50=$D96,3,IF(L50=$E96,2,IF(L50=$F96,1,0)))))</f>
        <v>4</v>
      </c>
      <c r="N50" s="225">
        <f>Input!M34</f>
        <v>0</v>
      </c>
      <c r="O50" s="225">
        <f>IF(Input!M34="",4,IF(N50=$C96,4,IF(N50=$D96,3,IF(N50=$E96,2,IF(N50=$F96,1,0)))))</f>
        <v>4</v>
      </c>
      <c r="P50" s="225">
        <f>Input!O34</f>
        <v>0</v>
      </c>
      <c r="Q50" s="225">
        <f>IF(Input!O34="",4,IF(P50=$C96,4,IF(P50=$D96,3,IF(P50=$E96,2,IF(P50=$F96,1,0)))))</f>
        <v>4</v>
      </c>
      <c r="R50" s="225">
        <f>Input!Q34</f>
        <v>0</v>
      </c>
      <c r="S50" s="225">
        <f>IF(Input!Q34="",4,IF(R50=$C96,4,IF(R50=$D96,3,IF(R50=$E96,2,IF(R50=$F96,1,0)))))</f>
        <v>4</v>
      </c>
      <c r="T50" s="225">
        <f>Input!S34</f>
        <v>0</v>
      </c>
      <c r="U50" s="225">
        <f>IF(Input!S34="",4,IF(T50=$C96,4,IF(T50=$D96,3,IF(T50=$E96,2,IF(T50=$F96,1,0)))))</f>
        <v>4</v>
      </c>
      <c r="V50" s="225">
        <f>Input!U34</f>
        <v>0</v>
      </c>
      <c r="W50" s="225">
        <f>IF(Input!U34="",4,IF(V50=$C96,4,IF(V50=$D96,3,IF(V50=$E96,2,IF(V50=$F96,1,0)))))</f>
        <v>4</v>
      </c>
      <c r="X50" s="225">
        <f>Input!W34</f>
        <v>0</v>
      </c>
      <c r="Y50" s="225">
        <f>IF(Input!W34="",4,IF(X50=$C96,4,IF(X50=$D96,3,IF(X50=$E96,2,IF(X50=$F96,1,0)))))</f>
        <v>4</v>
      </c>
      <c r="Z50" s="225">
        <f>Input!Y34</f>
        <v>0</v>
      </c>
      <c r="AA50" s="225">
        <f>IF(Input!Y34="",4,IF(Z50=$C96,4,IF(Z50=$D96,3,IF(Z50=$E96,2,IF(Z50=$F96,1,0)))))</f>
        <v>4</v>
      </c>
      <c r="AB50" s="225">
        <f>Input!AA34</f>
        <v>0</v>
      </c>
      <c r="AC50" s="225">
        <f>IF(Input!AA34="",4,IF(AB50=$C96,4,IF(AB50=$D96,3,IF(AB50=$E96,2,IF(AB50=$F96,1,0)))))</f>
        <v>4</v>
      </c>
      <c r="AD50" s="225">
        <f>Input!AC34</f>
        <v>0</v>
      </c>
      <c r="AE50" s="225">
        <f>IF(Input!AC34="",4,IF(AD50=$C96,4,IF(AD50=$D96,3,IF(AD50=$E96,2,IF(AD50=$F96,1,0)))))</f>
        <v>4</v>
      </c>
      <c r="AF50" s="225">
        <f>Input!AE34</f>
        <v>0</v>
      </c>
      <c r="AG50" s="225">
        <f>IF(Input!AE34="",4,IF(AF50=$C96,4,IF(AF50=$D96,3,IF(AF50=$E96,2,IF(AF50=$F96,1,0)))))</f>
        <v>4</v>
      </c>
      <c r="AH50" s="225">
        <f>Input!AG34</f>
        <v>0</v>
      </c>
      <c r="AI50" s="225">
        <f>IF(Input!AG34="",4,IF(AH50=$C96,4,IF(AH50=$D96,3,IF(AH50=$E96,2,IF(AH50=$F96,1,0)))))</f>
        <v>4</v>
      </c>
      <c r="AJ50" s="225">
        <f>Input!AI34</f>
        <v>0</v>
      </c>
      <c r="AK50" s="225">
        <f>IF(Input!AI34="",4,IF(AJ50=$C96,4,IF(AJ50=$D96,3,IF(AJ50=$E96,2,IF(AJ50=$F96,1,0)))))</f>
        <v>4</v>
      </c>
      <c r="AL50" s="225">
        <f>Input!AK34</f>
        <v>0</v>
      </c>
      <c r="AM50" s="225">
        <f>IF(Input!AK34="",4,IF(AL50=$C96,4,IF(AL50=$D96,3,IF(AL50=$E96,2,IF(AL50=$F96,1,0)))))</f>
        <v>4</v>
      </c>
      <c r="AN50" s="225">
        <f>Input!AM34</f>
        <v>0</v>
      </c>
      <c r="AO50" s="225">
        <f>IF(Input!AM34="",4,IF(AN50=$C96,4,IF(AN50=$D96,3,IF(AN50=$E96,2,IF(AN50=$F96,1,0)))))</f>
        <v>4</v>
      </c>
      <c r="AP50" s="225">
        <f>Input!AO34</f>
        <v>0</v>
      </c>
      <c r="AQ50" s="225">
        <f>IF(Input!AO34="",4,IF(AP50=$C96,4,IF(AP50=$D96,3,IF(AP50=$E96,2,IF(AP50=$F96,1,0)))))</f>
        <v>4</v>
      </c>
      <c r="AS50" s="225">
        <f>MIN(IF(Input!C34="",4,E50),IF(Input!E34="",4,G50),IF(Input!G34="",4,I50),IF(Input!I34="",4,K50),IF(Input!K34="",4,M50),IF(Input!M34="",4,O50),IF(Input!O34="",4,Q50),IF(Input!Q34="",4,S50),IF(Input!S34="",4,U50),IF(Input!U34="",4,W50),IF(Input!W34="",4,Y50),IF(Input!Y34="",4,AA50),IF(Input!AA34="",4,AC50),IF(Input!AC34="",4,AE50),IF(Input!AE34="",4,AG50),IF(Input!AG34="",4,AI50),IF(Input!AI34="",4,AK50),IF(Input!AK34="",4,AM50),IF(Input!AM34="",4,AO50),IF(Input!AO34="",4,AQ50))</f>
        <v>0</v>
      </c>
    </row>
    <row r="51" spans="1:48">
      <c r="B51" s="241" t="s">
        <v>4</v>
      </c>
      <c r="D51" s="225" t="str">
        <f>Input!C35</f>
        <v>&lt;10 millijoules</v>
      </c>
      <c r="E51" s="225">
        <f>IF(Input!C35="",4,IF(D51=$C97,4,IF(D51=$D97,3,IF(D51=$E97,2,IF(D51=$F97,1,0)))))</f>
        <v>0</v>
      </c>
      <c r="F51" s="225" t="str">
        <f>Input!E35</f>
        <v>&gt;500 millijoules</v>
      </c>
      <c r="G51" s="225">
        <f>IF(Input!E35="",4,IF(F51=$C97,4,IF(F51=$D97,3,IF(F51=$E97,2,IF(F51=$F97,1,0)))))</f>
        <v>4</v>
      </c>
      <c r="H51" s="225" t="str">
        <f>Input!G35</f>
        <v>&lt;10 millijoules</v>
      </c>
      <c r="I51" s="225">
        <f>IF(Input!G35="",4,IF(H51=$C97,4,IF(H51=$D97,3,IF(H51=$E97,2,IF(H51=$F97,1,0)))))</f>
        <v>0</v>
      </c>
      <c r="J51" s="225">
        <f>Input!I35</f>
        <v>0</v>
      </c>
      <c r="K51" s="225">
        <f>IF(Input!I35="",4,IF(J51=$C97,4,IF(J51=$D97,3,IF(J51=$E97,2,IF(J51=$F97,1,0)))))</f>
        <v>4</v>
      </c>
      <c r="L51" s="225">
        <f>Input!K35</f>
        <v>0</v>
      </c>
      <c r="M51" s="225">
        <f>IF(Input!K35="",4,IF(L51=$C97,4,IF(L51=$D97,3,IF(L51=$E97,2,IF(L51=$F97,1,0)))))</f>
        <v>4</v>
      </c>
      <c r="N51" s="225">
        <f>Input!M35</f>
        <v>0</v>
      </c>
      <c r="O51" s="225">
        <f>IF(Input!M35="",4,IF(N51=$C97,4,IF(N51=$D97,3,IF(N51=$E97,2,IF(N51=$F97,1,0)))))</f>
        <v>4</v>
      </c>
      <c r="P51" s="225">
        <f>Input!O35</f>
        <v>0</v>
      </c>
      <c r="Q51" s="225">
        <f>IF(Input!O35="",4,IF(P51=$C97,4,IF(P51=$D97,3,IF(P51=$E97,2,IF(P51=$F97,1,0)))))</f>
        <v>4</v>
      </c>
      <c r="R51" s="225">
        <f>Input!Q35</f>
        <v>0</v>
      </c>
      <c r="S51" s="225">
        <f>IF(Input!Q35="",4,IF(R51=$C97,4,IF(R51=$D97,3,IF(R51=$E97,2,IF(R51=$F97,1,0)))))</f>
        <v>4</v>
      </c>
      <c r="T51" s="225">
        <f>Input!S35</f>
        <v>0</v>
      </c>
      <c r="U51" s="225">
        <f>IF(Input!S35="",4,IF(T51=$C97,4,IF(T51=$D97,3,IF(T51=$E97,2,IF(T51=$F97,1,0)))))</f>
        <v>4</v>
      </c>
      <c r="V51" s="225">
        <f>Input!U35</f>
        <v>0</v>
      </c>
      <c r="W51" s="225">
        <f>IF(Input!U35="",4,IF(V51=$C97,4,IF(V51=$D97,3,IF(V51=$E97,2,IF(V51=$F97,1,0)))))</f>
        <v>4</v>
      </c>
      <c r="X51" s="225">
        <f>Input!W35</f>
        <v>0</v>
      </c>
      <c r="Y51" s="225">
        <f>IF(Input!W35="",4,IF(X51=$C97,4,IF(X51=$D97,3,IF(X51=$E97,2,IF(X51=$F97,1,0)))))</f>
        <v>4</v>
      </c>
      <c r="Z51" s="225">
        <f>Input!Y35</f>
        <v>0</v>
      </c>
      <c r="AA51" s="225">
        <f>IF(Input!Y35="",4,IF(Z51=$C97,4,IF(Z51=$D97,3,IF(Z51=$E97,2,IF(Z51=$F97,1,0)))))</f>
        <v>4</v>
      </c>
      <c r="AB51" s="225">
        <f>Input!AA35</f>
        <v>0</v>
      </c>
      <c r="AC51" s="225">
        <f>IF(Input!AA35="",4,IF(AB51=$C97,4,IF(AB51=$D97,3,IF(AB51=$E97,2,IF(AB51=$F97,1,0)))))</f>
        <v>4</v>
      </c>
      <c r="AD51" s="225">
        <f>Input!AC35</f>
        <v>0</v>
      </c>
      <c r="AE51" s="225">
        <f>IF(Input!AC35="",4,IF(AD51=$C97,4,IF(AD51=$D97,3,IF(AD51=$E97,2,IF(AD51=$F97,1,0)))))</f>
        <v>4</v>
      </c>
      <c r="AF51" s="225">
        <f>Input!AE35</f>
        <v>0</v>
      </c>
      <c r="AG51" s="225">
        <f>IF(Input!AE35="",4,IF(AF51=$C97,4,IF(AF51=$D97,3,IF(AF51=$E97,2,IF(AF51=$F97,1,0)))))</f>
        <v>4</v>
      </c>
      <c r="AH51" s="225">
        <f>Input!AG35</f>
        <v>0</v>
      </c>
      <c r="AI51" s="225">
        <f>IF(Input!AG35="",4,IF(AH51=$C97,4,IF(AH51=$D97,3,IF(AH51=$E97,2,IF(AH51=$F97,1,0)))))</f>
        <v>4</v>
      </c>
      <c r="AJ51" s="225">
        <f>Input!AI35</f>
        <v>0</v>
      </c>
      <c r="AK51" s="225">
        <f>IF(Input!AI35="",4,IF(AJ51=$C97,4,IF(AJ51=$D97,3,IF(AJ51=$E97,2,IF(AJ51=$F97,1,0)))))</f>
        <v>4</v>
      </c>
      <c r="AL51" s="225">
        <f>Input!AK35</f>
        <v>0</v>
      </c>
      <c r="AM51" s="225">
        <f>IF(Input!AK35="",4,IF(AL51=$C97,4,IF(AL51=$D97,3,IF(AL51=$E97,2,IF(AL51=$F97,1,0)))))</f>
        <v>4</v>
      </c>
      <c r="AN51" s="225">
        <f>Input!AM35</f>
        <v>0</v>
      </c>
      <c r="AO51" s="225">
        <f>IF(Input!AM35="",4,IF(AN51=$C97,4,IF(AN51=$D97,3,IF(AN51=$E97,2,IF(AN51=$F97,1,0)))))</f>
        <v>4</v>
      </c>
      <c r="AP51" s="225">
        <f>Input!AO35</f>
        <v>0</v>
      </c>
      <c r="AQ51" s="225">
        <f>IF(Input!AO35="",4,IF(AP51=$C97,4,IF(AP51=$D97,3,IF(AP51=$E97,2,IF(AP51=$F97,1,0)))))</f>
        <v>4</v>
      </c>
      <c r="AS51" s="225">
        <f>MIN(IF(Input!C35="",4,E51),IF(Input!E35="",4,G51),IF(Input!G35="",4,I51),IF(Input!I35="",4,K51),IF(Input!K35="",4,M51),IF(Input!M35="",4,O51),IF(Input!O35="",4,Q51),IF(Input!Q35="",4,S51),IF(Input!S35="",4,U51),IF(Input!U35="",4,W51),IF(Input!W35="",4,Y51),IF(Input!Y35="",4,AA51),IF(Input!AA35="",4,AC51),IF(Input!AC35="",4,AE51),IF(Input!AE35="",4,AG51),IF(Input!AG35="",4,AI51),IF(Input!AI35="",4,AK51),IF(Input!AK35="",4,AM51),IF(Input!AM35="",4,AO51),IF(Input!AO35="",4,AQ51))</f>
        <v>0</v>
      </c>
    </row>
    <row r="52" spans="1:48">
      <c r="B52" s="241" t="s">
        <v>524</v>
      </c>
      <c r="D52" s="225" t="str">
        <f>Input!C36</f>
        <v>&lt;200 (St 1)</v>
      </c>
      <c r="E52" s="225">
        <f>IF(Input!C36="",4,IF(D52=$C98,4,IF(D52=$D98,2,IF(D52=$E98,1,0))))</f>
        <v>2</v>
      </c>
      <c r="F52" s="225" t="str">
        <f>Input!E36</f>
        <v>201-300 (St 2)</v>
      </c>
      <c r="G52" s="225">
        <f>IF(Input!E36="",4,IF(F52=$C98,4,IF(F52=$D98,2,IF(F52=$E98,1,0))))</f>
        <v>1</v>
      </c>
      <c r="H52" s="225" t="str">
        <f>Input!G36</f>
        <v>201-300 (St 2)</v>
      </c>
      <c r="I52" s="225">
        <f>IF(Input!G36="",4,IF(H52=$C98,4,IF(H52=$D98,2,IF(H52=$E98,1,0))))</f>
        <v>1</v>
      </c>
      <c r="J52" s="225">
        <f>Input!I36</f>
        <v>0</v>
      </c>
      <c r="K52" s="225">
        <f>IF(Input!I36="",4,IF(J52=$C98,4,IF(J52=$D98,2,IF(J52=$E98,1,0))))</f>
        <v>4</v>
      </c>
      <c r="L52" s="225">
        <f>Input!K36</f>
        <v>0</v>
      </c>
      <c r="M52" s="225">
        <f>IF(Input!K36="",4,IF(L52=$C98,4,IF(L52=$D98,2,IF(L52=$E98,1,0))))</f>
        <v>4</v>
      </c>
      <c r="N52" s="225">
        <f>Input!M36</f>
        <v>0</v>
      </c>
      <c r="O52" s="225">
        <f>IF(Input!M36="",4,IF(N52=$C98,4,IF(N52=$D98,2,IF(N52=$E98,1,0))))</f>
        <v>4</v>
      </c>
      <c r="P52" s="225">
        <f>Input!O36</f>
        <v>0</v>
      </c>
      <c r="Q52" s="225">
        <f>IF(Input!O36="",4,IF(P52=$C98,4,IF(P52=$D98,2,IF(P52=$E98,1,0))))</f>
        <v>4</v>
      </c>
      <c r="R52" s="225">
        <f>Input!Q36</f>
        <v>0</v>
      </c>
      <c r="S52" s="225">
        <f>IF(Input!Q36="",4,IF(R52=$C98,4,IF(R52=$D98,2,IF(R52=$E98,1,0))))</f>
        <v>4</v>
      </c>
      <c r="T52" s="225">
        <f>Input!S36</f>
        <v>0</v>
      </c>
      <c r="U52" s="225">
        <f>IF(Input!S36="",4,IF(T52=$C98,4,IF(T52=$D98,2,IF(T52=$E98,1,0))))</f>
        <v>4</v>
      </c>
      <c r="V52" s="225">
        <f>Input!U36</f>
        <v>0</v>
      </c>
      <c r="W52" s="225">
        <f>IF(Input!U36="",4,IF(V52=$C98,4,IF(V52=$D98,2,IF(V52=$E98,1,0))))</f>
        <v>4</v>
      </c>
      <c r="X52" s="225">
        <f>Input!W36</f>
        <v>0</v>
      </c>
      <c r="Y52" s="225">
        <f>IF(Input!W36="",4,IF(X52=$C98,4,IF(X52=$D98,2,IF(X52=$E98,1,0))))</f>
        <v>4</v>
      </c>
      <c r="Z52" s="225">
        <f>Input!Y36</f>
        <v>0</v>
      </c>
      <c r="AA52" s="225">
        <f>IF(Input!Y36="",4,IF(Z52=$C98,4,IF(Z52=$D98,2,IF(Z52=$E98,1,0))))</f>
        <v>4</v>
      </c>
      <c r="AB52" s="225">
        <f>Input!AA36</f>
        <v>0</v>
      </c>
      <c r="AC52" s="225">
        <f>IF(Input!AA36="",4,IF(AB52=$C98,4,IF(AB52=$D98,2,IF(AB52=$E98,1,0))))</f>
        <v>4</v>
      </c>
      <c r="AD52" s="225">
        <f>Input!AC36</f>
        <v>0</v>
      </c>
      <c r="AE52" s="225">
        <f>IF(Input!AC36="",4,IF(AD52=$C98,4,IF(AD52=$D98,2,IF(AD52=$E98,1,0))))</f>
        <v>4</v>
      </c>
      <c r="AF52" s="225">
        <f>Input!AE36</f>
        <v>0</v>
      </c>
      <c r="AG52" s="225">
        <f>IF(Input!AE36="",4,IF(AF52=$C98,4,IF(AF52=$D98,2,IF(AF52=$E98,1,0))))</f>
        <v>4</v>
      </c>
      <c r="AH52" s="225">
        <f>Input!AG36</f>
        <v>0</v>
      </c>
      <c r="AI52" s="225">
        <f>IF(Input!AG36="",4,IF(AH52=$C98,4,IF(AH52=$D98,2,IF(AH52=$E98,1,0))))</f>
        <v>4</v>
      </c>
      <c r="AJ52" s="225">
        <f>Input!AI36</f>
        <v>0</v>
      </c>
      <c r="AK52" s="225">
        <f>IF(Input!AI36="",4,IF(AJ52=$C98,4,IF(AJ52=$D98,2,IF(AJ52=$E98,1,0))))</f>
        <v>4</v>
      </c>
      <c r="AL52" s="225">
        <f>Input!AK36</f>
        <v>0</v>
      </c>
      <c r="AM52" s="225">
        <f>IF(Input!AK36="",4,IF(AL52=$C98,4,IF(AL52=$D98,2,IF(AL52=$E98,1,0))))</f>
        <v>4</v>
      </c>
      <c r="AN52" s="225">
        <f>Input!AM36</f>
        <v>0</v>
      </c>
      <c r="AO52" s="225">
        <f>IF(Input!AM36="",4,IF(AN52=$C98,4,IF(AN52=$D98,2,IF(AN52=$E98,1,0))))</f>
        <v>4</v>
      </c>
      <c r="AP52" s="225">
        <f>Input!AO36</f>
        <v>0</v>
      </c>
      <c r="AQ52" s="225">
        <f>IF(Input!AO36="",4,IF(AP52=$C98,4,IF(AP52=$D98,2,IF(AP52=$E98,1,0))))</f>
        <v>4</v>
      </c>
      <c r="AS52" s="225">
        <f>MIN(IF(Input!C36="",4,E52),IF(Input!E36="",4,G52),IF(Input!G36="",4,I52),IF(Input!I36="",4,K52),IF(Input!K36="",4,M52),IF(Input!M36="",4,O52),IF(Input!O36="",4,Q52),IF(Input!Q36="",4,S52),IF(Input!S36="",4,U52),IF(Input!U36="",4,W52),IF(Input!W36="",4,Y52),IF(Input!Y36="",4,AA52),IF(Input!AA36="",4,AC52),IF(Input!AC36="",4,AE52),IF(Input!AE36="",4,AG52),IF(Input!AG36="",4,AI52),IF(Input!AI36="",4,AK52),IF(Input!AK36="",4,AM52),IF(Input!AM36="",4,AO52),IF(Input!AO36="",4,AQ52))</f>
        <v>1</v>
      </c>
      <c r="AT52" s="225" t="s">
        <v>740</v>
      </c>
      <c r="AU52" s="227" t="s">
        <v>741</v>
      </c>
    </row>
    <row r="53" spans="1:48">
      <c r="A53" s="225">
        <v>12</v>
      </c>
      <c r="B53" s="241" t="s">
        <v>0</v>
      </c>
      <c r="D53" s="225" t="str">
        <f>Input!C37</f>
        <v>Inherently Safe Process  (≤10 °C T adiabatic, no gas generation)</v>
      </c>
      <c r="E53" s="225">
        <f>IF(Input!C37="","",IF(D53=$C$99,4,IF(D53=$D$99,3,IF(D53=$E$99,2,IF(D53=$F$99,1,0)))))</f>
        <v>4</v>
      </c>
      <c r="F53" s="225" t="str">
        <f>Input!E37</f>
        <v>Moderate heat (&gt;10 °C to ≤50 °C T adiabatic) OR gas generation-easy to manage.</v>
      </c>
      <c r="G53" s="225">
        <f>IF(Input!E37="","",IF(F53=$C$99,4,IF(F53=$D$99,3,IF(F53=$E$99,2,IF(F53=$F$99,1,0)))))</f>
        <v>3</v>
      </c>
      <c r="H53" s="225" t="str">
        <f>Input!G37</f>
        <v>Inherently Safe Process  (≤10 °C T adiabatic, no gas generation)</v>
      </c>
      <c r="I53" s="225">
        <f>IF(Input!G37="","",IF(H53=$C$99,4,IF(H53=$D$99,3,IF(H53=$E$99,2,IF(H53=$F$99,1,0)))))</f>
        <v>4</v>
      </c>
      <c r="J53" s="225">
        <f>Input!I37</f>
        <v>0</v>
      </c>
      <c r="K53" s="225" t="str">
        <f>IF(Input!I37="","",IF(J53=$C$99,4,IF(J53=$D$99,3,IF(J53=$E$99,2,IF(J53=$F$99,1,0)))))</f>
        <v/>
      </c>
      <c r="L53" s="225">
        <f>Input!K37</f>
        <v>0</v>
      </c>
      <c r="M53" s="225" t="str">
        <f>IF(Input!K37="","",IF(L53=$C$99,4,IF(L53=$D$99,3,IF(L53=$E$99,2,IF(L53=$F$99,1,0)))))</f>
        <v/>
      </c>
      <c r="N53" s="225">
        <f>Input!M37</f>
        <v>0</v>
      </c>
      <c r="O53" s="225" t="str">
        <f>IF(Input!M37="","",IF(N53=$C$99,4,IF(N53=$D$99,3,IF(N53=$E$99,2,IF(N53=$F$99,1,0)))))</f>
        <v/>
      </c>
      <c r="P53" s="225">
        <f>Input!O37</f>
        <v>0</v>
      </c>
      <c r="Q53" s="225" t="str">
        <f>IF(Input!O37="","",IF(P53=$C$99,4,IF(P53=$D$99,3,IF(P53=$E$99,2,IF(P53=$F$99,1,0)))))</f>
        <v/>
      </c>
      <c r="R53" s="225">
        <f>Input!Q37</f>
        <v>0</v>
      </c>
      <c r="S53" s="225" t="str">
        <f>IF(Input!Q37="","",IF(R53=$C$99,4,IF(R53=$D$99,3,IF(R53=$E$99,2,IF(R53=$F$99,1,0)))))</f>
        <v/>
      </c>
      <c r="T53" s="225">
        <f>Input!S37</f>
        <v>0</v>
      </c>
      <c r="U53" s="225" t="str">
        <f>IF(Input!S37="","",IF(T53=$C$99,4,IF(T53=$D$99,3,IF(T53=$E$99,2,IF(T53=$F$99,1,0)))))</f>
        <v/>
      </c>
      <c r="V53" s="225">
        <f>Input!U37</f>
        <v>0</v>
      </c>
      <c r="W53" s="225" t="str">
        <f>IF(Input!U37="","",IF(V53=$C$99,4,IF(V53=$D$99,3,IF(V53=$E$99,2,IF(V53=$F$99,1,0)))))</f>
        <v/>
      </c>
      <c r="X53" s="225">
        <f>Input!W37</f>
        <v>0</v>
      </c>
      <c r="Y53" s="225" t="str">
        <f>IF(Input!W37="","",IF(X53=$C$99,4,IF(X53=$D$99,3,IF(X53=$E$99,2,IF(X53=$F$99,1,0)))))</f>
        <v/>
      </c>
      <c r="Z53" s="225">
        <f>Input!Y37</f>
        <v>0</v>
      </c>
      <c r="AA53" s="225" t="str">
        <f>IF(Input!Y37="","",IF(Z53=$C$99,4,IF(Z53=$D$99,3,IF(Z53=$E$99,2,IF(Z53=$F$99,1,0)))))</f>
        <v/>
      </c>
      <c r="AB53" s="225">
        <f>Input!AA37</f>
        <v>0</v>
      </c>
      <c r="AC53" s="225" t="str">
        <f>IF(Input!AA37="","",IF(AB53=$C$99,4,IF(AB53=$D$99,3,IF(AB53=$E$99,2,IF(AB53=$F$99,1,0)))))</f>
        <v/>
      </c>
      <c r="AD53" s="225">
        <f>Input!AC37</f>
        <v>0</v>
      </c>
      <c r="AE53" s="225" t="str">
        <f>IF(Input!AC37="","",IF(AD53=$C$99,4,IF(AD53=$D$99,3,IF(AD53=$E$99,2,IF(AD53=$F$99,1,0)))))</f>
        <v/>
      </c>
      <c r="AF53" s="225">
        <f>Input!AE37</f>
        <v>0</v>
      </c>
      <c r="AG53" s="225" t="str">
        <f>IF(Input!AE37="","",IF(AF53=$C$99,4,IF(AF53=$D$99,3,IF(AF53=$E$99,2,IF(AF53=$F$99,1,0)))))</f>
        <v/>
      </c>
      <c r="AH53" s="225">
        <f>Input!AG37</f>
        <v>0</v>
      </c>
      <c r="AI53" s="225" t="str">
        <f>IF(Input!AG37="","",IF(AH53=$C$99,4,IF(AH53=$D$99,3,IF(AH53=$E$99,2,IF(AH53=$F$99,1,0)))))</f>
        <v/>
      </c>
      <c r="AJ53" s="225">
        <f>Input!AI37</f>
        <v>0</v>
      </c>
      <c r="AK53" s="225" t="str">
        <f>IF(Input!AI37="","",IF(AJ53=$C$99,4,IF(AJ53=$D$99,3,IF(AJ53=$E$99,2,IF(AJ53=$F$99,1,0)))))</f>
        <v/>
      </c>
      <c r="AL53" s="225">
        <f>Input!AK37</f>
        <v>0</v>
      </c>
      <c r="AM53" s="225" t="str">
        <f>IF(Input!AK37="","",IF(AL53=$C$99,4,IF(AL53=$D$99,3,IF(AL53=$E$99,2,IF(AL53=$F$99,1,0)))))</f>
        <v/>
      </c>
      <c r="AN53" s="225">
        <f>Input!AM37</f>
        <v>0</v>
      </c>
      <c r="AO53" s="225" t="str">
        <f>IF(Input!AM37="","",IF(AN53=$C$99,4,IF(AN53=$D$99,3,IF(AN53=$E$99,2,IF(AN53=$F$99,1,0)))))</f>
        <v/>
      </c>
      <c r="AP53" s="225">
        <f>Input!AO37</f>
        <v>0</v>
      </c>
      <c r="AQ53" s="225" t="str">
        <f>IF(Input!AO37="","",IF(AP53=$C$99,4,IF(AP53=$D$99,3,IF(AP53=$E$99,2,IF(AP53=$F$99,1,0)))))</f>
        <v/>
      </c>
      <c r="AS53" s="225">
        <f>IF(AND(E53="",G53="",I53="",K53="",M53="",O53="",Q53="",S53="",U53="",W53="",Y53="",AA53="",AC53="",AE53="",AG53="",AI53="",AK53="",AM53="",AO53="",AQ53=""),"",AVERAGE(AT53:AU53))</f>
        <v>3.333333333333333</v>
      </c>
      <c r="AT53" s="225">
        <f>MIN(E53,G53,I53,K53,M53,O53,Q53,S53,U53,W53,Y53,AA53,AC53,AE53,AG53,AI53,AK53,AM53,AO53,AQ53)</f>
        <v>3</v>
      </c>
      <c r="AU53" s="227">
        <f>AVERAGE(E53,G53,I53,K53,M53,O53,Q53,S53,U53,W53,Y53,AA53,AC53,AE53,AG53,AI53,AK53,AM53,AO53,AQ53)</f>
        <v>3.6666666666666665</v>
      </c>
    </row>
    <row r="54" spans="1:48" ht="25.5" customHeight="1">
      <c r="A54" s="225">
        <v>13</v>
      </c>
      <c r="B54" s="241" t="s">
        <v>9</v>
      </c>
      <c r="D54" s="225" t="str">
        <f>Input!C38</f>
        <v>4 - Calcium</v>
      </c>
      <c r="E54" s="225">
        <f>IF(D54=0,"",INT(LEFT(D54,1)))</f>
        <v>4</v>
      </c>
      <c r="F54" s="225" t="str">
        <f>Input!E38</f>
        <v>4 - Magnesium</v>
      </c>
      <c r="G54" s="225">
        <f>IF(F54=0,"",INT(LEFT(F54,1)))</f>
        <v>4</v>
      </c>
      <c r="H54" s="225" t="str">
        <f>Input!G38</f>
        <v>4 - None</v>
      </c>
      <c r="I54" s="225">
        <f>IF(H54=0,"",INT(LEFT(H54,1)))</f>
        <v>4</v>
      </c>
      <c r="J54" s="225">
        <f>Input!I38</f>
        <v>0</v>
      </c>
      <c r="K54" s="225" t="str">
        <f>IF(J54=0,"",INT(LEFT(J54,1)))</f>
        <v/>
      </c>
      <c r="L54" s="225">
        <f>Input!K38</f>
        <v>0</v>
      </c>
      <c r="M54" s="225" t="str">
        <f>IF(L54=0,"",INT(LEFT(L54,1)))</f>
        <v/>
      </c>
      <c r="N54" s="225">
        <f>Input!M38</f>
        <v>0</v>
      </c>
      <c r="O54" s="225" t="str">
        <f>IF(N54=0,"",INT(LEFT(N54,1)))</f>
        <v/>
      </c>
      <c r="P54" s="225">
        <f>Input!O38</f>
        <v>0</v>
      </c>
      <c r="Q54" s="225" t="str">
        <f>IF(P54=0,"",INT(LEFT(P54,1)))</f>
        <v/>
      </c>
      <c r="R54" s="225">
        <f>Input!Q38</f>
        <v>0</v>
      </c>
      <c r="S54" s="225" t="str">
        <f>IF(R54=0,"",INT(LEFT(R54,1)))</f>
        <v/>
      </c>
      <c r="T54" s="225">
        <f>Input!S38</f>
        <v>0</v>
      </c>
      <c r="U54" s="225" t="str">
        <f>IF(T54=0,"",INT(LEFT(T54,1)))</f>
        <v/>
      </c>
      <c r="V54" s="225">
        <f>Input!U38</f>
        <v>0</v>
      </c>
      <c r="W54" s="225" t="str">
        <f>IF(V54=0,"",INT(LEFT(V54,1)))</f>
        <v/>
      </c>
      <c r="X54" s="225">
        <f>Input!W38</f>
        <v>0</v>
      </c>
      <c r="Y54" s="225" t="str">
        <f>IF(X54=0,"",INT(LEFT(X54,1)))</f>
        <v/>
      </c>
      <c r="Z54" s="225">
        <f>Input!Y38</f>
        <v>0</v>
      </c>
      <c r="AA54" s="225" t="str">
        <f>IF(Z54=0,"",INT(LEFT(Z54,1)))</f>
        <v/>
      </c>
      <c r="AB54" s="225">
        <f>Input!AA38</f>
        <v>0</v>
      </c>
      <c r="AC54" s="225" t="str">
        <f>IF(AB54=0,"",INT(LEFT(AB54,1)))</f>
        <v/>
      </c>
      <c r="AD54" s="225">
        <f>Input!AC38</f>
        <v>0</v>
      </c>
      <c r="AE54" s="225" t="str">
        <f>IF(AD54=0,"",INT(LEFT(AD54,1)))</f>
        <v/>
      </c>
      <c r="AF54" s="225">
        <f>Input!AE38</f>
        <v>0</v>
      </c>
      <c r="AG54" s="225" t="str">
        <f>IF(AF54=0,"",INT(LEFT(AF54,1)))</f>
        <v/>
      </c>
      <c r="AH54" s="225">
        <f>Input!AG38</f>
        <v>0</v>
      </c>
      <c r="AI54" s="225" t="str">
        <f>IF(AH54=0,"",INT(LEFT(AH54,1)))</f>
        <v/>
      </c>
      <c r="AJ54" s="225">
        <f>Input!AI38</f>
        <v>0</v>
      </c>
      <c r="AK54" s="225" t="str">
        <f>IF(AJ54=0,"",INT(LEFT(AJ54,1)))</f>
        <v/>
      </c>
      <c r="AL54" s="225">
        <f>Input!AK38</f>
        <v>0</v>
      </c>
      <c r="AM54" s="225" t="str">
        <f>IF(AL54=0,"",INT(LEFT(AL54,1)))</f>
        <v/>
      </c>
      <c r="AN54" s="225">
        <f>Input!AM38</f>
        <v>0</v>
      </c>
      <c r="AO54" s="225" t="str">
        <f>IF(AN54=0,"",INT(LEFT(AN54,1)))</f>
        <v/>
      </c>
      <c r="AP54" s="225">
        <f>Input!AO38</f>
        <v>0</v>
      </c>
      <c r="AQ54" s="225" t="str">
        <f>IF(AP54=0,"",INT(LEFT(AP54,1)))</f>
        <v/>
      </c>
      <c r="AS54" s="225">
        <f>IF(AND(E54="",G54="",I54="",K54="",M54="",O54="",Q54="",S54="",U54="",W54="",Y54="",AA54="",AC54="",AE54="",AG54="",AI54="",AK54="",AM54="",AO54="",AQ54=""),"",AVERAGE(AT54:AU54))</f>
        <v>4</v>
      </c>
      <c r="AT54" s="225">
        <f>MIN(E54,G54,I54,K54,M54,O54,Q54,S54,U54,W54,Y54,AA54,AC54,AE54,AG54,AI54,AK54,AM54,AO54,AQ54)</f>
        <v>4</v>
      </c>
      <c r="AU54" s="227">
        <f>AVERAGE(E54,G54,I54,K54,M54,O54,Q54,S54,U54,W54,Y54,AA54,AC54,AE54,AG54,AI54,AK54,AM54,AO54,AQ54)</f>
        <v>4</v>
      </c>
    </row>
    <row r="55" spans="1:48">
      <c r="A55" s="225">
        <v>14</v>
      </c>
      <c r="B55" s="241" t="s">
        <v>1</v>
      </c>
      <c r="D55" s="225" t="str">
        <f>Input!C39</f>
        <v>≥ 100 ug/m3</v>
      </c>
      <c r="E55" s="225">
        <f>IF(D55=0,"",IF(D55=$C$101,4,IF(D55=$D$101,3,IF(D55=$E$101,2,IF(D55=$F$101,1,0)))))</f>
        <v>4</v>
      </c>
      <c r="F55" s="225" t="str">
        <f>Input!E39</f>
        <v>0.1-1 ug/m3</v>
      </c>
      <c r="G55" s="225">
        <f>IF(F55=0,"",IF(F55=$C$101,4,IF(F55=$D$101,3,IF(F55=$E$101,2,IF(F55=$F$101,1,0)))))</f>
        <v>1</v>
      </c>
      <c r="H55" s="225" t="str">
        <f>Input!G39</f>
        <v>0.1-1 ug/m3</v>
      </c>
      <c r="I55" s="225">
        <f>IF(H55=0,"",IF(H55=$C$101,4,IF(H55=$D$101,3,IF(H55=$E$101,2,IF(H55=$F$101,1,0)))))</f>
        <v>1</v>
      </c>
      <c r="J55" s="225">
        <f>Input!I39</f>
        <v>0</v>
      </c>
      <c r="K55" s="225" t="str">
        <f>IF(J55=0,"",IF(J55=$C$101,4,IF(J55=$D$101,3,IF(J55=$E$101,2,IF(J55=$F$101,1,0)))))</f>
        <v/>
      </c>
      <c r="L55" s="225">
        <f>Input!K39</f>
        <v>0</v>
      </c>
      <c r="M55" s="225" t="str">
        <f>IF(L55=0,"",IF(L55=$C$101,4,IF(L55=$D$101,3,IF(L55=$E$101,2,IF(L55=$F$101,1,0)))))</f>
        <v/>
      </c>
      <c r="N55" s="225">
        <f>Input!M39</f>
        <v>0</v>
      </c>
      <c r="O55" s="225" t="str">
        <f>IF(N55=0,"",IF(N55=$C$101,4,IF(N55=$D$101,3,IF(N55=$E$101,2,IF(N55=$F$101,1,0)))))</f>
        <v/>
      </c>
      <c r="P55" s="225">
        <f>Input!O39</f>
        <v>0</v>
      </c>
      <c r="Q55" s="225" t="str">
        <f>IF(P55=0,"",IF(P55=$C$101,4,IF(P55=$D$101,3,IF(P55=$E$101,2,IF(P55=$F$101,1,0)))))</f>
        <v/>
      </c>
      <c r="R55" s="225">
        <f>Input!Q39</f>
        <v>0</v>
      </c>
      <c r="S55" s="225" t="str">
        <f>IF(R55=0,"",IF(R55=$C$101,4,IF(R55=$D$101,3,IF(R55=$E$101,2,IF(R55=$F$101,1,0)))))</f>
        <v/>
      </c>
      <c r="T55" s="225">
        <f>Input!S39</f>
        <v>0</v>
      </c>
      <c r="U55" s="225" t="str">
        <f>IF(T55=0,"",IF(T55=$C$101,4,IF(T55=$D$101,3,IF(T55=$E$101,2,IF(T55=$F$101,1,0)))))</f>
        <v/>
      </c>
      <c r="V55" s="225">
        <f>Input!U39</f>
        <v>0</v>
      </c>
      <c r="W55" s="225" t="str">
        <f>IF(V55=0,"",IF(V55=$C$101,4,IF(V55=$D$101,3,IF(V55=$E$101,2,IF(V55=$F$101,1,0)))))</f>
        <v/>
      </c>
      <c r="X55" s="225">
        <f>Input!W39</f>
        <v>0</v>
      </c>
      <c r="Y55" s="225" t="str">
        <f>IF(X55=0,"",IF(X55=$C$101,4,IF(X55=$D$101,3,IF(X55=$E$101,2,IF(X55=$F$101,1,0)))))</f>
        <v/>
      </c>
      <c r="Z55" s="225">
        <f>Input!Y39</f>
        <v>0</v>
      </c>
      <c r="AA55" s="225" t="str">
        <f>IF(Z55=0,"",IF(Z55=$C$101,4,IF(Z55=$D$101,3,IF(Z55=$E$101,2,IF(Z55=$F$101,1,0)))))</f>
        <v/>
      </c>
      <c r="AB55" s="225">
        <f>Input!AA39</f>
        <v>0</v>
      </c>
      <c r="AC55" s="225" t="str">
        <f>IF(AB55=0,"",IF(AB55=$C$101,4,IF(AB55=$D$101,3,IF(AB55=$E$101,2,IF(AB55=$F$101,1,0)))))</f>
        <v/>
      </c>
      <c r="AD55" s="225">
        <f>Input!AC39</f>
        <v>0</v>
      </c>
      <c r="AE55" s="225" t="str">
        <f>IF(AD55=0,"",IF(AD55=$C$101,4,IF(AD55=$D$101,3,IF(AD55=$E$101,2,IF(AD55=$F$101,1,0)))))</f>
        <v/>
      </c>
      <c r="AF55" s="225">
        <f>Input!AE39</f>
        <v>0</v>
      </c>
      <c r="AG55" s="225" t="str">
        <f>IF(AF55=0,"",IF(AF55=$C$101,4,IF(AF55=$D$101,3,IF(AF55=$E$101,2,IF(AF55=$F$101,1,0)))))</f>
        <v/>
      </c>
      <c r="AH55" s="225">
        <f>Input!AG39</f>
        <v>0</v>
      </c>
      <c r="AI55" s="225" t="str">
        <f>IF(AH55=0,"",IF(AH55=$C$101,4,IF(AH55=$D$101,3,IF(AH55=$E$101,2,IF(AH55=$F$101,1,0)))))</f>
        <v/>
      </c>
      <c r="AJ55" s="225">
        <f>Input!AI39</f>
        <v>0</v>
      </c>
      <c r="AK55" s="225" t="str">
        <f>IF(AJ55=0,"",IF(AJ55=$C$101,4,IF(AJ55=$D$101,3,IF(AJ55=$E$101,2,IF(AJ55=$F$101,1,0)))))</f>
        <v/>
      </c>
      <c r="AL55" s="225">
        <f>Input!AK39</f>
        <v>0</v>
      </c>
      <c r="AM55" s="225" t="str">
        <f>IF(AL55=0,"",IF(AL55=$C$101,4,IF(AL55=$D$101,3,IF(AL55=$E$101,2,IF(AL55=$F$101,1,0)))))</f>
        <v/>
      </c>
      <c r="AN55" s="225">
        <f>Input!AM39</f>
        <v>0</v>
      </c>
      <c r="AO55" s="225" t="str">
        <f>IF(AN55=0,"",IF(AN55=$C$101,4,IF(AN55=$D$101,3,IF(AN55=$E$101,2,IF(AN55=$F$101,1,0)))))</f>
        <v/>
      </c>
      <c r="AP55" s="225">
        <f>Input!AO39</f>
        <v>0</v>
      </c>
      <c r="AQ55" s="225" t="str">
        <f>IF(AP55=0,"",IF(AP55=$C$101,4,IF(AP55=$D$101,3,IF(AP55=$E$101,2,IF(AP55=$F$101,1,0)))))</f>
        <v/>
      </c>
      <c r="AS55" s="225">
        <f>IF(AND(E55="",G55="",I55="",K55="",M55="",O55="",Q55="",S55="",U55="",W55="",Y55="",AA55="",AC55="",AE55="",AG55="",AI55="",AK55="",AM55="",AO55="",AQ55=""),"",AVERAGE(AT55:AU55))</f>
        <v>1.5</v>
      </c>
      <c r="AT55" s="225">
        <f>MIN(E55,G55,I55,K55,M55,O55,Q55,S55,U55,W55,Y55,AA55,AC55,AE55,AG55,AI55,AK55,AM55,AO55,AQ55)</f>
        <v>1</v>
      </c>
      <c r="AU55" s="227">
        <f>AVERAGE(E55,G55,I55,K55,M55,O55,Q55,S55,U55,W55,Y55,AA55,AC55,AE55,AG55,AI55,AK55,AM55,AO55,AQ55)</f>
        <v>2</v>
      </c>
    </row>
    <row r="56" spans="1:48">
      <c r="B56" s="241"/>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5"/>
      <c r="AP56" s="225"/>
      <c r="AQ56" s="225"/>
      <c r="AR56" s="225">
        <f ca="1">SUM(D116:AP116)-1</f>
        <v>3.5913125024514265</v>
      </c>
      <c r="AS56" s="225">
        <f ca="1">IF(AR56&lt;=$I$94,4,IF(AR56&lt;=$J$94,3,IF(AR56&lt;=$K$94,2,IF(AR56&lt;=$L$94,1,0))))</f>
        <v>4</v>
      </c>
    </row>
    <row r="57" spans="1:48">
      <c r="B57" s="241"/>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f>C149</f>
        <v>3</v>
      </c>
      <c r="AS57" s="228">
        <f>IF(-AR57/3+14/3&lt;0,0,IF(-AR57/3+14/3&gt;4,4,(-AR57/3+14/3)))</f>
        <v>3.666666666666667</v>
      </c>
    </row>
    <row r="58" spans="1:48">
      <c r="B58" s="241" t="s">
        <v>638</v>
      </c>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25"/>
      <c r="AR58" s="225">
        <f>IF('Overall Process Greenness'!E43="",PRODUCT(Input!C30:AO30),'Overall Process Greenness'!E43)</f>
        <v>0.54187499999999988</v>
      </c>
      <c r="AS58" s="228">
        <f>8*AR58^(1/5)-4</f>
        <v>3.0773359269544436</v>
      </c>
      <c r="AT58" s="228"/>
      <c r="AU58" s="227" t="s">
        <v>738</v>
      </c>
      <c r="AV58" s="225">
        <f>PRODUCT(Input!C30:AO30)</f>
        <v>0.54187499999999988</v>
      </c>
    </row>
    <row r="59" spans="1:48">
      <c r="B59" s="245">
        <v>1</v>
      </c>
      <c r="D59" s="225">
        <f>IF(AND(Input!C16="",Input!C18="",Input!C19="",Input!C20=""),0,1)</f>
        <v>1</v>
      </c>
      <c r="E59" s="225">
        <f>D59*$C$6</f>
        <v>4</v>
      </c>
      <c r="F59" s="225">
        <f>IF(AND(Input!E16="",Input!E18="",Input!E19="",Input!E20=""),0,1)</f>
        <v>1</v>
      </c>
      <c r="G59" s="225">
        <f>F59*$C$6</f>
        <v>4</v>
      </c>
      <c r="H59" s="225">
        <f>IF(AND(Input!G16="",Input!G18="",Input!G19="",Input!G20=""),0,1)</f>
        <v>1</v>
      </c>
      <c r="I59" s="225">
        <f>H59*$C$6</f>
        <v>4</v>
      </c>
      <c r="J59" s="225">
        <f>IF(AND(Input!I16="",Input!I18="",Input!I19="",Input!I20=""),0,1)</f>
        <v>0</v>
      </c>
      <c r="K59" s="225">
        <f>J59*$C$6</f>
        <v>0</v>
      </c>
      <c r="L59" s="225">
        <f>IF(AND(Input!K16="",Input!K18="",,Input!K19="",Input!K20=""),0,1)</f>
        <v>1</v>
      </c>
      <c r="M59" s="225">
        <f>L59*$C$6</f>
        <v>4</v>
      </c>
      <c r="N59" s="225">
        <f>IF(AND(Input!M16="",Input!M18="",Input!M19="",Input!M20=""),0,1)</f>
        <v>0</v>
      </c>
      <c r="O59" s="225">
        <f>N59*$C$6</f>
        <v>0</v>
      </c>
      <c r="P59" s="225">
        <f>IF(AND(Input!O16="",Input!O18="",Input!O19="",Input!O20=""),0,1)</f>
        <v>0</v>
      </c>
      <c r="Q59" s="225">
        <f>P59*$C$6</f>
        <v>0</v>
      </c>
      <c r="R59" s="225">
        <f>IF(AND(Input!Q16="",Input!Q18="",Input!Q19="",Input!Q20=""),0,1)</f>
        <v>0</v>
      </c>
      <c r="S59" s="225">
        <f>R59*$C$6</f>
        <v>0</v>
      </c>
      <c r="T59" s="225">
        <f>IF(AND(Input!S16="",Input!S18="",Input!S19="",Input!S20=""),0,1)</f>
        <v>0</v>
      </c>
      <c r="U59" s="225">
        <f>T59*$C$6</f>
        <v>0</v>
      </c>
      <c r="V59" s="225">
        <f>IF(AND(Input!U16="",Input!U18="",Input!U19="",Input!U20=""),0,1)</f>
        <v>0</v>
      </c>
      <c r="W59" s="225">
        <f>V59*$C$6</f>
        <v>0</v>
      </c>
      <c r="X59" s="225">
        <f>IF(AND(Input!W16="",Input!W18="",Input!W19="",Input!W20=""),0,1)</f>
        <v>0</v>
      </c>
      <c r="Y59" s="225">
        <f>X59*$C$6</f>
        <v>0</v>
      </c>
      <c r="Z59" s="225">
        <f>IF(AND(Input!Y16="",Input!Y18="",Input!Y19="",Input!Y20=""),0,1)</f>
        <v>0</v>
      </c>
      <c r="AA59" s="225">
        <f>Z59*$C$6</f>
        <v>0</v>
      </c>
      <c r="AB59" s="225">
        <f>IF(AND(Input!AA16="",Input!AA18="",Input!AA19="",Input!AA20=""),0,1)</f>
        <v>0</v>
      </c>
      <c r="AC59" s="225">
        <f>AB59*$C$6</f>
        <v>0</v>
      </c>
      <c r="AD59" s="225">
        <f>IF(AND(Input!AC16="",Input!AC18="",Input!AC19="",Input!AC20=""),0,1)</f>
        <v>0</v>
      </c>
      <c r="AE59" s="225">
        <f>AD59*$C$6</f>
        <v>0</v>
      </c>
      <c r="AF59" s="225">
        <f>IF(AND(Input!AE16="",Input!AE18="",Input!AE19="",Input!AE20=""),0,1)</f>
        <v>0</v>
      </c>
      <c r="AG59" s="225">
        <f>AF59*$C$6</f>
        <v>0</v>
      </c>
      <c r="AH59" s="225">
        <f>IF(AND(Input!AG16="",Input!AG18="",Input!AG19="",Input!AG20=""),0,1)</f>
        <v>0</v>
      </c>
      <c r="AI59" s="225">
        <f>AH59*$C$6</f>
        <v>0</v>
      </c>
      <c r="AJ59" s="225">
        <f>IF(AND(Input!AI16="",Input!AI18="",Input!AI19="",Input!AI20=""),0,1)</f>
        <v>0</v>
      </c>
      <c r="AK59" s="225">
        <f>AJ59*$C$6</f>
        <v>0</v>
      </c>
      <c r="AL59" s="225">
        <f>IF(AND(Input!AK16="",Input!AK18="",Input!AK19="",Input!AK20=""),0,1)</f>
        <v>0</v>
      </c>
      <c r="AM59" s="225">
        <f>AL59*$C$6</f>
        <v>0</v>
      </c>
      <c r="AN59" s="225">
        <f>IF(AND(Input!AM16="",Input!AM18="",Input!AM19="",Input!AM20=""),0,1)</f>
        <v>0</v>
      </c>
      <c r="AO59" s="225">
        <f>AN59*$C$6</f>
        <v>0</v>
      </c>
      <c r="AP59" s="225">
        <f>IF(AND(Input!AO16="",Input!AO18="",Input!AO19="",Input!AO20=""),0,1)</f>
        <v>0</v>
      </c>
      <c r="AQ59" s="225">
        <f>AP59*$C$6</f>
        <v>0</v>
      </c>
      <c r="AR59" s="227">
        <f t="shared" ref="AR59:AR72" si="62">SUM(D59,F59,H59,J59,L59,N59,P59,R59,T59)</f>
        <v>4</v>
      </c>
      <c r="AS59" s="225">
        <f>SUM(M59:M72,O59:O72,Q59:Q72,S59:S72,U59:U72,E59:E72,G59:G72,I59:I72,K59:K72,W59:W72,Y59:Y72,AA59:AA72,AC59:AC72,AE59:AE72,AG59:AG72,AI59:AI72,AK59:AK72,AM59:AM72,AO59:AO72,AQ59:AQ72)</f>
        <v>64</v>
      </c>
    </row>
    <row r="60" spans="1:48">
      <c r="B60" s="245">
        <v>2</v>
      </c>
      <c r="D60" s="225">
        <f>IF(Input!C22="",0,1)</f>
        <v>1</v>
      </c>
      <c r="E60" s="225">
        <f>D60*$C$7</f>
        <v>1</v>
      </c>
      <c r="F60" s="225">
        <f>IF(Input!E22="",0,1)</f>
        <v>1</v>
      </c>
      <c r="G60" s="225">
        <f>F60*$C$7</f>
        <v>1</v>
      </c>
      <c r="H60" s="225">
        <f>IF(Input!G22="",0,1)</f>
        <v>1</v>
      </c>
      <c r="I60" s="225">
        <f>H60*$C$7</f>
        <v>1</v>
      </c>
      <c r="J60" s="225">
        <f>IF(Input!I22="",0,1)</f>
        <v>0</v>
      </c>
      <c r="K60" s="225">
        <f>J60*$C$7</f>
        <v>0</v>
      </c>
      <c r="L60" s="225">
        <f>IF(Input!K22="",0,1)</f>
        <v>0</v>
      </c>
      <c r="M60" s="225">
        <f>L60*$C$7</f>
        <v>0</v>
      </c>
      <c r="N60" s="225">
        <f>IF(Input!M22="",0,1)</f>
        <v>0</v>
      </c>
      <c r="O60" s="225">
        <f>N60*$C$7</f>
        <v>0</v>
      </c>
      <c r="P60" s="225">
        <f>IF(Input!O22="",0,1)</f>
        <v>0</v>
      </c>
      <c r="Q60" s="225">
        <f>P60*$C$7</f>
        <v>0</v>
      </c>
      <c r="R60" s="225">
        <f>IF(Input!Q22="",0,1)</f>
        <v>0</v>
      </c>
      <c r="S60" s="225">
        <f>R60*$C$7</f>
        <v>0</v>
      </c>
      <c r="T60" s="225">
        <f>IF(Input!S22="",0,1)</f>
        <v>0</v>
      </c>
      <c r="U60" s="225">
        <f>T60*$C$7</f>
        <v>0</v>
      </c>
      <c r="V60" s="225">
        <f>IF(Input!U22="",0,1)</f>
        <v>0</v>
      </c>
      <c r="W60" s="225">
        <f>V60*$C$7</f>
        <v>0</v>
      </c>
      <c r="X60" s="225">
        <f>IF(Input!W22="",0,1)</f>
        <v>0</v>
      </c>
      <c r="Y60" s="225">
        <f>X60*$C$7</f>
        <v>0</v>
      </c>
      <c r="Z60" s="225">
        <f>IF(Input!Y22="",0,1)</f>
        <v>0</v>
      </c>
      <c r="AA60" s="225">
        <f>Z60*$C$7</f>
        <v>0</v>
      </c>
      <c r="AB60" s="225">
        <f>IF(Input!AA22="",0,1)</f>
        <v>0</v>
      </c>
      <c r="AC60" s="225">
        <f>AB60*$C$7</f>
        <v>0</v>
      </c>
      <c r="AD60" s="225">
        <f>IF(Input!AC22="",0,1)</f>
        <v>0</v>
      </c>
      <c r="AE60" s="225">
        <f>AD60*$C$7</f>
        <v>0</v>
      </c>
      <c r="AF60" s="225">
        <f>IF(Input!AE22="",0,1)</f>
        <v>0</v>
      </c>
      <c r="AG60" s="225">
        <f>AF60*$C$7</f>
        <v>0</v>
      </c>
      <c r="AH60" s="225">
        <f>IF(Input!AG22="",0,1)</f>
        <v>0</v>
      </c>
      <c r="AI60" s="225">
        <f>AH60*$C$7</f>
        <v>0</v>
      </c>
      <c r="AJ60" s="225">
        <f>IF(Input!AI22="",0,1)</f>
        <v>0</v>
      </c>
      <c r="AK60" s="225">
        <f>AJ60*$C$7</f>
        <v>0</v>
      </c>
      <c r="AL60" s="225">
        <f>IF(Input!AK22="",0,1)</f>
        <v>0</v>
      </c>
      <c r="AM60" s="225">
        <f>AL60*$C$7</f>
        <v>0</v>
      </c>
      <c r="AN60" s="225">
        <f>IF(Input!AM22="",0,1)</f>
        <v>0</v>
      </c>
      <c r="AO60" s="225">
        <f>AN60*$C$7</f>
        <v>0</v>
      </c>
      <c r="AP60" s="225">
        <f>IF(Input!AO22="",0,1)</f>
        <v>0</v>
      </c>
      <c r="AQ60" s="225">
        <f>AP60*$C$7</f>
        <v>0</v>
      </c>
      <c r="AR60" s="227">
        <f t="shared" si="62"/>
        <v>3</v>
      </c>
      <c r="AS60" s="225">
        <f>COUNTIF(Input!C8:AO8,"&lt;&gt;")</f>
        <v>3</v>
      </c>
      <c r="AU60" s="225"/>
    </row>
    <row r="61" spans="1:48" s="252" customFormat="1">
      <c r="B61" s="259">
        <v>3</v>
      </c>
      <c r="C61" s="253"/>
      <c r="D61" s="252">
        <f>IF(SUM(Input!C16:C20)=0,0,1)</f>
        <v>1</v>
      </c>
      <c r="E61" s="252">
        <f>D61*$C$8</f>
        <v>4</v>
      </c>
      <c r="F61" s="252">
        <f>IF(SUM(Input!E16:E20)=0,0,1)</f>
        <v>1</v>
      </c>
      <c r="G61" s="252">
        <f>F61*$C$8</f>
        <v>4</v>
      </c>
      <c r="H61" s="252">
        <f>IF(SUM(Input!G16:G20)=0,0,1)</f>
        <v>1</v>
      </c>
      <c r="I61" s="252">
        <f>H61*$C$8</f>
        <v>4</v>
      </c>
      <c r="J61" s="252">
        <f>IF(SUM(Input!I16:I20)=0,0,1)</f>
        <v>0</v>
      </c>
      <c r="K61" s="252">
        <f>J61*$C$8</f>
        <v>0</v>
      </c>
      <c r="L61" s="252">
        <f>IF(SUM(Input!K16:K20)=0,0,1)</f>
        <v>0</v>
      </c>
      <c r="M61" s="252">
        <f>L61*$C$8</f>
        <v>0</v>
      </c>
      <c r="N61" s="252">
        <f>IF(SUM(Input!M16:M20)=0,0,1)</f>
        <v>0</v>
      </c>
      <c r="O61" s="252">
        <f>N61*$C$8</f>
        <v>0</v>
      </c>
      <c r="P61" s="252">
        <f>IF(SUM(Input!O16:O20)=0,0,1)</f>
        <v>0</v>
      </c>
      <c r="Q61" s="252">
        <f>P61*$C$8</f>
        <v>0</v>
      </c>
      <c r="R61" s="252">
        <f>IF(SUM(Input!Q16:Q20)=0,0,1)</f>
        <v>0</v>
      </c>
      <c r="S61" s="252">
        <f>R61*$C$8</f>
        <v>0</v>
      </c>
      <c r="T61" s="252">
        <f>IF(SUM(Input!S16:S20)=0,0,1)</f>
        <v>0</v>
      </c>
      <c r="U61" s="252">
        <f>T61*$C$8</f>
        <v>0</v>
      </c>
      <c r="V61" s="252">
        <f>IF(SUM(Input!U16:U20)=0,0,1)</f>
        <v>0</v>
      </c>
      <c r="W61" s="252">
        <f>V61*$C$8</f>
        <v>0</v>
      </c>
      <c r="X61" s="252">
        <f>IF(SUM(Input!W16:W20)=0,0,1)</f>
        <v>0</v>
      </c>
      <c r="Y61" s="252">
        <f>X61*$C$8</f>
        <v>0</v>
      </c>
      <c r="Z61" s="252">
        <f>IF(SUM(Input!Y16:Y20)=0,0,1)</f>
        <v>0</v>
      </c>
      <c r="AA61" s="252">
        <f>Z61*$C$8</f>
        <v>0</v>
      </c>
      <c r="AB61" s="252">
        <f>IF(SUM(Input!AA16:AA20)=0,0,1)</f>
        <v>0</v>
      </c>
      <c r="AC61" s="252">
        <f>AB61*$C$8</f>
        <v>0</v>
      </c>
      <c r="AD61" s="252">
        <f>IF(SUM(Input!AC16:AC20)=0,0,1)</f>
        <v>0</v>
      </c>
      <c r="AE61" s="252">
        <f>AD61*$C$8</f>
        <v>0</v>
      </c>
      <c r="AF61" s="252">
        <f>IF(SUM(Input!AE16:AE20)=0,0,1)</f>
        <v>0</v>
      </c>
      <c r="AG61" s="252">
        <f>AF61*$C$8</f>
        <v>0</v>
      </c>
      <c r="AH61" s="252">
        <f>IF(SUM(Input!AG16:AG20)=0,0,1)</f>
        <v>0</v>
      </c>
      <c r="AI61" s="252">
        <f>AH61*$C$8</f>
        <v>0</v>
      </c>
      <c r="AJ61" s="252">
        <f>IF(SUM(Input!AI16:AI20)=0,0,1)</f>
        <v>0</v>
      </c>
      <c r="AK61" s="252">
        <f>AJ61*$C$8</f>
        <v>0</v>
      </c>
      <c r="AL61" s="252">
        <f>IF(SUM(Input!AK16:AK20)=0,0,1)</f>
        <v>0</v>
      </c>
      <c r="AM61" s="252">
        <f>AL61*$C$8</f>
        <v>0</v>
      </c>
      <c r="AN61" s="252">
        <f>IF(SUM(Input!AM16:AM20)=0,0,1)</f>
        <v>0</v>
      </c>
      <c r="AO61" s="252">
        <f>AN61*$C$8</f>
        <v>0</v>
      </c>
      <c r="AP61" s="252">
        <f>IF(SUM(Input!AO16:AO20)=0,0,1)</f>
        <v>0</v>
      </c>
      <c r="AQ61" s="252">
        <f>AP61*$C$8</f>
        <v>0</v>
      </c>
      <c r="AR61" s="257">
        <f t="shared" si="62"/>
        <v>3</v>
      </c>
      <c r="AU61" s="257"/>
    </row>
    <row r="62" spans="1:48">
      <c r="B62" s="245">
        <v>4</v>
      </c>
      <c r="D62" s="225">
        <f>IF(Input!C25="",0,1)</f>
        <v>1</v>
      </c>
      <c r="E62" s="225">
        <f>D62*$C$9</f>
        <v>1</v>
      </c>
      <c r="F62" s="225">
        <f>IF(Input!E25="",0,1)</f>
        <v>1</v>
      </c>
      <c r="G62" s="225">
        <f>F62*$C$9</f>
        <v>1</v>
      </c>
      <c r="H62" s="225">
        <f>IF(Input!G25="",0,1)</f>
        <v>1</v>
      </c>
      <c r="I62" s="225">
        <f>H62*$C$9</f>
        <v>1</v>
      </c>
      <c r="J62" s="225">
        <f>IF(Input!I25="",0,1)</f>
        <v>0</v>
      </c>
      <c r="K62" s="225">
        <f>J62*$C$9</f>
        <v>0</v>
      </c>
      <c r="L62" s="225">
        <f>IF(Input!K25="",0,1)</f>
        <v>0</v>
      </c>
      <c r="M62" s="225">
        <f>L62*$C$9</f>
        <v>0</v>
      </c>
      <c r="N62" s="225">
        <f>IF(Input!M25="",0,1)</f>
        <v>0</v>
      </c>
      <c r="O62" s="225">
        <f>N62*$C$9</f>
        <v>0</v>
      </c>
      <c r="P62" s="225">
        <f>IF(Input!O25="",0,1)</f>
        <v>0</v>
      </c>
      <c r="Q62" s="225">
        <f>P62*$C$9</f>
        <v>0</v>
      </c>
      <c r="R62" s="225">
        <f>IF(Input!Q25="",0,1)</f>
        <v>0</v>
      </c>
      <c r="S62" s="225">
        <f>R62*$C$9</f>
        <v>0</v>
      </c>
      <c r="T62" s="225">
        <f>IF(Input!S25="",0,1)</f>
        <v>0</v>
      </c>
      <c r="U62" s="225">
        <f>T62*$C$9</f>
        <v>0</v>
      </c>
      <c r="V62" s="225">
        <f>IF(Input!U25="",0,1)</f>
        <v>0</v>
      </c>
      <c r="W62" s="225">
        <f>V62*$C$9</f>
        <v>0</v>
      </c>
      <c r="X62" s="225">
        <f>IF(Input!W25="",0,1)</f>
        <v>0</v>
      </c>
      <c r="Y62" s="225">
        <f>X62*$C$9</f>
        <v>0</v>
      </c>
      <c r="Z62" s="225">
        <f>IF(Input!Y25="",0,1)</f>
        <v>0</v>
      </c>
      <c r="AA62" s="225">
        <f>Z62*$C$9</f>
        <v>0</v>
      </c>
      <c r="AB62" s="225">
        <f>IF(Input!AA25="",0,1)</f>
        <v>0</v>
      </c>
      <c r="AC62" s="225">
        <f>AB62*$C$9</f>
        <v>0</v>
      </c>
      <c r="AD62" s="225">
        <f>IF(Input!AC25="",0,1)</f>
        <v>0</v>
      </c>
      <c r="AE62" s="225">
        <f>AD62*$C$9</f>
        <v>0</v>
      </c>
      <c r="AF62" s="225">
        <f>IF(Input!AE25="",0,1)</f>
        <v>0</v>
      </c>
      <c r="AG62" s="225">
        <f>AF62*$C$9</f>
        <v>0</v>
      </c>
      <c r="AH62" s="225">
        <f>IF(Input!AG25="",0,1)</f>
        <v>0</v>
      </c>
      <c r="AI62" s="225">
        <f>AH62*$C$9</f>
        <v>0</v>
      </c>
      <c r="AJ62" s="225">
        <f>IF(Input!AI25="",0,1)</f>
        <v>0</v>
      </c>
      <c r="AK62" s="225">
        <f>AJ62*$C$9</f>
        <v>0</v>
      </c>
      <c r="AL62" s="225">
        <f>IF(Input!AK25="",0,1)</f>
        <v>0</v>
      </c>
      <c r="AM62" s="225">
        <f>AL62*$C$9</f>
        <v>0</v>
      </c>
      <c r="AN62" s="225">
        <f>IF(Input!AM25="",0,1)</f>
        <v>0</v>
      </c>
      <c r="AO62" s="225">
        <f>AN62*$C$9</f>
        <v>0</v>
      </c>
      <c r="AP62" s="225">
        <f>IF(Input!AO25="",0,1)</f>
        <v>0</v>
      </c>
      <c r="AQ62" s="225">
        <f>AP62*$C$9</f>
        <v>0</v>
      </c>
      <c r="AR62" s="227">
        <f t="shared" si="62"/>
        <v>3</v>
      </c>
    </row>
    <row r="63" spans="1:48">
      <c r="B63" s="245">
        <v>5</v>
      </c>
      <c r="D63" s="225">
        <f>IF(Input!C26="",0,1)</f>
        <v>1</v>
      </c>
      <c r="E63" s="225">
        <f>D63*$C$10</f>
        <v>1</v>
      </c>
      <c r="F63" s="225">
        <f>IF(Input!E26="",0,1)</f>
        <v>1</v>
      </c>
      <c r="G63" s="225">
        <f>F63*$C$10</f>
        <v>1</v>
      </c>
      <c r="H63" s="225">
        <f>IF(Input!G26="",0,1)</f>
        <v>1</v>
      </c>
      <c r="I63" s="225">
        <f>H63*$C$10</f>
        <v>1</v>
      </c>
      <c r="J63" s="225">
        <f>IF(Input!I26="",0,1)</f>
        <v>0</v>
      </c>
      <c r="K63" s="225">
        <f>J63*$C$10</f>
        <v>0</v>
      </c>
      <c r="L63" s="225">
        <f>IF(Input!K26="",0,1)</f>
        <v>0</v>
      </c>
      <c r="M63" s="225">
        <f>L63*$C$10</f>
        <v>0</v>
      </c>
      <c r="N63" s="225">
        <f>IF(Input!M26="",0,1)</f>
        <v>0</v>
      </c>
      <c r="O63" s="225">
        <f>N63*$C$10</f>
        <v>0</v>
      </c>
      <c r="P63" s="225">
        <f>IF(Input!O26="",0,1)</f>
        <v>0</v>
      </c>
      <c r="Q63" s="225">
        <f>P63*$C$10</f>
        <v>0</v>
      </c>
      <c r="R63" s="225">
        <f>IF(Input!Q26="",0,1)</f>
        <v>0</v>
      </c>
      <c r="S63" s="225">
        <f>R63*$C$10</f>
        <v>0</v>
      </c>
      <c r="T63" s="225">
        <f>IF(Input!S26="",0,1)</f>
        <v>0</v>
      </c>
      <c r="U63" s="225">
        <f>T63*$C$10</f>
        <v>0</v>
      </c>
      <c r="V63" s="225">
        <f>IF(Input!U26="",0,1)</f>
        <v>0</v>
      </c>
      <c r="W63" s="225">
        <f>V63*$C$10</f>
        <v>0</v>
      </c>
      <c r="X63" s="225">
        <f>IF(Input!W26="",0,1)</f>
        <v>0</v>
      </c>
      <c r="Y63" s="225">
        <f>X63*$C$10</f>
        <v>0</v>
      </c>
      <c r="Z63" s="225">
        <f>IF(Input!Y26="",0,1)</f>
        <v>0</v>
      </c>
      <c r="AA63" s="225">
        <f>Z63*$C$10</f>
        <v>0</v>
      </c>
      <c r="AB63" s="225">
        <f>IF(Input!AA26="",0,1)</f>
        <v>0</v>
      </c>
      <c r="AC63" s="225">
        <f>AB63*$C$10</f>
        <v>0</v>
      </c>
      <c r="AD63" s="225">
        <f>IF(Input!AC26="",0,1)</f>
        <v>0</v>
      </c>
      <c r="AE63" s="225">
        <f>AD63*$C$10</f>
        <v>0</v>
      </c>
      <c r="AF63" s="225">
        <f>IF(Input!AE26="",0,1)</f>
        <v>0</v>
      </c>
      <c r="AG63" s="225">
        <f>AF63*$C$10</f>
        <v>0</v>
      </c>
      <c r="AH63" s="225">
        <f>IF(Input!AG26="",0,1)</f>
        <v>0</v>
      </c>
      <c r="AI63" s="225">
        <f>AH63*$C$10</f>
        <v>0</v>
      </c>
      <c r="AJ63" s="225">
        <f>IF(Input!AI26="",0,1)</f>
        <v>0</v>
      </c>
      <c r="AK63" s="225">
        <f>AJ63*$C$10</f>
        <v>0</v>
      </c>
      <c r="AL63" s="225">
        <f>IF(Input!AK26="",0,1)</f>
        <v>0</v>
      </c>
      <c r="AM63" s="225">
        <f>AL63*$C$10</f>
        <v>0</v>
      </c>
      <c r="AN63" s="225">
        <f>IF(Input!AM26="",0,1)</f>
        <v>0</v>
      </c>
      <c r="AO63" s="225">
        <f>AN63*$C$10</f>
        <v>0</v>
      </c>
      <c r="AP63" s="225">
        <f>IF(Input!AO26="",0,1)</f>
        <v>0</v>
      </c>
      <c r="AQ63" s="225">
        <f>AP63*$C$10</f>
        <v>0</v>
      </c>
      <c r="AR63" s="227">
        <f t="shared" si="62"/>
        <v>3</v>
      </c>
    </row>
    <row r="64" spans="1:48">
      <c r="B64" s="245">
        <v>6</v>
      </c>
      <c r="D64" s="225">
        <f>IF(Input!C27="",0,1)</f>
        <v>1</v>
      </c>
      <c r="E64" s="225">
        <f>D64*$C$11</f>
        <v>1</v>
      </c>
      <c r="F64" s="225">
        <f>IF(Input!E27="",0,1)</f>
        <v>1</v>
      </c>
      <c r="G64" s="225">
        <f>F64*$C$11</f>
        <v>1</v>
      </c>
      <c r="H64" s="225">
        <f>IF(Input!G27="",0,1)</f>
        <v>1</v>
      </c>
      <c r="I64" s="225">
        <f>H64*$C$11</f>
        <v>1</v>
      </c>
      <c r="J64" s="225">
        <f>IF(Input!I27="",0,1)</f>
        <v>0</v>
      </c>
      <c r="K64" s="225">
        <f>J64*$C$11</f>
        <v>0</v>
      </c>
      <c r="L64" s="225">
        <f>IF(Input!K27="",0,1)</f>
        <v>0</v>
      </c>
      <c r="M64" s="225">
        <f>L64*$C$11</f>
        <v>0</v>
      </c>
      <c r="N64" s="225">
        <f>IF(Input!M27="",0,1)</f>
        <v>0</v>
      </c>
      <c r="O64" s="225">
        <f>N64*$C$11</f>
        <v>0</v>
      </c>
      <c r="P64" s="225">
        <f>IF(Input!O27="",0,1)</f>
        <v>0</v>
      </c>
      <c r="Q64" s="225">
        <f>P64*$C$11</f>
        <v>0</v>
      </c>
      <c r="R64" s="225">
        <f>IF(Input!Q27="",0,1)</f>
        <v>0</v>
      </c>
      <c r="S64" s="225">
        <f>R64*$C$11</f>
        <v>0</v>
      </c>
      <c r="T64" s="225">
        <f>IF(Input!S27="",0,1)</f>
        <v>0</v>
      </c>
      <c r="U64" s="225">
        <f>T64*$C$11</f>
        <v>0</v>
      </c>
      <c r="V64" s="225">
        <f>IF(Input!U27="",0,1)</f>
        <v>0</v>
      </c>
      <c r="W64" s="225">
        <f>V64*$C$11</f>
        <v>0</v>
      </c>
      <c r="X64" s="225">
        <f>IF(Input!W27="",0,1)</f>
        <v>0</v>
      </c>
      <c r="Y64" s="225">
        <f>X64*$C$11</f>
        <v>0</v>
      </c>
      <c r="Z64" s="225">
        <f>IF(Input!Y27="",0,1)</f>
        <v>0</v>
      </c>
      <c r="AA64" s="225">
        <f>Z64*$C$11</f>
        <v>0</v>
      </c>
      <c r="AB64" s="225">
        <f>IF(Input!AA27="",0,1)</f>
        <v>0</v>
      </c>
      <c r="AC64" s="225">
        <f>AB64*$C$11</f>
        <v>0</v>
      </c>
      <c r="AD64" s="225">
        <f>IF(Input!AC27="",0,1)</f>
        <v>0</v>
      </c>
      <c r="AE64" s="225">
        <f>AD64*$C$11</f>
        <v>0</v>
      </c>
      <c r="AF64" s="225">
        <f>IF(Input!AE27="",0,1)</f>
        <v>0</v>
      </c>
      <c r="AG64" s="225">
        <f>AF64*$C$11</f>
        <v>0</v>
      </c>
      <c r="AH64" s="225">
        <f>IF(Input!AG27="",0,1)</f>
        <v>0</v>
      </c>
      <c r="AI64" s="225">
        <f>AH64*$C$11</f>
        <v>0</v>
      </c>
      <c r="AJ64" s="225">
        <f>IF(Input!AI27="",0,1)</f>
        <v>0</v>
      </c>
      <c r="AK64" s="225">
        <f>AJ64*$C$11</f>
        <v>0</v>
      </c>
      <c r="AL64" s="225">
        <f>IF(Input!AK27="",0,1)</f>
        <v>0</v>
      </c>
      <c r="AM64" s="225">
        <f>AL64*$C$11</f>
        <v>0</v>
      </c>
      <c r="AN64" s="225">
        <f>IF(Input!AM27="",0,1)</f>
        <v>0</v>
      </c>
      <c r="AO64" s="225">
        <f>AN64*$C$11</f>
        <v>0</v>
      </c>
      <c r="AP64" s="225">
        <f>IF(Input!AO27="",0,1)</f>
        <v>0</v>
      </c>
      <c r="AQ64" s="225">
        <f>AP64*$C$11</f>
        <v>0</v>
      </c>
      <c r="AR64" s="227">
        <f t="shared" si="62"/>
        <v>3</v>
      </c>
    </row>
    <row r="65" spans="2:44">
      <c r="B65" s="245">
        <v>7</v>
      </c>
      <c r="D65" s="225">
        <f>IF(Input!C28="",0,1)</f>
        <v>1</v>
      </c>
      <c r="E65" s="225">
        <f>D65*$C$12</f>
        <v>0.5</v>
      </c>
      <c r="F65" s="225">
        <f>IF(Input!E28="",0,1)</f>
        <v>1</v>
      </c>
      <c r="G65" s="225">
        <f>F65*$C$12</f>
        <v>0.5</v>
      </c>
      <c r="H65" s="225">
        <f>IF(Input!G28="",0,1)</f>
        <v>1</v>
      </c>
      <c r="I65" s="225">
        <f>H65*$C$12</f>
        <v>0.5</v>
      </c>
      <c r="J65" s="225">
        <f>IF(Input!I28="",0,1)</f>
        <v>0</v>
      </c>
      <c r="K65" s="225">
        <f>J65*$C$12</f>
        <v>0</v>
      </c>
      <c r="L65" s="225">
        <f>IF(Input!K28="",0,1)</f>
        <v>0</v>
      </c>
      <c r="M65" s="225">
        <f>L65*$C$12</f>
        <v>0</v>
      </c>
      <c r="N65" s="225">
        <f>IF(Input!M28="",0,1)</f>
        <v>0</v>
      </c>
      <c r="O65" s="225">
        <f>N65*$C$12</f>
        <v>0</v>
      </c>
      <c r="P65" s="225">
        <f>IF(Input!O28="",0,1)</f>
        <v>0</v>
      </c>
      <c r="Q65" s="225">
        <f>P65*$C$12</f>
        <v>0</v>
      </c>
      <c r="R65" s="225">
        <f>IF(Input!Q28="",0,1)</f>
        <v>0</v>
      </c>
      <c r="S65" s="225">
        <f>R65*$C$12</f>
        <v>0</v>
      </c>
      <c r="T65" s="225">
        <f>IF(Input!S28="",0,1)</f>
        <v>0</v>
      </c>
      <c r="U65" s="225">
        <f>T65*$C$12</f>
        <v>0</v>
      </c>
      <c r="V65" s="225">
        <f>IF(Input!U28="",0,1)</f>
        <v>0</v>
      </c>
      <c r="W65" s="225">
        <f>V65*$C$12</f>
        <v>0</v>
      </c>
      <c r="X65" s="225">
        <f>IF(Input!W28="",0,1)</f>
        <v>0</v>
      </c>
      <c r="Y65" s="225">
        <f>X65*$C$12</f>
        <v>0</v>
      </c>
      <c r="Z65" s="225">
        <f>IF(Input!Y28="",0,1)</f>
        <v>0</v>
      </c>
      <c r="AA65" s="225">
        <f>Z65*$C$12</f>
        <v>0</v>
      </c>
      <c r="AB65" s="225">
        <f>IF(Input!AA28="",0,1)</f>
        <v>0</v>
      </c>
      <c r="AC65" s="225">
        <f>AB65*$C$12</f>
        <v>0</v>
      </c>
      <c r="AD65" s="225">
        <f>IF(Input!AC28="",0,1)</f>
        <v>0</v>
      </c>
      <c r="AE65" s="225">
        <f>AD65*$C$12</f>
        <v>0</v>
      </c>
      <c r="AF65" s="225">
        <f>IF(Input!AE28="",0,1)</f>
        <v>0</v>
      </c>
      <c r="AG65" s="225">
        <f>AF65*$C$12</f>
        <v>0</v>
      </c>
      <c r="AH65" s="225">
        <f>IF(Input!AG28="",0,1)</f>
        <v>0</v>
      </c>
      <c r="AI65" s="225">
        <f>AH65*$C$12</f>
        <v>0</v>
      </c>
      <c r="AJ65" s="225">
        <f>IF(Input!AI28="",0,1)</f>
        <v>0</v>
      </c>
      <c r="AK65" s="225">
        <f>AJ65*$C$12</f>
        <v>0</v>
      </c>
      <c r="AL65" s="225">
        <f>IF(Input!AK28="",0,1)</f>
        <v>0</v>
      </c>
      <c r="AM65" s="225">
        <f>AL65*$C$12</f>
        <v>0</v>
      </c>
      <c r="AN65" s="225">
        <f>IF(Input!AM28="",0,1)</f>
        <v>0</v>
      </c>
      <c r="AO65" s="225">
        <f>AN65*$C$12</f>
        <v>0</v>
      </c>
      <c r="AP65" s="225">
        <f>IF(Input!AO28="",0,1)</f>
        <v>0</v>
      </c>
      <c r="AQ65" s="225">
        <f>AP65*$C$12</f>
        <v>0</v>
      </c>
      <c r="AR65" s="227">
        <f t="shared" si="62"/>
        <v>3</v>
      </c>
    </row>
    <row r="66" spans="2:44">
      <c r="B66" s="245">
        <v>8</v>
      </c>
      <c r="D66" s="225">
        <f>IF(Input!C29="",0,1)</f>
        <v>1</v>
      </c>
      <c r="E66" s="225">
        <f>D66*$C$13</f>
        <v>1</v>
      </c>
      <c r="F66" s="225">
        <f>IF(Input!E29="",0,1)</f>
        <v>1</v>
      </c>
      <c r="G66" s="225">
        <f>F66*$C$13</f>
        <v>1</v>
      </c>
      <c r="H66" s="225">
        <f>IF(Input!G29="",0,1)</f>
        <v>1</v>
      </c>
      <c r="I66" s="225">
        <f>H66*$C$13</f>
        <v>1</v>
      </c>
      <c r="J66" s="225">
        <f>IF(Input!I29="",0,1)</f>
        <v>0</v>
      </c>
      <c r="K66" s="225">
        <f>J66*$C$13</f>
        <v>0</v>
      </c>
      <c r="L66" s="225">
        <f>IF(Input!K29="",0,1)</f>
        <v>0</v>
      </c>
      <c r="M66" s="225">
        <f>L66*$C$13</f>
        <v>0</v>
      </c>
      <c r="N66" s="225">
        <f>IF(Input!M29="",0,1)</f>
        <v>0</v>
      </c>
      <c r="O66" s="225">
        <f>N66*$C$13</f>
        <v>0</v>
      </c>
      <c r="P66" s="225">
        <f>IF(Input!O29="",0,1)</f>
        <v>0</v>
      </c>
      <c r="Q66" s="225">
        <f>P66*$C$13</f>
        <v>0</v>
      </c>
      <c r="R66" s="225">
        <f>IF(Input!Q29="",0,1)</f>
        <v>0</v>
      </c>
      <c r="S66" s="225">
        <f>R66*$C$13</f>
        <v>0</v>
      </c>
      <c r="T66" s="225">
        <f>IF(Input!S29="",0,1)</f>
        <v>0</v>
      </c>
      <c r="U66" s="225">
        <f>T66*$C$13</f>
        <v>0</v>
      </c>
      <c r="V66" s="225">
        <f>IF(Input!U29="",0,1)</f>
        <v>0</v>
      </c>
      <c r="W66" s="225">
        <f>V66*$C$13</f>
        <v>0</v>
      </c>
      <c r="X66" s="225">
        <f>IF(Input!W29="",0,1)</f>
        <v>0</v>
      </c>
      <c r="Y66" s="225">
        <f>X66*$C$13</f>
        <v>0</v>
      </c>
      <c r="Z66" s="225">
        <f>IF(Input!Y29="",0,1)</f>
        <v>0</v>
      </c>
      <c r="AA66" s="225">
        <f>Z66*$C$13</f>
        <v>0</v>
      </c>
      <c r="AB66" s="225">
        <f>IF(Input!AA29="",0,1)</f>
        <v>0</v>
      </c>
      <c r="AC66" s="225">
        <f>AB66*$C$13</f>
        <v>0</v>
      </c>
      <c r="AD66" s="225">
        <f>IF(Input!AC29="",0,1)</f>
        <v>0</v>
      </c>
      <c r="AE66" s="225">
        <f>AD66*$C$13</f>
        <v>0</v>
      </c>
      <c r="AF66" s="225">
        <f>IF(Input!AE29="",0,1)</f>
        <v>0</v>
      </c>
      <c r="AG66" s="225">
        <f>AF66*$C$13</f>
        <v>0</v>
      </c>
      <c r="AH66" s="225">
        <f>IF(Input!AG29="",0,1)</f>
        <v>0</v>
      </c>
      <c r="AI66" s="225">
        <f>AH66*$C$13</f>
        <v>0</v>
      </c>
      <c r="AJ66" s="225">
        <f>IF(Input!AI29="",0,1)</f>
        <v>0</v>
      </c>
      <c r="AK66" s="225">
        <f>AJ66*$C$13</f>
        <v>0</v>
      </c>
      <c r="AL66" s="225">
        <f>IF(Input!AK29="",0,1)</f>
        <v>0</v>
      </c>
      <c r="AM66" s="225">
        <f>AL66*$C$13</f>
        <v>0</v>
      </c>
      <c r="AN66" s="225">
        <f>IF(Input!AM29="",0,1)</f>
        <v>0</v>
      </c>
      <c r="AO66" s="225">
        <f>AN66*$C$13</f>
        <v>0</v>
      </c>
      <c r="AP66" s="225">
        <f>IF(Input!AO29="",0,1)</f>
        <v>0</v>
      </c>
      <c r="AQ66" s="225">
        <f>AP66*$C$13</f>
        <v>0</v>
      </c>
      <c r="AR66" s="227">
        <f t="shared" si="62"/>
        <v>3</v>
      </c>
    </row>
    <row r="67" spans="2:44">
      <c r="B67" s="245">
        <v>9</v>
      </c>
      <c r="D67" s="225">
        <f>IF(Input!C30="",0,1)</f>
        <v>1</v>
      </c>
      <c r="E67" s="225">
        <f>D67*$C$14</f>
        <v>2</v>
      </c>
      <c r="F67" s="225">
        <f>IF(Input!E30="",0,1)</f>
        <v>1</v>
      </c>
      <c r="G67" s="225">
        <f>F67*$C$14</f>
        <v>2</v>
      </c>
      <c r="H67" s="225">
        <f>IF(Input!G30="",0,1)</f>
        <v>1</v>
      </c>
      <c r="I67" s="225">
        <f>H67*$C$14</f>
        <v>2</v>
      </c>
      <c r="J67" s="225">
        <f>IF(Input!I30="",0,1)</f>
        <v>0</v>
      </c>
      <c r="K67" s="225">
        <f>J67*$C$14</f>
        <v>0</v>
      </c>
      <c r="L67" s="225">
        <f>IF(Input!K30="",0,1)</f>
        <v>0</v>
      </c>
      <c r="M67" s="225">
        <f>L67*$C$14</f>
        <v>0</v>
      </c>
      <c r="N67" s="225">
        <f>IF(Input!M30="",0,1)</f>
        <v>0</v>
      </c>
      <c r="O67" s="225">
        <f>N67*$C$14</f>
        <v>0</v>
      </c>
      <c r="P67" s="225">
        <f>IF(Input!O30="",0,1)</f>
        <v>0</v>
      </c>
      <c r="Q67" s="225">
        <f>P67*$C$14</f>
        <v>0</v>
      </c>
      <c r="R67" s="225">
        <f>IF(Input!Q30="",0,1)</f>
        <v>0</v>
      </c>
      <c r="S67" s="225">
        <f>R67*$C$14</f>
        <v>0</v>
      </c>
      <c r="T67" s="225">
        <f>IF(Input!S30="",0,1)</f>
        <v>0</v>
      </c>
      <c r="U67" s="225">
        <f>T67*$C$14</f>
        <v>0</v>
      </c>
      <c r="V67" s="225">
        <f>IF(Input!U30="",0,1)</f>
        <v>0</v>
      </c>
      <c r="W67" s="225">
        <f>V67*$C$14</f>
        <v>0</v>
      </c>
      <c r="X67" s="225">
        <f>IF(Input!W30="",0,1)</f>
        <v>0</v>
      </c>
      <c r="Y67" s="225">
        <f>X67*$C$14</f>
        <v>0</v>
      </c>
      <c r="Z67" s="225">
        <f>IF(Input!Y30="",0,1)</f>
        <v>0</v>
      </c>
      <c r="AA67" s="225">
        <f>Z67*$C$14</f>
        <v>0</v>
      </c>
      <c r="AB67" s="225">
        <f>IF(Input!AA30="",0,1)</f>
        <v>0</v>
      </c>
      <c r="AC67" s="225">
        <f>AB67*$C$14</f>
        <v>0</v>
      </c>
      <c r="AD67" s="225">
        <f>IF(Input!AC30="",0,1)</f>
        <v>0</v>
      </c>
      <c r="AE67" s="225">
        <f>AD67*$C$14</f>
        <v>0</v>
      </c>
      <c r="AF67" s="225">
        <f>IF(Input!AE30="",0,1)</f>
        <v>0</v>
      </c>
      <c r="AG67" s="225">
        <f>AF67*$C$14</f>
        <v>0</v>
      </c>
      <c r="AH67" s="225">
        <f>IF(Input!AG30="",0,1)</f>
        <v>0</v>
      </c>
      <c r="AI67" s="225">
        <f>AH67*$C$14</f>
        <v>0</v>
      </c>
      <c r="AJ67" s="225">
        <f>IF(Input!AI30="",0,1)</f>
        <v>0</v>
      </c>
      <c r="AK67" s="225">
        <f>AJ67*$C$14</f>
        <v>0</v>
      </c>
      <c r="AL67" s="225">
        <f>IF(Input!AK30="",0,1)</f>
        <v>0</v>
      </c>
      <c r="AM67" s="225">
        <f>AL67*$C$14</f>
        <v>0</v>
      </c>
      <c r="AN67" s="225">
        <f>IF(Input!AM30="",0,1)</f>
        <v>0</v>
      </c>
      <c r="AO67" s="225">
        <f>AN67*$C$14</f>
        <v>0</v>
      </c>
      <c r="AP67" s="225">
        <f>IF(Input!AO30="",0,1)</f>
        <v>0</v>
      </c>
      <c r="AQ67" s="225">
        <f>AP67*$C$14</f>
        <v>0</v>
      </c>
      <c r="AR67" s="227">
        <f t="shared" si="62"/>
        <v>3</v>
      </c>
    </row>
    <row r="68" spans="2:44">
      <c r="B68" s="245">
        <v>10</v>
      </c>
      <c r="D68" s="225">
        <f>IF(Input!C8="",0,1)</f>
        <v>1</v>
      </c>
      <c r="E68" s="225">
        <f>D68*$C$15</f>
        <v>1</v>
      </c>
      <c r="F68" s="225">
        <f>IF(Input!E8="",0,1)</f>
        <v>1</v>
      </c>
      <c r="G68" s="225">
        <f>F68*$C$15</f>
        <v>1</v>
      </c>
      <c r="H68" s="225">
        <f>IF(Input!G8="",0,1)</f>
        <v>1</v>
      </c>
      <c r="I68" s="225">
        <f>H68*$C$15</f>
        <v>1</v>
      </c>
      <c r="J68" s="225">
        <f>IF(Input!I8="",0,1)</f>
        <v>0</v>
      </c>
      <c r="K68" s="225">
        <f>J68*$C$15</f>
        <v>0</v>
      </c>
      <c r="L68" s="225">
        <f>IF(Input!K8="",0,1)</f>
        <v>0</v>
      </c>
      <c r="M68" s="225">
        <f>L68*$C$15</f>
        <v>0</v>
      </c>
      <c r="N68" s="225">
        <f>IF(Input!M8="",0,1)</f>
        <v>0</v>
      </c>
      <c r="O68" s="225">
        <f>N68*$C$15</f>
        <v>0</v>
      </c>
      <c r="P68" s="225">
        <f>IF(Input!O8="",0,1)</f>
        <v>0</v>
      </c>
      <c r="Q68" s="225">
        <f>P68*$C$15</f>
        <v>0</v>
      </c>
      <c r="R68" s="225">
        <f>IF(Input!Q8="",0,1)</f>
        <v>0</v>
      </c>
      <c r="S68" s="225">
        <f>R68*$C$15</f>
        <v>0</v>
      </c>
      <c r="T68" s="225">
        <f>IF(Input!S8="",0,1)</f>
        <v>0</v>
      </c>
      <c r="U68" s="225">
        <f>T68*$C$15</f>
        <v>0</v>
      </c>
      <c r="V68" s="225">
        <f>IF(Input!U8="",0,1)</f>
        <v>0</v>
      </c>
      <c r="W68" s="225">
        <f>V68*$C$15</f>
        <v>0</v>
      </c>
      <c r="X68" s="225">
        <f>IF(Input!W8="",0,1)</f>
        <v>0</v>
      </c>
      <c r="Y68" s="225">
        <f>X68*$C$15</f>
        <v>0</v>
      </c>
      <c r="Z68" s="225">
        <f>IF(Input!Y8="",0,1)</f>
        <v>0</v>
      </c>
      <c r="AA68" s="225">
        <f>Z68*$C$15</f>
        <v>0</v>
      </c>
      <c r="AB68" s="225">
        <f>IF(Input!AA8="",0,1)</f>
        <v>0</v>
      </c>
      <c r="AC68" s="225">
        <f>AB68*$C$15</f>
        <v>0</v>
      </c>
      <c r="AD68" s="225">
        <f>IF(Input!AC8="",0,1)</f>
        <v>0</v>
      </c>
      <c r="AE68" s="225">
        <f>AD68*$C$15</f>
        <v>0</v>
      </c>
      <c r="AF68" s="225">
        <f>IF(Input!AE8="",0,1)</f>
        <v>0</v>
      </c>
      <c r="AG68" s="225">
        <f>AF68*$C$15</f>
        <v>0</v>
      </c>
      <c r="AH68" s="225">
        <f>IF(Input!AG8="",0,1)</f>
        <v>0</v>
      </c>
      <c r="AI68" s="225">
        <f>AH68*$C$15</f>
        <v>0</v>
      </c>
      <c r="AJ68" s="225">
        <f>IF(Input!AI8="",0,1)</f>
        <v>0</v>
      </c>
      <c r="AK68" s="225">
        <f>AJ68*$C$15</f>
        <v>0</v>
      </c>
      <c r="AL68" s="225">
        <f>IF(Input!AK8="",0,1)</f>
        <v>0</v>
      </c>
      <c r="AM68" s="225">
        <f>AL68*$C$15</f>
        <v>0</v>
      </c>
      <c r="AN68" s="225">
        <f>IF(Input!AM8="",0,1)</f>
        <v>0</v>
      </c>
      <c r="AO68" s="225">
        <f>AN68*$C$15</f>
        <v>0</v>
      </c>
      <c r="AP68" s="225">
        <f>IF(Input!AO8="",0,1)</f>
        <v>0</v>
      </c>
      <c r="AQ68" s="225">
        <f>AP68*$C$15</f>
        <v>0</v>
      </c>
      <c r="AR68" s="227">
        <f t="shared" si="62"/>
        <v>3</v>
      </c>
    </row>
    <row r="69" spans="2:44">
      <c r="B69" s="245">
        <v>11</v>
      </c>
      <c r="D69" s="225">
        <f>IF(OR(Input!C33="",Input!C34="",Input!C35="",Input!C36=""),0,1)</f>
        <v>1</v>
      </c>
      <c r="E69" s="225">
        <f>D69*$C$16</f>
        <v>0.5</v>
      </c>
      <c r="F69" s="225">
        <f>IF(OR(Input!E33="",Input!E34="",Input!E35="",Input!E36=""),0,1)</f>
        <v>1</v>
      </c>
      <c r="G69" s="225">
        <f>F69*$C$16</f>
        <v>0.5</v>
      </c>
      <c r="H69" s="225">
        <f>IF(OR(Input!G33="",Input!G34="",Input!G35="",Input!G36=""),0,1)</f>
        <v>1</v>
      </c>
      <c r="I69" s="225">
        <f>H69*$C$16</f>
        <v>0.5</v>
      </c>
      <c r="J69" s="225">
        <f>IF(OR(Input!I33="",Input!I34="",Input!I35="",Input!I36=""),0,1)</f>
        <v>0</v>
      </c>
      <c r="K69" s="225">
        <f>J69*$C$16</f>
        <v>0</v>
      </c>
      <c r="L69" s="225">
        <f>IF(OR(Input!K33="",Input!K34="",Input!K35="",Input!K36=""),0,1)</f>
        <v>0</v>
      </c>
      <c r="M69" s="225">
        <f>L69*$C$16</f>
        <v>0</v>
      </c>
      <c r="N69" s="225">
        <f>IF(OR(Input!M33="",Input!M34="",Input!M35="",Input!M36=""),0,1)</f>
        <v>0</v>
      </c>
      <c r="O69" s="225">
        <f>N69*$C$16</f>
        <v>0</v>
      </c>
      <c r="P69" s="225">
        <f>IF(OR(Input!O33="",Input!O34="",Input!O35="",Input!O36=""),0,1)</f>
        <v>0</v>
      </c>
      <c r="Q69" s="225">
        <f>P69*$C$16</f>
        <v>0</v>
      </c>
      <c r="R69" s="225">
        <f>IF(OR(Input!Q33="",Input!Q34="",Input!Q35="",Input!Q36=""),0,1)</f>
        <v>0</v>
      </c>
      <c r="S69" s="225">
        <f>R69*$C$16</f>
        <v>0</v>
      </c>
      <c r="T69" s="225">
        <f>IF(OR(Input!S33="",Input!S34="",Input!S35="",Input!S36=""),0,1)</f>
        <v>0</v>
      </c>
      <c r="U69" s="225">
        <f>T69*$C$16</f>
        <v>0</v>
      </c>
      <c r="V69" s="225">
        <f>IF(OR(Input!U33="",Input!U34="",Input!U35="",Input!U36=""),0,1)</f>
        <v>0</v>
      </c>
      <c r="W69" s="225">
        <f>V69*$C$16</f>
        <v>0</v>
      </c>
      <c r="X69" s="225">
        <f>IF(OR(Input!W33="",Input!W34="",Input!W35="",Input!W36=""),0,1)</f>
        <v>0</v>
      </c>
      <c r="Y69" s="225">
        <f>X69*$C$16</f>
        <v>0</v>
      </c>
      <c r="Z69" s="225">
        <f>IF(OR(Input!Y33="",Input!Y34="",Input!Y35="",Input!Y36=""),0,1)</f>
        <v>0</v>
      </c>
      <c r="AA69" s="225">
        <f>Z69*$C$16</f>
        <v>0</v>
      </c>
      <c r="AB69" s="225">
        <f>IF(OR(Input!AA33="",Input!AA34="",Input!AA35="",Input!AA36=""),0,1)</f>
        <v>0</v>
      </c>
      <c r="AC69" s="225">
        <f>AB69*$C$16</f>
        <v>0</v>
      </c>
      <c r="AD69" s="225">
        <f>IF(OR(Input!AC33="",Input!AC34="",Input!AC35="",Input!AC36=""),0,1)</f>
        <v>0</v>
      </c>
      <c r="AE69" s="225">
        <f>AD69*$C$16</f>
        <v>0</v>
      </c>
      <c r="AF69" s="225">
        <f>IF(OR(Input!AE33="",Input!AE34="",Input!AE35="",Input!AE36=""),0,1)</f>
        <v>0</v>
      </c>
      <c r="AG69" s="225">
        <f>AF69*$C$16</f>
        <v>0</v>
      </c>
      <c r="AH69" s="225">
        <f>IF(OR(Input!AG33="",Input!AG34="",Input!AG35="",Input!AG36=""),0,1)</f>
        <v>0</v>
      </c>
      <c r="AI69" s="225">
        <f>AH69*$C$16</f>
        <v>0</v>
      </c>
      <c r="AJ69" s="225">
        <f>IF(OR(Input!AI33="",Input!AI34="",Input!AI35="",Input!AI36=""),0,1)</f>
        <v>0</v>
      </c>
      <c r="AK69" s="225">
        <f>AJ69*$C$16</f>
        <v>0</v>
      </c>
      <c r="AL69" s="225">
        <f>IF(OR(Input!AK33="",Input!AK34="",Input!AK35="",Input!AK36=""),0,1)</f>
        <v>0</v>
      </c>
      <c r="AM69" s="225">
        <f>AL69*$C$16</f>
        <v>0</v>
      </c>
      <c r="AN69" s="225">
        <f>IF(OR(Input!AM33="",Input!AM34="",Input!AM35="",Input!AM36=""),0,1)</f>
        <v>0</v>
      </c>
      <c r="AO69" s="225">
        <f>AN69*$C$16</f>
        <v>0</v>
      </c>
      <c r="AP69" s="225">
        <f>IF(OR(Input!AO33="",Input!AO34="",Input!AO35="",Input!AO36=""),0,1)</f>
        <v>0</v>
      </c>
      <c r="AQ69" s="225">
        <f>AP69*$C$16</f>
        <v>0</v>
      </c>
      <c r="AR69" s="227">
        <f t="shared" si="62"/>
        <v>3</v>
      </c>
    </row>
    <row r="70" spans="2:44">
      <c r="B70" s="245">
        <v>12</v>
      </c>
      <c r="D70" s="225">
        <f>IF(Input!C37="",0,1)</f>
        <v>1</v>
      </c>
      <c r="E70" s="225">
        <f>D70*$C$21</f>
        <v>1</v>
      </c>
      <c r="F70" s="225">
        <f>IF(Input!E37="",0,1)</f>
        <v>1</v>
      </c>
      <c r="G70" s="225">
        <f>F70*$C$21</f>
        <v>1</v>
      </c>
      <c r="H70" s="225">
        <f>IF(Input!G37="",0,1)</f>
        <v>1</v>
      </c>
      <c r="I70" s="225">
        <f>H70*$C$21</f>
        <v>1</v>
      </c>
      <c r="J70" s="225">
        <f>IF(Input!I37="",0,1)</f>
        <v>0</v>
      </c>
      <c r="K70" s="225">
        <f>J70*$C$21</f>
        <v>0</v>
      </c>
      <c r="L70" s="225">
        <f>IF(Input!K37="",0,1)</f>
        <v>0</v>
      </c>
      <c r="M70" s="225">
        <f>L70*$C$21</f>
        <v>0</v>
      </c>
      <c r="N70" s="225">
        <f>IF(Input!M37="",0,1)</f>
        <v>0</v>
      </c>
      <c r="O70" s="225">
        <f>N70*$C$21</f>
        <v>0</v>
      </c>
      <c r="P70" s="225">
        <f>IF(Input!O37="",0,1)</f>
        <v>0</v>
      </c>
      <c r="Q70" s="225">
        <f>P70*$C$21</f>
        <v>0</v>
      </c>
      <c r="R70" s="225">
        <f>IF(Input!Q37="",0,1)</f>
        <v>0</v>
      </c>
      <c r="S70" s="225">
        <f>R70*$C$21</f>
        <v>0</v>
      </c>
      <c r="T70" s="225">
        <f>IF(Input!S37="",0,1)</f>
        <v>0</v>
      </c>
      <c r="U70" s="225">
        <f>T70*$C$21</f>
        <v>0</v>
      </c>
      <c r="V70" s="225">
        <f>IF(Input!U37="",0,1)</f>
        <v>0</v>
      </c>
      <c r="W70" s="225">
        <f>V70*$C$21</f>
        <v>0</v>
      </c>
      <c r="X70" s="225">
        <f>IF(Input!W37="",0,1)</f>
        <v>0</v>
      </c>
      <c r="Y70" s="225">
        <f>X70*$C$21</f>
        <v>0</v>
      </c>
      <c r="Z70" s="225">
        <f>IF(Input!Y37="",0,1)</f>
        <v>0</v>
      </c>
      <c r="AA70" s="225">
        <f>Z70*$C$21</f>
        <v>0</v>
      </c>
      <c r="AB70" s="225">
        <f>IF(Input!AA37="",0,1)</f>
        <v>0</v>
      </c>
      <c r="AC70" s="225">
        <f>AB70*$C$21</f>
        <v>0</v>
      </c>
      <c r="AD70" s="225">
        <f>IF(Input!AC37="",0,1)</f>
        <v>0</v>
      </c>
      <c r="AE70" s="225">
        <f>AD70*$C$21</f>
        <v>0</v>
      </c>
      <c r="AF70" s="225">
        <f>IF(Input!AE37="",0,1)</f>
        <v>0</v>
      </c>
      <c r="AG70" s="225">
        <f>AF70*$C$21</f>
        <v>0</v>
      </c>
      <c r="AH70" s="225">
        <f>IF(Input!AG37="",0,1)</f>
        <v>0</v>
      </c>
      <c r="AI70" s="225">
        <f>AH70*$C$21</f>
        <v>0</v>
      </c>
      <c r="AJ70" s="225">
        <f>IF(Input!AI37="",0,1)</f>
        <v>0</v>
      </c>
      <c r="AK70" s="225">
        <f>AJ70*$C$21</f>
        <v>0</v>
      </c>
      <c r="AL70" s="225">
        <f>IF(Input!AK37="",0,1)</f>
        <v>0</v>
      </c>
      <c r="AM70" s="225">
        <f>AL70*$C$21</f>
        <v>0</v>
      </c>
      <c r="AN70" s="225">
        <f>IF(Input!AM37="",0,1)</f>
        <v>0</v>
      </c>
      <c r="AO70" s="225">
        <f>AN70*$C$21</f>
        <v>0</v>
      </c>
      <c r="AP70" s="225">
        <f>IF(Input!AO37="",0,1)</f>
        <v>0</v>
      </c>
      <c r="AQ70" s="225">
        <f>AP70*$C$21</f>
        <v>0</v>
      </c>
      <c r="AR70" s="227">
        <f t="shared" si="62"/>
        <v>3</v>
      </c>
    </row>
    <row r="71" spans="2:44">
      <c r="B71" s="245">
        <v>13</v>
      </c>
      <c r="D71" s="225">
        <f>IF(Input!C38="",0,1)</f>
        <v>1</v>
      </c>
      <c r="E71" s="225">
        <f>D71*$C$22</f>
        <v>1</v>
      </c>
      <c r="F71" s="225">
        <f>IF(Input!E38="",0,1)</f>
        <v>1</v>
      </c>
      <c r="G71" s="225">
        <f>F71*$C$22</f>
        <v>1</v>
      </c>
      <c r="H71" s="225">
        <f>IF(Input!G38="",0,1)</f>
        <v>1</v>
      </c>
      <c r="I71" s="225">
        <f>H71*$C$22</f>
        <v>1</v>
      </c>
      <c r="J71" s="225">
        <f>IF(Input!I38="",0,1)</f>
        <v>0</v>
      </c>
      <c r="K71" s="225">
        <f>J71*$C$22</f>
        <v>0</v>
      </c>
      <c r="L71" s="225">
        <f>IF(Input!K38="",0,1)</f>
        <v>0</v>
      </c>
      <c r="M71" s="225">
        <f>L71*$C$22</f>
        <v>0</v>
      </c>
      <c r="N71" s="225">
        <f>IF(Input!M38="",0,1)</f>
        <v>0</v>
      </c>
      <c r="O71" s="225">
        <f>N71*$C$22</f>
        <v>0</v>
      </c>
      <c r="P71" s="225">
        <f>IF(Input!O38="",0,1)</f>
        <v>0</v>
      </c>
      <c r="Q71" s="225">
        <f>P71*$C$22</f>
        <v>0</v>
      </c>
      <c r="R71" s="225">
        <f>IF(Input!Q38="",0,1)</f>
        <v>0</v>
      </c>
      <c r="S71" s="225">
        <f>R71*$C$22</f>
        <v>0</v>
      </c>
      <c r="T71" s="225">
        <f>IF(Input!S38="",0,1)</f>
        <v>0</v>
      </c>
      <c r="U71" s="225">
        <f>T71*$C$22</f>
        <v>0</v>
      </c>
      <c r="V71" s="225">
        <f>IF(Input!U38="",0,1)</f>
        <v>0</v>
      </c>
      <c r="W71" s="225">
        <f>V71*$C$22</f>
        <v>0</v>
      </c>
      <c r="X71" s="225">
        <f>IF(Input!W38="",0,1)</f>
        <v>0</v>
      </c>
      <c r="Y71" s="225">
        <f>X71*$C$22</f>
        <v>0</v>
      </c>
      <c r="Z71" s="225">
        <f>IF(Input!Y38="",0,1)</f>
        <v>0</v>
      </c>
      <c r="AA71" s="225">
        <f>Z71*$C$22</f>
        <v>0</v>
      </c>
      <c r="AB71" s="225">
        <f>IF(Input!AA38="",0,1)</f>
        <v>0</v>
      </c>
      <c r="AC71" s="225">
        <f>AB71*$C$22</f>
        <v>0</v>
      </c>
      <c r="AD71" s="225">
        <f>IF(Input!AC38="",0,1)</f>
        <v>0</v>
      </c>
      <c r="AE71" s="225">
        <f>AD71*$C$22</f>
        <v>0</v>
      </c>
      <c r="AF71" s="225">
        <f>IF(Input!AE38="",0,1)</f>
        <v>0</v>
      </c>
      <c r="AG71" s="225">
        <f>AF71*$C$22</f>
        <v>0</v>
      </c>
      <c r="AH71" s="225">
        <f>IF(Input!AG38="",0,1)</f>
        <v>0</v>
      </c>
      <c r="AI71" s="225">
        <f>AH71*$C$22</f>
        <v>0</v>
      </c>
      <c r="AJ71" s="225">
        <f>IF(Input!AI38="",0,1)</f>
        <v>0</v>
      </c>
      <c r="AK71" s="225">
        <f>AJ71*$C$22</f>
        <v>0</v>
      </c>
      <c r="AL71" s="225">
        <f>IF(Input!AK38="",0,1)</f>
        <v>0</v>
      </c>
      <c r="AM71" s="225">
        <f>AL71*$C$22</f>
        <v>0</v>
      </c>
      <c r="AN71" s="225">
        <f>IF(Input!AM38="",0,1)</f>
        <v>0</v>
      </c>
      <c r="AO71" s="225">
        <f>AN71*$C$22</f>
        <v>0</v>
      </c>
      <c r="AP71" s="225">
        <f>IF(Input!AO38="",0,1)</f>
        <v>0</v>
      </c>
      <c r="AQ71" s="225">
        <f>AP71*$C$22</f>
        <v>0</v>
      </c>
      <c r="AR71" s="227">
        <f t="shared" si="62"/>
        <v>3</v>
      </c>
    </row>
    <row r="72" spans="2:44">
      <c r="B72" s="245">
        <v>14</v>
      </c>
      <c r="D72" s="225">
        <f>IF(Input!C39="",0,1)</f>
        <v>1</v>
      </c>
      <c r="E72" s="225">
        <f>D72*$C$23</f>
        <v>1</v>
      </c>
      <c r="F72" s="225">
        <f>IF(Input!E39="",0,1)</f>
        <v>1</v>
      </c>
      <c r="G72" s="225">
        <f>F72*$C$23</f>
        <v>1</v>
      </c>
      <c r="H72" s="225">
        <f>IF(Input!G39="",0,1)</f>
        <v>1</v>
      </c>
      <c r="I72" s="225">
        <f>H72*$C$23</f>
        <v>1</v>
      </c>
      <c r="J72" s="225">
        <f>IF(Input!I39="",0,1)</f>
        <v>0</v>
      </c>
      <c r="K72" s="225">
        <f>J72*$C$23</f>
        <v>0</v>
      </c>
      <c r="L72" s="225">
        <f>IF(Input!K39="",0,1)</f>
        <v>0</v>
      </c>
      <c r="M72" s="225">
        <f>L72*$C$23</f>
        <v>0</v>
      </c>
      <c r="N72" s="225">
        <f>IF(Input!M39="",0,1)</f>
        <v>0</v>
      </c>
      <c r="O72" s="225">
        <f>N72*$C$23</f>
        <v>0</v>
      </c>
      <c r="P72" s="225">
        <f>IF(Input!O39="",0,1)</f>
        <v>0</v>
      </c>
      <c r="Q72" s="225">
        <f>P72*$C$23</f>
        <v>0</v>
      </c>
      <c r="R72" s="225">
        <f>IF(Input!Q39="",0,1)</f>
        <v>0</v>
      </c>
      <c r="S72" s="225">
        <f>R72*$C$23</f>
        <v>0</v>
      </c>
      <c r="T72" s="225">
        <f>IF(Input!S39="",0,1)</f>
        <v>0</v>
      </c>
      <c r="U72" s="225">
        <f>T72*$C$23</f>
        <v>0</v>
      </c>
      <c r="V72" s="225">
        <f>IF(Input!U39="",0,1)</f>
        <v>0</v>
      </c>
      <c r="W72" s="225">
        <f>V72*$C$23</f>
        <v>0</v>
      </c>
      <c r="X72" s="225">
        <f>IF(Input!W39="",0,1)</f>
        <v>0</v>
      </c>
      <c r="Y72" s="225">
        <f>X72*$C$23</f>
        <v>0</v>
      </c>
      <c r="Z72" s="225">
        <f>IF(Input!Y39="",0,1)</f>
        <v>0</v>
      </c>
      <c r="AA72" s="225">
        <f>Z72*$C$23</f>
        <v>0</v>
      </c>
      <c r="AB72" s="225">
        <f>IF(Input!AA39="",0,1)</f>
        <v>0</v>
      </c>
      <c r="AC72" s="225">
        <f>AB72*$C$23</f>
        <v>0</v>
      </c>
      <c r="AD72" s="225">
        <f>IF(Input!AC39="",0,1)</f>
        <v>0</v>
      </c>
      <c r="AE72" s="225">
        <f>AD72*$C$23</f>
        <v>0</v>
      </c>
      <c r="AF72" s="225">
        <f>IF(Input!AE39="",0,1)</f>
        <v>0</v>
      </c>
      <c r="AG72" s="225">
        <f>AF72*$C$23</f>
        <v>0</v>
      </c>
      <c r="AH72" s="225">
        <f>IF(Input!AG39="",0,1)</f>
        <v>0</v>
      </c>
      <c r="AI72" s="225">
        <f>AH72*$C$23</f>
        <v>0</v>
      </c>
      <c r="AJ72" s="225">
        <f>IF(Input!AI39="",0,1)</f>
        <v>0</v>
      </c>
      <c r="AK72" s="225">
        <f>AJ72*$C$23</f>
        <v>0</v>
      </c>
      <c r="AL72" s="225">
        <f>IF(Input!AK39="",0,1)</f>
        <v>0</v>
      </c>
      <c r="AM72" s="225">
        <f>AL72*$C$23</f>
        <v>0</v>
      </c>
      <c r="AN72" s="225">
        <f>IF(Input!AM39="",0,1)</f>
        <v>0</v>
      </c>
      <c r="AO72" s="225">
        <f>AN72*$C$23</f>
        <v>0</v>
      </c>
      <c r="AP72" s="225">
        <f>IF(Input!AO39="",0,1)</f>
        <v>0</v>
      </c>
      <c r="AQ72" s="225">
        <f>AP72*$C$23</f>
        <v>0</v>
      </c>
      <c r="AR72" s="227">
        <f t="shared" si="62"/>
        <v>3</v>
      </c>
    </row>
    <row r="73" spans="2:44">
      <c r="B73" s="241" t="s">
        <v>652</v>
      </c>
      <c r="D73" s="225"/>
      <c r="E73" s="225">
        <f>SUM(E59:E72)</f>
        <v>20</v>
      </c>
      <c r="F73" s="225"/>
      <c r="G73" s="225">
        <f>SUM(G59:G72)</f>
        <v>20</v>
      </c>
      <c r="H73" s="225"/>
      <c r="I73" s="225">
        <f>SUM(I59:I72)</f>
        <v>20</v>
      </c>
      <c r="J73" s="225"/>
      <c r="K73" s="225">
        <f>SUM(K59:K72)</f>
        <v>0</v>
      </c>
      <c r="L73" s="225"/>
      <c r="M73" s="225">
        <f>SUM(M59:M72)</f>
        <v>4</v>
      </c>
      <c r="N73" s="225"/>
      <c r="O73" s="225">
        <f>SUM(O59:O72)</f>
        <v>0</v>
      </c>
      <c r="P73" s="225"/>
      <c r="Q73" s="225">
        <f>SUM(Q59:Q72)</f>
        <v>0</v>
      </c>
      <c r="R73" s="225"/>
      <c r="S73" s="225">
        <f>SUM(S59:S72)</f>
        <v>0</v>
      </c>
      <c r="T73" s="225"/>
      <c r="U73" s="225">
        <f>SUM(U59:U72)</f>
        <v>0</v>
      </c>
      <c r="V73" s="225"/>
      <c r="W73" s="225">
        <f>SUM(W59:W72)</f>
        <v>0</v>
      </c>
      <c r="X73" s="225"/>
      <c r="Y73" s="225">
        <f>SUM(Y59:Y72)</f>
        <v>0</v>
      </c>
      <c r="Z73" s="225"/>
      <c r="AA73" s="225">
        <f>SUM(AA59:AA72)</f>
        <v>0</v>
      </c>
      <c r="AB73" s="225"/>
      <c r="AC73" s="225">
        <f>SUM(AC59:AC72)</f>
        <v>0</v>
      </c>
      <c r="AD73" s="225"/>
      <c r="AE73" s="225">
        <f>SUM(AE59:AE72)</f>
        <v>0</v>
      </c>
      <c r="AF73" s="225"/>
      <c r="AG73" s="225">
        <f>SUM(AG59:AG72)</f>
        <v>0</v>
      </c>
      <c r="AH73" s="225"/>
      <c r="AI73" s="225">
        <f>SUM(AI59:AI72)</f>
        <v>0</v>
      </c>
      <c r="AJ73" s="225"/>
      <c r="AK73" s="225">
        <f>SUM(AK59:AK72)</f>
        <v>0</v>
      </c>
      <c r="AL73" s="225"/>
      <c r="AM73" s="225">
        <f>SUM(AM59:AM72)</f>
        <v>0</v>
      </c>
      <c r="AN73" s="225"/>
      <c r="AO73" s="225">
        <f>SUM(AO59:AO72)</f>
        <v>0</v>
      </c>
      <c r="AP73" s="225"/>
      <c r="AQ73" s="225">
        <f>SUM(AQ59:AQ72)</f>
        <v>0</v>
      </c>
    </row>
    <row r="74" spans="2:44">
      <c r="B74" s="241" t="s">
        <v>653</v>
      </c>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row>
    <row r="75" spans="2:44" ht="25.5" customHeight="1">
      <c r="B75" s="241" t="s">
        <v>595</v>
      </c>
      <c r="D75" s="225">
        <f>IF(Input!C33="",0,1)</f>
        <v>1</v>
      </c>
      <c r="E75" s="225"/>
      <c r="F75" s="225">
        <f>IF(Input!E33="",0,1)</f>
        <v>1</v>
      </c>
      <c r="G75" s="225"/>
      <c r="H75" s="225">
        <f>IF(Input!G33="",0,1)</f>
        <v>1</v>
      </c>
      <c r="I75" s="225"/>
      <c r="J75" s="225">
        <f>IF(Input!I33="",0,1)</f>
        <v>0</v>
      </c>
      <c r="K75" s="225"/>
      <c r="L75" s="225">
        <f>IF(Input!K33="",0,1)</f>
        <v>0</v>
      </c>
      <c r="M75" s="225"/>
      <c r="N75" s="225">
        <f>IF(Input!M33="",0,1)</f>
        <v>0</v>
      </c>
      <c r="O75" s="225"/>
      <c r="P75" s="225">
        <f>IF(Input!O33="",0,1)</f>
        <v>0</v>
      </c>
      <c r="Q75" s="225"/>
      <c r="R75" s="225">
        <f>IF(Input!Q33="",0,1)</f>
        <v>0</v>
      </c>
      <c r="S75" s="225"/>
      <c r="T75" s="225">
        <f>IF(Input!S33="",0,1)</f>
        <v>0</v>
      </c>
      <c r="U75" s="225"/>
      <c r="V75" s="225">
        <f>IF(Input!U33="",0,1)</f>
        <v>0</v>
      </c>
      <c r="W75" s="225"/>
      <c r="X75" s="225">
        <f>IF(Input!W33="",0,1)</f>
        <v>0</v>
      </c>
      <c r="Y75" s="225"/>
      <c r="Z75" s="225">
        <f>IF(Input!Y33="",0,1)</f>
        <v>0</v>
      </c>
      <c r="AA75" s="225"/>
      <c r="AB75" s="225">
        <f>IF(Input!AA33="",0,1)</f>
        <v>0</v>
      </c>
      <c r="AC75" s="225"/>
      <c r="AD75" s="225">
        <f>IF(Input!AC33="",0,1)</f>
        <v>0</v>
      </c>
      <c r="AE75" s="225"/>
      <c r="AF75" s="225">
        <f>IF(Input!AE33="",0,1)</f>
        <v>0</v>
      </c>
      <c r="AG75" s="225"/>
      <c r="AH75" s="225">
        <f>IF(Input!AG33="",0,1)</f>
        <v>0</v>
      </c>
      <c r="AI75" s="225"/>
      <c r="AJ75" s="225">
        <f>IF(Input!AI33="",0,1)</f>
        <v>0</v>
      </c>
      <c r="AK75" s="225"/>
      <c r="AL75" s="225">
        <f>IF(Input!AK33="",0,1)</f>
        <v>0</v>
      </c>
      <c r="AM75" s="225"/>
      <c r="AN75" s="225">
        <f>IF(Input!AM33="",0,1)</f>
        <v>0</v>
      </c>
      <c r="AO75" s="225"/>
      <c r="AP75" s="225">
        <f>IF(Input!AO33="",0,1)</f>
        <v>0</v>
      </c>
      <c r="AQ75" s="225"/>
      <c r="AR75" s="227">
        <f>SUM(D75,F75,H75,J75,L75,N75,P75,R75,T75)</f>
        <v>3</v>
      </c>
    </row>
    <row r="76" spans="2:44">
      <c r="B76" s="241" t="s">
        <v>525</v>
      </c>
      <c r="D76" s="225">
        <f>IF(Input!C34="",0,1)</f>
        <v>1</v>
      </c>
      <c r="E76" s="225"/>
      <c r="F76" s="225">
        <f>IF(Input!E34="",0,1)</f>
        <v>1</v>
      </c>
      <c r="G76" s="225"/>
      <c r="H76" s="225">
        <f>IF(Input!G34="",0,1)</f>
        <v>1</v>
      </c>
      <c r="I76" s="225"/>
      <c r="J76" s="225">
        <f>IF(Input!I34="",0,1)</f>
        <v>0</v>
      </c>
      <c r="K76" s="225"/>
      <c r="L76" s="225">
        <f>IF(Input!K34="",0,1)</f>
        <v>0</v>
      </c>
      <c r="M76" s="225"/>
      <c r="N76" s="225">
        <f>IF(Input!M34="",0,1)</f>
        <v>0</v>
      </c>
      <c r="O76" s="225"/>
      <c r="P76" s="225">
        <f>IF(Input!O34="",0,1)</f>
        <v>0</v>
      </c>
      <c r="Q76" s="225"/>
      <c r="R76" s="225">
        <f>IF(Input!Q34="",0,1)</f>
        <v>0</v>
      </c>
      <c r="S76" s="225"/>
      <c r="T76" s="225">
        <f>IF(Input!S34="",0,1)</f>
        <v>0</v>
      </c>
      <c r="U76" s="225"/>
      <c r="V76" s="225">
        <f>IF(Input!U34="",0,1)</f>
        <v>0</v>
      </c>
      <c r="W76" s="225"/>
      <c r="X76" s="225">
        <f>IF(Input!W34="",0,1)</f>
        <v>0</v>
      </c>
      <c r="Y76" s="225"/>
      <c r="Z76" s="225">
        <f>IF(Input!Y34="",0,1)</f>
        <v>0</v>
      </c>
      <c r="AA76" s="225"/>
      <c r="AB76" s="225">
        <f>IF(Input!AA34="",0,1)</f>
        <v>0</v>
      </c>
      <c r="AC76" s="225"/>
      <c r="AD76" s="225">
        <f>IF(Input!AC34="",0,1)</f>
        <v>0</v>
      </c>
      <c r="AE76" s="225"/>
      <c r="AF76" s="225">
        <f>IF(Input!AE34="",0,1)</f>
        <v>0</v>
      </c>
      <c r="AG76" s="225"/>
      <c r="AH76" s="225">
        <f>IF(Input!AG34="",0,1)</f>
        <v>0</v>
      </c>
      <c r="AI76" s="225"/>
      <c r="AJ76" s="225">
        <f>IF(Input!AI34="",0,1)</f>
        <v>0</v>
      </c>
      <c r="AK76" s="225"/>
      <c r="AL76" s="225">
        <f>IF(Input!AK34="",0,1)</f>
        <v>0</v>
      </c>
      <c r="AM76" s="225"/>
      <c r="AN76" s="225">
        <f>IF(Input!AM34="",0,1)</f>
        <v>0</v>
      </c>
      <c r="AO76" s="225"/>
      <c r="AP76" s="225">
        <f>IF(Input!AO34="",0,1)</f>
        <v>0</v>
      </c>
      <c r="AQ76" s="225"/>
      <c r="AR76" s="227">
        <f>SUM(D76,F76,H76,J76,L76,N76,P76,R76,T76)</f>
        <v>3</v>
      </c>
    </row>
    <row r="77" spans="2:44">
      <c r="B77" s="241" t="s">
        <v>4</v>
      </c>
      <c r="D77" s="225">
        <f>IF(Input!C35="",0,1)</f>
        <v>1</v>
      </c>
      <c r="E77" s="225"/>
      <c r="F77" s="225">
        <f>IF(Input!E35="",0,1)</f>
        <v>1</v>
      </c>
      <c r="G77" s="225"/>
      <c r="H77" s="225">
        <f>IF(Input!G35="",0,1)</f>
        <v>1</v>
      </c>
      <c r="I77" s="225"/>
      <c r="J77" s="225">
        <f>IF(Input!I35="",0,1)</f>
        <v>0</v>
      </c>
      <c r="K77" s="225"/>
      <c r="L77" s="225">
        <f>IF(Input!K35="",0,1)</f>
        <v>0</v>
      </c>
      <c r="M77" s="225"/>
      <c r="N77" s="225">
        <f>IF(Input!M35="",0,1)</f>
        <v>0</v>
      </c>
      <c r="O77" s="225"/>
      <c r="P77" s="225">
        <f>IF(Input!O35="",0,1)</f>
        <v>0</v>
      </c>
      <c r="Q77" s="225"/>
      <c r="R77" s="225">
        <f>IF(Input!Q35="",0,1)</f>
        <v>0</v>
      </c>
      <c r="S77" s="225"/>
      <c r="T77" s="225">
        <f>IF(Input!S35="",0,1)</f>
        <v>0</v>
      </c>
      <c r="U77" s="225"/>
      <c r="V77" s="225">
        <f>IF(Input!U35="",0,1)</f>
        <v>0</v>
      </c>
      <c r="W77" s="225"/>
      <c r="X77" s="225">
        <f>IF(Input!W35="",0,1)</f>
        <v>0</v>
      </c>
      <c r="Y77" s="225"/>
      <c r="Z77" s="225">
        <f>IF(Input!Y35="",0,1)</f>
        <v>0</v>
      </c>
      <c r="AA77" s="225"/>
      <c r="AB77" s="225">
        <f>IF(Input!AA35="",0,1)</f>
        <v>0</v>
      </c>
      <c r="AC77" s="225"/>
      <c r="AD77" s="225">
        <f>IF(Input!AC35="",0,1)</f>
        <v>0</v>
      </c>
      <c r="AE77" s="225"/>
      <c r="AF77" s="225">
        <f>IF(Input!AE35="",0,1)</f>
        <v>0</v>
      </c>
      <c r="AG77" s="225"/>
      <c r="AH77" s="225">
        <f>IF(Input!AG35="",0,1)</f>
        <v>0</v>
      </c>
      <c r="AI77" s="225"/>
      <c r="AJ77" s="225">
        <f>IF(Input!AI35="",0,1)</f>
        <v>0</v>
      </c>
      <c r="AK77" s="225"/>
      <c r="AL77" s="225">
        <f>IF(Input!AK35="",0,1)</f>
        <v>0</v>
      </c>
      <c r="AM77" s="225"/>
      <c r="AN77" s="225">
        <f>IF(Input!AM35="",0,1)</f>
        <v>0</v>
      </c>
      <c r="AO77" s="225"/>
      <c r="AP77" s="225">
        <f>IF(Input!AO35="",0,1)</f>
        <v>0</v>
      </c>
      <c r="AQ77" s="225"/>
      <c r="AR77" s="227">
        <f>SUM(D77,F77,H77,J77,L77,N77,P77,R77,T77)</f>
        <v>3</v>
      </c>
    </row>
    <row r="78" spans="2:44">
      <c r="B78" s="241" t="s">
        <v>524</v>
      </c>
      <c r="D78" s="225">
        <f>IF(Input!C36="",0,1)</f>
        <v>1</v>
      </c>
      <c r="E78" s="225"/>
      <c r="F78" s="225">
        <f>IF(Input!E36="",0,1)</f>
        <v>1</v>
      </c>
      <c r="G78" s="225"/>
      <c r="H78" s="225">
        <f>IF(Input!G36="",0,1)</f>
        <v>1</v>
      </c>
      <c r="I78" s="225"/>
      <c r="J78" s="225">
        <f>IF(Input!I36="",0,1)</f>
        <v>0</v>
      </c>
      <c r="K78" s="225"/>
      <c r="L78" s="225">
        <f>IF(Input!K36="",0,1)</f>
        <v>0</v>
      </c>
      <c r="M78" s="225"/>
      <c r="N78" s="225">
        <f>IF(Input!M36="",0,1)</f>
        <v>0</v>
      </c>
      <c r="O78" s="225"/>
      <c r="P78" s="225">
        <f>IF(Input!O36="",0,1)</f>
        <v>0</v>
      </c>
      <c r="Q78" s="225"/>
      <c r="R78" s="225">
        <f>IF(Input!Q36="",0,1)</f>
        <v>0</v>
      </c>
      <c r="S78" s="225"/>
      <c r="T78" s="225">
        <f>IF(Input!S36="",0,1)</f>
        <v>0</v>
      </c>
      <c r="U78" s="225"/>
      <c r="V78" s="225">
        <f>IF(Input!U36="",0,1)</f>
        <v>0</v>
      </c>
      <c r="W78" s="225"/>
      <c r="X78" s="225">
        <f>IF(Input!W36="",0,1)</f>
        <v>0</v>
      </c>
      <c r="Y78" s="225"/>
      <c r="Z78" s="225">
        <f>IF(Input!Y36="",0,1)</f>
        <v>0</v>
      </c>
      <c r="AA78" s="225"/>
      <c r="AB78" s="225">
        <f>IF(Input!AA36="",0,1)</f>
        <v>0</v>
      </c>
      <c r="AC78" s="225"/>
      <c r="AD78" s="225">
        <f>IF(Input!AC36="",0,1)</f>
        <v>0</v>
      </c>
      <c r="AE78" s="225"/>
      <c r="AF78" s="225">
        <f>IF(Input!AE36="",0,1)</f>
        <v>0</v>
      </c>
      <c r="AG78" s="225"/>
      <c r="AH78" s="225">
        <f>IF(Input!AG36="",0,1)</f>
        <v>0</v>
      </c>
      <c r="AI78" s="225"/>
      <c r="AJ78" s="225">
        <f>IF(Input!AI36="",0,1)</f>
        <v>0</v>
      </c>
      <c r="AK78" s="225"/>
      <c r="AL78" s="225">
        <f>IF(Input!AK36="",0,1)</f>
        <v>0</v>
      </c>
      <c r="AM78" s="225"/>
      <c r="AN78" s="225">
        <f>IF(Input!AM36="",0,1)</f>
        <v>0</v>
      </c>
      <c r="AO78" s="225"/>
      <c r="AP78" s="225">
        <f>IF(Input!AO36="",0,1)</f>
        <v>0</v>
      </c>
      <c r="AQ78" s="225"/>
      <c r="AR78" s="227">
        <f>SUM(D78,F78,H78,J78,L78,N78,P78,R78,T78)</f>
        <v>3</v>
      </c>
    </row>
    <row r="80" spans="2:44">
      <c r="B80" s="246"/>
    </row>
    <row r="81" spans="2:47">
      <c r="B81" s="246"/>
    </row>
    <row r="82" spans="2:47">
      <c r="B82" s="246"/>
    </row>
    <row r="83" spans="2:47">
      <c r="B83" s="247" t="s">
        <v>641</v>
      </c>
      <c r="H83" s="295" t="s">
        <v>640</v>
      </c>
    </row>
    <row r="84" spans="2:47">
      <c r="B84" s="246" t="s">
        <v>582</v>
      </c>
      <c r="C84" s="243">
        <v>4</v>
      </c>
      <c r="D84" s="243">
        <v>3</v>
      </c>
      <c r="E84" s="244">
        <v>2</v>
      </c>
      <c r="F84" s="300">
        <v>1</v>
      </c>
      <c r="H84" s="306" t="s">
        <v>640</v>
      </c>
      <c r="I84" s="300">
        <v>4</v>
      </c>
      <c r="J84" s="300">
        <v>3</v>
      </c>
      <c r="K84" s="301">
        <v>2</v>
      </c>
      <c r="L84" s="300">
        <v>1</v>
      </c>
    </row>
    <row r="85" spans="2:47">
      <c r="B85" s="241" t="s">
        <v>8</v>
      </c>
      <c r="C85" s="243">
        <v>0.9</v>
      </c>
      <c r="D85" s="243">
        <v>0.75</v>
      </c>
      <c r="E85" s="244">
        <v>0.6</v>
      </c>
      <c r="F85" s="300">
        <v>0.3</v>
      </c>
      <c r="H85" s="307" t="s">
        <v>582</v>
      </c>
      <c r="I85" s="300">
        <v>0.9</v>
      </c>
      <c r="J85" s="300">
        <v>0.75</v>
      </c>
      <c r="K85" s="301">
        <v>0.6</v>
      </c>
      <c r="L85" s="300">
        <v>0.3</v>
      </c>
    </row>
    <row r="86" spans="2:47" ht="38.25">
      <c r="B86" s="241" t="s">
        <v>548</v>
      </c>
      <c r="C86" s="243">
        <v>10</v>
      </c>
      <c r="D86" s="243">
        <v>20</v>
      </c>
      <c r="E86" s="244">
        <v>30</v>
      </c>
      <c r="F86" s="300">
        <v>50</v>
      </c>
      <c r="H86" s="308" t="s">
        <v>8</v>
      </c>
      <c r="I86" s="300">
        <v>50</v>
      </c>
      <c r="J86" s="300">
        <v>100</v>
      </c>
      <c r="K86" s="301">
        <v>150</v>
      </c>
      <c r="L86" s="300">
        <v>250</v>
      </c>
    </row>
    <row r="87" spans="2:47" ht="51">
      <c r="B87" s="241" t="s">
        <v>547</v>
      </c>
      <c r="C87" s="243">
        <v>1</v>
      </c>
      <c r="D87" s="243">
        <v>2</v>
      </c>
      <c r="E87" s="244">
        <v>3</v>
      </c>
      <c r="F87" s="300">
        <v>5</v>
      </c>
      <c r="H87" s="308" t="s">
        <v>548</v>
      </c>
      <c r="I87" s="300">
        <v>5</v>
      </c>
      <c r="J87" s="300">
        <v>10</v>
      </c>
      <c r="K87" s="301">
        <v>15</v>
      </c>
      <c r="L87" s="300">
        <v>25</v>
      </c>
    </row>
    <row r="88" spans="2:47" ht="51">
      <c r="B88" s="317" t="s">
        <v>844</v>
      </c>
      <c r="C88" s="243">
        <v>1</v>
      </c>
      <c r="D88" s="243">
        <v>2</v>
      </c>
      <c r="E88" s="244">
        <v>3</v>
      </c>
      <c r="F88" s="300">
        <v>4</v>
      </c>
      <c r="H88" s="308" t="s">
        <v>547</v>
      </c>
      <c r="I88" s="300">
        <v>0.3</v>
      </c>
      <c r="J88" s="300">
        <v>1.5</v>
      </c>
      <c r="K88" s="301">
        <v>4</v>
      </c>
      <c r="L88" s="300">
        <v>6</v>
      </c>
    </row>
    <row r="89" spans="2:47" ht="25.5" customHeight="1">
      <c r="B89" s="241" t="s">
        <v>7</v>
      </c>
      <c r="F89" s="300"/>
      <c r="H89" s="308"/>
      <c r="I89" s="243"/>
    </row>
    <row r="90" spans="2:47">
      <c r="B90" s="241" t="s">
        <v>549</v>
      </c>
      <c r="C90" s="243">
        <v>2</v>
      </c>
      <c r="D90" s="243">
        <v>3</v>
      </c>
      <c r="E90" s="244">
        <v>4</v>
      </c>
      <c r="F90" s="300">
        <v>5</v>
      </c>
      <c r="H90" s="308"/>
      <c r="I90" s="243">
        <v>5</v>
      </c>
      <c r="J90" s="243">
        <v>8</v>
      </c>
      <c r="K90" s="244">
        <v>11</v>
      </c>
      <c r="L90" s="243">
        <v>14</v>
      </c>
    </row>
    <row r="91" spans="2:47" ht="38.25">
      <c r="B91" s="241" t="s">
        <v>6</v>
      </c>
      <c r="C91" s="243">
        <v>1</v>
      </c>
      <c r="D91" s="243">
        <v>2</v>
      </c>
      <c r="E91" s="244">
        <v>3</v>
      </c>
      <c r="F91" s="300">
        <v>4</v>
      </c>
      <c r="H91" s="309" t="s">
        <v>549</v>
      </c>
      <c r="I91" s="243">
        <v>5</v>
      </c>
      <c r="J91" s="243">
        <v>7</v>
      </c>
      <c r="K91" s="244">
        <v>9</v>
      </c>
      <c r="L91" s="243">
        <v>11</v>
      </c>
    </row>
    <row r="92" spans="2:47" s="302" customFormat="1" ht="25.5">
      <c r="B92" s="248" t="s">
        <v>550</v>
      </c>
      <c r="C92" s="249"/>
      <c r="D92" s="249"/>
      <c r="E92" s="250"/>
      <c r="F92" s="249"/>
      <c r="G92" s="250"/>
      <c r="H92" s="309" t="s">
        <v>6</v>
      </c>
      <c r="I92" s="249"/>
      <c r="J92" s="249"/>
      <c r="K92" s="250"/>
      <c r="L92" s="249"/>
      <c r="M92" s="250"/>
      <c r="N92" s="249"/>
      <c r="O92" s="250"/>
      <c r="P92" s="249"/>
      <c r="Q92" s="250"/>
      <c r="R92" s="249"/>
      <c r="S92" s="250"/>
      <c r="T92" s="249"/>
      <c r="U92" s="250"/>
      <c r="V92" s="249"/>
      <c r="W92" s="250"/>
      <c r="X92" s="249"/>
      <c r="Y92" s="250"/>
      <c r="Z92" s="249"/>
      <c r="AA92" s="250"/>
      <c r="AB92" s="249"/>
      <c r="AC92" s="250"/>
      <c r="AD92" s="249"/>
      <c r="AE92" s="250"/>
      <c r="AF92" s="249"/>
      <c r="AG92" s="250"/>
      <c r="AH92" s="249"/>
      <c r="AI92" s="250"/>
      <c r="AJ92" s="249"/>
      <c r="AK92" s="250"/>
      <c r="AL92" s="249"/>
      <c r="AM92" s="250"/>
      <c r="AN92" s="249"/>
      <c r="AO92" s="250"/>
      <c r="AP92" s="249"/>
      <c r="AQ92" s="250"/>
      <c r="AU92" s="303"/>
    </row>
    <row r="93" spans="2:47" s="302" customFormat="1">
      <c r="B93" s="248" t="s">
        <v>855</v>
      </c>
      <c r="C93" s="249">
        <v>0</v>
      </c>
      <c r="D93" s="249">
        <v>1</v>
      </c>
      <c r="E93" s="250">
        <v>2</v>
      </c>
      <c r="F93" s="249">
        <v>3</v>
      </c>
      <c r="G93" s="250"/>
      <c r="H93" s="308"/>
      <c r="I93" s="249">
        <v>0</v>
      </c>
      <c r="J93" s="249">
        <v>1</v>
      </c>
      <c r="K93" s="250">
        <v>2</v>
      </c>
      <c r="L93" s="249">
        <v>3</v>
      </c>
      <c r="M93" s="250"/>
      <c r="N93" s="249"/>
      <c r="O93" s="250"/>
      <c r="P93" s="249"/>
      <c r="Q93" s="250"/>
      <c r="R93" s="249"/>
      <c r="S93" s="250"/>
      <c r="T93" s="249"/>
      <c r="U93" s="250"/>
      <c r="V93" s="249"/>
      <c r="W93" s="250"/>
      <c r="X93" s="249"/>
      <c r="Y93" s="250"/>
      <c r="Z93" s="249"/>
      <c r="AA93" s="250"/>
      <c r="AB93" s="249"/>
      <c r="AC93" s="250"/>
      <c r="AD93" s="249"/>
      <c r="AE93" s="250"/>
      <c r="AF93" s="249"/>
      <c r="AG93" s="250"/>
      <c r="AH93" s="249"/>
      <c r="AI93" s="250"/>
      <c r="AJ93" s="249"/>
      <c r="AK93" s="250"/>
      <c r="AL93" s="249"/>
      <c r="AM93" s="250"/>
      <c r="AN93" s="249"/>
      <c r="AO93" s="250"/>
      <c r="AP93" s="249"/>
      <c r="AQ93" s="250"/>
      <c r="AU93" s="303"/>
    </row>
    <row r="94" spans="2:47" s="302" customFormat="1" ht="51">
      <c r="B94" s="248" t="s">
        <v>3</v>
      </c>
      <c r="C94" s="249"/>
      <c r="D94" s="249"/>
      <c r="E94" s="250"/>
      <c r="F94" s="249"/>
      <c r="G94" s="250"/>
      <c r="H94" s="308" t="s">
        <v>855</v>
      </c>
      <c r="I94" s="249">
        <v>10</v>
      </c>
      <c r="J94" s="249">
        <v>25</v>
      </c>
      <c r="K94" s="250">
        <v>50</v>
      </c>
      <c r="L94" s="249">
        <v>100</v>
      </c>
      <c r="M94" s="250"/>
      <c r="N94" s="249"/>
      <c r="O94" s="250"/>
      <c r="P94" s="249"/>
      <c r="Q94" s="250"/>
      <c r="R94" s="249"/>
      <c r="S94" s="250"/>
      <c r="T94" s="249"/>
      <c r="U94" s="250"/>
      <c r="V94" s="249"/>
      <c r="W94" s="250"/>
      <c r="X94" s="249"/>
      <c r="Y94" s="250"/>
      <c r="Z94" s="249"/>
      <c r="AA94" s="250"/>
      <c r="AB94" s="249"/>
      <c r="AC94" s="250"/>
      <c r="AD94" s="249"/>
      <c r="AE94" s="250"/>
      <c r="AF94" s="249"/>
      <c r="AG94" s="250"/>
      <c r="AH94" s="249"/>
      <c r="AI94" s="250"/>
      <c r="AJ94" s="249"/>
      <c r="AK94" s="250"/>
      <c r="AL94" s="249"/>
      <c r="AM94" s="250"/>
      <c r="AN94" s="249"/>
      <c r="AO94" s="250"/>
      <c r="AP94" s="249"/>
      <c r="AQ94" s="250"/>
      <c r="AU94" s="303"/>
    </row>
    <row r="95" spans="2:47" s="302" customFormat="1" ht="25.5">
      <c r="B95" s="248" t="s">
        <v>5</v>
      </c>
      <c r="C95" s="7" t="str">
        <f>'Drop Down List'!B28</f>
        <v>&lt; 1 millisec</v>
      </c>
      <c r="D95" s="7" t="str">
        <f>'Drop Down List'!B29</f>
        <v>1 millisec to 1 sec</v>
      </c>
      <c r="E95" s="7" t="str">
        <f>'Drop Down List'!B30</f>
        <v>1 sec to 1 min</v>
      </c>
      <c r="F95" s="304" t="str">
        <f>'Drop Down List'!B31</f>
        <v>1 min to 5 min</v>
      </c>
      <c r="G95" s="7"/>
      <c r="H95" s="310" t="s">
        <v>631</v>
      </c>
      <c r="I95" s="304">
        <v>2</v>
      </c>
      <c r="J95" s="304">
        <v>5</v>
      </c>
      <c r="K95" s="304">
        <v>8</v>
      </c>
      <c r="L95" s="304">
        <v>11</v>
      </c>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U95" s="303"/>
    </row>
    <row r="96" spans="2:47" s="302" customFormat="1">
      <c r="B96" s="248" t="s">
        <v>525</v>
      </c>
      <c r="C96" s="249" t="s">
        <v>812</v>
      </c>
      <c r="D96" s="249" t="s">
        <v>813</v>
      </c>
      <c r="E96" s="250" t="s">
        <v>814</v>
      </c>
      <c r="F96" s="249">
        <v>500</v>
      </c>
      <c r="G96" s="250"/>
      <c r="H96" s="310" t="s">
        <v>845</v>
      </c>
      <c r="I96" s="249">
        <v>0.9</v>
      </c>
      <c r="J96" s="249">
        <v>0.75</v>
      </c>
      <c r="K96" s="250">
        <v>0.6</v>
      </c>
      <c r="L96" s="249">
        <v>0.3</v>
      </c>
      <c r="M96" s="250"/>
      <c r="N96" s="249"/>
      <c r="O96" s="250"/>
      <c r="P96" s="249"/>
      <c r="Q96" s="250"/>
      <c r="R96" s="249"/>
      <c r="S96" s="250"/>
      <c r="T96" s="249"/>
      <c r="U96" s="250"/>
      <c r="V96" s="249"/>
      <c r="W96" s="250"/>
      <c r="X96" s="249"/>
      <c r="Y96" s="250"/>
      <c r="Z96" s="249"/>
      <c r="AA96" s="250"/>
      <c r="AB96" s="249"/>
      <c r="AC96" s="250"/>
      <c r="AD96" s="249"/>
      <c r="AE96" s="250"/>
      <c r="AF96" s="249"/>
      <c r="AG96" s="250"/>
      <c r="AH96" s="249"/>
      <c r="AI96" s="250"/>
      <c r="AJ96" s="249"/>
      <c r="AK96" s="250"/>
      <c r="AL96" s="249"/>
      <c r="AM96" s="250"/>
      <c r="AN96" s="249"/>
      <c r="AO96" s="250"/>
      <c r="AP96" s="249"/>
      <c r="AQ96" s="250"/>
      <c r="AU96" s="303"/>
    </row>
    <row r="97" spans="2:51" s="302" customFormat="1">
      <c r="B97" s="248" t="s">
        <v>4</v>
      </c>
      <c r="C97" s="249" t="s">
        <v>817</v>
      </c>
      <c r="D97" s="249" t="s">
        <v>818</v>
      </c>
      <c r="E97" s="250" t="s">
        <v>819</v>
      </c>
      <c r="F97" s="249">
        <v>10</v>
      </c>
      <c r="G97" s="250"/>
      <c r="H97" s="310" t="s">
        <v>846</v>
      </c>
      <c r="I97" s="250"/>
      <c r="J97" s="249"/>
      <c r="K97" s="250"/>
      <c r="L97" s="249"/>
      <c r="M97" s="250"/>
      <c r="N97" s="249"/>
      <c r="O97" s="250"/>
      <c r="P97" s="249"/>
      <c r="Q97" s="250"/>
      <c r="R97" s="249"/>
      <c r="S97" s="250"/>
      <c r="T97" s="249"/>
      <c r="U97" s="250"/>
      <c r="V97" s="249"/>
      <c r="W97" s="250"/>
      <c r="X97" s="249"/>
      <c r="Y97" s="250"/>
      <c r="Z97" s="249"/>
      <c r="AA97" s="250"/>
      <c r="AB97" s="249"/>
      <c r="AC97" s="250"/>
      <c r="AD97" s="249"/>
      <c r="AE97" s="250"/>
      <c r="AF97" s="249"/>
      <c r="AG97" s="250"/>
      <c r="AH97" s="249"/>
      <c r="AI97" s="250"/>
      <c r="AJ97" s="249"/>
      <c r="AK97" s="250"/>
      <c r="AL97" s="249"/>
      <c r="AM97" s="250"/>
      <c r="AN97" s="249"/>
      <c r="AO97" s="250"/>
      <c r="AP97" s="249"/>
      <c r="AQ97" s="250"/>
      <c r="AR97" s="248"/>
      <c r="AS97" s="249"/>
      <c r="AT97" s="249"/>
      <c r="AU97" s="249"/>
      <c r="AV97" s="250"/>
      <c r="AW97" s="249"/>
    </row>
    <row r="98" spans="2:51" s="302" customFormat="1">
      <c r="B98" s="248" t="s">
        <v>524</v>
      </c>
      <c r="C98" s="249" t="s">
        <v>807</v>
      </c>
      <c r="D98" s="249" t="s">
        <v>809</v>
      </c>
      <c r="E98" s="250" t="s">
        <v>810</v>
      </c>
      <c r="F98" s="249">
        <v>300</v>
      </c>
      <c r="G98" s="250"/>
      <c r="H98" s="249"/>
      <c r="I98" s="250"/>
      <c r="J98" s="249"/>
      <c r="K98" s="250"/>
      <c r="L98" s="249"/>
      <c r="M98" s="250"/>
      <c r="N98" s="249"/>
      <c r="O98" s="250"/>
      <c r="P98" s="249"/>
      <c r="Q98" s="250"/>
      <c r="R98" s="249"/>
      <c r="S98" s="250"/>
      <c r="T98" s="249"/>
      <c r="U98" s="250"/>
      <c r="V98" s="249"/>
      <c r="W98" s="250"/>
      <c r="X98" s="249"/>
      <c r="Y98" s="250"/>
      <c r="Z98" s="249"/>
      <c r="AA98" s="250"/>
      <c r="AB98" s="249"/>
      <c r="AC98" s="250"/>
      <c r="AD98" s="249"/>
      <c r="AE98" s="250"/>
      <c r="AF98" s="249"/>
      <c r="AG98" s="250"/>
      <c r="AH98" s="249"/>
      <c r="AI98" s="250"/>
      <c r="AJ98" s="249"/>
      <c r="AK98" s="250"/>
      <c r="AL98" s="249"/>
      <c r="AM98" s="250"/>
      <c r="AN98" s="249"/>
      <c r="AO98" s="250"/>
      <c r="AP98" s="249"/>
      <c r="AQ98" s="250"/>
      <c r="AR98" s="248"/>
      <c r="AS98" s="249"/>
      <c r="AT98" s="249"/>
      <c r="AU98" s="249"/>
      <c r="AV98" s="250"/>
      <c r="AW98" s="249"/>
    </row>
    <row r="99" spans="2:51" s="302" customFormat="1" ht="140.25">
      <c r="B99" s="248" t="s">
        <v>0</v>
      </c>
      <c r="C99" s="251" t="str">
        <f>'Drop Down List'!B38</f>
        <v>Inherently Safe Process  (≤10 °C T adiabatic, no gas generation)</v>
      </c>
      <c r="D99" s="251" t="str">
        <f>'Drop Down List'!B39</f>
        <v>Moderate heat (&gt;10 °C to ≤50 °C T adiabatic) OR gas generation-easy to manage.</v>
      </c>
      <c r="E99" s="251" t="str">
        <f>'Drop Down List'!B40</f>
        <v>Moderate heat (&gt;10 °C to ≤50 °C T adiabatic) AND gas generation-can manage.</v>
      </c>
      <c r="F99" s="305" t="s">
        <v>551</v>
      </c>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48"/>
      <c r="AS99" s="251"/>
      <c r="AT99" s="251"/>
      <c r="AU99" s="251"/>
      <c r="AV99" s="251"/>
      <c r="AW99" s="251"/>
    </row>
    <row r="100" spans="2:51" s="302" customFormat="1" ht="25.5" customHeight="1">
      <c r="B100" s="248" t="s">
        <v>9</v>
      </c>
      <c r="C100" s="249"/>
      <c r="D100" s="249"/>
      <c r="E100" s="250"/>
      <c r="F100" s="249"/>
      <c r="G100" s="250"/>
      <c r="H100" s="249"/>
      <c r="I100" s="250"/>
      <c r="J100" s="249"/>
      <c r="K100" s="250"/>
      <c r="L100" s="249"/>
      <c r="M100" s="250"/>
      <c r="N100" s="249"/>
      <c r="O100" s="250"/>
      <c r="P100" s="249"/>
      <c r="Q100" s="250"/>
      <c r="R100" s="249"/>
      <c r="S100" s="250"/>
      <c r="T100" s="249"/>
      <c r="U100" s="250"/>
      <c r="V100" s="249"/>
      <c r="W100" s="250"/>
      <c r="X100" s="249"/>
      <c r="Y100" s="250"/>
      <c r="Z100" s="249"/>
      <c r="AA100" s="250"/>
      <c r="AB100" s="249"/>
      <c r="AC100" s="250"/>
      <c r="AD100" s="249"/>
      <c r="AE100" s="250"/>
      <c r="AF100" s="249"/>
      <c r="AG100" s="250"/>
      <c r="AH100" s="249"/>
      <c r="AI100" s="250"/>
      <c r="AJ100" s="249"/>
      <c r="AK100" s="250"/>
      <c r="AL100" s="249"/>
      <c r="AM100" s="250"/>
      <c r="AN100" s="249"/>
      <c r="AO100" s="250"/>
      <c r="AP100" s="249"/>
      <c r="AQ100" s="250"/>
      <c r="AR100" s="248"/>
      <c r="AS100" s="249"/>
      <c r="AT100" s="249"/>
      <c r="AU100" s="249"/>
      <c r="AV100" s="250"/>
      <c r="AW100" s="249"/>
    </row>
    <row r="101" spans="2:51" s="302" customFormat="1">
      <c r="B101" s="248" t="s">
        <v>1</v>
      </c>
      <c r="C101" s="249" t="str">
        <f>'Drop Down List'!B74</f>
        <v>≥ 100 ug/m3</v>
      </c>
      <c r="D101" s="249" t="str">
        <f>'Drop Down List'!B75</f>
        <v>10-100 ug/m3</v>
      </c>
      <c r="E101" s="249" t="str">
        <f>'Drop Down List'!B76</f>
        <v>1-10 ug/m3</v>
      </c>
      <c r="F101" s="249" t="str">
        <f>'Drop Down List'!B77</f>
        <v>0.1-1 ug/m3</v>
      </c>
      <c r="G101" s="249"/>
      <c r="H101" s="249"/>
      <c r="I101" s="249"/>
      <c r="J101" s="249"/>
      <c r="K101" s="249"/>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249"/>
      <c r="AP101" s="249"/>
      <c r="AQ101" s="249"/>
      <c r="AR101" s="248"/>
      <c r="AS101" s="249"/>
      <c r="AT101" s="249"/>
      <c r="AU101" s="249"/>
      <c r="AV101" s="249"/>
      <c r="AW101" s="249"/>
    </row>
    <row r="102" spans="2:51">
      <c r="B102" s="241"/>
    </row>
    <row r="103" spans="2:51">
      <c r="B103" s="246"/>
    </row>
    <row r="104" spans="2:51">
      <c r="B104" s="246" t="s">
        <v>642</v>
      </c>
    </row>
    <row r="105" spans="2:51">
      <c r="B105" s="246" t="s">
        <v>620</v>
      </c>
      <c r="D105" s="243">
        <f t="shared" ref="D105:AQ105" si="63">IF(D109="Last Step",COLUMN(D109),0)</f>
        <v>0</v>
      </c>
      <c r="E105" s="243">
        <f t="shared" si="63"/>
        <v>0</v>
      </c>
      <c r="F105" s="243">
        <f t="shared" si="63"/>
        <v>0</v>
      </c>
      <c r="G105" s="243"/>
      <c r="H105" s="243">
        <f t="shared" si="63"/>
        <v>8</v>
      </c>
      <c r="I105" s="243">
        <f t="shared" si="63"/>
        <v>0</v>
      </c>
      <c r="J105" s="243">
        <f t="shared" si="63"/>
        <v>0</v>
      </c>
      <c r="K105" s="243">
        <f t="shared" si="63"/>
        <v>0</v>
      </c>
      <c r="L105" s="243">
        <f t="shared" si="63"/>
        <v>0</v>
      </c>
      <c r="M105" s="243">
        <f t="shared" si="63"/>
        <v>0</v>
      </c>
      <c r="N105" s="243">
        <f t="shared" si="63"/>
        <v>0</v>
      </c>
      <c r="O105" s="243">
        <f t="shared" si="63"/>
        <v>0</v>
      </c>
      <c r="P105" s="243">
        <f t="shared" si="63"/>
        <v>0</v>
      </c>
      <c r="Q105" s="243">
        <f t="shared" si="63"/>
        <v>0</v>
      </c>
      <c r="R105" s="243">
        <f t="shared" si="63"/>
        <v>0</v>
      </c>
      <c r="S105" s="243">
        <f t="shared" si="63"/>
        <v>0</v>
      </c>
      <c r="T105" s="243">
        <f t="shared" si="63"/>
        <v>0</v>
      </c>
      <c r="U105" s="243">
        <f t="shared" si="63"/>
        <v>0</v>
      </c>
      <c r="V105" s="243">
        <f t="shared" si="63"/>
        <v>0</v>
      </c>
      <c r="W105" s="243">
        <f t="shared" si="63"/>
        <v>0</v>
      </c>
      <c r="X105" s="243">
        <f t="shared" si="63"/>
        <v>0</v>
      </c>
      <c r="Y105" s="243">
        <f t="shared" si="63"/>
        <v>0</v>
      </c>
      <c r="Z105" s="243">
        <f t="shared" si="63"/>
        <v>0</v>
      </c>
      <c r="AA105" s="243">
        <f t="shared" si="63"/>
        <v>0</v>
      </c>
      <c r="AB105" s="243">
        <f t="shared" si="63"/>
        <v>0</v>
      </c>
      <c r="AC105" s="243">
        <f t="shared" si="63"/>
        <v>0</v>
      </c>
      <c r="AD105" s="243">
        <f t="shared" si="63"/>
        <v>0</v>
      </c>
      <c r="AE105" s="243">
        <f t="shared" si="63"/>
        <v>0</v>
      </c>
      <c r="AF105" s="243">
        <f t="shared" si="63"/>
        <v>0</v>
      </c>
      <c r="AG105" s="243">
        <f t="shared" si="63"/>
        <v>0</v>
      </c>
      <c r="AH105" s="243">
        <f t="shared" si="63"/>
        <v>0</v>
      </c>
      <c r="AI105" s="243">
        <f t="shared" si="63"/>
        <v>0</v>
      </c>
      <c r="AJ105" s="243">
        <f t="shared" si="63"/>
        <v>0</v>
      </c>
      <c r="AK105" s="243">
        <f t="shared" si="63"/>
        <v>0</v>
      </c>
      <c r="AL105" s="243">
        <f t="shared" si="63"/>
        <v>0</v>
      </c>
      <c r="AM105" s="243">
        <f t="shared" si="63"/>
        <v>0</v>
      </c>
      <c r="AN105" s="243">
        <f t="shared" si="63"/>
        <v>0</v>
      </c>
      <c r="AO105" s="243">
        <f t="shared" si="63"/>
        <v>0</v>
      </c>
      <c r="AP105" s="243">
        <f t="shared" si="63"/>
        <v>0</v>
      </c>
      <c r="AQ105" s="243">
        <f t="shared" si="63"/>
        <v>0</v>
      </c>
      <c r="AR105" s="244">
        <f>MAX(D105:AQ105)</f>
        <v>8</v>
      </c>
      <c r="AS105" s="225" t="s">
        <v>764</v>
      </c>
    </row>
    <row r="106" spans="2:51">
      <c r="B106" s="246" t="s">
        <v>623</v>
      </c>
      <c r="C106" s="243">
        <f ca="1">OFFSET(D115,0,AR105-COLUMN(D106))</f>
        <v>54990</v>
      </c>
    </row>
    <row r="107" spans="2:51">
      <c r="B107" s="246" t="s">
        <v>747</v>
      </c>
      <c r="C107" s="243">
        <f ca="1">OFFSET(D114,0,AR105-COLUMN(D107))</f>
        <v>549.9</v>
      </c>
    </row>
    <row r="108" spans="2:51">
      <c r="B108" s="246" t="s">
        <v>523</v>
      </c>
      <c r="D108" s="243" t="str">
        <f>Input!C8</f>
        <v>Compound 1</v>
      </c>
      <c r="F108" s="243" t="str">
        <f>Input!E8</f>
        <v>Compound 2</v>
      </c>
      <c r="H108" s="243" t="str">
        <f>Input!G8</f>
        <v>Compound 3</v>
      </c>
      <c r="J108" s="243">
        <f>Input!I8</f>
        <v>0</v>
      </c>
      <c r="L108" s="243">
        <f>Input!K8</f>
        <v>0</v>
      </c>
      <c r="N108" s="243">
        <f>Input!M8</f>
        <v>0</v>
      </c>
      <c r="P108" s="243">
        <f>Input!O8</f>
        <v>0</v>
      </c>
      <c r="R108" s="243">
        <f>Input!Q8</f>
        <v>0</v>
      </c>
      <c r="T108" s="243">
        <f>Input!S8</f>
        <v>0</v>
      </c>
      <c r="V108" s="243">
        <f>Input!U8</f>
        <v>0</v>
      </c>
      <c r="X108" s="243">
        <f>Input!W8</f>
        <v>0</v>
      </c>
      <c r="Z108" s="243">
        <f>Input!Y8</f>
        <v>0</v>
      </c>
      <c r="AB108" s="243">
        <f>Input!AA8</f>
        <v>0</v>
      </c>
      <c r="AD108" s="243">
        <f>Input!AC8</f>
        <v>0</v>
      </c>
      <c r="AF108" s="243">
        <f>Input!AE8</f>
        <v>0</v>
      </c>
      <c r="AH108" s="243">
        <f>Input!AG8</f>
        <v>0</v>
      </c>
      <c r="AJ108" s="243">
        <f>Input!AI8</f>
        <v>0</v>
      </c>
      <c r="AL108" s="243">
        <f>Input!AK8</f>
        <v>0</v>
      </c>
      <c r="AN108" s="243">
        <f>Input!AM8</f>
        <v>0</v>
      </c>
      <c r="AP108" s="243">
        <f>Input!AO8</f>
        <v>0</v>
      </c>
    </row>
    <row r="109" spans="2:51">
      <c r="B109" s="246" t="s">
        <v>645</v>
      </c>
      <c r="D109" s="243" t="str">
        <f>Input!C11</f>
        <v>Compound 2</v>
      </c>
      <c r="E109" s="243"/>
      <c r="F109" s="243" t="str">
        <f>Input!E11</f>
        <v>Compound 3</v>
      </c>
      <c r="G109" s="243"/>
      <c r="H109" s="243" t="str">
        <f>Input!G11</f>
        <v>Last Step</v>
      </c>
      <c r="I109" s="243"/>
      <c r="J109" s="243">
        <f>Input!I11</f>
        <v>0</v>
      </c>
      <c r="K109" s="243"/>
      <c r="L109" s="243">
        <f>Input!K11</f>
        <v>0</v>
      </c>
      <c r="M109" s="243"/>
      <c r="N109" s="243">
        <f>Input!M11</f>
        <v>0</v>
      </c>
      <c r="O109" s="243"/>
      <c r="P109" s="243">
        <f>Input!O11</f>
        <v>0</v>
      </c>
      <c r="Q109" s="243"/>
      <c r="R109" s="243">
        <f>Input!Q11</f>
        <v>0</v>
      </c>
      <c r="S109" s="243"/>
      <c r="T109" s="243">
        <f>Input!S11</f>
        <v>0</v>
      </c>
      <c r="U109" s="243"/>
      <c r="V109" s="243">
        <f>Input!U11</f>
        <v>0</v>
      </c>
      <c r="W109" s="243"/>
      <c r="X109" s="243">
        <f>Input!W11</f>
        <v>0</v>
      </c>
      <c r="Y109" s="243"/>
      <c r="Z109" s="243">
        <f>Input!Y11</f>
        <v>0</v>
      </c>
      <c r="AA109" s="243"/>
      <c r="AB109" s="243">
        <f>Input!AA11</f>
        <v>0</v>
      </c>
      <c r="AC109" s="243"/>
      <c r="AD109" s="243">
        <f>Input!AC11</f>
        <v>0</v>
      </c>
      <c r="AE109" s="243"/>
      <c r="AF109" s="243">
        <f>Input!AE11</f>
        <v>0</v>
      </c>
      <c r="AG109" s="243"/>
      <c r="AH109" s="243">
        <f>Input!AG11</f>
        <v>0</v>
      </c>
      <c r="AI109" s="243"/>
      <c r="AJ109" s="243">
        <f>Input!AI11</f>
        <v>0</v>
      </c>
      <c r="AK109" s="243"/>
      <c r="AL109" s="243">
        <f>Input!AK11</f>
        <v>0</v>
      </c>
      <c r="AM109" s="243"/>
      <c r="AN109" s="243">
        <f>Input!AM11</f>
        <v>0</v>
      </c>
      <c r="AO109" s="243"/>
      <c r="AP109" s="243">
        <f>Input!AO11</f>
        <v>0</v>
      </c>
      <c r="AQ109" s="243"/>
    </row>
    <row r="110" spans="2:51">
      <c r="B110" s="246" t="s">
        <v>651</v>
      </c>
      <c r="D110" s="243">
        <f>Input!C12</f>
        <v>1</v>
      </c>
      <c r="E110" s="243"/>
      <c r="F110" s="243">
        <f>Input!E12</f>
        <v>1</v>
      </c>
      <c r="G110" s="243"/>
      <c r="H110" s="243">
        <f>Input!G12</f>
        <v>1</v>
      </c>
      <c r="I110" s="243"/>
      <c r="J110" s="243">
        <f>Input!I12</f>
        <v>0</v>
      </c>
      <c r="K110" s="243"/>
      <c r="L110" s="243">
        <f>Input!K12</f>
        <v>0</v>
      </c>
      <c r="M110" s="243"/>
      <c r="N110" s="243">
        <f>Input!M12</f>
        <v>0</v>
      </c>
      <c r="O110" s="243"/>
      <c r="P110" s="243">
        <f>Input!O12</f>
        <v>0</v>
      </c>
      <c r="Q110" s="243"/>
      <c r="R110" s="243">
        <f>Input!Q12</f>
        <v>0</v>
      </c>
      <c r="S110" s="243"/>
      <c r="T110" s="243">
        <f>Input!S12</f>
        <v>0</v>
      </c>
      <c r="U110" s="243"/>
      <c r="V110" s="243">
        <f>Input!U12</f>
        <v>0</v>
      </c>
      <c r="W110" s="243"/>
      <c r="X110" s="243">
        <f>Input!W12</f>
        <v>0</v>
      </c>
      <c r="Y110" s="243"/>
      <c r="Z110" s="243">
        <f>Input!Y12</f>
        <v>0</v>
      </c>
      <c r="AA110" s="243"/>
      <c r="AB110" s="243">
        <f>Input!AA12</f>
        <v>0</v>
      </c>
      <c r="AC110" s="243"/>
      <c r="AD110" s="243">
        <f>Input!AC12</f>
        <v>0</v>
      </c>
      <c r="AE110" s="243"/>
      <c r="AF110" s="243">
        <f>Input!AE12</f>
        <v>0</v>
      </c>
      <c r="AG110" s="243"/>
      <c r="AH110" s="243">
        <f>Input!AG12</f>
        <v>0</v>
      </c>
      <c r="AI110" s="243"/>
      <c r="AJ110" s="243">
        <f>Input!AI12</f>
        <v>0</v>
      </c>
      <c r="AK110" s="243"/>
      <c r="AL110" s="243">
        <f>Input!AK12</f>
        <v>0</v>
      </c>
      <c r="AM110" s="243"/>
      <c r="AN110" s="243">
        <f>Input!AM12</f>
        <v>0</v>
      </c>
      <c r="AO110" s="243"/>
      <c r="AP110" s="243">
        <f>Input!AO12</f>
        <v>0</v>
      </c>
      <c r="AQ110" s="243"/>
    </row>
    <row r="111" spans="2:51">
      <c r="B111" s="246" t="s">
        <v>647</v>
      </c>
      <c r="D111" s="243">
        <f>D46</f>
        <v>0.85</v>
      </c>
      <c r="E111" s="243"/>
      <c r="F111" s="243">
        <f>F46</f>
        <v>0.85</v>
      </c>
      <c r="G111" s="243"/>
      <c r="H111" s="243">
        <f>H46</f>
        <v>0.75</v>
      </c>
      <c r="I111" s="243"/>
      <c r="J111" s="243">
        <f>J46</f>
        <v>0</v>
      </c>
      <c r="K111" s="243"/>
      <c r="L111" s="243">
        <f>L46</f>
        <v>0</v>
      </c>
      <c r="M111" s="243"/>
      <c r="N111" s="243">
        <f>N46</f>
        <v>0</v>
      </c>
      <c r="O111" s="243"/>
      <c r="P111" s="243">
        <f>P46</f>
        <v>0</v>
      </c>
      <c r="Q111" s="243"/>
      <c r="R111" s="243">
        <f>R46</f>
        <v>0</v>
      </c>
      <c r="S111" s="243"/>
      <c r="T111" s="243">
        <f>T46</f>
        <v>0</v>
      </c>
      <c r="U111" s="243"/>
      <c r="V111" s="243">
        <f>V46</f>
        <v>0</v>
      </c>
      <c r="W111" s="243"/>
      <c r="X111" s="243">
        <f>X46</f>
        <v>0</v>
      </c>
      <c r="Y111" s="243"/>
      <c r="Z111" s="243">
        <f>Z46</f>
        <v>0</v>
      </c>
      <c r="AA111" s="243"/>
      <c r="AB111" s="243">
        <f>AB46</f>
        <v>0</v>
      </c>
      <c r="AC111" s="243"/>
      <c r="AD111" s="243">
        <f>AD46</f>
        <v>0</v>
      </c>
      <c r="AE111" s="243"/>
      <c r="AF111" s="243">
        <f>AF46</f>
        <v>0</v>
      </c>
      <c r="AG111" s="243"/>
      <c r="AH111" s="243">
        <f>AH46</f>
        <v>0</v>
      </c>
      <c r="AI111" s="243"/>
      <c r="AJ111" s="243">
        <f>AJ46</f>
        <v>0</v>
      </c>
      <c r="AK111" s="243"/>
      <c r="AL111" s="243">
        <f>AL46</f>
        <v>0</v>
      </c>
      <c r="AM111" s="243"/>
      <c r="AN111" s="243">
        <f>AN46</f>
        <v>0</v>
      </c>
      <c r="AO111" s="243"/>
      <c r="AP111" s="243">
        <f>AP46</f>
        <v>0</v>
      </c>
      <c r="AQ111" s="243"/>
    </row>
    <row r="112" spans="2:51">
      <c r="B112" s="246" t="s">
        <v>646</v>
      </c>
      <c r="D112" s="243">
        <f>IF(D109=0,0,IF(D109="Last Step",100,D110*HLOOKUP(D109,$D$108:$AP$112,5,FALSE)/HLOOKUP(D109,$D$108:$AP$112,4,FALSE)))</f>
        <v>156.86274509803923</v>
      </c>
      <c r="E112" s="243"/>
      <c r="F112" s="243">
        <f>IF(F109=0,0,IF(F109="Last Step",100,F110*HLOOKUP(F109,$D$108:$AP$112,5,FALSE)/HLOOKUP(F109,$D$108:$AP$112,4,FALSE)))</f>
        <v>133.33333333333334</v>
      </c>
      <c r="G112" s="243"/>
      <c r="H112" s="243">
        <f>IF(H109=0,0,IF(H109="Last Step",100,H110*HLOOKUP(H109,$D$108:$AP$112,5,FALSE)/HLOOKUP(H109,$D$108:$AP$112,4,FALSE)))</f>
        <v>100</v>
      </c>
      <c r="I112" s="243"/>
      <c r="J112" s="243">
        <f>IF(J109=0,0,IF(J109="Last Step",100,J110*HLOOKUP(J109,$D$108:$AP$112,5,FALSE)/HLOOKUP(J109,$D$108:$AP$112,4,FALSE)))</f>
        <v>0</v>
      </c>
      <c r="K112" s="243"/>
      <c r="L112" s="243">
        <f>IF(L109=0,0,IF(L109="Last Step",100,L110*HLOOKUP(L109,$D$108:$AP$112,5,FALSE)/HLOOKUP(L109,$D$108:$AP$112,4,FALSE)))</f>
        <v>0</v>
      </c>
      <c r="M112" s="243"/>
      <c r="N112" s="243">
        <f>IF(N109=0,0,IF(N109="Last Step",100,N110*HLOOKUP(N109,$D$108:$AP$112,5,FALSE)/HLOOKUP(N109,$D$108:$AP$112,4,FALSE)))</f>
        <v>0</v>
      </c>
      <c r="O112" s="243"/>
      <c r="P112" s="243">
        <f>IF(P109=0,0,IF(P109="Last Step",100,P110*HLOOKUP(P109,$D$108:$AP$112,5,FALSE)/HLOOKUP(P109,$D$108:$AP$112,4,FALSE)))</f>
        <v>0</v>
      </c>
      <c r="Q112" s="243"/>
      <c r="R112" s="243">
        <f>IF(R109=0,0,IF(R109="Last Step",100,R110*HLOOKUP(R109,$D$108:$AP$112,5,FALSE)/HLOOKUP(R109,$D$108:$AP$112,4,FALSE)))</f>
        <v>0</v>
      </c>
      <c r="S112" s="243"/>
      <c r="T112" s="243">
        <f>IF(T109=0,0,IF(T109="Last Step",100,T110*HLOOKUP(T109,$D$108:$AP$112,5,FALSE)/HLOOKUP(T109,$D$108:$AP$112,4,FALSE)))</f>
        <v>0</v>
      </c>
      <c r="U112" s="243"/>
      <c r="V112" s="243">
        <f>IF(V109=0,0,IF(V109="Last Step",100,V110*HLOOKUP(V109,$D$108:$AP$112,5,FALSE)/HLOOKUP(V109,$D$108:$AP$112,4,FALSE)))</f>
        <v>0</v>
      </c>
      <c r="W112" s="243"/>
      <c r="X112" s="243">
        <f>IF(X109=0,0,IF(X109="Last Step",100,X110*HLOOKUP(X109,$D$108:$AP$112,5,FALSE)/HLOOKUP(X109,$D$108:$AP$112,4,FALSE)))</f>
        <v>0</v>
      </c>
      <c r="Y112" s="243"/>
      <c r="Z112" s="243">
        <f>IF(Z109=0,0,IF(Z109="Last Step",100,Z110*HLOOKUP(Z109,$D$108:$AP$112,5,FALSE)/HLOOKUP(Z109,$D$108:$AP$112,4,FALSE)))</f>
        <v>0</v>
      </c>
      <c r="AA112" s="243"/>
      <c r="AB112" s="243">
        <f>IF(AB109=0,0,IF(AB109="Last Step",100,AB110*HLOOKUP(AB109,$D$108:$AP$112,5,FALSE)/HLOOKUP(AB109,$D$108:$AP$112,4,FALSE)))</f>
        <v>0</v>
      </c>
      <c r="AC112" s="243"/>
      <c r="AD112" s="243">
        <f>IF(AD109=0,0,IF(AD109="Last Step",100,AD110*HLOOKUP(AD109,$D$108:$AP$112,5,FALSE)/HLOOKUP(AD109,$D$108:$AP$112,4,FALSE)))</f>
        <v>0</v>
      </c>
      <c r="AE112" s="243"/>
      <c r="AF112" s="243">
        <f>IF(AF109=0,0,IF(AF109="Last Step",100,AF110*HLOOKUP(AF109,$D$108:$AP$112,5,FALSE)/HLOOKUP(AF109,$D$108:$AP$112,4,FALSE)))</f>
        <v>0</v>
      </c>
      <c r="AG112" s="243"/>
      <c r="AH112" s="243">
        <f>IF(AH109=0,0,IF(AH109="Last Step",100,AH110*HLOOKUP(AH109,$D$108:$AP$112,5,FALSE)/HLOOKUP(AH109,$D$108:$AP$112,4,FALSE)))</f>
        <v>0</v>
      </c>
      <c r="AI112" s="243"/>
      <c r="AJ112" s="243">
        <f>IF(AJ109=0,0,IF(AJ109="Last Step",100,AJ110*HLOOKUP(AJ109,$D$108:$AP$112,5,FALSE)/HLOOKUP(AJ109,$D$108:$AP$112,4,FALSE)))</f>
        <v>0</v>
      </c>
      <c r="AK112" s="243"/>
      <c r="AL112" s="243">
        <f>IF(AL109=0,0,IF(AL109="Last Step",100,AL110*HLOOKUP(AL109,$D$108:$AP$112,5,FALSE)/HLOOKUP(AL109,$D$108:$AP$112,4,FALSE)))</f>
        <v>0</v>
      </c>
      <c r="AM112" s="243"/>
      <c r="AN112" s="243">
        <f>IF(AN109=0,0,IF(AN109="Last Step",100,AN110*HLOOKUP(AN109,$D$108:$AP$112,5,FALSE)/HLOOKUP(AN109,$D$108:$AP$112,4,FALSE)))</f>
        <v>0</v>
      </c>
      <c r="AO112" s="243"/>
      <c r="AP112" s="243">
        <f>IF(AP109=0,0,IF(AP109="Last Step",100,AP110*HLOOKUP(AP109,$D$108:$AP$112,5,FALSE)/HLOOKUP(AP109,$D$108:$AP$112,4,FALSE)))</f>
        <v>0</v>
      </c>
      <c r="AQ112" s="243"/>
      <c r="AR112" s="243"/>
      <c r="AS112" s="243"/>
      <c r="AT112" s="243"/>
      <c r="AU112" s="243"/>
      <c r="AV112" s="243"/>
      <c r="AW112" s="243"/>
      <c r="AX112" s="243"/>
      <c r="AY112" s="243"/>
    </row>
    <row r="114" spans="2:47">
      <c r="B114" s="246" t="s">
        <v>622</v>
      </c>
      <c r="C114" s="225"/>
      <c r="D114" s="243">
        <f>IF(Input!C10="",0,Input!C10)</f>
        <v>749.4</v>
      </c>
      <c r="E114" s="243"/>
      <c r="F114" s="243">
        <f>IF(Input!E10="",0,Input!E10)</f>
        <v>599.5</v>
      </c>
      <c r="G114" s="243"/>
      <c r="H114" s="243">
        <f>IF(Input!G10="",0,Input!G10)</f>
        <v>549.9</v>
      </c>
      <c r="I114" s="243"/>
      <c r="J114" s="243">
        <f>IF(Input!I10="",0,Input!I10)</f>
        <v>0</v>
      </c>
      <c r="K114" s="243"/>
      <c r="L114" s="243">
        <f>IF(Input!K10="",0,Input!K10)</f>
        <v>0</v>
      </c>
      <c r="M114" s="243"/>
      <c r="N114" s="243">
        <f>IF(Input!M10="",0,Input!M10)</f>
        <v>0</v>
      </c>
      <c r="O114" s="243"/>
      <c r="P114" s="243">
        <f>IF(Input!O10="",0,Input!O10)</f>
        <v>0</v>
      </c>
      <c r="Q114" s="243"/>
      <c r="R114" s="243">
        <f>IF(Input!Q10="",0,Input!Q10)</f>
        <v>0</v>
      </c>
      <c r="S114" s="243"/>
      <c r="T114" s="243">
        <f>IF(Input!S10="",0,Input!S10)</f>
        <v>0</v>
      </c>
      <c r="U114" s="243"/>
      <c r="V114" s="243">
        <f>IF(Input!U10="",0,Input!U10)</f>
        <v>0</v>
      </c>
      <c r="W114" s="243"/>
      <c r="X114" s="243">
        <f>IF(Input!W10="",0,Input!W10)</f>
        <v>0</v>
      </c>
      <c r="Y114" s="243"/>
      <c r="Z114" s="243">
        <f>IF(Input!Y10="",0,Input!Y10)</f>
        <v>0</v>
      </c>
      <c r="AA114" s="243"/>
      <c r="AB114" s="243">
        <f>IF(Input!AA10="",0,Input!AA10)</f>
        <v>0</v>
      </c>
      <c r="AC114" s="243"/>
      <c r="AD114" s="243">
        <f>IF(Input!AC10="",0,Input!AC10)</f>
        <v>0</v>
      </c>
      <c r="AE114" s="243"/>
      <c r="AF114" s="243">
        <f>IF(Input!AE10="",0,Input!AE10)</f>
        <v>0</v>
      </c>
      <c r="AG114" s="243"/>
      <c r="AH114" s="243">
        <f>IF(Input!AG10="",0,Input!AG10)</f>
        <v>0</v>
      </c>
      <c r="AI114" s="243"/>
      <c r="AJ114" s="243">
        <f>IF(Input!AI10="",0,Input!AI10)</f>
        <v>0</v>
      </c>
      <c r="AK114" s="243"/>
      <c r="AL114" s="243">
        <f>IF(Input!AK10="",0,Input!AK10)</f>
        <v>0</v>
      </c>
      <c r="AM114" s="243"/>
      <c r="AN114" s="243">
        <f>IF(Input!AM10="",0,Input!AM10)</f>
        <v>0</v>
      </c>
      <c r="AO114" s="243"/>
      <c r="AP114" s="243">
        <f>IF(Input!AO10="",0,Input!AO10)</f>
        <v>0</v>
      </c>
      <c r="AQ114" s="243"/>
    </row>
    <row r="115" spans="2:47">
      <c r="B115" s="246" t="s">
        <v>649</v>
      </c>
      <c r="D115" s="243">
        <f>D112*D114</f>
        <v>117552.94117647059</v>
      </c>
      <c r="E115" s="243"/>
      <c r="F115" s="243">
        <f>F112*F114</f>
        <v>79933.333333333343</v>
      </c>
      <c r="G115" s="243"/>
      <c r="H115" s="243">
        <f>H112*H114</f>
        <v>54990</v>
      </c>
      <c r="I115" s="243"/>
      <c r="J115" s="243">
        <f>J112*J114</f>
        <v>0</v>
      </c>
      <c r="K115" s="243"/>
      <c r="L115" s="243">
        <f>L112*L114</f>
        <v>0</v>
      </c>
      <c r="M115" s="243"/>
      <c r="N115" s="243">
        <f>N112*N114</f>
        <v>0</v>
      </c>
      <c r="O115" s="243"/>
      <c r="P115" s="243">
        <f>P112*P114</f>
        <v>0</v>
      </c>
      <c r="Q115" s="243"/>
      <c r="R115" s="243">
        <f>R112*R114</f>
        <v>0</v>
      </c>
      <c r="S115" s="243"/>
      <c r="T115" s="243">
        <f>T112*T114</f>
        <v>0</v>
      </c>
      <c r="U115" s="243"/>
      <c r="V115" s="243">
        <f>V112*V114</f>
        <v>0</v>
      </c>
      <c r="W115" s="243"/>
      <c r="X115" s="243">
        <f>X112*X114</f>
        <v>0</v>
      </c>
      <c r="Y115" s="243"/>
      <c r="Z115" s="243">
        <f>Z112*Z114</f>
        <v>0</v>
      </c>
      <c r="AA115" s="243"/>
      <c r="AB115" s="243">
        <f>AB112*AB114</f>
        <v>0</v>
      </c>
      <c r="AC115" s="243"/>
      <c r="AD115" s="243">
        <f>AD112*AD114</f>
        <v>0</v>
      </c>
      <c r="AE115" s="243"/>
      <c r="AF115" s="243">
        <f>AF112*AF114</f>
        <v>0</v>
      </c>
      <c r="AG115" s="243"/>
      <c r="AH115" s="243">
        <f>AH112*AH114</f>
        <v>0</v>
      </c>
      <c r="AI115" s="243"/>
      <c r="AJ115" s="243">
        <f>AJ112*AJ114</f>
        <v>0</v>
      </c>
      <c r="AK115" s="243"/>
      <c r="AL115" s="243">
        <f>AL112*AL114</f>
        <v>0</v>
      </c>
      <c r="AM115" s="243"/>
      <c r="AN115" s="243">
        <f>AN112*AN114</f>
        <v>0</v>
      </c>
      <c r="AO115" s="243"/>
      <c r="AP115" s="243">
        <f>AP112*AP114</f>
        <v>0</v>
      </c>
      <c r="AQ115" s="243"/>
    </row>
    <row r="116" spans="2:47">
      <c r="B116" s="215" t="s">
        <v>621</v>
      </c>
      <c r="D116" s="243">
        <f ca="1">D115/$C$106</f>
        <v>2.1377148786410363</v>
      </c>
      <c r="F116" s="243">
        <f ca="1">F115/$C$106</f>
        <v>1.45359762381039</v>
      </c>
      <c r="H116" s="243">
        <f ca="1">H115/$C$106</f>
        <v>1</v>
      </c>
      <c r="J116" s="243">
        <f ca="1">J115/$C$106</f>
        <v>0</v>
      </c>
      <c r="L116" s="243">
        <f ca="1">L115/$C$106</f>
        <v>0</v>
      </c>
      <c r="N116" s="243">
        <f ca="1">N115/$C$106</f>
        <v>0</v>
      </c>
      <c r="P116" s="243">
        <f ca="1">P115/$C$106</f>
        <v>0</v>
      </c>
      <c r="R116" s="243">
        <f ca="1">R115/$C$106</f>
        <v>0</v>
      </c>
      <c r="T116" s="243">
        <f ca="1">T115/$C$106</f>
        <v>0</v>
      </c>
      <c r="V116" s="243">
        <f ca="1">V115/$C$106</f>
        <v>0</v>
      </c>
      <c r="X116" s="243">
        <f ca="1">X115/$C$106</f>
        <v>0</v>
      </c>
      <c r="Z116" s="243">
        <f ca="1">Z115/$C$106</f>
        <v>0</v>
      </c>
      <c r="AB116" s="243">
        <f ca="1">AB115/$C$106</f>
        <v>0</v>
      </c>
      <c r="AD116" s="243">
        <f ca="1">AD115/$C$106</f>
        <v>0</v>
      </c>
      <c r="AF116" s="243">
        <f ca="1">AF115/$C$106</f>
        <v>0</v>
      </c>
      <c r="AH116" s="243">
        <f ca="1">AH115/$C$106</f>
        <v>0</v>
      </c>
      <c r="AJ116" s="243">
        <f ca="1">AJ115/$C$106</f>
        <v>0</v>
      </c>
      <c r="AL116" s="243">
        <f ca="1">AL115/$C$106</f>
        <v>0</v>
      </c>
      <c r="AN116" s="243">
        <f ca="1">AN115/$C$106</f>
        <v>0</v>
      </c>
      <c r="AP116" s="243">
        <f ca="1">AP115/$C$106</f>
        <v>0</v>
      </c>
    </row>
    <row r="117" spans="2:47" s="252" customFormat="1">
      <c r="B117" s="258" t="s">
        <v>751</v>
      </c>
      <c r="C117" s="253"/>
      <c r="D117" s="253">
        <f>IF(Input!C9="","",Input!C10/Input!C9*Input!C30)</f>
        <v>1.5924749999999999</v>
      </c>
      <c r="E117" s="253"/>
      <c r="F117" s="253">
        <f>IF(Input!E9="","",Input!E10/Input!E9*Input!E30)</f>
        <v>0.67997731518548166</v>
      </c>
      <c r="G117" s="253"/>
      <c r="H117" s="253">
        <f>IF(Input!G9="","",Input!G10/Input!G9*Input!G30)</f>
        <v>0.68794829024186821</v>
      </c>
      <c r="I117" s="253"/>
      <c r="J117" s="253" t="str">
        <f>IF(Input!I9="","",Input!I10/Input!I9*Input!I30)</f>
        <v/>
      </c>
      <c r="K117" s="253"/>
      <c r="L117" s="253" t="str">
        <f>IF(Input!K9="","",Input!K10/Input!K9*Input!K30)</f>
        <v/>
      </c>
      <c r="M117" s="253"/>
      <c r="N117" s="253" t="str">
        <f>IF(Input!M9="","",Input!M10/Input!M9*Input!M30)</f>
        <v/>
      </c>
      <c r="O117" s="253"/>
      <c r="P117" s="253" t="str">
        <f>IF(Input!O9="","",Input!O10/Input!O9*Input!O30)</f>
        <v/>
      </c>
      <c r="Q117" s="253"/>
      <c r="R117" s="253" t="str">
        <f>IF(Input!Q9="","",Input!Q10/Input!Q9*Input!Q30)</f>
        <v/>
      </c>
      <c r="S117" s="253"/>
      <c r="T117" s="253" t="str">
        <f>IF(Input!S9="","",Input!S10/Input!S9*Input!S30)</f>
        <v/>
      </c>
      <c r="U117" s="253"/>
      <c r="V117" s="253" t="str">
        <f>IF(Input!U9="","",Input!U10/Input!U9*Input!U30)</f>
        <v/>
      </c>
      <c r="W117" s="253"/>
      <c r="X117" s="253" t="str">
        <f>IF(Input!W9="","",Input!W10/Input!W9*Input!W30)</f>
        <v/>
      </c>
      <c r="Y117" s="253"/>
      <c r="Z117" s="253" t="str">
        <f>IF(Input!Y9="","",Input!Y10/Input!Y9*Input!Y30)</f>
        <v/>
      </c>
      <c r="AA117" s="253"/>
      <c r="AB117" s="253" t="str">
        <f>IF(Input!AA9="","",Input!AA10/Input!AA9*Input!AA30)</f>
        <v/>
      </c>
      <c r="AC117" s="253"/>
      <c r="AD117" s="253" t="str">
        <f>IF(Input!AC9="","",Input!AC10/Input!AC9*Input!AC30)</f>
        <v/>
      </c>
      <c r="AE117" s="253"/>
      <c r="AF117" s="253" t="str">
        <f>IF(Input!AE9="","",Input!AE10/Input!AE9*Input!AE30)</f>
        <v/>
      </c>
      <c r="AG117" s="253"/>
      <c r="AH117" s="253" t="str">
        <f>IF(Input!AG9="","",Input!AG10/Input!AG9*Input!AG30)</f>
        <v/>
      </c>
      <c r="AI117" s="253"/>
      <c r="AJ117" s="253" t="str">
        <f>IF(Input!AI9="","",Input!AI10/Input!AI9*Input!AI30)</f>
        <v/>
      </c>
      <c r="AK117" s="253"/>
      <c r="AL117" s="253" t="str">
        <f>IF(Input!AK9="","",Input!AK10/Input!AK9*Input!AK30)</f>
        <v/>
      </c>
      <c r="AM117" s="253"/>
      <c r="AN117" s="253" t="str">
        <f>IF(Input!AM9="","",Input!AM10/Input!AM9*Input!AM30)</f>
        <v/>
      </c>
      <c r="AO117" s="253"/>
      <c r="AP117" s="253" t="str">
        <f>IF(Input!AO9="","",Input!AO10/Input!AO9*Input!AO30)</f>
        <v/>
      </c>
      <c r="AQ117" s="253"/>
      <c r="AU117" s="257"/>
    </row>
    <row r="118" spans="2:47">
      <c r="B118" s="246"/>
      <c r="E118" s="243"/>
      <c r="G118" s="243"/>
      <c r="I118" s="243"/>
      <c r="K118" s="243"/>
      <c r="M118" s="243"/>
      <c r="O118" s="243"/>
      <c r="Q118" s="243"/>
      <c r="S118" s="243"/>
      <c r="U118" s="243"/>
      <c r="W118" s="243"/>
      <c r="Y118" s="243"/>
      <c r="AA118" s="243"/>
      <c r="AC118" s="243"/>
      <c r="AE118" s="243"/>
      <c r="AG118" s="243"/>
      <c r="AI118" s="243"/>
      <c r="AK118" s="243"/>
      <c r="AM118" s="243"/>
      <c r="AO118" s="243"/>
      <c r="AQ118" s="243"/>
    </row>
    <row r="119" spans="2:47">
      <c r="B119" s="225" t="s">
        <v>759</v>
      </c>
      <c r="D119" s="243">
        <f>SUM(Input!C17:C20)</f>
        <v>49</v>
      </c>
      <c r="F119" s="243">
        <f>SUM(Input!E17:E20)</f>
        <v>51</v>
      </c>
      <c r="H119" s="243">
        <f>SUM(Input!G17:G20)</f>
        <v>48</v>
      </c>
      <c r="J119" s="243">
        <f>SUM(Input!I17:I20)</f>
        <v>0</v>
      </c>
      <c r="L119" s="243">
        <f>SUM(Input!K17:K20)</f>
        <v>0</v>
      </c>
      <c r="N119" s="243">
        <f>SUM(Input!M17:M20)</f>
        <v>0</v>
      </c>
      <c r="P119" s="243">
        <f>SUM(Input!O17:O20)</f>
        <v>0</v>
      </c>
      <c r="R119" s="243">
        <f>SUM(Input!Q17:Q20)</f>
        <v>0</v>
      </c>
      <c r="T119" s="243">
        <f>SUM(Input!S17:S20)</f>
        <v>0</v>
      </c>
      <c r="V119" s="243">
        <f>SUM(Input!U17:U20)</f>
        <v>0</v>
      </c>
      <c r="X119" s="243">
        <f>SUM(Input!W17:W20)</f>
        <v>0</v>
      </c>
      <c r="Z119" s="243">
        <f>SUM(Input!Y17:Y20)</f>
        <v>0</v>
      </c>
      <c r="AB119" s="243">
        <f>SUM(Input!AA17:AA20)</f>
        <v>0</v>
      </c>
      <c r="AD119" s="243">
        <f>SUM(Input!AC17:AC20)</f>
        <v>0</v>
      </c>
      <c r="AF119" s="243">
        <f>SUM(Input!AE17:AE20)</f>
        <v>0</v>
      </c>
      <c r="AH119" s="243">
        <f>SUM(Input!AG17:AG20)</f>
        <v>0</v>
      </c>
      <c r="AJ119" s="243">
        <f>SUM(Input!AI17:AI20)</f>
        <v>0</v>
      </c>
      <c r="AL119" s="243">
        <f>SUM(Input!AK17:AK20)</f>
        <v>0</v>
      </c>
      <c r="AN119" s="243">
        <f>SUM(Input!AM17:AM20)</f>
        <v>0</v>
      </c>
      <c r="AP119" s="243">
        <f>SUM(Input!AO17:AO20)</f>
        <v>0</v>
      </c>
    </row>
    <row r="120" spans="2:47">
      <c r="B120" s="225" t="s">
        <v>758</v>
      </c>
      <c r="D120" s="243">
        <f>Input!C21</f>
        <v>5</v>
      </c>
      <c r="F120" s="243">
        <f>Input!E21</f>
        <v>2</v>
      </c>
      <c r="H120" s="243">
        <f>Input!G21</f>
        <v>2</v>
      </c>
      <c r="J120" s="243">
        <f>Input!I21</f>
        <v>0</v>
      </c>
      <c r="L120" s="243">
        <f>Input!K21</f>
        <v>0</v>
      </c>
      <c r="N120" s="243">
        <f>Input!M21</f>
        <v>0</v>
      </c>
      <c r="P120" s="243">
        <f>Input!O21</f>
        <v>0</v>
      </c>
      <c r="R120" s="243">
        <f>Input!Q21</f>
        <v>0</v>
      </c>
      <c r="T120" s="243">
        <f>Input!S21</f>
        <v>0</v>
      </c>
      <c r="V120" s="243">
        <f>Input!U21</f>
        <v>0</v>
      </c>
      <c r="X120" s="243">
        <f>Input!W21</f>
        <v>0</v>
      </c>
      <c r="Z120" s="243">
        <f>Input!Y21</f>
        <v>0</v>
      </c>
      <c r="AB120" s="243">
        <f>Input!AA21</f>
        <v>0</v>
      </c>
      <c r="AD120" s="243">
        <f>Input!AC21</f>
        <v>0</v>
      </c>
      <c r="AF120" s="243">
        <f>Input!AE21</f>
        <v>0</v>
      </c>
      <c r="AH120" s="243">
        <f>Input!AG21</f>
        <v>0</v>
      </c>
      <c r="AJ120" s="243">
        <f>Input!AI21</f>
        <v>0</v>
      </c>
      <c r="AL120" s="243">
        <f>Input!AK21</f>
        <v>0</v>
      </c>
      <c r="AN120" s="243">
        <f>Input!AM21</f>
        <v>0</v>
      </c>
      <c r="AP120" s="243">
        <f>Input!AO21</f>
        <v>0</v>
      </c>
    </row>
    <row r="121" spans="2:47">
      <c r="B121" s="225" t="s">
        <v>748</v>
      </c>
      <c r="D121" s="243">
        <f>Input!C16</f>
        <v>3</v>
      </c>
      <c r="F121" s="243">
        <f>Input!E16</f>
        <v>0</v>
      </c>
      <c r="H121" s="243">
        <f>Input!G16</f>
        <v>35</v>
      </c>
      <c r="J121" s="243">
        <f>Input!I16</f>
        <v>0</v>
      </c>
      <c r="L121" s="243">
        <f>Input!K16</f>
        <v>0</v>
      </c>
      <c r="N121" s="243">
        <f>Input!M16</f>
        <v>0</v>
      </c>
      <c r="P121" s="243">
        <f>Input!O16</f>
        <v>0</v>
      </c>
      <c r="R121" s="243">
        <f>Input!Q16</f>
        <v>0</v>
      </c>
      <c r="T121" s="243">
        <f>Input!S16</f>
        <v>0</v>
      </c>
      <c r="V121" s="243">
        <f>Input!U16</f>
        <v>0</v>
      </c>
      <c r="X121" s="243">
        <f>Input!W16</f>
        <v>0</v>
      </c>
      <c r="Z121" s="243">
        <f>Input!Y16</f>
        <v>0</v>
      </c>
      <c r="AB121" s="243">
        <f>Input!AA16</f>
        <v>0</v>
      </c>
      <c r="AD121" s="243">
        <f>Input!AC16</f>
        <v>0</v>
      </c>
      <c r="AF121" s="243">
        <f>Input!AE16</f>
        <v>0</v>
      </c>
      <c r="AH121" s="243">
        <f>Input!AG16</f>
        <v>0</v>
      </c>
      <c r="AJ121" s="243">
        <f>Input!AI16</f>
        <v>0</v>
      </c>
      <c r="AL121" s="243">
        <f>Input!AK16</f>
        <v>0</v>
      </c>
      <c r="AN121" s="243">
        <f>Input!AM16</f>
        <v>0</v>
      </c>
      <c r="AP121" s="243">
        <f>Input!AO16</f>
        <v>0</v>
      </c>
    </row>
    <row r="124" spans="2:47" s="252" customFormat="1">
      <c r="B124" s="252" t="s">
        <v>775</v>
      </c>
      <c r="C124" s="253"/>
      <c r="D124" s="253">
        <f>IF(D108=0,"",SUM(D119:D121)/D117)</f>
        <v>35.793340554796785</v>
      </c>
      <c r="E124" s="256"/>
      <c r="F124" s="253">
        <f>IF(F108=0,"",SUM(F119:F121)/F117)</f>
        <v>77.943776676642301</v>
      </c>
      <c r="G124" s="256"/>
      <c r="H124" s="253">
        <f>IF(H108=0,"",SUM(H119:H121)/H117)</f>
        <v>123.55579802388313</v>
      </c>
      <c r="I124" s="256"/>
      <c r="J124" s="253" t="str">
        <f>IF(J108=0,"",SUM(J119:J121)/J117)</f>
        <v/>
      </c>
      <c r="K124" s="256"/>
      <c r="L124" s="253" t="str">
        <f>IF(L108=0,"",SUM(L119:L121)/L117)</f>
        <v/>
      </c>
      <c r="M124" s="256"/>
      <c r="N124" s="253" t="str">
        <f>IF(N108=0,"",SUM(N119:N121)/N117)</f>
        <v/>
      </c>
      <c r="O124" s="256"/>
      <c r="P124" s="253" t="str">
        <f>IF(P108=0,"",SUM(P119:P121)/P117)</f>
        <v/>
      </c>
      <c r="Q124" s="256"/>
      <c r="R124" s="253" t="str">
        <f>IF(R108=0,"",SUM(R119:R121)/R117)</f>
        <v/>
      </c>
      <c r="S124" s="256"/>
      <c r="T124" s="253" t="str">
        <f>IF(T108=0,"",SUM(T119:T121)/T117)</f>
        <v/>
      </c>
      <c r="U124" s="256"/>
      <c r="V124" s="253" t="str">
        <f>IF(V108=0,"",SUM(V119:V121)/V117)</f>
        <v/>
      </c>
      <c r="W124" s="256"/>
      <c r="X124" s="253" t="str">
        <f>IF(X108=0,"",SUM(X119:X121)/X117)</f>
        <v/>
      </c>
      <c r="Y124" s="256"/>
      <c r="Z124" s="253" t="str">
        <f>IF(Z108=0,"",SUM(Z119:Z121)/Z117)</f>
        <v/>
      </c>
      <c r="AA124" s="256"/>
      <c r="AB124" s="253" t="str">
        <f>IF(AB108=0,"",SUM(AB119:AB121)/AB117)</f>
        <v/>
      </c>
      <c r="AC124" s="256"/>
      <c r="AD124" s="253" t="str">
        <f>IF(AD108=0,"",SUM(AD119:AD121)/AD117)</f>
        <v/>
      </c>
      <c r="AE124" s="256"/>
      <c r="AF124" s="253" t="str">
        <f>IF(AF108=0,"",SUM(AF119:AF121)/AF117)</f>
        <v/>
      </c>
      <c r="AG124" s="256"/>
      <c r="AH124" s="253" t="str">
        <f>IF(AH108=0,"",SUM(AH119:AH121)/AH117)</f>
        <v/>
      </c>
      <c r="AI124" s="256"/>
      <c r="AJ124" s="253" t="str">
        <f>IF(AJ108=0,"",SUM(AJ119:AJ121)/AJ117)</f>
        <v/>
      </c>
      <c r="AK124" s="256"/>
      <c r="AL124" s="253" t="str">
        <f>IF(AL108=0,"",SUM(AL119:AL121)/AL117)</f>
        <v/>
      </c>
      <c r="AM124" s="256"/>
      <c r="AN124" s="253" t="str">
        <f>IF(AN108=0,"",SUM(AN119:AN121)/AN117)</f>
        <v/>
      </c>
      <c r="AO124" s="256"/>
      <c r="AP124" s="253" t="str">
        <f>IF(AP108=0,"",SUM(AP119:AP121)/AP117)</f>
        <v/>
      </c>
      <c r="AQ124" s="256"/>
      <c r="AR124" s="253">
        <f>SUM(D124:AQ124)</f>
        <v>237.29291525532221</v>
      </c>
      <c r="AU124" s="257"/>
    </row>
    <row r="125" spans="2:47" s="252" customFormat="1">
      <c r="B125" s="255" t="s">
        <v>753</v>
      </c>
      <c r="C125" s="253"/>
      <c r="D125" s="253">
        <f>IF(D108=0,"",SUM(D119:D120)/D117)</f>
        <v>33.909480525596948</v>
      </c>
      <c r="E125" s="256"/>
      <c r="F125" s="253">
        <f>IF(F108=0,"",SUM(F119:F120)/F117)</f>
        <v>77.943776676642301</v>
      </c>
      <c r="G125" s="256"/>
      <c r="H125" s="253">
        <f>IF(H108=0,"",SUM(H119:H120)/H117)</f>
        <v>72.679881190519495</v>
      </c>
      <c r="I125" s="256"/>
      <c r="J125" s="253" t="str">
        <f>IF(J108=0,"",SUM(J119:J120)/J117)</f>
        <v/>
      </c>
      <c r="K125" s="256"/>
      <c r="L125" s="253" t="str">
        <f>IF(L108=0,"",SUM(L119:L120)/L117)</f>
        <v/>
      </c>
      <c r="M125" s="256"/>
      <c r="N125" s="253" t="str">
        <f>IF(N108=0,"",SUM(N119:N120)/N117)</f>
        <v/>
      </c>
      <c r="O125" s="256"/>
      <c r="P125" s="253" t="str">
        <f>IF(P108=0,"",SUM(P119:P120)/P117)</f>
        <v/>
      </c>
      <c r="Q125" s="256"/>
      <c r="R125" s="253" t="str">
        <f>IF(R108=0,"",SUM(R119:R120)/R117)</f>
        <v/>
      </c>
      <c r="S125" s="256"/>
      <c r="T125" s="253" t="str">
        <f>IF(T108=0,"",SUM(T119:T120)/T117)</f>
        <v/>
      </c>
      <c r="U125" s="256"/>
      <c r="V125" s="253" t="str">
        <f>IF(V108=0,"",SUM(V119:V120)/V117)</f>
        <v/>
      </c>
      <c r="W125" s="256"/>
      <c r="X125" s="253" t="str">
        <f>IF(X108=0,"",SUM(X119:X120)/X117)</f>
        <v/>
      </c>
      <c r="Y125" s="256"/>
      <c r="Z125" s="253" t="str">
        <f>IF(Z108=0,"",SUM(Z119:Z120)/Z117)</f>
        <v/>
      </c>
      <c r="AA125" s="256"/>
      <c r="AB125" s="253" t="str">
        <f>IF(AB108=0,"",SUM(AB119:AB120)/AB117)</f>
        <v/>
      </c>
      <c r="AC125" s="256"/>
      <c r="AD125" s="253" t="str">
        <f>IF(AD108=0,"",SUM(AD119:AD120)/AD117)</f>
        <v/>
      </c>
      <c r="AE125" s="256"/>
      <c r="AF125" s="253" t="str">
        <f>IF(AF108=0,"",SUM(AF119:AF120)/AF117)</f>
        <v/>
      </c>
      <c r="AG125" s="256"/>
      <c r="AH125" s="253" t="str">
        <f>IF(AH108=0,"",SUM(AH119:AH120)/AH117)</f>
        <v/>
      </c>
      <c r="AI125" s="256"/>
      <c r="AJ125" s="253" t="str">
        <f>IF(AJ108=0,"",SUM(AJ119:AJ120)/AJ117)</f>
        <v/>
      </c>
      <c r="AK125" s="256"/>
      <c r="AL125" s="253" t="str">
        <f>IF(AL108=0,"",SUM(AL119:AL120)/AL117)</f>
        <v/>
      </c>
      <c r="AM125" s="256"/>
      <c r="AN125" s="253" t="str">
        <f>IF(AN108=0,"",SUM(AN119:AN120)/AN117)</f>
        <v/>
      </c>
      <c r="AO125" s="256"/>
      <c r="AP125" s="253" t="str">
        <f>IF(AP108=0,"",SUM(AP119:AP120)/AP117)</f>
        <v/>
      </c>
      <c r="AQ125" s="256"/>
      <c r="AR125" s="253">
        <f t="shared" ref="AR125:AR133" si="64">SUM(D125:AQ125)</f>
        <v>184.53313839275876</v>
      </c>
      <c r="AU125" s="257"/>
    </row>
    <row r="126" spans="2:47" s="252" customFormat="1">
      <c r="B126" s="255" t="s">
        <v>754</v>
      </c>
      <c r="C126" s="253"/>
      <c r="D126" s="253">
        <f>IF(D108=0,"",D120/D117)</f>
        <v>3.1397667153330509</v>
      </c>
      <c r="E126" s="256"/>
      <c r="F126" s="253">
        <f>IF(F108=0,"",F120/F117)</f>
        <v>2.9412745915714078</v>
      </c>
      <c r="G126" s="256"/>
      <c r="H126" s="253">
        <f>IF(H108=0,"",H120/H117)</f>
        <v>2.9071952476207796</v>
      </c>
      <c r="I126" s="256"/>
      <c r="J126" s="253" t="str">
        <f>IF(J108=0,"",J120/J117)</f>
        <v/>
      </c>
      <c r="K126" s="256"/>
      <c r="L126" s="253" t="str">
        <f>IF(L108=0,"",L120/L117)</f>
        <v/>
      </c>
      <c r="M126" s="256"/>
      <c r="N126" s="253" t="str">
        <f>IF(N108=0,"",N120/N117)</f>
        <v/>
      </c>
      <c r="O126" s="256"/>
      <c r="P126" s="253" t="str">
        <f>IF(P108=0,"",P120/P117)</f>
        <v/>
      </c>
      <c r="Q126" s="256"/>
      <c r="R126" s="253" t="str">
        <f>IF(R108=0,"",R120/R117)</f>
        <v/>
      </c>
      <c r="S126" s="256"/>
      <c r="T126" s="253" t="str">
        <f>IF(T108=0,"",T120/T117)</f>
        <v/>
      </c>
      <c r="U126" s="256"/>
      <c r="V126" s="253" t="str">
        <f>IF(V108=0,"",V120/V117)</f>
        <v/>
      </c>
      <c r="W126" s="256"/>
      <c r="X126" s="253" t="str">
        <f>IF(X108=0,"",X120/X117)</f>
        <v/>
      </c>
      <c r="Y126" s="256"/>
      <c r="Z126" s="253" t="str">
        <f>IF(Z108=0,"",Z120/Z117)</f>
        <v/>
      </c>
      <c r="AA126" s="256"/>
      <c r="AB126" s="253" t="str">
        <f>IF(AB108=0,"",AB120/AB117)</f>
        <v/>
      </c>
      <c r="AC126" s="256"/>
      <c r="AD126" s="253" t="str">
        <f>IF(AD108=0,"",AD120/AD117)</f>
        <v/>
      </c>
      <c r="AE126" s="256"/>
      <c r="AF126" s="253" t="str">
        <f>IF(AF108=0,"",AF120/AF117)</f>
        <v/>
      </c>
      <c r="AG126" s="256"/>
      <c r="AH126" s="253" t="str">
        <f>IF(AH108=0,"",AH120/AH117)</f>
        <v/>
      </c>
      <c r="AI126" s="256"/>
      <c r="AJ126" s="253" t="str">
        <f>IF(AJ108=0,"",AJ120/AJ117)</f>
        <v/>
      </c>
      <c r="AK126" s="256"/>
      <c r="AL126" s="253" t="str">
        <f>IF(AL108=0,"",AL120/AL117)</f>
        <v/>
      </c>
      <c r="AM126" s="256"/>
      <c r="AN126" s="253" t="str">
        <f>IF(AN108=0,"",AN120/AN117)</f>
        <v/>
      </c>
      <c r="AO126" s="256"/>
      <c r="AP126" s="253" t="str">
        <f>IF(AP108=0,"",AP120/AP117)</f>
        <v/>
      </c>
      <c r="AQ126" s="256"/>
      <c r="AR126" s="253">
        <f t="shared" si="64"/>
        <v>8.988236554525237</v>
      </c>
      <c r="AU126" s="257"/>
    </row>
    <row r="127" spans="2:47" s="252" customFormat="1">
      <c r="B127" s="255" t="s">
        <v>755</v>
      </c>
      <c r="C127" s="253"/>
      <c r="D127" s="253">
        <f>IF(D108=0,"",D119/D117)</f>
        <v>30.769713810263902</v>
      </c>
      <c r="E127" s="256"/>
      <c r="F127" s="253">
        <f>IF(F108=0,"",F119/F117)</f>
        <v>75.002502085070901</v>
      </c>
      <c r="G127" s="256"/>
      <c r="H127" s="253">
        <f>IF(H108=0,"",H119/H117)</f>
        <v>69.772685942898704</v>
      </c>
      <c r="I127" s="256"/>
      <c r="J127" s="253" t="str">
        <f>IF(J108=0,"",J119/J117)</f>
        <v/>
      </c>
      <c r="K127" s="256"/>
      <c r="L127" s="253" t="str">
        <f>IF(L108=0,"",L119/L117)</f>
        <v/>
      </c>
      <c r="M127" s="256"/>
      <c r="N127" s="253" t="str">
        <f>IF(N108=0,"",N119/N117)</f>
        <v/>
      </c>
      <c r="O127" s="256"/>
      <c r="P127" s="253" t="str">
        <f>IF(P108=0,"",P119/P117)</f>
        <v/>
      </c>
      <c r="Q127" s="256"/>
      <c r="R127" s="253" t="str">
        <f>IF(R108=0,"",R119/R117)</f>
        <v/>
      </c>
      <c r="S127" s="256"/>
      <c r="T127" s="253" t="str">
        <f>IF(T108=0,"",T119/T117)</f>
        <v/>
      </c>
      <c r="U127" s="256"/>
      <c r="V127" s="253" t="str">
        <f>IF(V108=0,"",V119/V117)</f>
        <v/>
      </c>
      <c r="W127" s="256"/>
      <c r="X127" s="253" t="str">
        <f>IF(X108=0,"",X119/X117)</f>
        <v/>
      </c>
      <c r="Y127" s="256"/>
      <c r="Z127" s="253" t="str">
        <f>IF(Z108=0,"",Z119/Z117)</f>
        <v/>
      </c>
      <c r="AA127" s="256"/>
      <c r="AB127" s="253" t="str">
        <f>IF(AB108=0,"",AB119/AB117)</f>
        <v/>
      </c>
      <c r="AC127" s="256"/>
      <c r="AD127" s="253" t="str">
        <f>IF(AD108=0,"",AD119/AD117)</f>
        <v/>
      </c>
      <c r="AE127" s="256"/>
      <c r="AF127" s="253" t="str">
        <f>IF(AF108=0,"",AF119/AF117)</f>
        <v/>
      </c>
      <c r="AG127" s="256"/>
      <c r="AH127" s="253" t="str">
        <f>IF(AH108=0,"",AH119/AH117)</f>
        <v/>
      </c>
      <c r="AI127" s="256"/>
      <c r="AJ127" s="253" t="str">
        <f>IF(AJ108=0,"",AJ119/AJ117)</f>
        <v/>
      </c>
      <c r="AK127" s="256"/>
      <c r="AL127" s="253" t="str">
        <f>IF(AL108=0,"",AL119/AL117)</f>
        <v/>
      </c>
      <c r="AM127" s="256"/>
      <c r="AN127" s="253" t="str">
        <f>IF(AN108=0,"",AN119/AN117)</f>
        <v/>
      </c>
      <c r="AO127" s="256"/>
      <c r="AP127" s="253" t="str">
        <f>IF(AP108=0,"",AP119/AP117)</f>
        <v/>
      </c>
      <c r="AQ127" s="256"/>
      <c r="AR127" s="253">
        <f t="shared" si="64"/>
        <v>175.5449018382335</v>
      </c>
      <c r="AU127" s="257"/>
    </row>
    <row r="128" spans="2:47" s="252" customFormat="1">
      <c r="B128" s="255" t="s">
        <v>756</v>
      </c>
      <c r="C128" s="253"/>
      <c r="D128" s="253">
        <f>IF(D108=0,"",D121/D117)</f>
        <v>1.8838600291998306</v>
      </c>
      <c r="E128" s="256"/>
      <c r="F128" s="253">
        <f>IF(F108=0,"",F121/F117)</f>
        <v>0</v>
      </c>
      <c r="G128" s="256"/>
      <c r="H128" s="253">
        <f>IF(H108=0,"",H121/H117)</f>
        <v>50.87591683336364</v>
      </c>
      <c r="I128" s="256"/>
      <c r="J128" s="253" t="str">
        <f>IF(J108=0,"",J121/J117)</f>
        <v/>
      </c>
      <c r="K128" s="256"/>
      <c r="L128" s="253" t="str">
        <f>IF(L108=0,"",L121/L117)</f>
        <v/>
      </c>
      <c r="M128" s="256"/>
      <c r="N128" s="253" t="str">
        <f>IF(N108=0,"",N121/N117)</f>
        <v/>
      </c>
      <c r="O128" s="256"/>
      <c r="P128" s="253" t="str">
        <f>IF(P108=0,"",P121/P117)</f>
        <v/>
      </c>
      <c r="Q128" s="256"/>
      <c r="R128" s="253" t="str">
        <f>IF(R108=0,"",R121/R117)</f>
        <v/>
      </c>
      <c r="S128" s="256"/>
      <c r="T128" s="253" t="str">
        <f>IF(T108=0,"",T121/T117)</f>
        <v/>
      </c>
      <c r="U128" s="256"/>
      <c r="V128" s="253" t="str">
        <f>IF(V108=0,"",V121/V117)</f>
        <v/>
      </c>
      <c r="W128" s="256"/>
      <c r="X128" s="253" t="str">
        <f>IF(X108=0,"",X121/X117)</f>
        <v/>
      </c>
      <c r="Y128" s="256"/>
      <c r="Z128" s="253" t="str">
        <f>IF(Z108=0,"",Z121/Z117)</f>
        <v/>
      </c>
      <c r="AA128" s="256"/>
      <c r="AB128" s="253" t="str">
        <f>IF(AB108=0,"",AB121/AB117)</f>
        <v/>
      </c>
      <c r="AC128" s="256"/>
      <c r="AD128" s="253" t="str">
        <f>IF(AD108=0,"",AD121/AD117)</f>
        <v/>
      </c>
      <c r="AE128" s="256"/>
      <c r="AF128" s="253" t="str">
        <f>IF(AF108=0,"",AF121/AF117)</f>
        <v/>
      </c>
      <c r="AG128" s="256"/>
      <c r="AH128" s="253" t="str">
        <f>IF(AH108=0,"",AH121/AH117)</f>
        <v/>
      </c>
      <c r="AI128" s="256"/>
      <c r="AJ128" s="253" t="str">
        <f>IF(AJ108=0,"",AJ121/AJ117)</f>
        <v/>
      </c>
      <c r="AK128" s="256"/>
      <c r="AL128" s="253" t="str">
        <f>IF(AL108=0,"",AL121/AL117)</f>
        <v/>
      </c>
      <c r="AM128" s="256"/>
      <c r="AN128" s="253" t="str">
        <f>IF(AN108=0,"",AN121/AN117)</f>
        <v/>
      </c>
      <c r="AO128" s="256"/>
      <c r="AP128" s="253" t="str">
        <f>IF(AP108=0,"",AP121/AP117)</f>
        <v/>
      </c>
      <c r="AQ128" s="256"/>
      <c r="AR128" s="253">
        <f t="shared" si="64"/>
        <v>52.75977686256347</v>
      </c>
      <c r="AU128" s="257"/>
    </row>
    <row r="129" spans="2:52" s="252" customFormat="1">
      <c r="B129" s="258" t="s">
        <v>776</v>
      </c>
      <c r="C129" s="253"/>
      <c r="D129" s="253">
        <f ca="1">IF(D108=0,"",ROUND(D124*D116,1))</f>
        <v>76.5</v>
      </c>
      <c r="E129" s="256"/>
      <c r="F129" s="253">
        <f ca="1">IF(F108=0,"",ROUND(F124*F116,1))</f>
        <v>113.3</v>
      </c>
      <c r="G129" s="256"/>
      <c r="H129" s="253">
        <f ca="1">IF(H108=0,"",ROUND(H124*H116,1))</f>
        <v>123.6</v>
      </c>
      <c r="I129" s="256"/>
      <c r="J129" s="253" t="str">
        <f>IF(J108=0,"",ROUND(J124*J116,1))</f>
        <v/>
      </c>
      <c r="K129" s="256"/>
      <c r="L129" s="253" t="str">
        <f>IF(L108=0,"",ROUND(L124*L116,1))</f>
        <v/>
      </c>
      <c r="M129" s="256"/>
      <c r="N129" s="253" t="str">
        <f>IF(N108=0,"",ROUND(N124*N116,1))</f>
        <v/>
      </c>
      <c r="O129" s="256"/>
      <c r="P129" s="253" t="str">
        <f>IF(P108=0,"",ROUND(P124*P116,1))</f>
        <v/>
      </c>
      <c r="Q129" s="256"/>
      <c r="R129" s="253" t="str">
        <f>IF(R108=0,"",ROUND(R124*R116,1))</f>
        <v/>
      </c>
      <c r="S129" s="256"/>
      <c r="T129" s="253" t="str">
        <f>IF(T108=0,"",ROUND(T124*T116,1))</f>
        <v/>
      </c>
      <c r="U129" s="256"/>
      <c r="V129" s="253" t="str">
        <f>IF(V108=0,"",ROUND(V124*V116,1))</f>
        <v/>
      </c>
      <c r="W129" s="256"/>
      <c r="X129" s="253" t="str">
        <f>IF(X108=0,"",ROUND(X124*X116,1))</f>
        <v/>
      </c>
      <c r="Y129" s="256"/>
      <c r="Z129" s="253" t="str">
        <f>IF(Z108=0,"",ROUND(Z124*Z116,1))</f>
        <v/>
      </c>
      <c r="AA129" s="256"/>
      <c r="AB129" s="253" t="str">
        <f>IF(AB108=0,"",ROUND(AB124*AB116,1))</f>
        <v/>
      </c>
      <c r="AC129" s="256"/>
      <c r="AD129" s="253" t="str">
        <f>IF(AD108=0,"",ROUND(AD124*AD116,1))</f>
        <v/>
      </c>
      <c r="AE129" s="256"/>
      <c r="AF129" s="253" t="str">
        <f>IF(AF108=0,"",ROUND(AF124*AF116,1))</f>
        <v/>
      </c>
      <c r="AG129" s="256"/>
      <c r="AH129" s="253" t="str">
        <f>IF(AH108=0,"",ROUND(AH124*AH116,1))</f>
        <v/>
      </c>
      <c r="AI129" s="256"/>
      <c r="AJ129" s="253" t="str">
        <f>IF(AJ108=0,"",ROUND(AJ124*AJ116,1))</f>
        <v/>
      </c>
      <c r="AK129" s="256"/>
      <c r="AL129" s="253" t="str">
        <f>IF(AL108=0,"",ROUND(AL124*AL116,1))</f>
        <v/>
      </c>
      <c r="AM129" s="256"/>
      <c r="AN129" s="253" t="str">
        <f>IF(AN108=0,"",ROUND(AN124*AN116,1))</f>
        <v/>
      </c>
      <c r="AO129" s="256"/>
      <c r="AP129" s="253" t="str">
        <f>IF(AP108=0,"",ROUND(AP124*AP116,1))</f>
        <v/>
      </c>
      <c r="AQ129" s="256"/>
      <c r="AR129" s="253">
        <f ca="1">SUM(D129:AQ129)</f>
        <v>313.39999999999998</v>
      </c>
      <c r="AS129" s="256"/>
      <c r="AT129" s="256"/>
      <c r="AU129" s="253"/>
      <c r="AV129" s="256"/>
      <c r="AW129" s="253"/>
      <c r="AX129" s="256"/>
      <c r="AY129" s="253"/>
      <c r="AZ129" s="256"/>
    </row>
    <row r="130" spans="2:52" s="252" customFormat="1">
      <c r="B130" s="255" t="s">
        <v>760</v>
      </c>
      <c r="C130" s="253"/>
      <c r="D130" s="253">
        <f ca="1">IF(D$108=0,"",ROUND(D125*D$116,1))</f>
        <v>72.5</v>
      </c>
      <c r="E130" s="256"/>
      <c r="F130" s="253">
        <f ca="1">IF(F$108=0,"",ROUND(F125*F$116,1))</f>
        <v>113.3</v>
      </c>
      <c r="G130" s="256"/>
      <c r="H130" s="253">
        <f ca="1">IF(H$108=0,"",ROUND(H125*H$116,1))</f>
        <v>72.7</v>
      </c>
      <c r="I130" s="256"/>
      <c r="J130" s="253" t="str">
        <f>IF(J$108=0,"",ROUND(J125*J$116,1))</f>
        <v/>
      </c>
      <c r="K130" s="256"/>
      <c r="L130" s="253" t="str">
        <f>IF(L$108=0,"",ROUND(L125*L$116,1))</f>
        <v/>
      </c>
      <c r="M130" s="256"/>
      <c r="N130" s="253" t="str">
        <f>IF(N$108=0,"",ROUND(N125*N$116,1))</f>
        <v/>
      </c>
      <c r="O130" s="256"/>
      <c r="P130" s="253" t="str">
        <f>IF(P$108=0,"",ROUND(P125*P$116,1))</f>
        <v/>
      </c>
      <c r="Q130" s="256"/>
      <c r="R130" s="253" t="str">
        <f>IF(R$108=0,"",ROUND(R125*R$116,1))</f>
        <v/>
      </c>
      <c r="S130" s="256"/>
      <c r="T130" s="253" t="str">
        <f>IF(T$108=0,"",ROUND(T125*T$116,1))</f>
        <v/>
      </c>
      <c r="U130" s="256"/>
      <c r="V130" s="253" t="str">
        <f>IF(V$108=0,"",ROUND(V125*V$116,1))</f>
        <v/>
      </c>
      <c r="W130" s="256"/>
      <c r="X130" s="253" t="str">
        <f>IF(X$108=0,"",ROUND(X125*X$116,1))</f>
        <v/>
      </c>
      <c r="Y130" s="256"/>
      <c r="Z130" s="253" t="str">
        <f>IF(Z$108=0,"",ROUND(Z125*Z$116,1))</f>
        <v/>
      </c>
      <c r="AA130" s="256"/>
      <c r="AB130" s="253" t="str">
        <f>IF(AB$108=0,"",ROUND(AB125*AB$116,1))</f>
        <v/>
      </c>
      <c r="AC130" s="256"/>
      <c r="AD130" s="253" t="str">
        <f>IF(AD$108=0,"",ROUND(AD125*AD$116,1))</f>
        <v/>
      </c>
      <c r="AE130" s="256"/>
      <c r="AF130" s="253" t="str">
        <f>IF(AF$108=0,"",ROUND(AF125*AF$116,1))</f>
        <v/>
      </c>
      <c r="AG130" s="256"/>
      <c r="AH130" s="253" t="str">
        <f>IF(AH$108=0,"",ROUND(AH125*AH$116,1))</f>
        <v/>
      </c>
      <c r="AI130" s="256"/>
      <c r="AJ130" s="253" t="str">
        <f>IF(AJ$108=0,"",ROUND(AJ125*AJ$116,1))</f>
        <v/>
      </c>
      <c r="AK130" s="256"/>
      <c r="AL130" s="253" t="str">
        <f>IF(AL$108=0,"",ROUND(AL125*AL$116,1))</f>
        <v/>
      </c>
      <c r="AM130" s="256"/>
      <c r="AN130" s="253" t="str">
        <f>IF(AN$108=0,"",ROUND(AN125*AN$116,1))</f>
        <v/>
      </c>
      <c r="AO130" s="256"/>
      <c r="AP130" s="253" t="str">
        <f>IF(AP$108=0,"",ROUND(AP125*AP$116,1))</f>
        <v/>
      </c>
      <c r="AQ130" s="256"/>
      <c r="AR130" s="253">
        <f t="shared" ca="1" si="64"/>
        <v>258.5</v>
      </c>
      <c r="AU130" s="257"/>
    </row>
    <row r="131" spans="2:52" s="252" customFormat="1">
      <c r="B131" s="255" t="s">
        <v>761</v>
      </c>
      <c r="C131" s="253"/>
      <c r="D131" s="253">
        <f ca="1">IF(D$108=0,"",ROUND(D126*D$116,1))</f>
        <v>6.7</v>
      </c>
      <c r="E131" s="256"/>
      <c r="F131" s="253">
        <f ca="1">IF(F$108=0,"",ROUND(F126*F$116,1))</f>
        <v>4.3</v>
      </c>
      <c r="G131" s="256"/>
      <c r="H131" s="253">
        <f ca="1">IF(H$108=0,"",ROUND(H126*H$116,1))</f>
        <v>2.9</v>
      </c>
      <c r="I131" s="256"/>
      <c r="J131" s="253" t="str">
        <f>IF(J$108=0,"",ROUND(J126*J$116,1))</f>
        <v/>
      </c>
      <c r="K131" s="256"/>
      <c r="L131" s="253" t="str">
        <f>IF(L$108=0,"",ROUND(L126*L$116,1))</f>
        <v/>
      </c>
      <c r="M131" s="256"/>
      <c r="N131" s="253" t="str">
        <f>IF(N$108=0,"",ROUND(N126*N$116,1))</f>
        <v/>
      </c>
      <c r="O131" s="256"/>
      <c r="P131" s="253" t="str">
        <f>IF(P$108=0,"",ROUND(P126*P$116,1))</f>
        <v/>
      </c>
      <c r="Q131" s="256"/>
      <c r="R131" s="253" t="str">
        <f>IF(R$108=0,"",ROUND(R126*R$116,1))</f>
        <v/>
      </c>
      <c r="S131" s="256"/>
      <c r="T131" s="253" t="str">
        <f>IF(T$108=0,"",ROUND(T126*T$116,1))</f>
        <v/>
      </c>
      <c r="U131" s="256"/>
      <c r="V131" s="253" t="str">
        <f>IF(V$108=0,"",ROUND(V126*V$116,1))</f>
        <v/>
      </c>
      <c r="W131" s="256"/>
      <c r="X131" s="253" t="str">
        <f>IF(X$108=0,"",ROUND(X126*X$116,1))</f>
        <v/>
      </c>
      <c r="Y131" s="256"/>
      <c r="Z131" s="253" t="str">
        <f>IF(Z$108=0,"",ROUND(Z126*Z$116,1))</f>
        <v/>
      </c>
      <c r="AA131" s="256"/>
      <c r="AB131" s="253" t="str">
        <f>IF(AB$108=0,"",ROUND(AB126*AB$116,1))</f>
        <v/>
      </c>
      <c r="AC131" s="256"/>
      <c r="AD131" s="253" t="str">
        <f>IF(AD$108=0,"",ROUND(AD126*AD$116,1))</f>
        <v/>
      </c>
      <c r="AE131" s="256"/>
      <c r="AF131" s="253" t="str">
        <f>IF(AF$108=0,"",ROUND(AF126*AF$116,1))</f>
        <v/>
      </c>
      <c r="AG131" s="256"/>
      <c r="AH131" s="253" t="str">
        <f>IF(AH$108=0,"",ROUND(AH126*AH$116,1))</f>
        <v/>
      </c>
      <c r="AI131" s="256"/>
      <c r="AJ131" s="253" t="str">
        <f>IF(AJ$108=0,"",ROUND(AJ126*AJ$116,1))</f>
        <v/>
      </c>
      <c r="AK131" s="256"/>
      <c r="AL131" s="253" t="str">
        <f>IF(AL$108=0,"",ROUND(AL126*AL$116,1))</f>
        <v/>
      </c>
      <c r="AM131" s="256"/>
      <c r="AN131" s="253" t="str">
        <f>IF(AN$108=0,"",ROUND(AN126*AN$116,1))</f>
        <v/>
      </c>
      <c r="AO131" s="256"/>
      <c r="AP131" s="253" t="str">
        <f>IF(AP$108=0,"",ROUND(AP126*AP$116,1))</f>
        <v/>
      </c>
      <c r="AQ131" s="256"/>
      <c r="AR131" s="253">
        <f t="shared" ca="1" si="64"/>
        <v>13.9</v>
      </c>
      <c r="AU131" s="257"/>
    </row>
    <row r="132" spans="2:52" s="252" customFormat="1">
      <c r="B132" s="255" t="s">
        <v>762</v>
      </c>
      <c r="C132" s="253"/>
      <c r="D132" s="253">
        <f ca="1">IF(D$108=0,"",ROUND(D127*D$116,1))</f>
        <v>65.8</v>
      </c>
      <c r="E132" s="256"/>
      <c r="F132" s="253">
        <f ca="1">IF(F$108=0,"",ROUND(F127*F$116,1))</f>
        <v>109</v>
      </c>
      <c r="G132" s="256"/>
      <c r="H132" s="253">
        <f ca="1">IF(H$108=0,"",ROUND(H127*H$116,1))</f>
        <v>69.8</v>
      </c>
      <c r="I132" s="256"/>
      <c r="J132" s="253" t="str">
        <f>IF(J$108=0,"",ROUND(J127*J$116,1))</f>
        <v/>
      </c>
      <c r="K132" s="256"/>
      <c r="L132" s="253" t="str">
        <f>IF(L$108=0,"",ROUND(L127*L$116,1))</f>
        <v/>
      </c>
      <c r="M132" s="256"/>
      <c r="N132" s="253" t="str">
        <f>IF(N$108=0,"",ROUND(N127*N$116,1))</f>
        <v/>
      </c>
      <c r="O132" s="256"/>
      <c r="P132" s="253" t="str">
        <f>IF(P$108=0,"",ROUND(P127*P$116,1))</f>
        <v/>
      </c>
      <c r="Q132" s="256"/>
      <c r="R132" s="253" t="str">
        <f>IF(R$108=0,"",ROUND(R127*R$116,1))</f>
        <v/>
      </c>
      <c r="S132" s="256"/>
      <c r="T132" s="253" t="str">
        <f>IF(T$108=0,"",ROUND(T127*T$116,1))</f>
        <v/>
      </c>
      <c r="U132" s="256"/>
      <c r="V132" s="253" t="str">
        <f>IF(V$108=0,"",ROUND(V127*V$116,1))</f>
        <v/>
      </c>
      <c r="W132" s="256"/>
      <c r="X132" s="253" t="str">
        <f>IF(X$108=0,"",ROUND(X127*X$116,1))</f>
        <v/>
      </c>
      <c r="Y132" s="256"/>
      <c r="Z132" s="253" t="str">
        <f>IF(Z$108=0,"",ROUND(Z127*Z$116,1))</f>
        <v/>
      </c>
      <c r="AA132" s="256"/>
      <c r="AB132" s="253" t="str">
        <f>IF(AB$108=0,"",ROUND(AB127*AB$116,1))</f>
        <v/>
      </c>
      <c r="AC132" s="256"/>
      <c r="AD132" s="253" t="str">
        <f>IF(AD$108=0,"",ROUND(AD127*AD$116,1))</f>
        <v/>
      </c>
      <c r="AE132" s="256"/>
      <c r="AF132" s="253" t="str">
        <f>IF(AF$108=0,"",ROUND(AF127*AF$116,1))</f>
        <v/>
      </c>
      <c r="AG132" s="256"/>
      <c r="AH132" s="253" t="str">
        <f>IF(AH$108=0,"",ROUND(AH127*AH$116,1))</f>
        <v/>
      </c>
      <c r="AI132" s="256"/>
      <c r="AJ132" s="253" t="str">
        <f>IF(AJ$108=0,"",ROUND(AJ127*AJ$116,1))</f>
        <v/>
      </c>
      <c r="AK132" s="256"/>
      <c r="AL132" s="253" t="str">
        <f>IF(AL$108=0,"",ROUND(AL127*AL$116,1))</f>
        <v/>
      </c>
      <c r="AM132" s="256"/>
      <c r="AN132" s="253" t="str">
        <f>IF(AN$108=0,"",ROUND(AN127*AN$116,1))</f>
        <v/>
      </c>
      <c r="AO132" s="256"/>
      <c r="AP132" s="253" t="str">
        <f>IF(AP$108=0,"",ROUND(AP127*AP$116,1))</f>
        <v/>
      </c>
      <c r="AQ132" s="256"/>
      <c r="AR132" s="253">
        <f t="shared" ca="1" si="64"/>
        <v>244.60000000000002</v>
      </c>
      <c r="AU132" s="257"/>
    </row>
    <row r="133" spans="2:52" s="252" customFormat="1">
      <c r="B133" s="255" t="s">
        <v>763</v>
      </c>
      <c r="C133" s="253"/>
      <c r="D133" s="253">
        <f ca="1">IF(D$108=0,"",ROUND(D128*D$116,1))</f>
        <v>4</v>
      </c>
      <c r="E133" s="256"/>
      <c r="F133" s="253">
        <f ca="1">IF(F$108=0,"",ROUND(F128*F$116,1))</f>
        <v>0</v>
      </c>
      <c r="G133" s="256"/>
      <c r="H133" s="253">
        <f ca="1">IF(H$108=0,"",ROUND(H128*H$116,1))</f>
        <v>50.9</v>
      </c>
      <c r="I133" s="256"/>
      <c r="J133" s="253" t="str">
        <f>IF(J$108=0,"",ROUND(J128*J$116,1))</f>
        <v/>
      </c>
      <c r="K133" s="256"/>
      <c r="L133" s="253" t="str">
        <f>IF(L$108=0,"",ROUND(L128*L$116,1))</f>
        <v/>
      </c>
      <c r="M133" s="256"/>
      <c r="N133" s="253" t="str">
        <f>IF(N$108=0,"",ROUND(N128*N$116,1))</f>
        <v/>
      </c>
      <c r="O133" s="256"/>
      <c r="P133" s="253" t="str">
        <f>IF(P$108=0,"",ROUND(P128*P$116,1))</f>
        <v/>
      </c>
      <c r="Q133" s="256"/>
      <c r="R133" s="253" t="str">
        <f>IF(R$108=0,"",ROUND(R128*R$116,1))</f>
        <v/>
      </c>
      <c r="S133" s="256"/>
      <c r="T133" s="253" t="str">
        <f>IF(T$108=0,"",ROUND(T128*T$116,1))</f>
        <v/>
      </c>
      <c r="U133" s="256"/>
      <c r="V133" s="253" t="str">
        <f>IF(V$108=0,"",ROUND(V128*V$116,1))</f>
        <v/>
      </c>
      <c r="W133" s="256"/>
      <c r="X133" s="253" t="str">
        <f>IF(X$108=0,"",ROUND(X128*X$116,1))</f>
        <v/>
      </c>
      <c r="Y133" s="256"/>
      <c r="Z133" s="253" t="str">
        <f>IF(Z$108=0,"",ROUND(Z128*Z$116,1))</f>
        <v/>
      </c>
      <c r="AA133" s="256"/>
      <c r="AB133" s="253" t="str">
        <f>IF(AB$108=0,"",ROUND(AB128*AB$116,1))</f>
        <v/>
      </c>
      <c r="AC133" s="256"/>
      <c r="AD133" s="253" t="str">
        <f>IF(AD$108=0,"",ROUND(AD128*AD$116,1))</f>
        <v/>
      </c>
      <c r="AE133" s="256"/>
      <c r="AF133" s="253" t="str">
        <f>IF(AF$108=0,"",ROUND(AF128*AF$116,1))</f>
        <v/>
      </c>
      <c r="AG133" s="256"/>
      <c r="AH133" s="253" t="str">
        <f>IF(AH$108=0,"",ROUND(AH128*AH$116,1))</f>
        <v/>
      </c>
      <c r="AI133" s="256"/>
      <c r="AJ133" s="253" t="str">
        <f>IF(AJ$108=0,"",ROUND(AJ128*AJ$116,1))</f>
        <v/>
      </c>
      <c r="AK133" s="256"/>
      <c r="AL133" s="253" t="str">
        <f>IF(AL$108=0,"",ROUND(AL128*AL$116,1))</f>
        <v/>
      </c>
      <c r="AM133" s="256"/>
      <c r="AN133" s="253" t="str">
        <f>IF(AN$108=0,"",ROUND(AN128*AN$116,1))</f>
        <v/>
      </c>
      <c r="AO133" s="256"/>
      <c r="AP133" s="253" t="str">
        <f>IF(AP$108=0,"",ROUND(AP128*AP$116,1))</f>
        <v/>
      </c>
      <c r="AQ133" s="256"/>
      <c r="AR133" s="253">
        <f t="shared" ca="1" si="64"/>
        <v>54.9</v>
      </c>
      <c r="AU133" s="257"/>
    </row>
    <row r="134" spans="2:52">
      <c r="B134" s="215"/>
    </row>
    <row r="135" spans="2:52">
      <c r="B135" s="215"/>
    </row>
    <row r="136" spans="2:52">
      <c r="B136" s="215"/>
    </row>
    <row r="137" spans="2:52">
      <c r="B137" s="215"/>
    </row>
    <row r="138" spans="2:52">
      <c r="B138" s="215"/>
    </row>
    <row r="139" spans="2:52">
      <c r="B139" s="215"/>
    </row>
    <row r="140" spans="2:52">
      <c r="B140" s="215"/>
    </row>
    <row r="141" spans="2:52">
      <c r="B141" s="215"/>
    </row>
    <row r="142" spans="2:52">
      <c r="B142" s="215"/>
    </row>
    <row r="143" spans="2:52">
      <c r="B143" s="215"/>
    </row>
    <row r="144" spans="2:52">
      <c r="B144" s="215"/>
    </row>
    <row r="145" spans="2:3">
      <c r="B145" s="215"/>
    </row>
    <row r="146" spans="2:3">
      <c r="B146" s="215"/>
    </row>
    <row r="147" spans="2:3">
      <c r="B147" s="215"/>
    </row>
    <row r="148" spans="2:3">
      <c r="B148" s="215" t="s">
        <v>734</v>
      </c>
    </row>
    <row r="149" spans="2:3">
      <c r="B149" s="215" t="s">
        <v>735</v>
      </c>
      <c r="C149" s="243">
        <f>20-COUNT(D108:AQ108)</f>
        <v>3</v>
      </c>
    </row>
    <row r="150" spans="2:3">
      <c r="B150" s="252" t="s">
        <v>777</v>
      </c>
      <c r="C150" s="275">
        <f>SUM(D124:AQ124)/$C$149</f>
        <v>79.097638418440738</v>
      </c>
    </row>
    <row r="151" spans="2:3">
      <c r="B151" s="255" t="s">
        <v>778</v>
      </c>
      <c r="C151" s="275">
        <f t="shared" ref="C151:C159" si="65">SUM(D125:AQ125)/$C$149</f>
        <v>61.511046130919588</v>
      </c>
    </row>
    <row r="152" spans="2:3">
      <c r="B152" s="255" t="s">
        <v>779</v>
      </c>
      <c r="C152" s="275">
        <f t="shared" si="65"/>
        <v>2.9960788515084125</v>
      </c>
    </row>
    <row r="153" spans="2:3">
      <c r="B153" s="255" t="s">
        <v>780</v>
      </c>
      <c r="C153" s="275">
        <f t="shared" si="65"/>
        <v>58.514967279411167</v>
      </c>
    </row>
    <row r="154" spans="2:3">
      <c r="B154" s="255" t="s">
        <v>781</v>
      </c>
      <c r="C154" s="275">
        <f t="shared" si="65"/>
        <v>17.586592287521157</v>
      </c>
    </row>
    <row r="155" spans="2:3">
      <c r="B155" s="258" t="s">
        <v>782</v>
      </c>
      <c r="C155" s="275">
        <f t="shared" ca="1" si="65"/>
        <v>104.46666666666665</v>
      </c>
    </row>
    <row r="156" spans="2:3">
      <c r="B156" s="255" t="s">
        <v>783</v>
      </c>
      <c r="C156" s="275">
        <f t="shared" ca="1" si="65"/>
        <v>86.166666666666671</v>
      </c>
    </row>
    <row r="157" spans="2:3">
      <c r="B157" s="255" t="s">
        <v>784</v>
      </c>
      <c r="C157" s="275">
        <f t="shared" ca="1" si="65"/>
        <v>4.6333333333333337</v>
      </c>
    </row>
    <row r="158" spans="2:3">
      <c r="B158" s="255" t="s">
        <v>785</v>
      </c>
      <c r="C158" s="275">
        <f t="shared" ca="1" si="65"/>
        <v>81.533333333333346</v>
      </c>
    </row>
    <row r="159" spans="2:3">
      <c r="B159" s="255" t="s">
        <v>786</v>
      </c>
      <c r="C159" s="275">
        <f t="shared" ca="1" si="65"/>
        <v>18.3</v>
      </c>
    </row>
    <row r="160" spans="2:3">
      <c r="B160" s="215" t="s">
        <v>736</v>
      </c>
      <c r="C160" s="243">
        <f>SUM(D40,F40,H40,J40,L40,N40,P40,R40,T40,V40,X40,Z40,AB40,AD40,AF40,AH40,AJ40,AL40,AN40,AP40)/C149</f>
        <v>79.097638418440738</v>
      </c>
    </row>
    <row r="161" spans="2:43">
      <c r="B161" s="225" t="s">
        <v>742</v>
      </c>
      <c r="C161" s="228">
        <f>SUM(D2:AQ2)/C149</f>
        <v>0.60187729573840121</v>
      </c>
      <c r="D161" s="225"/>
      <c r="E161" s="225"/>
      <c r="F161" s="225"/>
      <c r="G161" s="225"/>
      <c r="H161" s="225"/>
      <c r="I161" s="225"/>
      <c r="J161" s="225"/>
      <c r="K161" s="225"/>
      <c r="L161" s="225"/>
      <c r="M161" s="225"/>
      <c r="N161" s="225"/>
      <c r="O161" s="225"/>
      <c r="P161" s="225"/>
      <c r="Q161" s="225"/>
      <c r="R161" s="225"/>
      <c r="S161" s="225"/>
      <c r="T161" s="225"/>
      <c r="V161" s="225"/>
      <c r="X161" s="225"/>
      <c r="Z161" s="225"/>
      <c r="AB161" s="225"/>
      <c r="AD161" s="225"/>
      <c r="AF161" s="225"/>
      <c r="AH161" s="225"/>
      <c r="AJ161" s="225"/>
      <c r="AL161" s="225"/>
      <c r="AN161" s="225"/>
      <c r="AP161" s="225"/>
    </row>
    <row r="162" spans="2:43">
      <c r="B162" s="246"/>
      <c r="E162" s="243"/>
      <c r="G162" s="243"/>
      <c r="I162" s="243"/>
      <c r="K162" s="243"/>
      <c r="M162" s="243"/>
      <c r="O162" s="243"/>
      <c r="Q162" s="243"/>
      <c r="S162" s="243"/>
    </row>
    <row r="163" spans="2:43">
      <c r="B163" s="246"/>
      <c r="E163" s="243"/>
      <c r="G163" s="243"/>
      <c r="I163" s="243"/>
      <c r="K163" s="243"/>
      <c r="M163" s="243"/>
      <c r="O163" s="243"/>
      <c r="Q163" s="243"/>
      <c r="S163" s="243"/>
    </row>
    <row r="164" spans="2:43">
      <c r="B164" s="215"/>
      <c r="E164" s="243"/>
      <c r="G164" s="243"/>
      <c r="I164" s="243"/>
      <c r="K164" s="243"/>
      <c r="M164" s="243"/>
      <c r="O164" s="243"/>
      <c r="Q164" s="243"/>
      <c r="S164" s="243"/>
    </row>
    <row r="165" spans="2:43">
      <c r="B165" s="215"/>
      <c r="D165" s="244"/>
      <c r="E165" s="225"/>
      <c r="F165" s="225"/>
    </row>
    <row r="166" spans="2:43">
      <c r="B166" s="215"/>
      <c r="D166" s="244"/>
      <c r="E166" s="225"/>
      <c r="F166" s="225"/>
    </row>
    <row r="167" spans="2:43">
      <c r="B167" s="215"/>
      <c r="D167" s="244"/>
      <c r="E167" s="243"/>
    </row>
    <row r="168" spans="2:43">
      <c r="B168" s="215"/>
      <c r="D168" s="244"/>
      <c r="E168" s="243"/>
    </row>
    <row r="169" spans="2:43">
      <c r="B169" s="215"/>
      <c r="D169" s="244"/>
      <c r="E169" s="243"/>
      <c r="F169" s="225"/>
    </row>
    <row r="170" spans="2:43">
      <c r="C170" s="246"/>
    </row>
    <row r="171" spans="2:43">
      <c r="B171" s="246"/>
      <c r="E171" s="243"/>
      <c r="G171" s="243"/>
      <c r="I171" s="243"/>
      <c r="K171" s="243"/>
      <c r="M171" s="243"/>
      <c r="O171" s="243"/>
      <c r="Q171" s="243"/>
      <c r="S171" s="243"/>
    </row>
    <row r="172" spans="2:43">
      <c r="B172" s="246"/>
      <c r="E172" s="243"/>
      <c r="G172" s="243"/>
      <c r="I172" s="243"/>
      <c r="K172" s="243"/>
      <c r="M172" s="243"/>
      <c r="O172" s="243"/>
      <c r="Q172" s="243"/>
      <c r="S172" s="243"/>
    </row>
    <row r="173" spans="2:43">
      <c r="B173" s="246"/>
      <c r="C173" s="225"/>
      <c r="E173" s="243"/>
      <c r="G173" s="243"/>
      <c r="I173" s="243"/>
      <c r="K173" s="243"/>
      <c r="M173" s="243"/>
      <c r="O173" s="243"/>
      <c r="Q173" s="243"/>
      <c r="S173" s="243"/>
      <c r="U173" s="243"/>
      <c r="W173" s="243"/>
      <c r="Y173" s="243"/>
      <c r="AA173" s="243"/>
      <c r="AC173" s="243"/>
      <c r="AE173" s="243"/>
      <c r="AG173" s="243"/>
      <c r="AI173" s="243"/>
      <c r="AK173" s="243"/>
      <c r="AM173" s="243"/>
      <c r="AO173" s="243"/>
      <c r="AQ173" s="243"/>
    </row>
    <row r="174" spans="2:43">
      <c r="B174" s="246"/>
    </row>
    <row r="175" spans="2:43">
      <c r="B175" s="215"/>
    </row>
    <row r="176" spans="2:43">
      <c r="B176" s="215"/>
    </row>
    <row r="177" spans="2:2">
      <c r="B177" s="215"/>
    </row>
    <row r="178" spans="2:2">
      <c r="B178" s="215"/>
    </row>
    <row r="179" spans="2:2">
      <c r="B179" s="215"/>
    </row>
    <row r="180" spans="2:2">
      <c r="B180" s="215"/>
    </row>
  </sheetData>
  <mergeCells count="20">
    <mergeCell ref="D1:E1"/>
    <mergeCell ref="F1:G1"/>
    <mergeCell ref="H1:I1"/>
    <mergeCell ref="J1:K1"/>
    <mergeCell ref="T1:U1"/>
    <mergeCell ref="L1:M1"/>
    <mergeCell ref="N1:O1"/>
    <mergeCell ref="P1:Q1"/>
    <mergeCell ref="R1:S1"/>
    <mergeCell ref="V1:W1"/>
    <mergeCell ref="X1:Y1"/>
    <mergeCell ref="Z1:AA1"/>
    <mergeCell ref="AB1:AC1"/>
    <mergeCell ref="AL1:AM1"/>
    <mergeCell ref="AP1:AQ1"/>
    <mergeCell ref="AD1:AE1"/>
    <mergeCell ref="AF1:AG1"/>
    <mergeCell ref="AH1:AI1"/>
    <mergeCell ref="AJ1:AK1"/>
    <mergeCell ref="AN1:AO1"/>
  </mergeCells>
  <phoneticPr fontId="0" type="noConversion"/>
  <pageMargins left="0.75" right="0.75" top="1" bottom="1" header="0.5" footer="0.5"/>
  <pageSetup scale="22"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48E9B4518B984EA84C76AAA643CDF3" ma:contentTypeVersion="0" ma:contentTypeDescription="Create a new document." ma:contentTypeScope="" ma:versionID="154f277e051d75e0c304594f22d1c32f">
  <xsd:schema xmlns:xsd="http://www.w3.org/2001/XMLSchema" xmlns:p="http://schemas.microsoft.com/office/2006/metadata/properties" targetNamespace="http://schemas.microsoft.com/office/2006/metadata/properties" ma:root="true" ma:fieldsID="f4d196f5c675f743c82a55ad494504e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0D6653F-D6B0-4AD3-9804-B8C93B974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993221A-A1EA-48C9-970B-CAA25EA5F544}">
  <ds:schemaRefs>
    <ds:schemaRef ds:uri="http://schemas.microsoft.com/sharepoint/v3/contenttype/forms"/>
  </ds:schemaRefs>
</ds:datastoreItem>
</file>

<file path=customXml/itemProps3.xml><?xml version="1.0" encoding="utf-8"?>
<ds:datastoreItem xmlns:ds="http://schemas.openxmlformats.org/officeDocument/2006/customXml" ds:itemID="{14875E59-679D-4EFC-A2B6-F43603C07455}">
  <ds:schemaRefs>
    <ds:schemaRef ds:uri="http://purl.org/dc/terms/"/>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Version History</vt:lpstr>
      <vt:lpstr>Instructions</vt:lpstr>
      <vt:lpstr>Input</vt:lpstr>
      <vt:lpstr>Hazardous Reagents</vt:lpstr>
      <vt:lpstr>Greenness Score Card</vt:lpstr>
      <vt:lpstr>Overall Process Greenness</vt:lpstr>
      <vt:lpstr>Drop Down List</vt:lpstr>
      <vt:lpstr>Step Calcs</vt:lpstr>
      <vt:lpstr>ChargeDissipation</vt:lpstr>
      <vt:lpstr>Exposure</vt:lpstr>
      <vt:lpstr>Gasses</vt:lpstr>
      <vt:lpstr>Hazards</vt:lpstr>
      <vt:lpstr>Kst</vt:lpstr>
      <vt:lpstr>MinIgnition</vt:lpstr>
      <vt:lpstr>PersistentMat</vt:lpstr>
      <vt:lpstr>PressureRise</vt:lpstr>
      <vt:lpstr>'Greenness Score Card'!Print_Area</vt:lpstr>
      <vt:lpstr>Input!Print_Area</vt:lpstr>
      <vt:lpstr>'Greenness Score Card'!Print_Titles</vt:lpstr>
      <vt:lpstr>Input!Print_Titles</vt:lpstr>
      <vt:lpstr>'Overall Process Greenness'!Print_Titles</vt:lpstr>
      <vt:lpstr>Sections</vt:lpstr>
    </vt:vector>
  </TitlesOfParts>
  <Company>BMS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Process Greenness Scorecard</dc:title>
  <dc:creator>BMS</dc:creator>
  <cp:lastModifiedBy>BMS</cp:lastModifiedBy>
  <cp:lastPrinted>2010-06-01T13:21:32Z</cp:lastPrinted>
  <dcterms:created xsi:type="dcterms:W3CDTF">1998-11-30T19:17:06Z</dcterms:created>
  <dcterms:modified xsi:type="dcterms:W3CDTF">2017-09-08T15:12:20Z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719231353</vt:i4>
  </property>
  <property fmtid="{D5CDD505-2E9C-101B-9397-08002B2CF9AE}" pid="3" name="_NewReviewCycle">
    <vt:lpwstr/>
  </property>
  <property fmtid="{D5CDD505-2E9C-101B-9397-08002B2CF9AE}" pid="4" name="_EmailSubject">
    <vt:lpwstr>Process greenness scorecard manuscript 050517-with refs</vt:lpwstr>
  </property>
  <property fmtid="{D5CDD505-2E9C-101B-9397-08002B2CF9AE}" pid="5" name="_AuthorEmail">
    <vt:lpwstr>victor.hung@bms.com</vt:lpwstr>
  </property>
  <property fmtid="{D5CDD505-2E9C-101B-9397-08002B2CF9AE}" pid="6" name="_AuthorEmailDisplayName">
    <vt:lpwstr>Hung, Victor</vt:lpwstr>
  </property>
  <property fmtid="{D5CDD505-2E9C-101B-9397-08002B2CF9AE}" pid="7" name="_PreviousAdHocReviewCycleID">
    <vt:i4>1863403012</vt:i4>
  </property>
  <property fmtid="{D5CDD505-2E9C-101B-9397-08002B2CF9AE}" pid="8" name="ContentTypeId">
    <vt:lpwstr>0x0101000D48E9B4518B984EA84C76AAA643CDF3</vt:lpwstr>
  </property>
  <property fmtid="{D5CDD505-2E9C-101B-9397-08002B2CF9AE}" pid="9" name="_ReviewingToolsShownOnce">
    <vt:lpwstr/>
  </property>
</Properties>
</file>