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d573/Desktop/"/>
    </mc:Choice>
  </mc:AlternateContent>
  <xr:revisionPtr revIDLastSave="0" documentId="13_ncr:1_{B0E295FF-6B2B-964F-B2DE-62D52BA8C1E3}" xr6:coauthVersionLast="40" xr6:coauthVersionMax="40" xr10:uidLastSave="{00000000-0000-0000-0000-000000000000}"/>
  <bookViews>
    <workbookView xWindow="0" yWindow="920" windowWidth="28040" windowHeight="17040" xr2:uid="{9E293BE5-3E94-A343-9CA6-0B516EB5A3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8" i="1" l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AB128" i="1" l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F85" i="1" l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F2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J40" i="1"/>
  <c r="J39" i="1"/>
  <c r="J38" i="1"/>
  <c r="J37" i="1"/>
  <c r="J34" i="1"/>
  <c r="J35" i="1"/>
  <c r="J36" i="1"/>
  <c r="J33" i="1"/>
  <c r="J30" i="1"/>
  <c r="J31" i="1"/>
  <c r="J32" i="1"/>
  <c r="J29" i="1"/>
  <c r="J27" i="1"/>
  <c r="J28" i="1"/>
  <c r="J26" i="1"/>
  <c r="J23" i="1"/>
  <c r="J24" i="1"/>
  <c r="J25" i="1"/>
  <c r="J22" i="1"/>
  <c r="J18" i="1"/>
  <c r="J19" i="1"/>
  <c r="J20" i="1"/>
  <c r="J21" i="1"/>
  <c r="J17" i="1"/>
  <c r="J11" i="1"/>
  <c r="J12" i="1"/>
  <c r="J13" i="1"/>
  <c r="J14" i="1"/>
  <c r="J15" i="1"/>
  <c r="J16" i="1"/>
  <c r="J10" i="1"/>
  <c r="J3" i="1"/>
  <c r="J4" i="1"/>
  <c r="J5" i="1"/>
  <c r="J6" i="1"/>
  <c r="J7" i="1"/>
  <c r="J8" i="1"/>
  <c r="J9" i="1"/>
  <c r="J2" i="1"/>
  <c r="H40" i="1"/>
  <c r="H39" i="1"/>
  <c r="H38" i="1"/>
  <c r="H37" i="1"/>
  <c r="H34" i="1"/>
  <c r="H35" i="1"/>
  <c r="H36" i="1"/>
  <c r="H33" i="1"/>
  <c r="H30" i="1"/>
  <c r="H31" i="1"/>
  <c r="H32" i="1"/>
  <c r="H29" i="1"/>
  <c r="H27" i="1"/>
  <c r="H28" i="1"/>
  <c r="H26" i="1"/>
  <c r="H23" i="1"/>
  <c r="H24" i="1"/>
  <c r="H25" i="1"/>
  <c r="H22" i="1"/>
  <c r="H18" i="1"/>
  <c r="H19" i="1"/>
  <c r="H20" i="1"/>
  <c r="H21" i="1"/>
  <c r="H17" i="1"/>
  <c r="H11" i="1"/>
  <c r="H12" i="1"/>
  <c r="H13" i="1"/>
  <c r="H14" i="1"/>
  <c r="H15" i="1"/>
  <c r="H16" i="1"/>
  <c r="H10" i="1"/>
  <c r="H3" i="1"/>
  <c r="H4" i="1"/>
  <c r="H5" i="1"/>
  <c r="H6" i="1"/>
  <c r="H7" i="1"/>
  <c r="H8" i="1"/>
  <c r="H9" i="1"/>
  <c r="H2" i="1"/>
  <c r="F40" i="1"/>
  <c r="F39" i="1"/>
  <c r="F38" i="1"/>
  <c r="F37" i="1"/>
  <c r="F34" i="1"/>
  <c r="F35" i="1"/>
  <c r="F36" i="1"/>
  <c r="F33" i="1"/>
  <c r="F30" i="1"/>
  <c r="F31" i="1"/>
  <c r="F32" i="1"/>
  <c r="F29" i="1"/>
  <c r="F27" i="1"/>
  <c r="F28" i="1"/>
  <c r="F26" i="1"/>
  <c r="F23" i="1"/>
  <c r="F24" i="1"/>
  <c r="F25" i="1"/>
  <c r="F22" i="1"/>
  <c r="F18" i="1"/>
  <c r="F19" i="1"/>
  <c r="F20" i="1"/>
  <c r="F21" i="1"/>
  <c r="F17" i="1"/>
  <c r="F11" i="1"/>
  <c r="F12" i="1"/>
  <c r="F13" i="1"/>
  <c r="F14" i="1"/>
  <c r="F15" i="1"/>
  <c r="F16" i="1"/>
  <c r="F10" i="1"/>
  <c r="F3" i="1"/>
  <c r="F4" i="1"/>
  <c r="F5" i="1"/>
  <c r="F6" i="1"/>
  <c r="F7" i="1"/>
  <c r="F8" i="1"/>
  <c r="F9" i="1"/>
  <c r="D40" i="1"/>
  <c r="D39" i="1"/>
  <c r="D33" i="1"/>
  <c r="D30" i="1"/>
  <c r="D26" i="1"/>
  <c r="D23" i="1"/>
  <c r="D24" i="1"/>
  <c r="D17" i="1"/>
  <c r="D16" i="1"/>
  <c r="D10" i="1"/>
  <c r="D9" i="1"/>
  <c r="D3" i="1"/>
  <c r="D8" i="1"/>
  <c r="D2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E6" i="1" s="1"/>
  <c r="E4" i="1"/>
  <c r="E3" i="1"/>
  <c r="E2" i="1"/>
  <c r="E40" i="1"/>
  <c r="C40" i="1"/>
  <c r="C39" i="1"/>
  <c r="C38" i="1"/>
  <c r="D38" i="1" s="1"/>
  <c r="C37" i="1"/>
  <c r="D37" i="1" s="1"/>
  <c r="C36" i="1"/>
  <c r="D36" i="1" s="1"/>
  <c r="C35" i="1"/>
  <c r="D35" i="1" s="1"/>
  <c r="C34" i="1"/>
  <c r="D34" i="1" s="1"/>
  <c r="C33" i="1"/>
  <c r="C32" i="1"/>
  <c r="D32" i="1" s="1"/>
  <c r="C31" i="1"/>
  <c r="D31" i="1" s="1"/>
  <c r="C30" i="1"/>
  <c r="C29" i="1"/>
  <c r="D29" i="1" s="1"/>
  <c r="C28" i="1"/>
  <c r="D28" i="1" s="1"/>
  <c r="C27" i="1"/>
  <c r="D27" i="1" s="1"/>
  <c r="C26" i="1"/>
  <c r="C25" i="1"/>
  <c r="D25" i="1" s="1"/>
  <c r="C24" i="1"/>
  <c r="C23" i="1"/>
  <c r="C22" i="1"/>
  <c r="D22" i="1" s="1"/>
  <c r="C21" i="1"/>
  <c r="D21" i="1" s="1"/>
  <c r="C20" i="1"/>
  <c r="D20" i="1" s="1"/>
  <c r="C19" i="1"/>
  <c r="D19" i="1" s="1"/>
  <c r="C18" i="1"/>
  <c r="D18" i="1" s="1"/>
  <c r="C17" i="1"/>
  <c r="C16" i="1"/>
  <c r="C15" i="1"/>
  <c r="D15" i="1" s="1"/>
  <c r="C14" i="1"/>
  <c r="D14" i="1" s="1"/>
  <c r="C13" i="1"/>
  <c r="D13" i="1" s="1"/>
  <c r="C12" i="1"/>
  <c r="D12" i="1" s="1"/>
  <c r="C11" i="1"/>
  <c r="D11" i="1" s="1"/>
  <c r="C10" i="1"/>
  <c r="C9" i="1"/>
  <c r="C8" i="1"/>
  <c r="C7" i="1"/>
  <c r="D7" i="1" s="1"/>
  <c r="C6" i="1"/>
  <c r="D6" i="1" s="1"/>
  <c r="C5" i="1"/>
  <c r="D5" i="1" s="1"/>
  <c r="C4" i="1"/>
  <c r="D4" i="1" s="1"/>
  <c r="C3" i="1"/>
  <c r="C2" i="1"/>
</calcChain>
</file>

<file path=xl/sharedStrings.xml><?xml version="1.0" encoding="utf-8"?>
<sst xmlns="http://schemas.openxmlformats.org/spreadsheetml/2006/main" count="357" uniqueCount="110">
  <si>
    <t>CO1</t>
  </si>
  <si>
    <t>CO2</t>
  </si>
  <si>
    <t>CO3</t>
  </si>
  <si>
    <t>COO</t>
  </si>
  <si>
    <t>COOH</t>
  </si>
  <si>
    <t>O1</t>
  </si>
  <si>
    <t>O2</t>
  </si>
  <si>
    <t>OH1</t>
  </si>
  <si>
    <t>OH2</t>
  </si>
  <si>
    <t>slab</t>
  </si>
  <si>
    <t>bri_M</t>
  </si>
  <si>
    <t>bri_Pt</t>
  </si>
  <si>
    <t>fcc_M</t>
  </si>
  <si>
    <t>fcc_Pt</t>
  </si>
  <si>
    <t>hcp_M</t>
  </si>
  <si>
    <t>hcp_Pt</t>
  </si>
  <si>
    <t>top_M</t>
  </si>
  <si>
    <t>top_Pt</t>
  </si>
  <si>
    <t>fcc_hcp_M</t>
  </si>
  <si>
    <t>fcc_hcp_Pt</t>
  </si>
  <si>
    <t>top_fcc_MPt</t>
  </si>
  <si>
    <t>top_PtM</t>
  </si>
  <si>
    <t>fcc_hcp_top_M</t>
  </si>
  <si>
    <t>fcc_hcp_top_Pt</t>
  </si>
  <si>
    <t>fcc_top_M</t>
  </si>
  <si>
    <t>fcc_top_Pt</t>
  </si>
  <si>
    <t>top_MPt</t>
  </si>
  <si>
    <t>fcc_PtM</t>
  </si>
  <si>
    <t>ECO</t>
  </si>
  <si>
    <t>EH2O</t>
  </si>
  <si>
    <t>EH2</t>
  </si>
  <si>
    <t>CO1 bri_M</t>
  </si>
  <si>
    <t>CO1 bri_Pt</t>
  </si>
  <si>
    <t>CO1 fcc_M</t>
  </si>
  <si>
    <t>CO1 fcc_Pt</t>
  </si>
  <si>
    <t>CO1 hcp_M</t>
  </si>
  <si>
    <t>CO1 hcp_Pt</t>
  </si>
  <si>
    <t>CO1 top_M</t>
  </si>
  <si>
    <t>CO1 top_Pt</t>
  </si>
  <si>
    <t>CO2 bri_Pt</t>
  </si>
  <si>
    <t>CO2 fcc_hcp_M</t>
  </si>
  <si>
    <t>CO2 fcc_hcp_Pt</t>
  </si>
  <si>
    <t>CO2 top_fcc_MPt</t>
  </si>
  <si>
    <t>CO2 top_Pt</t>
  </si>
  <si>
    <t>CO2 top_PtM</t>
  </si>
  <si>
    <t>CO2 bri_M</t>
  </si>
  <si>
    <t>CO3 fcc_hcp_top_M</t>
  </si>
  <si>
    <t>CO3 fcc_hcp_top_Pt</t>
  </si>
  <si>
    <t>CO3 fcc_M</t>
  </si>
  <si>
    <t>CO3 top_M</t>
  </si>
  <si>
    <t>CO3 top_Pt</t>
  </si>
  <si>
    <t>COO fcc_hcp_M</t>
  </si>
  <si>
    <t>COO fcc_hcp_Pt</t>
  </si>
  <si>
    <t>COO fcc_top_M</t>
  </si>
  <si>
    <t>COO fcc_top_Pt</t>
  </si>
  <si>
    <t>COOH top_MPt</t>
  </si>
  <si>
    <t>COOH top_Pt</t>
  </si>
  <si>
    <t>COOH top_PtM</t>
  </si>
  <si>
    <t>O1 fcc_M</t>
  </si>
  <si>
    <t>O1 fcc_Pt</t>
  </si>
  <si>
    <t>O1 hcp_M</t>
  </si>
  <si>
    <t>O1 hcp_Pt</t>
  </si>
  <si>
    <t>O2 fcc_hcp_M</t>
  </si>
  <si>
    <t>O2 fcc_hcp_Pt</t>
  </si>
  <si>
    <t>O2 fcc_M</t>
  </si>
  <si>
    <t>O2 fcc_PtM</t>
  </si>
  <si>
    <t>OH1 top_Pt</t>
  </si>
  <si>
    <t>OH1 top_Ru</t>
  </si>
  <si>
    <t>OH2 top_Pt</t>
  </si>
  <si>
    <t>OH2 top_PtM</t>
  </si>
  <si>
    <t>Pt3Sc Total energy (eV)</t>
  </si>
  <si>
    <t>Binding energy (eV)</t>
  </si>
  <si>
    <t>Pt3Ti Total energy (eV)</t>
  </si>
  <si>
    <t>Pt3V Total energy (eV)</t>
  </si>
  <si>
    <t>Binding Energy (eV)</t>
  </si>
  <si>
    <t>Pt3Cr Total energy (eV)</t>
  </si>
  <si>
    <t>Pt3Mn Total energy (eV)</t>
  </si>
  <si>
    <t>Pt3Fe Total energy (eV)</t>
  </si>
  <si>
    <t>Pt3Co Total energy (eV)</t>
  </si>
  <si>
    <t>Pt3Ni Total energy (eV)</t>
  </si>
  <si>
    <t>Pt3Cu Total energy (eV)</t>
  </si>
  <si>
    <t>Pt3Zn Total energy (eV)</t>
  </si>
  <si>
    <t>Pt3Ga Total energy (eV)</t>
  </si>
  <si>
    <t>Pt3Ge Total energy (eV)</t>
  </si>
  <si>
    <t>Pt3Y Total energy (eV)</t>
  </si>
  <si>
    <t>Pt3Zr Total energy (eV)</t>
  </si>
  <si>
    <t>Pt3Nb Total energy (eV)</t>
  </si>
  <si>
    <t>Pt3Mo Total energy (eV)</t>
  </si>
  <si>
    <t>Pt3Ru Total energy (eV)</t>
  </si>
  <si>
    <t>Pt3Rh Total energy (eV)</t>
  </si>
  <si>
    <t>Pt3Pd Total energy (eV)</t>
  </si>
  <si>
    <t>Pt3Ag Total energy (eV)</t>
  </si>
  <si>
    <t>Pt3Cd Total energy (eV)</t>
  </si>
  <si>
    <t>Pt3In Total energy (eV)</t>
  </si>
  <si>
    <t>Pt3Sn Total energy (eV)</t>
  </si>
  <si>
    <t>Pt3La Total energy (eV)</t>
  </si>
  <si>
    <t>Pt3Hf Total energy (eV)</t>
  </si>
  <si>
    <t>Pt3Ta Total energy (eV)</t>
  </si>
  <si>
    <t>Pt3W Total energy (eV)</t>
  </si>
  <si>
    <t>Pt3Re Total energy (eV)</t>
  </si>
  <si>
    <t>Pt3Os Total energy (eV)</t>
  </si>
  <si>
    <t>Pt3Ir Total energy (eV)</t>
  </si>
  <si>
    <t>Pt Total energy (eV)</t>
  </si>
  <si>
    <t>Pt3Au Total energy (eV)</t>
  </si>
  <si>
    <t>Pt3Hg Total energy (eV)</t>
  </si>
  <si>
    <t>Pt3Tl Total energy (eV)</t>
  </si>
  <si>
    <t>Pt3Pb Total energy (eV)</t>
  </si>
  <si>
    <t>Pt3Bi Total energy (eV)</t>
  </si>
  <si>
    <t>Atomic structures</t>
  </si>
  <si>
    <t>Equations used to calculate binding energies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</si>
</sst>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sz val="24"/>
      <color theme="1"/>
      <name val="Calibri (Body)_x0000_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135</xdr:row>
      <xdr:rowOff>14432</xdr:rowOff>
    </xdr:from>
    <xdr:to>
      <xdr:col>3</xdr:col>
      <xdr:colOff>135659</xdr:colOff>
      <xdr:row>144</xdr:row>
      <xdr:rowOff>24823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FD341F-252E-7443-98CA-8064C1EA9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290568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135</xdr:row>
      <xdr:rowOff>2</xdr:rowOff>
    </xdr:from>
    <xdr:to>
      <xdr:col>7</xdr:col>
      <xdr:colOff>135660</xdr:colOff>
      <xdr:row>144</xdr:row>
      <xdr:rowOff>10393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F7E474-E9D8-684A-AE24-64D969AD0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0455" y="27276138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7</xdr:col>
      <xdr:colOff>707160</xdr:colOff>
      <xdr:row>134</xdr:row>
      <xdr:rowOff>129887</xdr:rowOff>
    </xdr:from>
    <xdr:to>
      <xdr:col>11</xdr:col>
      <xdr:colOff>20205</xdr:colOff>
      <xdr:row>143</xdr:row>
      <xdr:rowOff>152978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FB0597-4152-8E4D-AA41-DE41CF8EE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65455" y="27203978"/>
          <a:ext cx="2603500" cy="1841500"/>
        </a:xfrm>
        <a:prstGeom prst="rect">
          <a:avLst/>
        </a:prstGeom>
      </xdr:spPr>
    </xdr:pic>
    <xdr:clientData/>
  </xdr:twoCellAnchor>
  <xdr:twoCellAnchor editAs="oneCell">
    <xdr:from>
      <xdr:col>12</xdr:col>
      <xdr:colOff>43295</xdr:colOff>
      <xdr:row>134</xdr:row>
      <xdr:rowOff>129889</xdr:rowOff>
    </xdr:from>
    <xdr:to>
      <xdr:col>15</xdr:col>
      <xdr:colOff>178954</xdr:colOff>
      <xdr:row>143</xdr:row>
      <xdr:rowOff>114880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26339E-FE8E-7245-94D1-8E844A033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14659" y="27203980"/>
          <a:ext cx="2603500" cy="18034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134</xdr:row>
      <xdr:rowOff>101025</xdr:rowOff>
    </xdr:from>
    <xdr:to>
      <xdr:col>19</xdr:col>
      <xdr:colOff>135659</xdr:colOff>
      <xdr:row>143</xdr:row>
      <xdr:rowOff>111416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165701-53A2-CF4B-AD26-C1868A9EF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61818" y="27175116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20</xdr:col>
      <xdr:colOff>129887</xdr:colOff>
      <xdr:row>134</xdr:row>
      <xdr:rowOff>115458</xdr:rowOff>
    </xdr:from>
    <xdr:to>
      <xdr:col>23</xdr:col>
      <xdr:colOff>265546</xdr:colOff>
      <xdr:row>143</xdr:row>
      <xdr:rowOff>125849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F004F33-DA3E-CF4C-81B0-B387FB542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582160" y="27189549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24</xdr:col>
      <xdr:colOff>86592</xdr:colOff>
      <xdr:row>134</xdr:row>
      <xdr:rowOff>129891</xdr:rowOff>
    </xdr:from>
    <xdr:to>
      <xdr:col>27</xdr:col>
      <xdr:colOff>222251</xdr:colOff>
      <xdr:row>143</xdr:row>
      <xdr:rowOff>140282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B75478E-7FA9-AB47-A2A6-17F1F36ED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829319" y="27203982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28</xdr:col>
      <xdr:colOff>72158</xdr:colOff>
      <xdr:row>134</xdr:row>
      <xdr:rowOff>115457</xdr:rowOff>
    </xdr:from>
    <xdr:to>
      <xdr:col>31</xdr:col>
      <xdr:colOff>207817</xdr:colOff>
      <xdr:row>143</xdr:row>
      <xdr:rowOff>125848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8C48B8A-C361-3547-89DB-F8DFADF9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105340" y="27189548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32</xdr:col>
      <xdr:colOff>72160</xdr:colOff>
      <xdr:row>134</xdr:row>
      <xdr:rowOff>86595</xdr:rowOff>
    </xdr:from>
    <xdr:to>
      <xdr:col>35</xdr:col>
      <xdr:colOff>207819</xdr:colOff>
      <xdr:row>143</xdr:row>
      <xdr:rowOff>96986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C168DE5-AF6C-294A-A539-59D2E8D0A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395796" y="27160686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147</xdr:row>
      <xdr:rowOff>28865</xdr:rowOff>
    </xdr:from>
    <xdr:to>
      <xdr:col>3</xdr:col>
      <xdr:colOff>161059</xdr:colOff>
      <xdr:row>156</xdr:row>
      <xdr:rowOff>26556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B581A2B-5E09-E548-83AD-5D6ADB1DA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29729547"/>
          <a:ext cx="2628900" cy="1816100"/>
        </a:xfrm>
        <a:prstGeom prst="rect">
          <a:avLst/>
        </a:prstGeom>
      </xdr:spPr>
    </xdr:pic>
    <xdr:clientData/>
  </xdr:twoCellAnchor>
  <xdr:twoCellAnchor editAs="oneCell">
    <xdr:from>
      <xdr:col>4</xdr:col>
      <xdr:colOff>28864</xdr:colOff>
      <xdr:row>146</xdr:row>
      <xdr:rowOff>187613</xdr:rowOff>
    </xdr:from>
    <xdr:to>
      <xdr:col>7</xdr:col>
      <xdr:colOff>164524</xdr:colOff>
      <xdr:row>155</xdr:row>
      <xdr:rowOff>198004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962BC18-B214-F148-84EB-6CCA10CD1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319319" y="29686249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28864</xdr:colOff>
      <xdr:row>147</xdr:row>
      <xdr:rowOff>0</xdr:rowOff>
    </xdr:from>
    <xdr:to>
      <xdr:col>11</xdr:col>
      <xdr:colOff>164523</xdr:colOff>
      <xdr:row>155</xdr:row>
      <xdr:rowOff>199737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97442D2-A2DD-084B-9A91-F2490B705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609773" y="29700682"/>
          <a:ext cx="2603500" cy="1816100"/>
        </a:xfrm>
        <a:prstGeom prst="rect">
          <a:avLst/>
        </a:prstGeom>
      </xdr:spPr>
    </xdr:pic>
    <xdr:clientData/>
  </xdr:twoCellAnchor>
  <xdr:twoCellAnchor editAs="oneCell">
    <xdr:from>
      <xdr:col>12</xdr:col>
      <xdr:colOff>187614</xdr:colOff>
      <xdr:row>147</xdr:row>
      <xdr:rowOff>14431</xdr:rowOff>
    </xdr:from>
    <xdr:to>
      <xdr:col>15</xdr:col>
      <xdr:colOff>323273</xdr:colOff>
      <xdr:row>156</xdr:row>
      <xdr:rowOff>24822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1E09255-28FF-F84B-AA3B-E94CD7BB9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058978" y="29715113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15</xdr:col>
      <xdr:colOff>764886</xdr:colOff>
      <xdr:row>147</xdr:row>
      <xdr:rowOff>0</xdr:rowOff>
    </xdr:from>
    <xdr:to>
      <xdr:col>19</xdr:col>
      <xdr:colOff>77932</xdr:colOff>
      <xdr:row>155</xdr:row>
      <xdr:rowOff>199737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E5CCB08-7695-024E-8007-9E4D57E4C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104091" y="29700682"/>
          <a:ext cx="2603500" cy="1816100"/>
        </a:xfrm>
        <a:prstGeom prst="rect">
          <a:avLst/>
        </a:prstGeom>
      </xdr:spPr>
    </xdr:pic>
    <xdr:clientData/>
  </xdr:twoCellAnchor>
  <xdr:twoCellAnchor editAs="oneCell">
    <xdr:from>
      <xdr:col>20</xdr:col>
      <xdr:colOff>43295</xdr:colOff>
      <xdr:row>146</xdr:row>
      <xdr:rowOff>115455</xdr:rowOff>
    </xdr:from>
    <xdr:to>
      <xdr:col>23</xdr:col>
      <xdr:colOff>178954</xdr:colOff>
      <xdr:row>155</xdr:row>
      <xdr:rowOff>138546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E20A6CA-68F3-D646-A085-66BEE2EE8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495568" y="29614091"/>
          <a:ext cx="2603500" cy="1841500"/>
        </a:xfrm>
        <a:prstGeom prst="rect">
          <a:avLst/>
        </a:prstGeom>
      </xdr:spPr>
    </xdr:pic>
    <xdr:clientData/>
  </xdr:twoCellAnchor>
  <xdr:twoCellAnchor editAs="oneCell">
    <xdr:from>
      <xdr:col>24</xdr:col>
      <xdr:colOff>202046</xdr:colOff>
      <xdr:row>146</xdr:row>
      <xdr:rowOff>115455</xdr:rowOff>
    </xdr:from>
    <xdr:to>
      <xdr:col>27</xdr:col>
      <xdr:colOff>337705</xdr:colOff>
      <xdr:row>155</xdr:row>
      <xdr:rowOff>125846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782550F-B100-B441-B994-B3195E9D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944773" y="29614091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3</xdr:col>
      <xdr:colOff>135659</xdr:colOff>
      <xdr:row>169</xdr:row>
      <xdr:rowOff>10391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9392051-F643-A74E-9DF5-C790093CF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32327273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3</xdr:col>
      <xdr:colOff>779318</xdr:colOff>
      <xdr:row>159</xdr:row>
      <xdr:rowOff>173183</xdr:rowOff>
    </xdr:from>
    <xdr:to>
      <xdr:col>7</xdr:col>
      <xdr:colOff>92364</xdr:colOff>
      <xdr:row>168</xdr:row>
      <xdr:rowOff>170874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F38B9D7-A877-F446-A458-0C4DE6496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247159" y="32298410"/>
          <a:ext cx="2603500" cy="1816100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793750</xdr:colOff>
      <xdr:row>159</xdr:row>
      <xdr:rowOff>101023</xdr:rowOff>
    </xdr:from>
    <xdr:to>
      <xdr:col>11</xdr:col>
      <xdr:colOff>106795</xdr:colOff>
      <xdr:row>168</xdr:row>
      <xdr:rowOff>111414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079503B-727D-1F40-A906-7CA8039D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552045" y="32226250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12</xdr:col>
      <xdr:colOff>115454</xdr:colOff>
      <xdr:row>159</xdr:row>
      <xdr:rowOff>101023</xdr:rowOff>
    </xdr:from>
    <xdr:to>
      <xdr:col>15</xdr:col>
      <xdr:colOff>251113</xdr:colOff>
      <xdr:row>168</xdr:row>
      <xdr:rowOff>111414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89E07F5-EE42-E145-AB23-868CD1367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986818" y="32226250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16</xdr:col>
      <xdr:colOff>28864</xdr:colOff>
      <xdr:row>159</xdr:row>
      <xdr:rowOff>72160</xdr:rowOff>
    </xdr:from>
    <xdr:to>
      <xdr:col>19</xdr:col>
      <xdr:colOff>164523</xdr:colOff>
      <xdr:row>168</xdr:row>
      <xdr:rowOff>82551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C1B77D3-C5CA-1840-8CB8-135EF7F7D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3190682" y="32197387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172</xdr:row>
      <xdr:rowOff>173182</xdr:rowOff>
    </xdr:from>
    <xdr:to>
      <xdr:col>3</xdr:col>
      <xdr:colOff>135659</xdr:colOff>
      <xdr:row>181</xdr:row>
      <xdr:rowOff>183573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E68A10E-0C58-A947-ADF8-79116779A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34925000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3</xdr:col>
      <xdr:colOff>793749</xdr:colOff>
      <xdr:row>172</xdr:row>
      <xdr:rowOff>72159</xdr:rowOff>
    </xdr:from>
    <xdr:to>
      <xdr:col>7</xdr:col>
      <xdr:colOff>106795</xdr:colOff>
      <xdr:row>181</xdr:row>
      <xdr:rowOff>82550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C672342-9C3F-324D-B082-6ABE589AD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261590" y="34823977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7</xdr:col>
      <xdr:colOff>779319</xdr:colOff>
      <xdr:row>172</xdr:row>
      <xdr:rowOff>28864</xdr:rowOff>
    </xdr:from>
    <xdr:to>
      <xdr:col>11</xdr:col>
      <xdr:colOff>92364</xdr:colOff>
      <xdr:row>181</xdr:row>
      <xdr:rowOff>39255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15EF2CA4-2F2A-BB49-A311-E0F249249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537614" y="34780682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12</xdr:col>
      <xdr:colOff>115454</xdr:colOff>
      <xdr:row>172</xdr:row>
      <xdr:rowOff>0</xdr:rowOff>
    </xdr:from>
    <xdr:to>
      <xdr:col>15</xdr:col>
      <xdr:colOff>251113</xdr:colOff>
      <xdr:row>180</xdr:row>
      <xdr:rowOff>187036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B88E38A-CDA4-BF4C-982D-7BEF942C2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986818" y="34751818"/>
          <a:ext cx="2603500" cy="1803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</xdr:row>
      <xdr:rowOff>72159</xdr:rowOff>
    </xdr:from>
    <xdr:to>
      <xdr:col>3</xdr:col>
      <xdr:colOff>135659</xdr:colOff>
      <xdr:row>194</xdr:row>
      <xdr:rowOff>95250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5492EE5-5B32-4D4F-89D8-89E67D5E5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37450568"/>
          <a:ext cx="2603500" cy="1841500"/>
        </a:xfrm>
        <a:prstGeom prst="rect">
          <a:avLst/>
        </a:prstGeom>
      </xdr:spPr>
    </xdr:pic>
    <xdr:clientData/>
  </xdr:twoCellAnchor>
  <xdr:twoCellAnchor editAs="oneCell">
    <xdr:from>
      <xdr:col>3</xdr:col>
      <xdr:colOff>692727</xdr:colOff>
      <xdr:row>185</xdr:row>
      <xdr:rowOff>28863</xdr:rowOff>
    </xdr:from>
    <xdr:to>
      <xdr:col>7</xdr:col>
      <xdr:colOff>5773</xdr:colOff>
      <xdr:row>194</xdr:row>
      <xdr:rowOff>51954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868D8F57-8DC2-3D46-A9FE-4786B85E2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160568" y="37407272"/>
          <a:ext cx="2603500" cy="1841500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793750</xdr:colOff>
      <xdr:row>185</xdr:row>
      <xdr:rowOff>14432</xdr:rowOff>
    </xdr:from>
    <xdr:to>
      <xdr:col>11</xdr:col>
      <xdr:colOff>106795</xdr:colOff>
      <xdr:row>194</xdr:row>
      <xdr:rowOff>37523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DAF2F13-E5BC-C046-8CD6-8F82DA1BA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552045" y="37392841"/>
          <a:ext cx="2603500" cy="184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198</xdr:row>
      <xdr:rowOff>86590</xdr:rowOff>
    </xdr:from>
    <xdr:to>
      <xdr:col>3</xdr:col>
      <xdr:colOff>135659</xdr:colOff>
      <xdr:row>207</xdr:row>
      <xdr:rowOff>84281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3D58B374-6A31-1044-A1D8-35BDC7ECB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40091590"/>
          <a:ext cx="2603500" cy="18161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198</xdr:row>
      <xdr:rowOff>86591</xdr:rowOff>
    </xdr:from>
    <xdr:to>
      <xdr:col>7</xdr:col>
      <xdr:colOff>135660</xdr:colOff>
      <xdr:row>207</xdr:row>
      <xdr:rowOff>96982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4CD6590C-86DF-B245-ABB2-2510F50BC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290455" y="40091591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7</xdr:col>
      <xdr:colOff>707160</xdr:colOff>
      <xdr:row>198</xdr:row>
      <xdr:rowOff>72159</xdr:rowOff>
    </xdr:from>
    <xdr:to>
      <xdr:col>11</xdr:col>
      <xdr:colOff>20205</xdr:colOff>
      <xdr:row>207</xdr:row>
      <xdr:rowOff>95250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F1CD1D0D-91C5-ED43-A156-04BBCA041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465455" y="40077159"/>
          <a:ext cx="2603500" cy="1841500"/>
        </a:xfrm>
        <a:prstGeom prst="rect">
          <a:avLst/>
        </a:prstGeom>
      </xdr:spPr>
    </xdr:pic>
    <xdr:clientData/>
  </xdr:twoCellAnchor>
  <xdr:twoCellAnchor editAs="oneCell">
    <xdr:from>
      <xdr:col>11</xdr:col>
      <xdr:colOff>678296</xdr:colOff>
      <xdr:row>198</xdr:row>
      <xdr:rowOff>57728</xdr:rowOff>
    </xdr:from>
    <xdr:to>
      <xdr:col>14</xdr:col>
      <xdr:colOff>813955</xdr:colOff>
      <xdr:row>207</xdr:row>
      <xdr:rowOff>68119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CB7DCBD1-C894-784A-8B78-ABF7743D0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727046" y="40062728"/>
          <a:ext cx="26035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211</xdr:row>
      <xdr:rowOff>173182</xdr:rowOff>
    </xdr:from>
    <xdr:to>
      <xdr:col>3</xdr:col>
      <xdr:colOff>135659</xdr:colOff>
      <xdr:row>220</xdr:row>
      <xdr:rowOff>158173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A223BFF-56CE-D143-AA61-85E598668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42804773"/>
          <a:ext cx="2603500" cy="1803400"/>
        </a:xfrm>
        <a:prstGeom prst="rect">
          <a:avLst/>
        </a:prstGeom>
      </xdr:spPr>
    </xdr:pic>
    <xdr:clientData/>
  </xdr:twoCellAnchor>
  <xdr:twoCellAnchor editAs="oneCell">
    <xdr:from>
      <xdr:col>3</xdr:col>
      <xdr:colOff>721591</xdr:colOff>
      <xdr:row>211</xdr:row>
      <xdr:rowOff>173182</xdr:rowOff>
    </xdr:from>
    <xdr:to>
      <xdr:col>7</xdr:col>
      <xdr:colOff>34637</xdr:colOff>
      <xdr:row>221</xdr:row>
      <xdr:rowOff>6928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8644ADC-8563-9044-82F8-3DC670DC6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189432" y="42804773"/>
          <a:ext cx="2603500" cy="1854200"/>
        </a:xfrm>
        <a:prstGeom prst="rect">
          <a:avLst/>
        </a:prstGeom>
      </xdr:spPr>
    </xdr:pic>
    <xdr:clientData/>
  </xdr:twoCellAnchor>
  <xdr:twoCellAnchor editAs="oneCell">
    <xdr:from>
      <xdr:col>7</xdr:col>
      <xdr:colOff>750454</xdr:colOff>
      <xdr:row>211</xdr:row>
      <xdr:rowOff>144318</xdr:rowOff>
    </xdr:from>
    <xdr:to>
      <xdr:col>11</xdr:col>
      <xdr:colOff>88899</xdr:colOff>
      <xdr:row>220</xdr:row>
      <xdr:rowOff>154709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4F8101C-5C25-1248-B03D-7CBEC8353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6508749" y="42775909"/>
          <a:ext cx="2628900" cy="18288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211</xdr:row>
      <xdr:rowOff>43295</xdr:rowOff>
    </xdr:from>
    <xdr:to>
      <xdr:col>15</xdr:col>
      <xdr:colOff>135659</xdr:colOff>
      <xdr:row>220</xdr:row>
      <xdr:rowOff>66386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71118021-C9F7-8D49-925C-13AD55050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871364" y="42674886"/>
          <a:ext cx="2603500" cy="184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14432</xdr:colOff>
      <xdr:row>224</xdr:row>
      <xdr:rowOff>187613</xdr:rowOff>
    </xdr:from>
    <xdr:to>
      <xdr:col>3</xdr:col>
      <xdr:colOff>150091</xdr:colOff>
      <xdr:row>233</xdr:row>
      <xdr:rowOff>25593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D74279B1-58AF-024D-92B7-580F6F86C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4432" y="45445795"/>
          <a:ext cx="2603500" cy="184150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230909</xdr:colOff>
      <xdr:row>223</xdr:row>
      <xdr:rowOff>187614</xdr:rowOff>
    </xdr:from>
    <xdr:to>
      <xdr:col>7</xdr:col>
      <xdr:colOff>366569</xdr:colOff>
      <xdr:row>232</xdr:row>
      <xdr:rowOff>25593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774458C-2892-8843-852B-C1BD71DD6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3521364" y="45243750"/>
          <a:ext cx="2603500" cy="184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238</xdr:row>
      <xdr:rowOff>43296</xdr:rowOff>
    </xdr:from>
    <xdr:to>
      <xdr:col>3</xdr:col>
      <xdr:colOff>135659</xdr:colOff>
      <xdr:row>247</xdr:row>
      <xdr:rowOff>79087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AA8D181F-DB11-A847-8446-9232848BF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48130114"/>
          <a:ext cx="2603500" cy="1854200"/>
        </a:xfrm>
        <a:prstGeom prst="rect">
          <a:avLst/>
        </a:prstGeom>
      </xdr:spPr>
    </xdr:pic>
    <xdr:clientData/>
  </xdr:twoCellAnchor>
  <xdr:twoCellAnchor editAs="oneCell">
    <xdr:from>
      <xdr:col>4</xdr:col>
      <xdr:colOff>173181</xdr:colOff>
      <xdr:row>237</xdr:row>
      <xdr:rowOff>158750</xdr:rowOff>
    </xdr:from>
    <xdr:to>
      <xdr:col>7</xdr:col>
      <xdr:colOff>321541</xdr:colOff>
      <xdr:row>246</xdr:row>
      <xdr:rowOff>169141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6A5D98C-696C-9741-A55F-1F23681C0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3463636" y="48043523"/>
          <a:ext cx="2616200" cy="1828800"/>
        </a:xfrm>
        <a:prstGeom prst="rect">
          <a:avLst/>
        </a:prstGeom>
      </xdr:spPr>
    </xdr:pic>
    <xdr:clientData/>
  </xdr:twoCellAnchor>
  <xdr:twoCellAnchor editAs="oneCell">
    <xdr:from>
      <xdr:col>8</xdr:col>
      <xdr:colOff>487810</xdr:colOff>
      <xdr:row>226</xdr:row>
      <xdr:rowOff>109683</xdr:rowOff>
    </xdr:from>
    <xdr:to>
      <xdr:col>19</xdr:col>
      <xdr:colOff>721576</xdr:colOff>
      <xdr:row>229</xdr:row>
      <xdr:rowOff>57727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71A7148E-D572-A74E-AB66-500499B15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7068719" y="45771956"/>
          <a:ext cx="9282516" cy="554180"/>
        </a:xfrm>
        <a:prstGeom prst="rect">
          <a:avLst/>
        </a:prstGeom>
      </xdr:spPr>
    </xdr:pic>
    <xdr:clientData/>
  </xdr:twoCellAnchor>
  <xdr:twoCellAnchor editAs="oneCell">
    <xdr:from>
      <xdr:col>8</xdr:col>
      <xdr:colOff>447387</xdr:colOff>
      <xdr:row>241</xdr:row>
      <xdr:rowOff>159035</xdr:rowOff>
    </xdr:from>
    <xdr:to>
      <xdr:col>32</xdr:col>
      <xdr:colOff>10822</xdr:colOff>
      <xdr:row>244</xdr:row>
      <xdr:rowOff>142399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5D36064-9BB3-0E4C-A0DD-42FE3193E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7028296" y="48851990"/>
          <a:ext cx="19306162" cy="589500"/>
        </a:xfrm>
        <a:prstGeom prst="rect">
          <a:avLst/>
        </a:prstGeom>
      </xdr:spPr>
    </xdr:pic>
    <xdr:clientData/>
  </xdr:twoCellAnchor>
  <xdr:twoCellAnchor editAs="oneCell">
    <xdr:from>
      <xdr:col>8</xdr:col>
      <xdr:colOff>388503</xdr:colOff>
      <xdr:row>246</xdr:row>
      <xdr:rowOff>109681</xdr:rowOff>
    </xdr:from>
    <xdr:to>
      <xdr:col>28</xdr:col>
      <xdr:colOff>397604</xdr:colOff>
      <xdr:row>249</xdr:row>
      <xdr:rowOff>72159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9FA90422-ED70-6348-8F28-A09DE3F65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6969412" y="49812863"/>
          <a:ext cx="16461374" cy="568614"/>
        </a:xfrm>
        <a:prstGeom prst="rect">
          <a:avLst/>
        </a:prstGeom>
      </xdr:spPr>
    </xdr:pic>
    <xdr:clientData/>
  </xdr:twoCellAnchor>
  <xdr:twoCellAnchor editAs="oneCell">
    <xdr:from>
      <xdr:col>8</xdr:col>
      <xdr:colOff>483756</xdr:colOff>
      <xdr:row>236</xdr:row>
      <xdr:rowOff>113909</xdr:rowOff>
    </xdr:from>
    <xdr:to>
      <xdr:col>21</xdr:col>
      <xdr:colOff>678297</xdr:colOff>
      <xdr:row>239</xdr:row>
      <xdr:rowOff>82364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9C5F5CB9-8E32-8845-A0AD-6B8B60C51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7064665" y="47796636"/>
          <a:ext cx="10888518" cy="574592"/>
        </a:xfrm>
        <a:prstGeom prst="rect">
          <a:avLst/>
        </a:prstGeom>
      </xdr:spPr>
    </xdr:pic>
    <xdr:clientData/>
  </xdr:twoCellAnchor>
  <xdr:twoCellAnchor editAs="oneCell">
    <xdr:from>
      <xdr:col>8</xdr:col>
      <xdr:colOff>460085</xdr:colOff>
      <xdr:row>231</xdr:row>
      <xdr:rowOff>109682</xdr:rowOff>
    </xdr:from>
    <xdr:to>
      <xdr:col>23</xdr:col>
      <xdr:colOff>756230</xdr:colOff>
      <xdr:row>234</xdr:row>
      <xdr:rowOff>57728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23B7818B-7244-D248-AA2C-46A2ACC7C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7040994" y="46782182"/>
          <a:ext cx="12635350" cy="554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7484-D078-CE4A-B882-2EC97B39C5AD}">
  <sheetPr>
    <pageSetUpPr fitToPage="1"/>
  </sheetPr>
  <dimension ref="A1:AG237"/>
  <sheetViews>
    <sheetView tabSelected="1" topLeftCell="B215" zoomScale="75" workbookViewId="0">
      <selection activeCell="P223" sqref="P223"/>
    </sheetView>
  </sheetViews>
  <sheetFormatPr baseColWidth="10" defaultRowHeight="16"/>
  <sheetData>
    <row r="1" spans="1:26">
      <c r="C1" s="1" t="s">
        <v>70</v>
      </c>
      <c r="D1" t="s">
        <v>71</v>
      </c>
      <c r="E1" s="1" t="s">
        <v>72</v>
      </c>
      <c r="F1" t="s">
        <v>71</v>
      </c>
      <c r="G1" s="1" t="s">
        <v>73</v>
      </c>
      <c r="H1" t="s">
        <v>74</v>
      </c>
      <c r="I1" s="1" t="s">
        <v>75</v>
      </c>
      <c r="J1" t="s">
        <v>71</v>
      </c>
      <c r="K1" s="1" t="s">
        <v>76</v>
      </c>
      <c r="L1" t="s">
        <v>71</v>
      </c>
      <c r="M1" s="1" t="s">
        <v>77</v>
      </c>
      <c r="N1" t="s">
        <v>71</v>
      </c>
      <c r="O1" s="1" t="s">
        <v>78</v>
      </c>
      <c r="P1" t="s">
        <v>71</v>
      </c>
      <c r="Q1" s="1" t="s">
        <v>79</v>
      </c>
      <c r="R1" t="s">
        <v>71</v>
      </c>
      <c r="S1" s="1" t="s">
        <v>80</v>
      </c>
      <c r="T1" t="s">
        <v>71</v>
      </c>
      <c r="U1" s="1" t="s">
        <v>81</v>
      </c>
      <c r="V1" t="s">
        <v>71</v>
      </c>
      <c r="W1" s="1" t="s">
        <v>82</v>
      </c>
      <c r="X1" t="s">
        <v>71</v>
      </c>
      <c r="Y1" s="1" t="s">
        <v>83</v>
      </c>
      <c r="Z1" t="s">
        <v>71</v>
      </c>
    </row>
    <row r="2" spans="1:26">
      <c r="A2" t="s">
        <v>0</v>
      </c>
      <c r="B2" t="s">
        <v>10</v>
      </c>
      <c r="C2">
        <f>-102.62593</f>
        <v>-102.62593</v>
      </c>
      <c r="D2" s="2">
        <f>C2-$C$42-$C$43</f>
        <v>-1.3946399999999937</v>
      </c>
      <c r="E2">
        <f>-103.18006</f>
        <v>-103.18006</v>
      </c>
      <c r="F2" s="2">
        <f>E2-$E$42-$E$43</f>
        <v>-1.4330400000000036</v>
      </c>
      <c r="G2">
        <f>-102.40841</f>
        <v>-102.40841</v>
      </c>
      <c r="H2" s="2">
        <f>G2-$G$42-$E$43</f>
        <v>-1.0129799999999971</v>
      </c>
      <c r="I2">
        <f>-102.75403</f>
        <v>-102.75403</v>
      </c>
      <c r="J2" s="2">
        <f>I2-I$42-$C$43</f>
        <v>-1.4281799999999958</v>
      </c>
      <c r="K2">
        <v>-102.84799</v>
      </c>
      <c r="L2" s="2">
        <f>K2-K$42-$C$43</f>
        <v>-1.4941199999999935</v>
      </c>
      <c r="M2">
        <v>-99.978740000000002</v>
      </c>
      <c r="N2" s="2">
        <f>M2-M$42-$C$43</f>
        <v>-1.1930000000004881E-2</v>
      </c>
      <c r="O2" s="3">
        <v>-98.932140000000004</v>
      </c>
      <c r="P2" s="2">
        <f>O2-O$42-$C$43</f>
        <v>-0.8025400000000058</v>
      </c>
      <c r="Q2" s="3">
        <v>-97.815250000000006</v>
      </c>
      <c r="R2" s="2">
        <f>Q2-Q$42-$C$43</f>
        <v>-1.4599300000000124</v>
      </c>
      <c r="S2" s="3">
        <v>-96.695849999999993</v>
      </c>
      <c r="T2" s="2">
        <f>S2-S$42-$C$43</f>
        <v>-1.5862199999999955</v>
      </c>
      <c r="U2" s="3">
        <v>-95.186660000000003</v>
      </c>
      <c r="V2" s="2">
        <f>U2-U$42-$C$43</f>
        <v>-1.4628500000000013</v>
      </c>
      <c r="W2" s="3">
        <v>-97.475960000000001</v>
      </c>
      <c r="X2" s="2">
        <f>W2-W$42-$C$43</f>
        <v>-1.4016000000000002</v>
      </c>
      <c r="Y2" s="3">
        <v>-98.716930000000005</v>
      </c>
      <c r="Z2" s="2">
        <f>Y2-Y$42-$C$43</f>
        <v>-1.4492400000000014</v>
      </c>
    </row>
    <row r="3" spans="1:26">
      <c r="A3" t="s">
        <v>0</v>
      </c>
      <c r="B3" t="s">
        <v>11</v>
      </c>
      <c r="C3">
        <f>-102.717573</f>
        <v>-102.717573</v>
      </c>
      <c r="D3" s="2">
        <f t="shared" ref="D3:D8" si="0">C3-$C$42-$C$43</f>
        <v>-1.4862829999999985</v>
      </c>
      <c r="E3">
        <f>-103.24874</f>
        <v>-103.24874</v>
      </c>
      <c r="F3" s="2">
        <f t="shared" ref="F3:F9" si="1">E3-$E$42-$E$43</f>
        <v>-1.5017200000000042</v>
      </c>
      <c r="G3">
        <f>-102.85437</f>
        <v>-102.85437</v>
      </c>
      <c r="H3" s="2">
        <f t="shared" ref="H3:H9" si="2">G3-$G$42-$E$43</f>
        <v>-1.4589399999999966</v>
      </c>
      <c r="I3">
        <f>-102.83837</f>
        <v>-102.83837</v>
      </c>
      <c r="J3" s="2">
        <f t="shared" ref="J3:L9" si="3">I3-I$42-$C$43</f>
        <v>-1.5125199999999932</v>
      </c>
      <c r="K3">
        <v>-102.89191</v>
      </c>
      <c r="L3" s="2">
        <f t="shared" si="3"/>
        <v>-1.5380399999999934</v>
      </c>
      <c r="M3">
        <v>-101.50469</v>
      </c>
      <c r="N3" s="2">
        <f t="shared" ref="N3" si="4">M3-M$42-$C$43</f>
        <v>-1.5378799999999995</v>
      </c>
      <c r="O3" s="3">
        <v>-99.642359999999996</v>
      </c>
      <c r="P3" s="2">
        <f t="shared" ref="P3" si="5">O3-O$42-$C$43</f>
        <v>-1.5127599999999983</v>
      </c>
      <c r="Q3" s="3">
        <v>-98.095129999999997</v>
      </c>
      <c r="R3" s="2">
        <f t="shared" ref="R3" si="6">Q3-Q$42-$C$43</f>
        <v>-1.7398100000000039</v>
      </c>
      <c r="S3" s="3">
        <v>-96.725700000000003</v>
      </c>
      <c r="T3" s="2">
        <f t="shared" ref="T3" si="7">S3-S$42-$C$43</f>
        <v>-1.6160700000000059</v>
      </c>
      <c r="U3" s="3">
        <v>-95.238709999999998</v>
      </c>
      <c r="V3" s="2">
        <f t="shared" ref="V3" si="8">U3-U$42-$C$43</f>
        <v>-1.5148999999999955</v>
      </c>
      <c r="W3" s="3">
        <v>-97.481110000000001</v>
      </c>
      <c r="X3" s="2">
        <f t="shared" ref="X3" si="9">W3-W$42-$C$43</f>
        <v>-1.4067500000000006</v>
      </c>
      <c r="Y3" s="3">
        <v>-98.579819999999998</v>
      </c>
      <c r="Z3" s="2">
        <f t="shared" ref="Z3" si="10">Y3-Y$42-$C$43</f>
        <v>-1.3121299999999945</v>
      </c>
    </row>
    <row r="4" spans="1:26">
      <c r="A4" t="s">
        <v>0</v>
      </c>
      <c r="B4" t="s">
        <v>12</v>
      </c>
      <c r="C4">
        <f>-102.716883</f>
        <v>-102.716883</v>
      </c>
      <c r="D4" s="2">
        <f t="shared" si="0"/>
        <v>-1.4855929999999926</v>
      </c>
      <c r="E4">
        <f>-103.24827</f>
        <v>-103.24827000000001</v>
      </c>
      <c r="F4" s="2">
        <f t="shared" si="1"/>
        <v>-1.5012500000000113</v>
      </c>
      <c r="G4">
        <f>-102.85368</f>
        <v>-102.85368</v>
      </c>
      <c r="H4" s="2">
        <f t="shared" si="2"/>
        <v>-1.4582499999999907</v>
      </c>
      <c r="I4">
        <f>-101.75409</f>
        <v>-101.75409000000001</v>
      </c>
      <c r="J4" s="2">
        <f t="shared" si="3"/>
        <v>-0.42824000000000062</v>
      </c>
      <c r="K4">
        <v>-102.89127000000001</v>
      </c>
      <c r="L4" s="2">
        <f t="shared" si="3"/>
        <v>-1.5374000000000034</v>
      </c>
      <c r="M4">
        <v>-101.50355999999999</v>
      </c>
      <c r="N4" s="2">
        <f t="shared" ref="N4" si="11">M4-M$42-$C$43</f>
        <v>-1.5367499999999961</v>
      </c>
      <c r="O4" s="3">
        <v>-98.924400000000006</v>
      </c>
      <c r="P4" s="2">
        <f t="shared" ref="P4" si="12">O4-O$42-$C$43</f>
        <v>-0.7948000000000075</v>
      </c>
      <c r="Q4" s="3">
        <v>-98.093249999999998</v>
      </c>
      <c r="R4" s="2">
        <f t="shared" ref="R4" si="13">Q4-Q$42-$C$43</f>
        <v>-1.737930000000004</v>
      </c>
      <c r="S4" s="3">
        <v>-96.72533</v>
      </c>
      <c r="T4" s="2">
        <f t="shared" ref="T4" si="14">S4-S$42-$C$43</f>
        <v>-1.6157000000000021</v>
      </c>
      <c r="U4" s="3">
        <v>-95.234129999999993</v>
      </c>
      <c r="V4" s="2">
        <f t="shared" ref="V4" si="15">U4-U$42-$C$43</f>
        <v>-1.5103199999999912</v>
      </c>
      <c r="W4" s="3">
        <v>-97.480400000000003</v>
      </c>
      <c r="X4" s="2">
        <f t="shared" ref="X4" si="16">W4-W$42-$C$43</f>
        <v>-1.4060400000000026</v>
      </c>
      <c r="Y4" s="3">
        <v>-98.578209999999999</v>
      </c>
      <c r="Z4" s="2">
        <f t="shared" ref="Z4" si="17">Y4-Y$42-$C$43</f>
        <v>-1.310519999999995</v>
      </c>
    </row>
    <row r="5" spans="1:26">
      <c r="A5" t="s">
        <v>0</v>
      </c>
      <c r="B5" t="s">
        <v>13</v>
      </c>
      <c r="C5">
        <f>-102.662463</f>
        <v>-102.662463</v>
      </c>
      <c r="D5" s="2">
        <f t="shared" si="0"/>
        <v>-1.4311729999999994</v>
      </c>
      <c r="E5">
        <f>-103.17394</f>
        <v>-103.17394</v>
      </c>
      <c r="F5" s="2">
        <f t="shared" si="1"/>
        <v>-1.426920000000008</v>
      </c>
      <c r="G5">
        <f>-102.76511</f>
        <v>-102.76511000000001</v>
      </c>
      <c r="H5" s="2">
        <f t="shared" si="2"/>
        <v>-1.3696800000000007</v>
      </c>
      <c r="I5">
        <f>-102.78432</f>
        <v>-102.78431999999999</v>
      </c>
      <c r="J5" s="2">
        <f t="shared" si="3"/>
        <v>-1.4584699999999895</v>
      </c>
      <c r="K5">
        <v>-102.90734999999999</v>
      </c>
      <c r="L5" s="2">
        <f t="shared" si="3"/>
        <v>-1.5534799999999915</v>
      </c>
      <c r="M5">
        <v>-101.50136999999999</v>
      </c>
      <c r="N5" s="2">
        <f t="shared" ref="N5" si="18">M5-M$42-$C$43</f>
        <v>-1.5345599999999973</v>
      </c>
      <c r="O5" s="3">
        <v>-99.610919999999993</v>
      </c>
      <c r="P5" s="2">
        <f t="shared" ref="P5" si="19">O5-O$42-$C$43</f>
        <v>-1.4813199999999949</v>
      </c>
      <c r="Q5" s="3">
        <v>-98.075100000000006</v>
      </c>
      <c r="R5" s="2">
        <f t="shared" ref="R5" si="20">Q5-Q$42-$C$43</f>
        <v>-1.7197800000000125</v>
      </c>
      <c r="S5" s="3">
        <v>-96.787509999999997</v>
      </c>
      <c r="T5" s="2">
        <f t="shared" ref="T5" si="21">S5-S$42-$C$43</f>
        <v>-1.67788</v>
      </c>
      <c r="U5" s="3">
        <v>-95.291380000000004</v>
      </c>
      <c r="V5" s="2">
        <f t="shared" ref="V5" si="22">U5-U$42-$C$43</f>
        <v>-1.5675700000000017</v>
      </c>
      <c r="W5" s="3">
        <v>-97.492530000000002</v>
      </c>
      <c r="X5" s="2">
        <f t="shared" ref="X5" si="23">W5-W$42-$C$43</f>
        <v>-1.4181700000000017</v>
      </c>
      <c r="Y5" s="3">
        <v>-98.534689999999998</v>
      </c>
      <c r="Z5" s="2">
        <f t="shared" ref="Z5" si="24">Y5-Y$42-$C$43</f>
        <v>-1.2669999999999941</v>
      </c>
    </row>
    <row r="6" spans="1:26">
      <c r="A6" t="s">
        <v>0</v>
      </c>
      <c r="B6" t="s">
        <v>14</v>
      </c>
      <c r="C6">
        <f>-102.674823</f>
        <v>-102.674823</v>
      </c>
      <c r="D6" s="2">
        <f t="shared" si="0"/>
        <v>-1.4435330000000004</v>
      </c>
      <c r="E6">
        <f>E5</f>
        <v>-103.17394</v>
      </c>
      <c r="F6" s="2">
        <f t="shared" si="1"/>
        <v>-1.426920000000008</v>
      </c>
      <c r="G6">
        <f>-102.80127</f>
        <v>-102.80127</v>
      </c>
      <c r="H6" s="2">
        <f t="shared" si="2"/>
        <v>-1.405839999999996</v>
      </c>
      <c r="I6">
        <f>-101.89718</f>
        <v>-101.89718000000001</v>
      </c>
      <c r="J6" s="2">
        <f t="shared" si="3"/>
        <v>-0.57133000000000145</v>
      </c>
      <c r="K6">
        <v>-102.87595</v>
      </c>
      <c r="L6" s="2">
        <f t="shared" si="3"/>
        <v>-1.5220800000000008</v>
      </c>
      <c r="M6">
        <v>-99.972849999999994</v>
      </c>
      <c r="N6" s="2">
        <f t="shared" ref="N6" si="25">M6-M$42-$C$43</f>
        <v>-6.0399999999969367E-3</v>
      </c>
      <c r="O6" s="3">
        <v>-99.606110000000001</v>
      </c>
      <c r="P6" s="2">
        <f t="shared" ref="P6" si="26">O6-O$42-$C$43</f>
        <v>-1.4765100000000029</v>
      </c>
      <c r="Q6" s="3">
        <v>-98.066209999999998</v>
      </c>
      <c r="R6" s="2">
        <f t="shared" ref="R6" si="27">Q6-Q$42-$C$43</f>
        <v>-1.7108900000000045</v>
      </c>
      <c r="S6" s="3">
        <v>-96.729839999999996</v>
      </c>
      <c r="T6" s="2">
        <f t="shared" ref="T6" si="28">S6-S$42-$C$43</f>
        <v>-1.6202099999999984</v>
      </c>
      <c r="U6" s="3">
        <v>-95.214119999999994</v>
      </c>
      <c r="V6" s="2">
        <f t="shared" ref="V6" si="29">U6-U$42-$C$43</f>
        <v>-1.490309999999992</v>
      </c>
      <c r="W6" s="3">
        <v>-97.440960000000004</v>
      </c>
      <c r="X6" s="2">
        <f t="shared" ref="X6" si="30">W6-W$42-$C$43</f>
        <v>-1.3666000000000036</v>
      </c>
      <c r="Y6" s="3">
        <v>-98.633989999999997</v>
      </c>
      <c r="Z6" s="2">
        <f t="shared" ref="Z6" si="31">Y6-Y$42-$C$43</f>
        <v>-1.3662999999999936</v>
      </c>
    </row>
    <row r="7" spans="1:26">
      <c r="A7" t="s">
        <v>0</v>
      </c>
      <c r="B7" t="s">
        <v>15</v>
      </c>
      <c r="C7">
        <f>-102.683073</f>
        <v>-102.68307299999999</v>
      </c>
      <c r="D7" s="2">
        <f t="shared" si="0"/>
        <v>-1.4517829999999901</v>
      </c>
      <c r="E7">
        <f>-103.199</f>
        <v>-103.199</v>
      </c>
      <c r="F7" s="2">
        <f t="shared" si="1"/>
        <v>-1.4519800000000043</v>
      </c>
      <c r="G7">
        <f>-102.79831</f>
        <v>-102.79831</v>
      </c>
      <c r="H7" s="2">
        <f t="shared" si="2"/>
        <v>-1.4028799999999944</v>
      </c>
      <c r="I7">
        <f>-102.82306</f>
        <v>-102.82306</v>
      </c>
      <c r="J7" s="2">
        <f t="shared" si="3"/>
        <v>-1.4972099999999937</v>
      </c>
      <c r="K7">
        <v>-102.90092</v>
      </c>
      <c r="L7" s="2">
        <f t="shared" si="3"/>
        <v>-1.5470499999999969</v>
      </c>
      <c r="M7">
        <v>-101.48379</v>
      </c>
      <c r="N7" s="2">
        <f t="shared" ref="N7" si="32">M7-M$42-$C$43</f>
        <v>-1.516980000000002</v>
      </c>
      <c r="O7" s="3">
        <v>-99.622690000000006</v>
      </c>
      <c r="P7" s="2">
        <f t="shared" ref="P7" si="33">O7-O$42-$C$43</f>
        <v>-1.4930900000000076</v>
      </c>
      <c r="Q7" s="3">
        <v>-98.093289999999996</v>
      </c>
      <c r="R7" s="2">
        <f t="shared" ref="R7" si="34">Q7-Q$42-$C$43</f>
        <v>-1.7379700000000025</v>
      </c>
      <c r="S7" s="3">
        <v>-96.762680000000003</v>
      </c>
      <c r="T7" s="2">
        <f t="shared" ref="T7" si="35">S7-S$42-$C$43</f>
        <v>-1.6530500000000057</v>
      </c>
      <c r="U7" s="3">
        <v>-95.285300000000007</v>
      </c>
      <c r="V7" s="2">
        <f t="shared" ref="V7" si="36">U7-U$42-$C$43</f>
        <v>-1.5614900000000045</v>
      </c>
      <c r="W7" s="3">
        <v>-97.490889999999993</v>
      </c>
      <c r="X7" s="2">
        <f t="shared" ref="X7" si="37">W7-W$42-$C$43</f>
        <v>-1.4165299999999927</v>
      </c>
      <c r="Y7" s="3">
        <v>-98.550219999999996</v>
      </c>
      <c r="Z7" s="2">
        <f t="shared" ref="Z7" si="38">Y7-Y$42-$C$43</f>
        <v>-1.2825299999999924</v>
      </c>
    </row>
    <row r="8" spans="1:26">
      <c r="A8" t="s">
        <v>0</v>
      </c>
      <c r="B8" t="s">
        <v>16</v>
      </c>
      <c r="C8">
        <f>-101.638523</f>
        <v>-101.63852300000001</v>
      </c>
      <c r="D8" s="2">
        <f t="shared" si="0"/>
        <v>-0.40723300000000329</v>
      </c>
      <c r="E8">
        <f>-102.43723</f>
        <v>-102.43723</v>
      </c>
      <c r="F8" s="2">
        <f t="shared" si="1"/>
        <v>-0.69021000000000576</v>
      </c>
      <c r="G8">
        <f>-102.39988</f>
        <v>-102.39988</v>
      </c>
      <c r="H8" s="2">
        <f t="shared" si="2"/>
        <v>-1.0044499999999896</v>
      </c>
      <c r="I8">
        <f>-101.85227</f>
        <v>-101.85227</v>
      </c>
      <c r="J8" s="2">
        <f t="shared" si="3"/>
        <v>-0.52641999999999989</v>
      </c>
      <c r="K8">
        <v>-101.77249999999999</v>
      </c>
      <c r="L8" s="2">
        <f t="shared" si="3"/>
        <v>-0.4186299999999914</v>
      </c>
      <c r="M8">
        <v>-100.63</v>
      </c>
      <c r="N8" s="2">
        <f t="shared" ref="N8" si="39">M8-M$42-$C$43</f>
        <v>-0.66318999999999839</v>
      </c>
      <c r="O8" s="3">
        <v>-99.210509999999999</v>
      </c>
      <c r="P8" s="2">
        <f t="shared" ref="P8" si="40">O8-O$42-$C$43</f>
        <v>-1.0809100000000011</v>
      </c>
      <c r="Q8" s="3">
        <v>-97.580830000000006</v>
      </c>
      <c r="R8" s="2">
        <f t="shared" ref="R8" si="41">Q8-Q$42-$C$43</f>
        <v>-1.2255100000000123</v>
      </c>
      <c r="S8" s="3">
        <v>-95.558970000000002</v>
      </c>
      <c r="T8" s="2">
        <f t="shared" ref="T8" si="42">S8-S$42-$C$43</f>
        <v>-0.44934000000000474</v>
      </c>
      <c r="U8" s="3">
        <v>-93.656099999999995</v>
      </c>
      <c r="V8" s="2">
        <f t="shared" ref="V8" si="43">U8-U$42-$C$43</f>
        <v>6.7710000000007042E-2</v>
      </c>
      <c r="W8" s="3">
        <v>-96.011060000000001</v>
      </c>
      <c r="X8" s="2">
        <f t="shared" ref="X8" si="44">W8-W$42-$C$43</f>
        <v>6.3299999999999912E-2</v>
      </c>
      <c r="Y8" s="3">
        <v>-97.246369999999999</v>
      </c>
      <c r="Z8" s="2">
        <f t="shared" ref="Z8" si="45">Y8-Y$42-$C$43</f>
        <v>2.1320000000004669E-2</v>
      </c>
    </row>
    <row r="9" spans="1:26">
      <c r="A9" t="s">
        <v>0</v>
      </c>
      <c r="B9" t="s">
        <v>17</v>
      </c>
      <c r="C9">
        <f>-102.63373</f>
        <v>-102.63373</v>
      </c>
      <c r="D9" s="2">
        <f>C9-$C$42-$C$43</f>
        <v>-1.4024399999999968</v>
      </c>
      <c r="E9">
        <f>-103.20233</f>
        <v>-103.20233</v>
      </c>
      <c r="F9" s="2">
        <f t="shared" si="1"/>
        <v>-1.4553100000000097</v>
      </c>
      <c r="G9">
        <f>-102.8108</f>
        <v>-102.8108</v>
      </c>
      <c r="H9" s="2">
        <f t="shared" si="2"/>
        <v>-1.415369999999994</v>
      </c>
      <c r="I9">
        <f>-102.77673</f>
        <v>-102.77673</v>
      </c>
      <c r="J9" s="2">
        <f t="shared" si="3"/>
        <v>-1.4508799999999962</v>
      </c>
      <c r="K9">
        <v>-102.85914</v>
      </c>
      <c r="L9" s="2">
        <f t="shared" si="3"/>
        <v>-1.5052699999999941</v>
      </c>
      <c r="M9">
        <v>-101.47937</v>
      </c>
      <c r="N9" s="2">
        <f t="shared" ref="N9" si="46">M9-M$42-$C$43</f>
        <v>-1.5125600000000059</v>
      </c>
      <c r="O9" s="3">
        <v>-99.612440000000007</v>
      </c>
      <c r="P9" s="2">
        <f t="shared" ref="P9" si="47">O9-O$42-$C$43</f>
        <v>-1.4828400000000084</v>
      </c>
      <c r="Q9" s="3">
        <v>-98.056889999999996</v>
      </c>
      <c r="R9" s="2">
        <f t="shared" ref="R9" si="48">Q9-Q$42-$C$43</f>
        <v>-1.701570000000002</v>
      </c>
      <c r="S9" s="3">
        <v>-96.714060000000003</v>
      </c>
      <c r="T9" s="2">
        <f t="shared" ref="T9" si="49">S9-S$42-$C$43</f>
        <v>-1.604430000000006</v>
      </c>
      <c r="U9" s="3">
        <v>-95.227469999999997</v>
      </c>
      <c r="V9" s="2">
        <f t="shared" ref="V9" si="50">U9-U$42-$C$43</f>
        <v>-1.5036599999999947</v>
      </c>
      <c r="W9" s="3">
        <v>-97.456890000000001</v>
      </c>
      <c r="X9" s="2">
        <f t="shared" ref="X9" si="51">W9-W$42-$C$43</f>
        <v>-1.3825300000000009</v>
      </c>
      <c r="Y9" s="3">
        <v>-98.557829999999996</v>
      </c>
      <c r="Z9" s="2">
        <f t="shared" ref="Z9" si="52">Y9-Y$42-$C$43</f>
        <v>-1.2901399999999921</v>
      </c>
    </row>
    <row r="10" spans="1:26">
      <c r="A10" t="s">
        <v>1</v>
      </c>
      <c r="B10" t="s">
        <v>10</v>
      </c>
      <c r="C10">
        <f>-116.55173</f>
        <v>-116.55173000000001</v>
      </c>
      <c r="D10" s="2">
        <f>C10-$C$42-$C$43*2</f>
        <v>-0.87744000000000355</v>
      </c>
      <c r="E10">
        <f>-117.5922</f>
        <v>-117.59220000000001</v>
      </c>
      <c r="F10" s="2">
        <f>E10-$E$42-$E$43*2</f>
        <v>-1.402180000000012</v>
      </c>
      <c r="G10">
        <f>-117.67346</f>
        <v>-117.67346000000001</v>
      </c>
      <c r="H10" s="2">
        <f>G10-$G$42-$E$43*2</f>
        <v>-1.8350299999999997</v>
      </c>
      <c r="I10">
        <f>-117.42344</f>
        <v>-117.42344</v>
      </c>
      <c r="J10" s="2">
        <f>I10-I$42-$C$43*2</f>
        <v>-1.6545899999999953</v>
      </c>
      <c r="K10">
        <v>-117.11994</v>
      </c>
      <c r="L10" s="2">
        <f>K10-K$42-$C$43*2</f>
        <v>-1.3230699999999977</v>
      </c>
      <c r="M10">
        <v>-116.16752</v>
      </c>
      <c r="N10" s="2">
        <f>M10-M$42-$C$43*2</f>
        <v>-1.7577099999999994</v>
      </c>
      <c r="O10" s="3">
        <v>-114.57015</v>
      </c>
      <c r="P10" s="2">
        <f>O10-O$42-$C$43*2</f>
        <v>-1.9975500000000004</v>
      </c>
      <c r="Q10" s="3">
        <v>-113.17489999999999</v>
      </c>
      <c r="R10" s="2">
        <f>Q10-Q$42-$C$43*2</f>
        <v>-2.3765800000000006</v>
      </c>
      <c r="S10" s="3">
        <v>-111.9525</v>
      </c>
      <c r="T10" s="2">
        <f>S10-S$42-$C$43*2</f>
        <v>-2.3998700000000035</v>
      </c>
      <c r="U10" s="3">
        <v>-110.15403000000001</v>
      </c>
      <c r="V10" s="2">
        <f>U10-U$42-$C$43*2</f>
        <v>-1.9872200000000042</v>
      </c>
      <c r="W10" s="3">
        <v>-112.19368</v>
      </c>
      <c r="X10" s="2">
        <f>W10-W$42-$C$43*2</f>
        <v>-1.6763200000000005</v>
      </c>
      <c r="Y10" s="3">
        <v>-113.21189</v>
      </c>
      <c r="Z10" s="2">
        <f>Y10-Y$42-$C$43*2</f>
        <v>-1.5011999999999937</v>
      </c>
    </row>
    <row r="11" spans="1:26">
      <c r="A11" t="s">
        <v>1</v>
      </c>
      <c r="B11" t="s">
        <v>11</v>
      </c>
      <c r="C11">
        <f>-118.02358</f>
        <v>-118.02358</v>
      </c>
      <c r="D11" s="2">
        <f t="shared" ref="D11:D15" si="53">C11-$C$42-$C$43*2</f>
        <v>-2.3492899999999928</v>
      </c>
      <c r="E11">
        <f>-118.33515</f>
        <v>-118.33515</v>
      </c>
      <c r="F11" s="2">
        <f t="shared" ref="F11:F16" si="54">E11-$E$42-$E$43*2</f>
        <v>-2.1451300000000053</v>
      </c>
      <c r="G11">
        <f>-118.0374</f>
        <v>-118.03740000000001</v>
      </c>
      <c r="H11" s="2">
        <f t="shared" ref="H11:H16" si="55">G11-$G$42-$E$43*2</f>
        <v>-2.1989699999999992</v>
      </c>
      <c r="I11">
        <f>-118.09898</f>
        <v>-118.09898</v>
      </c>
      <c r="J11" s="2">
        <f t="shared" ref="J11:L16" si="56">I11-I$42-$C$43*2</f>
        <v>-2.3301299999999934</v>
      </c>
      <c r="K11">
        <v>-118.51552</v>
      </c>
      <c r="L11" s="2">
        <f t="shared" si="56"/>
        <v>-2.7186499999999931</v>
      </c>
      <c r="M11">
        <v>-117.07899999999999</v>
      </c>
      <c r="N11" s="2">
        <f t="shared" ref="N11" si="57">M11-M$42-$C$43*2</f>
        <v>-2.6691899999999968</v>
      </c>
      <c r="O11" s="3">
        <v>-114.88713</v>
      </c>
      <c r="P11" s="2">
        <f t="shared" ref="P11" si="58">O11-O$42-$C$43*2</f>
        <v>-2.3145300000000013</v>
      </c>
      <c r="Q11" s="3">
        <v>-113.58548999999999</v>
      </c>
      <c r="R11" s="2">
        <f t="shared" ref="R11" si="59">Q11-Q$42-$C$43*2</f>
        <v>-2.7871699999999997</v>
      </c>
      <c r="S11" s="3">
        <v>-112.48052</v>
      </c>
      <c r="T11" s="2">
        <f t="shared" ref="T11" si="60">S11-S$42-$C$43*2</f>
        <v>-2.9278900000000014</v>
      </c>
      <c r="U11" s="3">
        <v>-110.92744999999999</v>
      </c>
      <c r="V11" s="2">
        <f t="shared" ref="V11" si="61">U11-U$42-$C$43*2</f>
        <v>-2.7606399999999915</v>
      </c>
      <c r="W11" s="3">
        <v>-113.01799</v>
      </c>
      <c r="X11" s="2">
        <f t="shared" ref="X11" si="62">W11-W$42-$C$43*2</f>
        <v>-2.5006299999999975</v>
      </c>
      <c r="Y11" s="3">
        <v>-114.04499</v>
      </c>
      <c r="Z11" s="2">
        <f t="shared" ref="Z11" si="63">Y11-Y$42-$C$43*2</f>
        <v>-2.3342999999999954</v>
      </c>
    </row>
    <row r="12" spans="1:26">
      <c r="A12" t="s">
        <v>1</v>
      </c>
      <c r="B12" t="s">
        <v>18</v>
      </c>
      <c r="C12">
        <f>-117.78254</f>
        <v>-117.78254</v>
      </c>
      <c r="D12" s="2">
        <f t="shared" si="53"/>
        <v>-2.1082499999999946</v>
      </c>
      <c r="E12">
        <f>-118.37022</f>
        <v>-118.37022</v>
      </c>
      <c r="F12" s="2">
        <f t="shared" si="54"/>
        <v>-2.1802000000000099</v>
      </c>
      <c r="G12">
        <f>-117.79301</f>
        <v>-117.79301</v>
      </c>
      <c r="H12" s="2">
        <f t="shared" si="55"/>
        <v>-1.9545799999999893</v>
      </c>
      <c r="I12">
        <f>-118.15597</f>
        <v>-118.15597</v>
      </c>
      <c r="J12" s="2">
        <f t="shared" si="56"/>
        <v>-2.3871199999999924</v>
      </c>
      <c r="K12">
        <v>-118.18324</v>
      </c>
      <c r="L12" s="2">
        <f t="shared" si="56"/>
        <v>-2.3863699999999959</v>
      </c>
      <c r="M12">
        <v>-116.78155</v>
      </c>
      <c r="N12" s="2">
        <f t="shared" ref="N12" si="64">M12-M$42-$C$43*2</f>
        <v>-2.3717399999999991</v>
      </c>
      <c r="O12" s="3">
        <v>-114.72313</v>
      </c>
      <c r="P12" s="2">
        <f t="shared" ref="P12" si="65">O12-O$42-$C$43*2</f>
        <v>-2.1505299999999998</v>
      </c>
      <c r="Q12" s="3">
        <v>-113.62126000000001</v>
      </c>
      <c r="R12" s="2">
        <f t="shared" ref="R12" si="66">Q12-Q$42-$C$43*2</f>
        <v>-2.8229400000000133</v>
      </c>
      <c r="S12" s="3">
        <v>-112.22623</v>
      </c>
      <c r="T12" s="2">
        <f t="shared" ref="T12" si="67">S12-S$42-$C$43*2</f>
        <v>-2.673600000000004</v>
      </c>
      <c r="U12" s="3">
        <v>-110.48099999999999</v>
      </c>
      <c r="V12" s="2">
        <f t="shared" ref="V12" si="68">U12-U$42-$C$43*2</f>
        <v>-2.3141899999999929</v>
      </c>
      <c r="W12" s="3">
        <v>-112.58622</v>
      </c>
      <c r="X12" s="2">
        <f t="shared" ref="X12" si="69">W12-W$42-$C$43*2</f>
        <v>-2.0688599999999973</v>
      </c>
      <c r="Y12" s="3">
        <v>-113.6187</v>
      </c>
      <c r="Z12" s="2">
        <f t="shared" ref="Z12" si="70">Y12-Y$42-$C$43*2</f>
        <v>-1.9080100000000009</v>
      </c>
    </row>
    <row r="13" spans="1:26">
      <c r="A13" t="s">
        <v>1</v>
      </c>
      <c r="B13" t="s">
        <v>19</v>
      </c>
      <c r="C13">
        <f>-118.14478</f>
        <v>-118.14478</v>
      </c>
      <c r="D13" s="2">
        <f t="shared" si="53"/>
        <v>-2.4704899999999945</v>
      </c>
      <c r="E13">
        <f>-118.65331</f>
        <v>-118.65331</v>
      </c>
      <c r="F13" s="2">
        <f t="shared" si="54"/>
        <v>-2.4632900000000113</v>
      </c>
      <c r="G13">
        <f>-118.2301</f>
        <v>-118.23009999999999</v>
      </c>
      <c r="H13" s="2">
        <f t="shared" si="55"/>
        <v>-2.3916699999999871</v>
      </c>
      <c r="I13">
        <f>-118.40506</f>
        <v>-118.40506000000001</v>
      </c>
      <c r="J13" s="2">
        <f t="shared" si="56"/>
        <v>-2.6362100000000019</v>
      </c>
      <c r="K13">
        <v>-118.55391</v>
      </c>
      <c r="L13" s="2">
        <f t="shared" si="56"/>
        <v>-2.7570399999999999</v>
      </c>
      <c r="M13">
        <v>-117.1143</v>
      </c>
      <c r="N13" s="2">
        <f t="shared" ref="N13" si="71">M13-M$42-$C$43*2</f>
        <v>-2.7044900000000034</v>
      </c>
      <c r="O13" s="3">
        <v>-114.63930999999999</v>
      </c>
      <c r="P13" s="2">
        <f t="shared" ref="P13" si="72">O13-O$42-$C$43*2</f>
        <v>-2.0667099999999969</v>
      </c>
      <c r="Q13" s="3">
        <v>-113.80209000000001</v>
      </c>
      <c r="R13" s="2">
        <f t="shared" ref="R13" si="73">Q13-Q$42-$C$43*2</f>
        <v>-3.0037700000000136</v>
      </c>
      <c r="S13" s="3">
        <v>-112.53433</v>
      </c>
      <c r="T13" s="2">
        <f t="shared" ref="T13" si="74">S13-S$42-$C$43*2</f>
        <v>-2.9817</v>
      </c>
      <c r="U13" s="3">
        <v>-110.96653999999999</v>
      </c>
      <c r="V13" s="2">
        <f t="shared" ref="V13" si="75">U13-U$42-$C$43*2</f>
        <v>-2.7997299999999932</v>
      </c>
      <c r="W13" s="3">
        <v>-113.03655999999999</v>
      </c>
      <c r="X13" s="2">
        <f t="shared" ref="X13" si="76">W13-W$42-$C$43*2</f>
        <v>-2.5191999999999943</v>
      </c>
      <c r="Y13" s="3">
        <v>-114.01353</v>
      </c>
      <c r="Z13" s="2">
        <f t="shared" ref="Z13" si="77">Y13-Y$42-$C$43*2</f>
        <v>-2.3028399999999998</v>
      </c>
    </row>
    <row r="14" spans="1:26">
      <c r="A14" t="s">
        <v>1</v>
      </c>
      <c r="B14" t="s">
        <v>20</v>
      </c>
      <c r="C14">
        <f>-117.48223</f>
        <v>-117.48223</v>
      </c>
      <c r="D14" s="2">
        <f t="shared" si="53"/>
        <v>-1.8079399999999985</v>
      </c>
      <c r="E14">
        <f>-118.1791</f>
        <v>-118.17910000000001</v>
      </c>
      <c r="F14" s="2">
        <f t="shared" si="54"/>
        <v>-1.9890800000000119</v>
      </c>
      <c r="G14">
        <f>-118.05353</f>
        <v>-118.05352999999999</v>
      </c>
      <c r="H14" s="2">
        <f t="shared" si="55"/>
        <v>-2.215099999999989</v>
      </c>
      <c r="I14">
        <f>-117.9025</f>
        <v>-117.9025</v>
      </c>
      <c r="J14" s="2">
        <f t="shared" si="56"/>
        <v>-2.1336499999999994</v>
      </c>
      <c r="K14">
        <v>-116.71183000000001</v>
      </c>
      <c r="L14" s="2">
        <f t="shared" si="56"/>
        <v>-0.91496000000000421</v>
      </c>
      <c r="M14">
        <v>-116.39755</v>
      </c>
      <c r="N14" s="2">
        <f t="shared" ref="N14" si="78">M14-M$42-$C$43*2</f>
        <v>-1.9877399999999987</v>
      </c>
      <c r="O14" s="3">
        <v>-114.74723</v>
      </c>
      <c r="P14" s="2">
        <f t="shared" ref="P14" si="79">O14-O$42-$C$43*2</f>
        <v>-2.1746300000000041</v>
      </c>
      <c r="Q14" s="3">
        <v>-113.41836000000001</v>
      </c>
      <c r="R14" s="2">
        <f t="shared" ref="R14" si="80">Q14-Q$42-$C$43*2</f>
        <v>-2.6200400000000137</v>
      </c>
      <c r="S14" s="3">
        <v>-111.50215</v>
      </c>
      <c r="T14" s="2">
        <f t="shared" ref="T14" si="81">S14-S$42-$C$43*2</f>
        <v>-1.9495200000000033</v>
      </c>
      <c r="U14" s="3">
        <v>-109.69327</v>
      </c>
      <c r="V14" s="2">
        <f t="shared" ref="V14" si="82">U14-U$42-$C$43*2</f>
        <v>-1.5264599999999966</v>
      </c>
      <c r="W14" s="3">
        <v>-111.90465</v>
      </c>
      <c r="X14" s="2">
        <f t="shared" ref="X14" si="83">W14-W$42-$C$43*2</f>
        <v>-1.3872900000000037</v>
      </c>
      <c r="Y14" s="3">
        <v>-112.9709</v>
      </c>
      <c r="Z14" s="2">
        <f t="shared" ref="Z14" si="84">Y14-Y$42-$C$43*2</f>
        <v>-1.2602099999999972</v>
      </c>
    </row>
    <row r="15" spans="1:26">
      <c r="A15" t="s">
        <v>1</v>
      </c>
      <c r="B15" t="s">
        <v>21</v>
      </c>
      <c r="C15">
        <f>-117.16144</f>
        <v>-117.16144</v>
      </c>
      <c r="D15" s="2">
        <f t="shared" si="53"/>
        <v>-1.4871499999999962</v>
      </c>
      <c r="E15">
        <f>-117.92798</f>
        <v>-117.92798000000001</v>
      </c>
      <c r="F15" s="2">
        <f t="shared" si="54"/>
        <v>-1.7379600000000117</v>
      </c>
      <c r="G15">
        <f>-117.84199</f>
        <v>-117.84199</v>
      </c>
      <c r="H15" s="2">
        <f t="shared" si="55"/>
        <v>-2.0035599999999896</v>
      </c>
      <c r="I15">
        <f>-117.60011</f>
        <v>-117.60011</v>
      </c>
      <c r="J15" s="2">
        <f t="shared" si="56"/>
        <v>-1.8312599999999968</v>
      </c>
      <c r="K15">
        <v>-117.25694</v>
      </c>
      <c r="L15" s="2">
        <f t="shared" si="56"/>
        <v>-1.4600699999999982</v>
      </c>
      <c r="M15">
        <v>-116.09202999999999</v>
      </c>
      <c r="N15" s="2">
        <f t="shared" ref="N15" si="85">M15-M$42-$C$43*2</f>
        <v>-1.6822199999999974</v>
      </c>
      <c r="O15" s="3">
        <v>-114.47766</v>
      </c>
      <c r="P15" s="2">
        <f t="shared" ref="P15" si="86">O15-O$42-$C$43*2</f>
        <v>-1.9050600000000024</v>
      </c>
      <c r="Q15" s="3">
        <v>-113.06605</v>
      </c>
      <c r="R15" s="2">
        <f t="shared" ref="R15" si="87">Q15-Q$42-$C$43*2</f>
        <v>-2.2677300000000109</v>
      </c>
      <c r="S15" s="3">
        <v>-111.1165</v>
      </c>
      <c r="T15" s="2">
        <f t="shared" ref="T15" si="88">S15-S$42-$C$43*2</f>
        <v>-1.563870000000005</v>
      </c>
      <c r="U15" s="3">
        <v>-109.25064</v>
      </c>
      <c r="V15" s="2">
        <f t="shared" ref="V15" si="89">U15-U$42-$C$43*2</f>
        <v>-1.0838300000000025</v>
      </c>
      <c r="W15" s="3">
        <v>-111.72859</v>
      </c>
      <c r="X15" s="2">
        <f t="shared" ref="X15" si="90">W15-W$42-$C$43*2</f>
        <v>-1.2112299999999969</v>
      </c>
      <c r="Y15" s="3">
        <v>-112.92467000000001</v>
      </c>
      <c r="Z15" s="2">
        <f t="shared" ref="Z15" si="91">Y15-Y$42-$C$43*2</f>
        <v>-1.2139800000000029</v>
      </c>
    </row>
    <row r="16" spans="1:26">
      <c r="A16" t="s">
        <v>1</v>
      </c>
      <c r="B16" t="s">
        <v>17</v>
      </c>
      <c r="C16">
        <f>-117.88682</f>
        <v>-117.88682</v>
      </c>
      <c r="D16" s="2">
        <f>C16-$C$42-$C$43*2</f>
        <v>-2.2125299999999974</v>
      </c>
      <c r="E16">
        <f>-118.42634</f>
        <v>-118.42634</v>
      </c>
      <c r="F16" s="2">
        <f t="shared" si="54"/>
        <v>-2.2363200000000028</v>
      </c>
      <c r="G16">
        <f>-118.02923</f>
        <v>-118.02923</v>
      </c>
      <c r="H16" s="2">
        <f t="shared" si="55"/>
        <v>-2.1907999999999923</v>
      </c>
      <c r="I16">
        <f>-118.11595</f>
        <v>-118.11595</v>
      </c>
      <c r="J16" s="2">
        <f t="shared" si="56"/>
        <v>-2.347099999999994</v>
      </c>
      <c r="K16">
        <v>-118.22228</v>
      </c>
      <c r="L16" s="2">
        <f t="shared" si="56"/>
        <v>-2.4254099999999958</v>
      </c>
      <c r="M16">
        <v>-116.80707</v>
      </c>
      <c r="N16" s="2">
        <f t="shared" ref="N16" si="92">M16-M$42-$C$43*2</f>
        <v>-2.3972599999999993</v>
      </c>
      <c r="O16" s="3">
        <v>-114.93326</v>
      </c>
      <c r="P16" s="2">
        <f t="shared" ref="P16" si="93">O16-O$42-$C$43*2</f>
        <v>-2.3606600000000064</v>
      </c>
      <c r="Q16" s="3">
        <v>-113.48215999999999</v>
      </c>
      <c r="R16" s="2">
        <f t="shared" ref="R16" si="94">Q16-Q$42-$C$43*2</f>
        <v>-2.68384</v>
      </c>
      <c r="S16" s="3">
        <v>-112.16768999999999</v>
      </c>
      <c r="T16" s="2">
        <f t="shared" ref="T16" si="95">S16-S$42-$C$43*2</f>
        <v>-2.6150599999999962</v>
      </c>
      <c r="U16" s="3">
        <v>-110.58391</v>
      </c>
      <c r="V16" s="2">
        <f t="shared" ref="V16" si="96">U16-U$42-$C$43*2</f>
        <v>-2.4171000000000014</v>
      </c>
      <c r="W16" s="3">
        <v>-112.70501</v>
      </c>
      <c r="X16" s="2">
        <f t="shared" ref="X16" si="97">W16-W$42-$C$43*2</f>
        <v>-2.1876500000000014</v>
      </c>
      <c r="Y16" s="3">
        <v>-113.73059000000001</v>
      </c>
      <c r="Z16" s="2">
        <f t="shared" ref="Z16" si="98">Y16-Y$42-$C$43*2</f>
        <v>-2.0199000000000034</v>
      </c>
    </row>
    <row r="17" spans="1:26">
      <c r="A17" t="s">
        <v>2</v>
      </c>
      <c r="B17" t="s">
        <v>22</v>
      </c>
      <c r="C17">
        <f>-132.82841</f>
        <v>-132.82840999999999</v>
      </c>
      <c r="D17" s="2">
        <f>C17-$C$42-$C$43*3</f>
        <v>-2.7111199999999869</v>
      </c>
      <c r="E17">
        <f>-133.45017</f>
        <v>-133.45017000000001</v>
      </c>
      <c r="F17" s="2">
        <f>E17-$E$42-$E$43*3</f>
        <v>-2.8171500000000194</v>
      </c>
      <c r="G17">
        <v>-133.30552</v>
      </c>
      <c r="H17" s="2">
        <f>G17-$G$42-$E$43*3</f>
        <v>-3.0240899999999939</v>
      </c>
      <c r="I17">
        <v>-133.31746000000001</v>
      </c>
      <c r="J17" s="2">
        <f>I17-I$42-$C$43*3</f>
        <v>-3.1056100000000058</v>
      </c>
      <c r="K17">
        <v>-133.07320999999999</v>
      </c>
      <c r="L17" s="2">
        <f>K17-K$42-$C$43*3</f>
        <v>-2.8333399999999855</v>
      </c>
      <c r="M17">
        <v>-131.71478999999999</v>
      </c>
      <c r="N17" s="2">
        <f>M17-M$42-$C$43*3</f>
        <v>-2.8619799999999955</v>
      </c>
      <c r="O17" s="3">
        <v>-130.14696000000001</v>
      </c>
      <c r="P17" s="2">
        <f>O17-O$42-$C$43*3</f>
        <v>-3.1313600000000079</v>
      </c>
      <c r="Q17" s="3">
        <v>-128.82965999999999</v>
      </c>
      <c r="R17" s="2">
        <f>Q17-Q$42-$C$43*3</f>
        <v>-3.5883399999999952</v>
      </c>
      <c r="S17" s="3">
        <v>-127.03009</v>
      </c>
      <c r="T17" s="2">
        <f>S17-S$42-$C$43*3</f>
        <v>-3.0344600000000028</v>
      </c>
      <c r="U17" s="3">
        <v>-125.32689999999999</v>
      </c>
      <c r="V17" s="2">
        <f>U17-U$42-$C$43*3</f>
        <v>-2.7170899999999918</v>
      </c>
      <c r="W17" s="3">
        <v>-127.45095000000001</v>
      </c>
      <c r="X17" s="2">
        <f>W17-W$42-$C$43*3</f>
        <v>-2.4905900000000045</v>
      </c>
      <c r="Y17" s="3">
        <v>-128.44363000000001</v>
      </c>
      <c r="Z17" s="2">
        <f>Y17-Y$42-$C$43*3</f>
        <v>-2.2899400000000085</v>
      </c>
    </row>
    <row r="18" spans="1:26">
      <c r="A18" t="s">
        <v>2</v>
      </c>
      <c r="B18" t="s">
        <v>23</v>
      </c>
      <c r="C18">
        <f>-132.72436</f>
        <v>-132.72435999999999</v>
      </c>
      <c r="D18" s="2">
        <f t="shared" ref="D18:D21" si="99">C18-$C$42-$C$43*3</f>
        <v>-2.607069999999986</v>
      </c>
      <c r="E18">
        <f>-133.3648</f>
        <v>-133.3648</v>
      </c>
      <c r="F18" s="2">
        <f t="shared" ref="F18:F21" si="100">E18-$E$42-$E$43*3</f>
        <v>-2.7317800000000076</v>
      </c>
      <c r="G18">
        <v>-133.26262</v>
      </c>
      <c r="H18" s="2">
        <f t="shared" ref="H18:H21" si="101">G18-$G$42-$E$43*3</f>
        <v>-2.9811899999999909</v>
      </c>
      <c r="I18">
        <v>-132.79029</v>
      </c>
      <c r="J18" s="2">
        <f t="shared" ref="J18:L21" si="102">I18-I$42-$C$43*3</f>
        <v>-2.5784399999999934</v>
      </c>
      <c r="K18">
        <v>-132.07648</v>
      </c>
      <c r="L18" s="2">
        <f t="shared" si="102"/>
        <v>-1.8366100000000003</v>
      </c>
      <c r="M18">
        <v>-131.91936999999999</v>
      </c>
      <c r="N18" s="2">
        <f t="shared" ref="N18" si="103">M18-M$42-$C$43*3</f>
        <v>-3.0665599999999884</v>
      </c>
      <c r="O18" s="3">
        <v>-130.25919999999999</v>
      </c>
      <c r="P18" s="2">
        <f t="shared" ref="P18" si="104">O18-O$42-$C$43*3</f>
        <v>-3.2435999999999936</v>
      </c>
      <c r="Q18" s="3">
        <v>-129.09304</v>
      </c>
      <c r="R18" s="2">
        <f t="shared" ref="R18" si="105">Q18-Q$42-$C$43*3</f>
        <v>-3.8517200000000074</v>
      </c>
      <c r="S18" s="3">
        <v>-127.56743</v>
      </c>
      <c r="T18" s="2">
        <f t="shared" ref="T18" si="106">S18-S$42-$C$43*3</f>
        <v>-3.5718000000000032</v>
      </c>
      <c r="U18" s="3">
        <v>-125.60821</v>
      </c>
      <c r="V18" s="2">
        <f t="shared" ref="V18" si="107">U18-U$42-$C$43*3</f>
        <v>-2.9983999999999966</v>
      </c>
      <c r="W18" s="3">
        <v>-127.5226</v>
      </c>
      <c r="X18" s="2">
        <f t="shared" ref="X18" si="108">W18-W$42-$C$43*3</f>
        <v>-2.5622399999999956</v>
      </c>
      <c r="Y18" s="3">
        <v>-128.47117</v>
      </c>
      <c r="Z18" s="2">
        <f t="shared" ref="Z18" si="109">Y18-Y$42-$C$43*3</f>
        <v>-2.3174799999999962</v>
      </c>
    </row>
    <row r="19" spans="1:26">
      <c r="A19" t="s">
        <v>2</v>
      </c>
      <c r="B19" t="s">
        <v>12</v>
      </c>
      <c r="C19">
        <f>-131.22976</f>
        <v>-131.22976</v>
      </c>
      <c r="D19" s="2">
        <f t="shared" si="99"/>
        <v>-1.1124699999999947</v>
      </c>
      <c r="E19">
        <f>-132.28253</f>
        <v>-132.28253000000001</v>
      </c>
      <c r="F19" s="2">
        <f t="shared" si="100"/>
        <v>-1.6495100000000136</v>
      </c>
      <c r="G19">
        <v>-132.50710000000001</v>
      </c>
      <c r="H19" s="2">
        <f t="shared" si="101"/>
        <v>-2.2256700000000009</v>
      </c>
      <c r="I19">
        <v>-132.38041000000001</v>
      </c>
      <c r="J19" s="2">
        <f t="shared" si="102"/>
        <v>-2.1685600000000065</v>
      </c>
      <c r="K19">
        <v>-132.04972000000001</v>
      </c>
      <c r="L19" s="2">
        <f t="shared" si="102"/>
        <v>-1.8098500000000044</v>
      </c>
      <c r="M19">
        <v>-130.74780000000001</v>
      </c>
      <c r="N19" s="2">
        <f t="shared" ref="N19" si="110">M19-M$42-$C$43*3</f>
        <v>-1.8949900000000142</v>
      </c>
      <c r="O19" s="3">
        <v>-129.70545000000001</v>
      </c>
      <c r="P19" s="2">
        <f t="shared" ref="P19" si="111">O19-O$42-$C$43*3</f>
        <v>-2.6898500000000141</v>
      </c>
      <c r="Q19" s="3">
        <v>-128.34725</v>
      </c>
      <c r="R19" s="2">
        <f t="shared" ref="R19" si="112">Q19-Q$42-$C$43*3</f>
        <v>-3.1059300000000079</v>
      </c>
      <c r="S19" s="3">
        <v>-126.24556</v>
      </c>
      <c r="T19" s="2">
        <f t="shared" ref="T19" si="113">S19-S$42-$C$43*3</f>
        <v>-2.2499299999999991</v>
      </c>
      <c r="U19" s="3">
        <v>-123.90698999999999</v>
      </c>
      <c r="V19" s="2">
        <f t="shared" ref="V19" si="114">U19-U$42-$C$43*3</f>
        <v>-1.2971799999999902</v>
      </c>
      <c r="W19" s="3">
        <v>-125.69457</v>
      </c>
      <c r="X19" s="2">
        <f t="shared" ref="X19" si="115">W19-W$42-$C$43*3</f>
        <v>-0.73420999999999736</v>
      </c>
      <c r="Y19" s="3">
        <v>-126.61386</v>
      </c>
      <c r="Z19" s="2">
        <f t="shared" ref="Z19" si="116">Y19-Y$42-$C$43*3</f>
        <v>-0.46016999999999797</v>
      </c>
    </row>
    <row r="20" spans="1:26">
      <c r="A20" t="s">
        <v>2</v>
      </c>
      <c r="B20" t="s">
        <v>16</v>
      </c>
      <c r="C20">
        <f>-132.06633</f>
        <v>-132.06632999999999</v>
      </c>
      <c r="D20" s="2">
        <f t="shared" si="99"/>
        <v>-1.9490399999999894</v>
      </c>
      <c r="E20">
        <f>-132.76943</f>
        <v>-132.76943</v>
      </c>
      <c r="F20" s="2">
        <f t="shared" si="100"/>
        <v>-2.136410000000005</v>
      </c>
      <c r="G20">
        <v>-132.65905000000001</v>
      </c>
      <c r="H20" s="2">
        <f t="shared" si="101"/>
        <v>-2.3776200000000003</v>
      </c>
      <c r="I20">
        <v>-132.50614999999999</v>
      </c>
      <c r="J20" s="2">
        <f t="shared" si="102"/>
        <v>-2.2942999999999856</v>
      </c>
      <c r="K20">
        <v>-132.19524999999999</v>
      </c>
      <c r="L20" s="2">
        <f t="shared" si="102"/>
        <v>-1.9553799999999839</v>
      </c>
      <c r="M20">
        <v>-130.97743</v>
      </c>
      <c r="N20" s="2">
        <f t="shared" ref="N20" si="117">M20-M$42-$C$43*3</f>
        <v>-2.1246200000000002</v>
      </c>
      <c r="O20" s="3">
        <v>-129.40636000000001</v>
      </c>
      <c r="P20" s="2">
        <f t="shared" ref="P20" si="118">O20-O$42-$C$43*3</f>
        <v>-2.3907600000000073</v>
      </c>
      <c r="Q20" s="3">
        <v>-127.97398</v>
      </c>
      <c r="R20" s="2">
        <f t="shared" ref="R20" si="119">Q20-Q$42-$C$43*3</f>
        <v>-2.7326600000000028</v>
      </c>
      <c r="S20" s="3">
        <v>-126.10473</v>
      </c>
      <c r="T20" s="2">
        <f t="shared" ref="T20" si="120">S20-S$42-$C$43*3</f>
        <v>-2.1091000000000051</v>
      </c>
      <c r="U20" s="3">
        <v>-124.39655999999999</v>
      </c>
      <c r="V20" s="2">
        <f t="shared" ref="V20" si="121">U20-U$42-$C$43*3</f>
        <v>-1.7867499999999907</v>
      </c>
      <c r="W20" s="3">
        <v>-126.93941</v>
      </c>
      <c r="X20" s="2">
        <f t="shared" ref="X20" si="122">W20-W$42-$C$43*3</f>
        <v>-1.9790499999999938</v>
      </c>
      <c r="Y20" s="3">
        <v>-128.07462000000001</v>
      </c>
      <c r="Z20" s="2">
        <f t="shared" ref="Z20" si="123">Y20-Y$42-$C$43*3</f>
        <v>-1.9209300000000056</v>
      </c>
    </row>
    <row r="21" spans="1:26">
      <c r="A21" t="s">
        <v>2</v>
      </c>
      <c r="B21" t="s">
        <v>17</v>
      </c>
      <c r="C21">
        <f>-132.46121</f>
        <v>-132.46120999999999</v>
      </c>
      <c r="D21" s="2">
        <f t="shared" si="99"/>
        <v>-2.34391999999999</v>
      </c>
      <c r="E21">
        <f>-132.97202</f>
        <v>-132.97201999999999</v>
      </c>
      <c r="F21" s="2">
        <f t="shared" si="100"/>
        <v>-2.3389999999999915</v>
      </c>
      <c r="G21">
        <v>-132.62976</v>
      </c>
      <c r="H21" s="2">
        <f t="shared" si="101"/>
        <v>-2.3483299999999971</v>
      </c>
      <c r="I21">
        <v>-132.87049999999999</v>
      </c>
      <c r="J21" s="2">
        <f t="shared" si="102"/>
        <v>-2.6586499999999873</v>
      </c>
      <c r="K21">
        <v>-132.97214</v>
      </c>
      <c r="L21" s="2">
        <f t="shared" si="102"/>
        <v>-2.7322699999999926</v>
      </c>
      <c r="M21">
        <v>-130.13664</v>
      </c>
      <c r="N21" s="2">
        <f t="shared" ref="N21" si="124">M21-M$42-$C$43*3</f>
        <v>-1.2838300000000018</v>
      </c>
      <c r="O21" s="3">
        <v>-129.20247000000001</v>
      </c>
      <c r="P21" s="2">
        <f t="shared" ref="P21" si="125">O21-O$42-$C$43*3</f>
        <v>-2.1868700000000061</v>
      </c>
      <c r="Q21" s="3">
        <v>-128.34522999999999</v>
      </c>
      <c r="R21" s="2">
        <f t="shared" ref="R21" si="126">Q21-Q$42-$C$43*3</f>
        <v>-3.103909999999992</v>
      </c>
      <c r="S21" s="3">
        <v>-127.02976</v>
      </c>
      <c r="T21" s="2">
        <f t="shared" ref="T21" si="127">S21-S$42-$C$43*3</f>
        <v>-3.0341299999999976</v>
      </c>
      <c r="U21" s="3">
        <v>-125.35512</v>
      </c>
      <c r="V21" s="2">
        <f t="shared" ref="V21" si="128">U21-U$42-$C$43*3</f>
        <v>-2.7453099999999964</v>
      </c>
      <c r="W21" s="3">
        <v>-127.33467</v>
      </c>
      <c r="X21" s="2">
        <f t="shared" ref="X21" si="129">W21-W$42-$C$43*3</f>
        <v>-2.3743100000000013</v>
      </c>
      <c r="Y21" s="3">
        <v>-128.30502999999999</v>
      </c>
      <c r="Z21" s="2">
        <f t="shared" ref="Z21" si="130">Y21-Y$42-$C$43*3</f>
        <v>-2.1513399999999834</v>
      </c>
    </row>
    <row r="22" spans="1:26">
      <c r="A22" t="s">
        <v>3</v>
      </c>
      <c r="B22" t="s">
        <v>18</v>
      </c>
      <c r="C22">
        <f>-108.72885</f>
        <v>-108.72884999999999</v>
      </c>
      <c r="D22" s="2">
        <f>C22-$C$42-$C$43-$C$44+$C$45</f>
        <v>-0.31955999999999118</v>
      </c>
      <c r="E22">
        <f>-109.66714</f>
        <v>-109.66714</v>
      </c>
      <c r="F22" s="2">
        <f>E22-$E$42-$E$43-$E$44+$E$45</f>
        <v>-0.74212000000000966</v>
      </c>
      <c r="G22">
        <v>-109.75373999999999</v>
      </c>
      <c r="H22" s="2">
        <f>G22-$G$42-$E$43-$E$44+$E$45</f>
        <v>-1.1803099999999871</v>
      </c>
      <c r="I22">
        <v>-108.79994000000001</v>
      </c>
      <c r="J22" s="2">
        <f>I22-I$42-$C$43-$C$44+$C$45</f>
        <v>-0.29609000000000218</v>
      </c>
      <c r="K22">
        <v>-107.4815</v>
      </c>
      <c r="L22" s="2">
        <f>K22-K$42-$C$43-$C$44+$C$45</f>
        <v>1.0503700000000054</v>
      </c>
      <c r="M22">
        <v>-107.20934</v>
      </c>
      <c r="N22" s="2">
        <f>M22-M$42-$C$43-$C$44+$C$45</f>
        <v>-6.453000000000042E-2</v>
      </c>
      <c r="O22" s="3">
        <v>-105.16452</v>
      </c>
      <c r="P22" s="2">
        <f>O22-O$42-$C$43-$C$44+$C$45</f>
        <v>0.14308000000000209</v>
      </c>
      <c r="Q22" s="3">
        <v>-103.72417</v>
      </c>
      <c r="R22" s="2">
        <f>Q22-Q$42-$C$43-$C$44+$C$45</f>
        <v>-0.19085000000000729</v>
      </c>
      <c r="S22" s="3">
        <v>-102.06954</v>
      </c>
      <c r="T22" s="2">
        <f>S22-S$42-$C$43-$C$44+$C$45</f>
        <v>0.2180899999999939</v>
      </c>
      <c r="U22" s="3">
        <v>-100.49764999999999</v>
      </c>
      <c r="V22" s="2">
        <f>U22-U$42-$C$43-$C$44+$C$45</f>
        <v>0.40416000000000896</v>
      </c>
      <c r="W22" s="3">
        <v>-102.81699</v>
      </c>
      <c r="X22" s="2">
        <f>W22-W$42-$C$43-$C$44+$C$45</f>
        <v>0.43536999999999626</v>
      </c>
      <c r="Y22" s="3">
        <v>-103.82861</v>
      </c>
      <c r="Z22" s="2">
        <f>Y22-Y$42-$C$43-$C$44+$C$45</f>
        <v>0.61708000000000585</v>
      </c>
    </row>
    <row r="23" spans="1:26">
      <c r="A23" t="s">
        <v>3</v>
      </c>
      <c r="B23" t="s">
        <v>19</v>
      </c>
      <c r="C23">
        <f>-107.6486</f>
        <v>-107.6486</v>
      </c>
      <c r="D23" s="2">
        <f t="shared" ref="D23:D25" si="131">C23-$C$42-$C$43-$C$44+$C$45</f>
        <v>0.7606900000000012</v>
      </c>
      <c r="E23">
        <f>-108.10832</f>
        <v>-108.10832000000001</v>
      </c>
      <c r="F23" s="2">
        <f t="shared" ref="F23:F25" si="132">E23-$E$42-$E$43-$E$44+$E$45</f>
        <v>0.81669999999998755</v>
      </c>
      <c r="G23">
        <v>-107.75696000000001</v>
      </c>
      <c r="H23" s="2">
        <f t="shared" ref="H23:H25" si="133">G23-$G$42-$E$43-$E$44+$E$45</f>
        <v>0.81646999999999981</v>
      </c>
      <c r="I23">
        <v>-108.01876</v>
      </c>
      <c r="J23" s="2">
        <f t="shared" ref="J23:L25" si="134">I23-I$42-$C$43-$C$44+$C$45</f>
        <v>0.48509000000000402</v>
      </c>
      <c r="K23">
        <v>-108.10827</v>
      </c>
      <c r="L23" s="2">
        <f t="shared" si="134"/>
        <v>0.42359999999999776</v>
      </c>
      <c r="M23">
        <v>-105.28144</v>
      </c>
      <c r="N23" s="2">
        <f t="shared" ref="N23" si="135">M23-M$42-$C$43-$C$44+$C$45</f>
        <v>1.8633699999999935</v>
      </c>
      <c r="O23" s="3">
        <v>-104.84795</v>
      </c>
      <c r="P23" s="2">
        <f t="shared" ref="P23" si="136">O23-O$42-$C$43-$C$44+$C$45</f>
        <v>0.45965000000000078</v>
      </c>
      <c r="Q23" s="3">
        <v>-103.48802000000001</v>
      </c>
      <c r="R23" s="2">
        <f t="shared" ref="R23" si="137">Q23-Q$42-$C$43-$C$44+$C$45</f>
        <v>4.5299999999987683E-2</v>
      </c>
      <c r="S23" s="3">
        <v>-102.19127</v>
      </c>
      <c r="T23" s="2">
        <f t="shared" ref="T23" si="138">S23-S$42-$C$43-$C$44+$C$45</f>
        <v>9.635999999999445E-2</v>
      </c>
      <c r="U23" s="3">
        <v>-100.48737</v>
      </c>
      <c r="V23" s="2">
        <f t="shared" ref="V23" si="139">U23-U$42-$C$43-$C$44+$C$45</f>
        <v>0.41444000000000347</v>
      </c>
      <c r="W23" s="3">
        <v>-102.43357</v>
      </c>
      <c r="X23" s="2">
        <f t="shared" ref="X23" si="140">W23-W$42-$C$43-$C$44+$C$45</f>
        <v>0.81878999999999724</v>
      </c>
      <c r="Y23" s="3">
        <v>-103.5544</v>
      </c>
      <c r="Z23" s="2">
        <f t="shared" ref="Z23" si="141">Y23-Y$42-$C$43-$C$44+$C$45</f>
        <v>0.89129000000000236</v>
      </c>
    </row>
    <row r="24" spans="1:26">
      <c r="A24" t="s">
        <v>3</v>
      </c>
      <c r="B24" t="s">
        <v>24</v>
      </c>
      <c r="C24">
        <f>-107.36978</f>
        <v>-107.36978000000001</v>
      </c>
      <c r="D24" s="2">
        <f t="shared" si="131"/>
        <v>1.0395099999999973</v>
      </c>
      <c r="E24">
        <f>-108.05885</f>
        <v>-108.05885000000001</v>
      </c>
      <c r="F24" s="2">
        <f t="shared" si="132"/>
        <v>0.86616999999998701</v>
      </c>
      <c r="G24">
        <v>-107.96156000000001</v>
      </c>
      <c r="H24" s="2">
        <f t="shared" si="133"/>
        <v>0.61187000000000058</v>
      </c>
      <c r="I24">
        <v>-107.95849</v>
      </c>
      <c r="J24" s="2">
        <f t="shared" si="134"/>
        <v>0.54536000000000673</v>
      </c>
      <c r="K24">
        <v>-107.63942</v>
      </c>
      <c r="L24" s="2">
        <f t="shared" si="134"/>
        <v>0.89245000000000108</v>
      </c>
      <c r="M24">
        <v>-106.38457</v>
      </c>
      <c r="N24" s="2">
        <f t="shared" ref="N24" si="142">M24-M$42-$C$43-$C$44+$C$45</f>
        <v>0.76024000000000047</v>
      </c>
      <c r="O24" s="3">
        <v>-104.88955</v>
      </c>
      <c r="P24" s="2">
        <f t="shared" ref="P24" si="143">O24-O$42-$C$43-$C$44+$C$45</f>
        <v>0.41804999999999826</v>
      </c>
      <c r="Q24" s="3">
        <v>-103.50109999999999</v>
      </c>
      <c r="R24" s="2">
        <f t="shared" ref="R24" si="144">Q24-Q$42-$C$43-$C$44+$C$45</f>
        <v>3.2219999999999693E-2</v>
      </c>
      <c r="S24" s="3">
        <v>-101.64490000000001</v>
      </c>
      <c r="T24" s="2">
        <f t="shared" ref="T24" si="145">S24-S$42-$C$43-$C$44+$C$45</f>
        <v>0.64272999999999048</v>
      </c>
      <c r="U24" s="3">
        <v>-99.673460000000006</v>
      </c>
      <c r="V24" s="2">
        <f t="shared" ref="V24" si="146">U24-U$42-$C$43-$C$44+$C$45</f>
        <v>1.2283499999999963</v>
      </c>
      <c r="W24" s="3">
        <v>-101.66670000000001</v>
      </c>
      <c r="X24" s="2">
        <f t="shared" ref="X24" si="147">W24-W$42-$C$43-$C$44+$C$45</f>
        <v>1.5856599999999945</v>
      </c>
      <c r="Y24" s="3">
        <v>-102.86994</v>
      </c>
      <c r="Z24" s="2">
        <f t="shared" ref="Z24" si="148">Y24-Y$42-$C$43-$C$44+$C$45</f>
        <v>1.5757500000000038</v>
      </c>
    </row>
    <row r="25" spans="1:26">
      <c r="A25" t="s">
        <v>3</v>
      </c>
      <c r="B25" t="s">
        <v>25</v>
      </c>
      <c r="C25">
        <f>-109.24691</f>
        <v>-109.24691</v>
      </c>
      <c r="D25" s="2">
        <f t="shared" si="131"/>
        <v>-0.8376199999999967</v>
      </c>
      <c r="E25">
        <f>-109.97468</f>
        <v>-109.97468000000001</v>
      </c>
      <c r="F25" s="2">
        <f t="shared" si="132"/>
        <v>-1.0496600000000127</v>
      </c>
      <c r="G25">
        <v>-109.94926</v>
      </c>
      <c r="H25" s="2">
        <f t="shared" si="133"/>
        <v>-1.375829999999989</v>
      </c>
      <c r="I25">
        <v>-108.98712999999999</v>
      </c>
      <c r="J25" s="2">
        <f t="shared" si="134"/>
        <v>-0.48327999999998905</v>
      </c>
      <c r="K25">
        <v>-107.78870999999999</v>
      </c>
      <c r="L25" s="2">
        <f t="shared" si="134"/>
        <v>0.74316000000000759</v>
      </c>
      <c r="M25">
        <v>-106.58438</v>
      </c>
      <c r="N25" s="2">
        <f t="shared" ref="N25" si="149">M25-M$42-$C$43-$C$44+$C$45</f>
        <v>0.56043000000000109</v>
      </c>
      <c r="O25" s="3">
        <v>-105.41575</v>
      </c>
      <c r="P25" s="2">
        <f t="shared" ref="P25" si="150">O25-O$42-$C$43-$C$44+$C$45</f>
        <v>-0.10815000000000463</v>
      </c>
      <c r="Q25" s="3">
        <v>-104.16667</v>
      </c>
      <c r="R25" s="2">
        <f t="shared" ref="R25" si="151">Q25-Q$42-$C$43-$C$44+$C$45</f>
        <v>-0.63335000000000274</v>
      </c>
      <c r="S25" s="3">
        <v>-102.56684</v>
      </c>
      <c r="T25" s="2">
        <f t="shared" ref="T25" si="152">S25-S$42-$C$43-$C$44+$C$45</f>
        <v>-0.27921000000000173</v>
      </c>
      <c r="U25" s="3">
        <v>-101.06282</v>
      </c>
      <c r="V25" s="2">
        <f t="shared" ref="V25" si="153">U25-U$42-$C$43-$C$44+$C$45</f>
        <v>-0.1610100000000001</v>
      </c>
      <c r="W25" s="3">
        <v>-103.32041</v>
      </c>
      <c r="X25" s="2">
        <f t="shared" ref="X25" si="154">W25-W$42-$C$43-$C$44+$C$45</f>
        <v>-6.8049999999995059E-2</v>
      </c>
      <c r="Y25" s="3">
        <v>-104.17731999999999</v>
      </c>
      <c r="Z25" s="2">
        <f t="shared" ref="Z25" si="155">Y25-Y$42-$C$43-$C$44+$C$45</f>
        <v>0.26837000000000888</v>
      </c>
    </row>
    <row r="26" spans="1:26">
      <c r="A26" t="s">
        <v>4</v>
      </c>
      <c r="B26" t="s">
        <v>26</v>
      </c>
      <c r="C26">
        <f>-113.44575</f>
        <v>-113.44575</v>
      </c>
      <c r="D26" s="2">
        <f>C26-$C$42-$C$43-$C$44+$C$45*0.5</f>
        <v>-1.5514600000000009</v>
      </c>
      <c r="E26">
        <f>-114.03666</f>
        <v>-114.03666</v>
      </c>
      <c r="F26" s="2">
        <f>E26-$E$42-$E$43-$E$44+$E$45*0.5</f>
        <v>-1.6266400000000041</v>
      </c>
      <c r="G26">
        <v>-113.56328999999999</v>
      </c>
      <c r="H26" s="2">
        <f>G26-$G$42-$E$43-$E$44+$E$45*0.5</f>
        <v>-1.5048599999999888</v>
      </c>
      <c r="I26">
        <v>-113.13332</v>
      </c>
      <c r="J26" s="2">
        <f>I26-I$42-$C$43-$C$44+$C$45*0.5</f>
        <v>-1.1444699999999934</v>
      </c>
      <c r="K26">
        <v>-111.39608</v>
      </c>
      <c r="L26" s="2">
        <f>K26-K$42-$C$43-$C$44+$C$45*0.5</f>
        <v>0.62079000000000439</v>
      </c>
      <c r="M26">
        <v>-110.14218</v>
      </c>
      <c r="N26" s="2">
        <f>M26-M$42-$C$43-$C$44+$C$45*0.5</f>
        <v>0.48763000000000067</v>
      </c>
      <c r="O26" s="3">
        <v>-108.83499</v>
      </c>
      <c r="P26" s="2">
        <f>O26-O$42-$C$43-$C$44+$C$45*0.5</f>
        <v>-4.2390000000006811E-2</v>
      </c>
      <c r="Q26" s="3">
        <v>-107.59605000000001</v>
      </c>
      <c r="R26" s="2">
        <f>Q26-Q$42-$C$43-$C$44+$C$45*0.5</f>
        <v>-0.57773000000001185</v>
      </c>
      <c r="S26" s="3">
        <v>-105.85397</v>
      </c>
      <c r="T26" s="2">
        <f>S26-S$42-$C$43-$C$44+$C$45*0.5</f>
        <v>-8.1340000000006629E-2</v>
      </c>
      <c r="U26" s="3">
        <v>-104.61487</v>
      </c>
      <c r="V26" s="2">
        <f>U26-U$42-$C$43-$C$44+$C$45*0.5</f>
        <v>-0.22805999999999438</v>
      </c>
      <c r="W26" s="3">
        <v>-107.25217000000001</v>
      </c>
      <c r="X26" s="2">
        <f>W26-W$42-$C$43-$C$44+$C$45*0.5</f>
        <v>-0.51481000000000643</v>
      </c>
      <c r="Y26" s="3">
        <v>-108.54664</v>
      </c>
      <c r="Z26" s="2">
        <f>Y26-Y$42-$C$43-$C$44+$C$45*0.5</f>
        <v>-0.61594999999999311</v>
      </c>
    </row>
    <row r="27" spans="1:26">
      <c r="A27" t="s">
        <v>4</v>
      </c>
      <c r="B27" t="s">
        <v>21</v>
      </c>
      <c r="C27">
        <f>-111.92066</f>
        <v>-111.92066</v>
      </c>
      <c r="D27" s="2">
        <f t="shared" ref="D27:D28" si="156">C27-$C$42-$C$43-$C$44+$C$45*0.5</f>
        <v>-2.636999999999512E-2</v>
      </c>
      <c r="E27">
        <f>-112.11515</f>
        <v>-112.11515</v>
      </c>
      <c r="F27" s="2">
        <f t="shared" ref="F27:F28" si="157">E27-$E$42-$E$43-$E$44+$E$45*0.5</f>
        <v>0.29486999999999375</v>
      </c>
      <c r="G27">
        <v>-111.97132000000001</v>
      </c>
      <c r="H27" s="2">
        <f t="shared" ref="H27:H28" si="158">G27-$G$42-$E$43-$E$44+$E$45*0.5</f>
        <v>8.7110000000000465E-2</v>
      </c>
      <c r="I27">
        <v>-111.77251</v>
      </c>
      <c r="J27" s="2">
        <f t="shared" ref="J27:L28" si="159">I27-I$42-$C$43-$C$44+$C$45*0.5</f>
        <v>0.2163400000000073</v>
      </c>
      <c r="K27">
        <v>-111.46337</v>
      </c>
      <c r="L27" s="2">
        <f t="shared" si="159"/>
        <v>0.55350000000000454</v>
      </c>
      <c r="M27">
        <v>-110.20932999999999</v>
      </c>
      <c r="N27" s="2">
        <f t="shared" ref="N27" si="160">M27-M$42-$C$43-$C$44+$C$45*0.5</f>
        <v>0.42048000000000263</v>
      </c>
      <c r="O27" s="3">
        <v>-108.53716</v>
      </c>
      <c r="P27" s="2">
        <f t="shared" ref="P27" si="161">O27-O$42-$C$43-$C$44+$C$45*0.5</f>
        <v>0.25543999999999789</v>
      </c>
      <c r="Q27" s="3">
        <v>-107.14986</v>
      </c>
      <c r="R27" s="2">
        <f t="shared" ref="R27" si="162">Q27-Q$42-$C$43-$C$44+$C$45*0.5</f>
        <v>-0.13154000000001043</v>
      </c>
      <c r="S27" s="3">
        <v>-105.28740000000001</v>
      </c>
      <c r="T27" s="2">
        <f t="shared" ref="T27" si="163">S27-S$42-$C$43-$C$44+$C$45*0.5</f>
        <v>0.48522999999999206</v>
      </c>
      <c r="U27" s="3">
        <v>-103.51978</v>
      </c>
      <c r="V27" s="2">
        <f t="shared" ref="V27" si="164">U27-U$42-$C$43-$C$44+$C$45*0.5</f>
        <v>0.86703000000000463</v>
      </c>
      <c r="W27" s="3">
        <v>-105.71061</v>
      </c>
      <c r="X27" s="2">
        <f t="shared" ref="X27" si="165">W27-W$42-$C$43-$C$44+$C$45*0.5</f>
        <v>1.0267499999999976</v>
      </c>
      <c r="Y27" s="3">
        <v>-106.98568</v>
      </c>
      <c r="Z27" s="2">
        <f t="shared" ref="Z27" si="166">Y27-Y$42-$C$43-$C$44+$C$45*0.5</f>
        <v>0.94501000000000124</v>
      </c>
    </row>
    <row r="28" spans="1:26">
      <c r="A28" t="s">
        <v>4</v>
      </c>
      <c r="B28" t="s">
        <v>17</v>
      </c>
      <c r="C28">
        <f>-113.320575</f>
        <v>-113.32057500000001</v>
      </c>
      <c r="D28" s="2">
        <f t="shared" si="156"/>
        <v>-1.4262850000000022</v>
      </c>
      <c r="E28">
        <f>-113.21761</f>
        <v>-113.21760999999999</v>
      </c>
      <c r="F28" s="2">
        <f t="shared" si="157"/>
        <v>-0.80758999999999981</v>
      </c>
      <c r="G28">
        <v>-112.39378000000001</v>
      </c>
      <c r="H28" s="2">
        <f t="shared" si="158"/>
        <v>-0.33535000000000048</v>
      </c>
      <c r="I28">
        <v>-112.36982</v>
      </c>
      <c r="J28" s="2">
        <f t="shared" si="159"/>
        <v>-0.38097000000000003</v>
      </c>
      <c r="K28">
        <v>-112.46109</v>
      </c>
      <c r="L28" s="2">
        <f t="shared" si="159"/>
        <v>-0.44421999999999651</v>
      </c>
      <c r="M28">
        <v>-111.05788</v>
      </c>
      <c r="N28" s="2">
        <f t="shared" ref="N28" si="167">M28-M$42-$C$43-$C$44+$C$45*0.5</f>
        <v>-0.42807000000000039</v>
      </c>
      <c r="O28" s="3">
        <v>-109.18801999999999</v>
      </c>
      <c r="P28" s="2">
        <f t="shared" ref="P28" si="168">O28-O$42-$C$43-$C$44+$C$45*0.5</f>
        <v>-0.39541999999999655</v>
      </c>
      <c r="Q28" s="3">
        <v>-107.66634000000001</v>
      </c>
      <c r="R28" s="2">
        <f t="shared" ref="R28" si="169">Q28-Q$42-$C$43-$C$44+$C$45*0.5</f>
        <v>-0.64802000000001181</v>
      </c>
      <c r="S28" s="3">
        <v>-106.33202</v>
      </c>
      <c r="T28" s="2">
        <f t="shared" ref="T28" si="170">S28-S$42-$C$43-$C$44+$C$45*0.5</f>
        <v>-0.55939000000000272</v>
      </c>
      <c r="U28" s="3">
        <v>-104.80517</v>
      </c>
      <c r="V28" s="2">
        <f t="shared" ref="V28" si="171">U28-U$42-$C$43-$C$44+$C$45*0.5</f>
        <v>-0.41836000000000206</v>
      </c>
      <c r="W28" s="3">
        <v>-107.04715</v>
      </c>
      <c r="X28" s="2">
        <f t="shared" ref="X28" si="172">W28-W$42-$C$43-$C$44+$C$45*0.5</f>
        <v>-0.30979000000000179</v>
      </c>
      <c r="Y28" s="3">
        <v>-108.26879</v>
      </c>
      <c r="Z28" s="2">
        <f t="shared" ref="Z28" si="173">Y28-Y$42-$C$43-$C$44+$C$45*0.5</f>
        <v>-0.3380999999999923</v>
      </c>
    </row>
    <row r="29" spans="1:26">
      <c r="A29" t="s">
        <v>5</v>
      </c>
      <c r="B29" t="s">
        <v>12</v>
      </c>
      <c r="C29">
        <f>-93.4843</f>
        <v>-93.484300000000005</v>
      </c>
      <c r="D29" s="2">
        <f>C29-$C$42-$C$44+$C$45</f>
        <v>0.48198999999999881</v>
      </c>
      <c r="E29">
        <f>-94.17139</f>
        <v>-94.171390000000002</v>
      </c>
      <c r="F29" s="2">
        <f>E29-$E$42-$E$44+$E$45</f>
        <v>0.31062999999999175</v>
      </c>
      <c r="G29">
        <v>-94.278649999999999</v>
      </c>
      <c r="H29" s="2">
        <f>G29-$G$42-$E$44+$E$45</f>
        <v>-0.14821999999999225</v>
      </c>
      <c r="I29">
        <v>-93.322180000000003</v>
      </c>
      <c r="J29" s="2">
        <f>I29-I$42-$C$44+$C$45</f>
        <v>0.73867000000000171</v>
      </c>
      <c r="K29">
        <v>-92.014769999999999</v>
      </c>
      <c r="L29" s="2">
        <f>K29-K$42-$C$44+$C$45</f>
        <v>2.0741000000000041</v>
      </c>
      <c r="M29">
        <v>-91.786479999999997</v>
      </c>
      <c r="N29" s="2">
        <f>M29-M$42-$C$44+$C$45</f>
        <v>0.91532999999999998</v>
      </c>
      <c r="O29" s="3">
        <v>-89.890190000000004</v>
      </c>
      <c r="P29" s="2">
        <f>O29-O$42-$C$44+$C$45</f>
        <v>0.97440999999999445</v>
      </c>
      <c r="Q29" s="3">
        <v>-88.304299999999998</v>
      </c>
      <c r="R29" s="2">
        <f>Q29-Q$42-$C$44+$C$45</f>
        <v>0.78601999999999617</v>
      </c>
      <c r="S29" s="3">
        <v>-86.661280000000005</v>
      </c>
      <c r="T29" s="2">
        <f>S29-S$42-$C$44+$C$45</f>
        <v>1.1833499999999928</v>
      </c>
      <c r="U29" s="3">
        <v>-85.212270000000004</v>
      </c>
      <c r="V29" s="2">
        <f>U29-U$42-$C$44+$C$45</f>
        <v>1.2465399999999986</v>
      </c>
      <c r="W29" s="3">
        <v>-87.579139999999995</v>
      </c>
      <c r="X29" s="2">
        <f>W29-W$42-$C$44+$C$45</f>
        <v>1.2302200000000054</v>
      </c>
      <c r="Y29" s="3">
        <v>-88.467659999999995</v>
      </c>
      <c r="Z29" s="2">
        <f>Y29-Y$42-$C$44+$C$45</f>
        <v>1.5350300000000088</v>
      </c>
    </row>
    <row r="30" spans="1:26">
      <c r="A30" t="s">
        <v>5</v>
      </c>
      <c r="B30" t="s">
        <v>13</v>
      </c>
      <c r="C30">
        <f>-92.54296</f>
        <v>-92.542959999999994</v>
      </c>
      <c r="D30" s="2">
        <f t="shared" ref="D30:D32" si="174">C30-$C$42-$C$44+$C$45</f>
        <v>1.4233300000000098</v>
      </c>
      <c r="E30">
        <f>-92.99176</f>
        <v>-92.991759999999999</v>
      </c>
      <c r="F30" s="2">
        <f t="shared" ref="F30:F32" si="175">E30-$E$42-$E$44+$E$45</f>
        <v>1.4902599999999948</v>
      </c>
      <c r="G30">
        <v>-92.626739999999998</v>
      </c>
      <c r="H30" s="2">
        <f t="shared" ref="H30:H32" si="176">G30-$G$42-$E$44+$E$45</f>
        <v>1.5036900000000086</v>
      </c>
      <c r="I30">
        <v>-92.795699999999997</v>
      </c>
      <c r="J30" s="2">
        <f t="shared" ref="J30:L32" si="177">I30-I$42-$C$44+$C$45</f>
        <v>1.2651500000000082</v>
      </c>
      <c r="K30">
        <v>-92.868080000000006</v>
      </c>
      <c r="L30" s="2">
        <f t="shared" si="177"/>
        <v>1.2207899999999965</v>
      </c>
      <c r="M30">
        <v>-91.422120000000007</v>
      </c>
      <c r="N30" s="2">
        <f t="shared" ref="N30" si="178">M30-M$42-$C$44+$C$45</f>
        <v>1.2796899999999907</v>
      </c>
      <c r="O30" s="3">
        <v>-89.585359999999994</v>
      </c>
      <c r="P30" s="2">
        <f t="shared" ref="P30" si="179">O30-O$42-$C$44+$C$45</f>
        <v>1.2792400000000042</v>
      </c>
      <c r="Q30" s="3">
        <v>-88.139920000000004</v>
      </c>
      <c r="R30" s="2">
        <f t="shared" ref="R30" si="180">Q30-Q$42-$C$44+$C$45</f>
        <v>0.95039999999999036</v>
      </c>
      <c r="S30" s="3">
        <v>-86.815600000000003</v>
      </c>
      <c r="T30" s="2">
        <f t="shared" ref="T30" si="181">S30-S$42-$C$44+$C$45</f>
        <v>1.0290299999999943</v>
      </c>
      <c r="U30" s="3">
        <v>-85.211740000000006</v>
      </c>
      <c r="V30" s="2">
        <f t="shared" ref="V30" si="182">U30-U$42-$C$44+$C$45</f>
        <v>1.2470699999999963</v>
      </c>
      <c r="W30" s="3">
        <v>-87.293729999999996</v>
      </c>
      <c r="X30" s="2">
        <f t="shared" ref="X30" si="183">W30-W$42-$C$44+$C$45</f>
        <v>1.5156300000000043</v>
      </c>
      <c r="Y30" s="3">
        <v>-88.431550000000001</v>
      </c>
      <c r="Z30" s="2">
        <f t="shared" ref="Z30" si="184">Y30-Y$42-$C$44+$C$45</f>
        <v>1.5711400000000024</v>
      </c>
    </row>
    <row r="31" spans="1:26">
      <c r="A31" t="s">
        <v>5</v>
      </c>
      <c r="B31" t="s">
        <v>14</v>
      </c>
      <c r="C31">
        <f>-93.17863</f>
        <v>-93.178629999999998</v>
      </c>
      <c r="D31" s="2">
        <f t="shared" si="174"/>
        <v>0.78766000000000513</v>
      </c>
      <c r="E31">
        <f>-93.92888</f>
        <v>-93.928880000000007</v>
      </c>
      <c r="F31" s="2">
        <f t="shared" si="175"/>
        <v>0.55313999999998753</v>
      </c>
      <c r="G31">
        <v>-94.277810000000002</v>
      </c>
      <c r="H31" s="2">
        <f t="shared" si="176"/>
        <v>-0.14737999999999563</v>
      </c>
      <c r="I31">
        <v>-93.244129999999998</v>
      </c>
      <c r="J31" s="2">
        <f t="shared" si="177"/>
        <v>0.81672000000000633</v>
      </c>
      <c r="K31">
        <v>-92.891139999999993</v>
      </c>
      <c r="L31" s="2">
        <f t="shared" si="177"/>
        <v>1.1977300000000097</v>
      </c>
      <c r="M31">
        <v>-91.488010000000003</v>
      </c>
      <c r="N31" s="2">
        <f t="shared" ref="N31" si="185">M31-M$42-$C$44+$C$45</f>
        <v>1.2137999999999947</v>
      </c>
      <c r="O31" s="3">
        <v>-89.603790000000004</v>
      </c>
      <c r="P31" s="2">
        <f t="shared" ref="P31" si="186">O31-O$42-$C$44+$C$45</f>
        <v>1.2608099999999949</v>
      </c>
      <c r="Q31" s="3">
        <v>-87.961669999999998</v>
      </c>
      <c r="R31" s="2">
        <f t="shared" ref="R31" si="187">Q31-Q$42-$C$44+$C$45</f>
        <v>1.1286499999999959</v>
      </c>
      <c r="S31" s="3">
        <v>-86.358450000000005</v>
      </c>
      <c r="T31" s="2">
        <f t="shared" ref="T31" si="188">S31-S$42-$C$44+$C$45</f>
        <v>1.486179999999993</v>
      </c>
      <c r="U31" s="3">
        <v>-84.876519999999999</v>
      </c>
      <c r="V31" s="2">
        <f t="shared" ref="V31" si="189">U31-U$42-$C$44+$C$45</f>
        <v>1.5822900000000031</v>
      </c>
      <c r="W31" s="3">
        <v>-87.209339999999997</v>
      </c>
      <c r="X31" s="2">
        <f t="shared" ref="X31" si="190">W31-W$42-$C$44+$C$45</f>
        <v>1.6000200000000033</v>
      </c>
      <c r="Y31" s="3">
        <v>-88.168930000000003</v>
      </c>
      <c r="Z31" s="2">
        <f t="shared" ref="Z31" si="191">Y31-Y$42-$C$44+$C$45</f>
        <v>1.8337600000000007</v>
      </c>
    </row>
    <row r="32" spans="1:26">
      <c r="A32" t="s">
        <v>5</v>
      </c>
      <c r="B32" t="s">
        <v>15</v>
      </c>
      <c r="C32">
        <f>-92.23104</f>
        <v>-92.231039999999993</v>
      </c>
      <c r="D32" s="2">
        <f t="shared" si="174"/>
        <v>1.7352500000000104</v>
      </c>
      <c r="E32">
        <f>-92.67601</f>
        <v>-92.676010000000005</v>
      </c>
      <c r="F32" s="2">
        <f t="shared" si="175"/>
        <v>1.806009999999989</v>
      </c>
      <c r="G32">
        <v>-92.322149999999993</v>
      </c>
      <c r="H32" s="2">
        <f t="shared" si="176"/>
        <v>1.8082800000000132</v>
      </c>
      <c r="I32">
        <v>-92.433409999999995</v>
      </c>
      <c r="J32" s="2">
        <f t="shared" si="177"/>
        <v>1.6274400000000098</v>
      </c>
      <c r="K32">
        <v>-92.507320000000007</v>
      </c>
      <c r="L32" s="2">
        <f t="shared" si="177"/>
        <v>1.5815499999999956</v>
      </c>
      <c r="M32">
        <v>-91.067120000000003</v>
      </c>
      <c r="N32" s="2">
        <f t="shared" ref="N32" si="192">M32-M$42-$C$44+$C$45</f>
        <v>1.6346899999999946</v>
      </c>
      <c r="O32" s="3">
        <v>-89.250529999999998</v>
      </c>
      <c r="P32" s="2">
        <f t="shared" ref="P32" si="193">O32-O$42-$C$44+$C$45</f>
        <v>1.6140700000000008</v>
      </c>
      <c r="Q32" s="3">
        <v>-87.789209999999997</v>
      </c>
      <c r="R32" s="2">
        <f t="shared" ref="R32" si="194">Q32-Q$42-$C$44+$C$45</f>
        <v>1.3011099999999969</v>
      </c>
      <c r="S32" s="3">
        <v>-86.458950000000002</v>
      </c>
      <c r="T32" s="2">
        <f t="shared" ref="T32" si="195">S32-S$42-$C$44+$C$45</f>
        <v>1.3856799999999962</v>
      </c>
      <c r="U32" s="3">
        <v>-84.824690000000004</v>
      </c>
      <c r="V32" s="2">
        <f t="shared" ref="V32" si="196">U32-U$42-$C$44+$C$45</f>
        <v>1.6341199999999985</v>
      </c>
      <c r="W32" s="3">
        <v>-86.908820000000006</v>
      </c>
      <c r="X32" s="2">
        <f t="shared" ref="X32" si="197">W32-W$42-$C$44+$C$45</f>
        <v>1.900539999999995</v>
      </c>
      <c r="Y32" s="3">
        <v>-88.114090000000004</v>
      </c>
      <c r="Z32" s="2">
        <f t="shared" ref="Z32" si="198">Y32-Y$42-$C$44+$C$45</f>
        <v>1.8885999999999994</v>
      </c>
    </row>
    <row r="33" spans="1:26">
      <c r="A33" t="s">
        <v>6</v>
      </c>
      <c r="B33" t="s">
        <v>18</v>
      </c>
      <c r="C33">
        <f>-99.2584</f>
        <v>-99.258399999999995</v>
      </c>
      <c r="D33" s="2">
        <f>C33-$C$42-$C$44*2+$C$45*2</f>
        <v>1.8858900000000087</v>
      </c>
      <c r="E33">
        <f>-100.3112</f>
        <v>-100.3112</v>
      </c>
      <c r="F33" s="2">
        <f>E33-$E$42-$E$44*2+$E$45*2</f>
        <v>1.3488199999999946</v>
      </c>
      <c r="G33">
        <v>-100.64897999999999</v>
      </c>
      <c r="H33" s="2">
        <f>G33-$G$42-$E$44*2+$E$45*2</f>
        <v>0.65945000000001208</v>
      </c>
      <c r="I33">
        <v>-99.563209999999998</v>
      </c>
      <c r="J33" s="2">
        <f>I33-I$42-$C$44*2+$C$45*2</f>
        <v>1.6756400000000067</v>
      </c>
      <c r="K33">
        <v>-98.655299999999997</v>
      </c>
      <c r="L33" s="2">
        <f>K33-K$42-$C$44*2+$C$45*2</f>
        <v>2.6115700000000057</v>
      </c>
      <c r="M33">
        <v>-97.045199999999994</v>
      </c>
      <c r="N33" s="2">
        <f>M33-M$42-$C$44*2+$C$45*2</f>
        <v>2.8346100000000032</v>
      </c>
      <c r="O33" s="3">
        <v>-95.158590000000004</v>
      </c>
      <c r="P33" s="2">
        <f>O33-O$42-$C$44*2+$C$45*2</f>
        <v>2.8840099999999946</v>
      </c>
      <c r="Q33" s="3">
        <v>-93.436719999999994</v>
      </c>
      <c r="R33" s="2">
        <f>Q33-Q$42-$C$44*2+$C$45*2</f>
        <v>2.8315999999999999</v>
      </c>
      <c r="S33" s="3">
        <v>-91.495059999999995</v>
      </c>
      <c r="T33" s="2">
        <f>S33-S$42-$C$44*2+$C$45*2</f>
        <v>3.5275700000000025</v>
      </c>
      <c r="U33" s="3">
        <v>-90.026669999999996</v>
      </c>
      <c r="V33" s="2">
        <f>U33-U$42-$C$44*2+$C$45*2</f>
        <v>3.6101400000000066</v>
      </c>
      <c r="W33" s="3">
        <v>-92.416430000000005</v>
      </c>
      <c r="X33" s="2">
        <f>W33-W$42-$C$44*2+$C$45*2</f>
        <v>3.5709299999999953</v>
      </c>
      <c r="Y33" s="3">
        <v>-93.285830000000004</v>
      </c>
      <c r="Z33" s="2">
        <f>Y33-Y$42-$C$44*2+$C$45*2</f>
        <v>3.8948599999999995</v>
      </c>
    </row>
    <row r="34" spans="1:26">
      <c r="A34" t="s">
        <v>6</v>
      </c>
      <c r="B34" t="s">
        <v>19</v>
      </c>
      <c r="C34">
        <f>-97.06311</f>
        <v>-97.063109999999995</v>
      </c>
      <c r="D34" s="2">
        <f t="shared" ref="D34:D36" si="199">C34-$C$42-$C$44*2+$C$45*2</f>
        <v>4.0811800000000087</v>
      </c>
      <c r="E34">
        <f>-97.47669</f>
        <v>-97.476690000000005</v>
      </c>
      <c r="F34" s="2">
        <f t="shared" ref="F34:F36" si="200">E34-$E$42-$E$44*2+$E$45*2</f>
        <v>4.1833299999999891</v>
      </c>
      <c r="G34">
        <v>-97.206559999999996</v>
      </c>
      <c r="H34" s="2">
        <f t="shared" ref="H34:H36" si="201">G34-$G$42-$E$44*2+$E$45*2</f>
        <v>4.1018700000000106</v>
      </c>
      <c r="I34">
        <v>-96.306110000000004</v>
      </c>
      <c r="J34" s="2">
        <f t="shared" ref="J34:L36" si="202">I34-I$42-$C$44*2+$C$45*2</f>
        <v>4.9327400000000008</v>
      </c>
      <c r="K34">
        <v>-95.647440000000003</v>
      </c>
      <c r="L34" s="2">
        <f t="shared" si="202"/>
        <v>5.6194299999999995</v>
      </c>
      <c r="M34">
        <v>-94.735699999999994</v>
      </c>
      <c r="N34" s="2">
        <f t="shared" ref="N34" si="203">M34-M$42-$C$44*2+$C$45*2</f>
        <v>5.1441100000000031</v>
      </c>
      <c r="O34" s="3">
        <v>-94.320430000000002</v>
      </c>
      <c r="P34" s="2">
        <f t="shared" ref="P34" si="204">O34-O$42-$C$44*2+$C$45*2</f>
        <v>3.7221699999999966</v>
      </c>
      <c r="Q34" s="3">
        <v>-92.930419999999998</v>
      </c>
      <c r="R34" s="2">
        <f t="shared" ref="R34" si="205">Q34-Q$42-$C$44*2+$C$45*2</f>
        <v>3.3378999999999959</v>
      </c>
      <c r="S34" s="3">
        <v>-91.607240000000004</v>
      </c>
      <c r="T34" s="2">
        <f t="shared" ref="T34" si="206">S34-S$42-$C$44*2+$C$45*2</f>
        <v>3.4153899999999933</v>
      </c>
      <c r="U34" s="3">
        <v>-89.919139999999999</v>
      </c>
      <c r="V34" s="2">
        <f t="shared" ref="V34" si="207">U34-U$42-$C$44*2+$C$45*2</f>
        <v>3.7176700000000036</v>
      </c>
      <c r="W34" s="3">
        <v>-91.943799999999996</v>
      </c>
      <c r="X34" s="2">
        <f t="shared" ref="X34" si="208">W34-W$42-$C$44*2+$C$45*2</f>
        <v>4.0435600000000047</v>
      </c>
      <c r="Y34" s="3">
        <v>-93.152559999999994</v>
      </c>
      <c r="Z34" s="2">
        <f t="shared" ref="Z34" si="209">Y34-Y$42-$C$44*2+$C$45*2</f>
        <v>4.0281300000000098</v>
      </c>
    </row>
    <row r="35" spans="1:26">
      <c r="A35" t="s">
        <v>6</v>
      </c>
      <c r="B35" t="s">
        <v>12</v>
      </c>
      <c r="C35">
        <f>-99.77687</f>
        <v>-99.776870000000002</v>
      </c>
      <c r="D35" s="2">
        <f t="shared" si="199"/>
        <v>1.367420000000001</v>
      </c>
      <c r="E35">
        <f>-100.65769</f>
        <v>-100.65769</v>
      </c>
      <c r="F35" s="2">
        <f t="shared" si="200"/>
        <v>1.0023299999999917</v>
      </c>
      <c r="G35">
        <v>-100.38076</v>
      </c>
      <c r="H35" s="2">
        <f t="shared" si="201"/>
        <v>0.92767000000001154</v>
      </c>
      <c r="I35">
        <v>-99.391649999999998</v>
      </c>
      <c r="J35" s="2">
        <f t="shared" si="202"/>
        <v>1.8472000000000062</v>
      </c>
      <c r="K35">
        <v>-98.229479999999995</v>
      </c>
      <c r="L35" s="2">
        <f t="shared" si="202"/>
        <v>3.0373900000000074</v>
      </c>
      <c r="M35">
        <v>-97.589299999999994</v>
      </c>
      <c r="N35" s="2">
        <f t="shared" ref="N35" si="210">M35-M$42-$C$44*2+$C$45*2</f>
        <v>2.2905100000000029</v>
      </c>
      <c r="O35" s="3">
        <v>-95.70899</v>
      </c>
      <c r="P35" s="2">
        <f t="shared" ref="P35" si="211">O35-O$42-$C$44*2+$C$45*2</f>
        <v>2.3336099999999984</v>
      </c>
      <c r="Q35" s="3">
        <v>-94.183509999999998</v>
      </c>
      <c r="R35" s="2">
        <f t="shared" ref="R35" si="212">Q35-Q$42-$C$44*2+$C$45*2</f>
        <v>2.0848099999999956</v>
      </c>
      <c r="S35" s="3">
        <v>-92.159670000000006</v>
      </c>
      <c r="T35" s="2">
        <f t="shared" ref="T35" si="213">S35-S$42-$C$44*2+$C$45*2</f>
        <v>2.8629599999999922</v>
      </c>
      <c r="U35" s="3">
        <v>-90.742980000000003</v>
      </c>
      <c r="V35" s="2">
        <f t="shared" ref="V35" si="214">U35-U$42-$C$44*2+$C$45*2</f>
        <v>2.8938299999999995</v>
      </c>
      <c r="W35" s="3">
        <v>-93.277429999999995</v>
      </c>
      <c r="X35" s="2">
        <f t="shared" ref="X35" si="215">W35-W$42-$C$44*2+$C$45*2</f>
        <v>2.7099300000000053</v>
      </c>
      <c r="Y35" s="3">
        <v>-94.32911</v>
      </c>
      <c r="Z35" s="2">
        <f t="shared" ref="Z35" si="216">Y35-Y$42-$C$44*2+$C$45*2</f>
        <v>2.8515800000000038</v>
      </c>
    </row>
    <row r="36" spans="1:26">
      <c r="A36" t="s">
        <v>6</v>
      </c>
      <c r="B36" t="s">
        <v>27</v>
      </c>
      <c r="C36">
        <f>-98.55982</f>
        <v>-98.559820000000002</v>
      </c>
      <c r="D36" s="2">
        <f t="shared" si="199"/>
        <v>2.5844700000000014</v>
      </c>
      <c r="E36">
        <f>-99.67051</f>
        <v>-99.670509999999993</v>
      </c>
      <c r="F36" s="2">
        <f t="shared" si="200"/>
        <v>1.989510000000001</v>
      </c>
      <c r="G36">
        <v>-99.887600000000006</v>
      </c>
      <c r="H36" s="2">
        <f t="shared" si="201"/>
        <v>1.4208300000000005</v>
      </c>
      <c r="I36">
        <v>-99.165809999999993</v>
      </c>
      <c r="J36" s="2">
        <f t="shared" si="202"/>
        <v>2.0730400000000113</v>
      </c>
      <c r="K36">
        <v>-97.45899</v>
      </c>
      <c r="L36" s="2">
        <f t="shared" si="202"/>
        <v>3.8078800000000026</v>
      </c>
      <c r="M36">
        <v>-97.062169999999995</v>
      </c>
      <c r="N36" s="2">
        <f t="shared" ref="N36" si="217">M36-M$42-$C$44*2+$C$45*2</f>
        <v>2.8176400000000026</v>
      </c>
      <c r="O36" s="3">
        <v>-95.026859999999999</v>
      </c>
      <c r="P36" s="2">
        <f t="shared" ref="P36" si="218">O36-O$42-$C$44*2+$C$45*2</f>
        <v>3.0157399999999992</v>
      </c>
      <c r="Q36" s="3">
        <v>-93.717190000000002</v>
      </c>
      <c r="R36" s="2">
        <f t="shared" ref="R36" si="219">Q36-Q$42-$C$44*2+$C$45*2</f>
        <v>2.5511299999999917</v>
      </c>
      <c r="S36" s="3">
        <v>-92.062100000000001</v>
      </c>
      <c r="T36" s="2">
        <f t="shared" ref="T36" si="220">S36-S$42-$C$44*2+$C$45*2</f>
        <v>2.9605299999999968</v>
      </c>
      <c r="U36" s="3">
        <v>-90.549130000000005</v>
      </c>
      <c r="V36" s="2">
        <f t="shared" ref="V36" si="221">U36-U$42-$C$44*2+$C$45*2</f>
        <v>3.0876799999999971</v>
      </c>
      <c r="W36" s="3">
        <v>-92.81317</v>
      </c>
      <c r="X36" s="2">
        <f t="shared" ref="X36" si="222">W36-W$42-$C$44*2+$C$45*2</f>
        <v>3.1741900000000012</v>
      </c>
      <c r="Y36" s="3">
        <v>-93.875399999999999</v>
      </c>
      <c r="Z36" s="2">
        <f t="shared" ref="Z36" si="223">Y36-Y$42-$C$44*2+$C$45*2</f>
        <v>3.3052900000000047</v>
      </c>
    </row>
    <row r="37" spans="1:26">
      <c r="A37" t="s">
        <v>7</v>
      </c>
      <c r="B37" t="s">
        <v>17</v>
      </c>
      <c r="C37">
        <f>-97.72698</f>
        <v>-97.726979999999998</v>
      </c>
      <c r="D37" s="2">
        <f>C37-$C$42-$C$44+$C$45*0.5</f>
        <v>-0.27568999999999422</v>
      </c>
      <c r="E37">
        <f>-98.39696</f>
        <v>-98.396960000000007</v>
      </c>
      <c r="F37" s="2">
        <f>E37-$E$42-$E$44+$E$45*0.5</f>
        <v>-0.42994000000001309</v>
      </c>
      <c r="G37">
        <v>-97.908500000000004</v>
      </c>
      <c r="H37" s="2">
        <f>G37-$G$42-$E$44+$E$45*0.5</f>
        <v>-0.29306999999999706</v>
      </c>
      <c r="I37">
        <v>-96.662440000000004</v>
      </c>
      <c r="J37" s="2">
        <f>I37-I$42-$C$44+$C$45*0.5</f>
        <v>0.88341000000000092</v>
      </c>
      <c r="K37">
        <v>-96.719049999999996</v>
      </c>
      <c r="L37" s="2">
        <f>K37-K$42-$C$44+$C$45*0.5</f>
        <v>0.8548200000000068</v>
      </c>
      <c r="M37">
        <v>-95.305319999999995</v>
      </c>
      <c r="N37" s="2">
        <f>M37-M$42-$C$44+$C$45*0.5</f>
        <v>0.88149000000000255</v>
      </c>
      <c r="O37" s="3">
        <v>-93.459220000000002</v>
      </c>
      <c r="P37" s="2">
        <f>O37-O$42-$C$44+$C$45*0.5</f>
        <v>0.8903799999999964</v>
      </c>
      <c r="Q37" s="3">
        <v>-91.861919999999998</v>
      </c>
      <c r="R37" s="2">
        <f>Q37-Q$42-$C$44+$C$45*0.5</f>
        <v>0.71339999999999604</v>
      </c>
      <c r="S37" s="3">
        <v>-90.496619999999993</v>
      </c>
      <c r="T37" s="2">
        <f>S37-S$42-$C$44+$C$45*0.5</f>
        <v>0.83301000000000469</v>
      </c>
      <c r="U37" s="3">
        <v>-89.034739999999999</v>
      </c>
      <c r="V37" s="2">
        <f>U37-U$42-$C$44+$C$45*0.5</f>
        <v>0.90907000000000293</v>
      </c>
      <c r="W37" s="3">
        <v>-91.311400000000006</v>
      </c>
      <c r="X37" s="2">
        <f>W37-W$42-$C$44+$C$45*0.5</f>
        <v>0.9829599999999945</v>
      </c>
      <c r="Y37" s="3">
        <v>-92.590969999999999</v>
      </c>
      <c r="Z37" s="2">
        <f>Y37-Y$42-$C$44+$C$45*0.5</f>
        <v>0.89672000000000507</v>
      </c>
    </row>
    <row r="38" spans="1:26">
      <c r="A38" t="s">
        <v>7</v>
      </c>
      <c r="B38" t="s">
        <v>16</v>
      </c>
      <c r="C38">
        <f>-97.76169</f>
        <v>-97.761690000000002</v>
      </c>
      <c r="D38" s="2">
        <f>C38-$C$42-$C$44+$C$45*0.5</f>
        <v>-0.31039999999999823</v>
      </c>
      <c r="E38">
        <f>-98.4029</f>
        <v>-98.402900000000002</v>
      </c>
      <c r="F38" s="2">
        <f>E38-$E$42-$E$44+$E$45*0.5</f>
        <v>-0.43588000000000848</v>
      </c>
      <c r="G38">
        <v>-97.929429999999996</v>
      </c>
      <c r="H38" s="2">
        <f>G38-$G$42-$E$44+$E$45*0.5</f>
        <v>-0.31399999999998984</v>
      </c>
      <c r="I38">
        <v>-97.420680000000004</v>
      </c>
      <c r="J38" s="2">
        <f>I38-I$42-$C$44+$C$45*0.5</f>
        <v>0.12517000000000023</v>
      </c>
      <c r="K38">
        <v>-97.058000000000007</v>
      </c>
      <c r="L38" s="2">
        <f>K38-K$42-$C$44+$C$45*0.5</f>
        <v>0.51586999999999561</v>
      </c>
      <c r="M38">
        <v>-95.686310000000006</v>
      </c>
      <c r="N38" s="2">
        <f>M38-M$42-$C$44+$C$45*0.5</f>
        <v>0.50049999999999129</v>
      </c>
      <c r="O38" s="3">
        <v>-93.655000000000001</v>
      </c>
      <c r="P38" s="2">
        <f>O38-O$42-$C$44+$C$45*0.5</f>
        <v>0.69459999999999722</v>
      </c>
      <c r="Q38" s="3">
        <v>-91.797799999999995</v>
      </c>
      <c r="R38" s="2">
        <f>Q38-Q$42-$C$44+$C$45*0.5</f>
        <v>0.77751999999999866</v>
      </c>
      <c r="S38" s="3">
        <v>-90.462760000000003</v>
      </c>
      <c r="T38" s="2">
        <f>S38-S$42-$C$44+$C$45*0.5</f>
        <v>0.8668699999999947</v>
      </c>
      <c r="U38" s="3">
        <v>-89.087059999999994</v>
      </c>
      <c r="V38" s="2">
        <f>U38-U$42-$C$44+$C$45*0.5</f>
        <v>0.85675000000000834</v>
      </c>
      <c r="W38" s="3">
        <v>-91.491810000000001</v>
      </c>
      <c r="X38" s="2">
        <f>W38-W$42-$C$44+$C$45*0.5</f>
        <v>0.80254999999999965</v>
      </c>
      <c r="Y38" s="3">
        <v>-93.029790000000006</v>
      </c>
      <c r="Z38" s="2">
        <f>Y38-Y$42-$C$44+$C$45*0.5</f>
        <v>0.4578999999999982</v>
      </c>
    </row>
    <row r="39" spans="1:26">
      <c r="A39" t="s">
        <v>8</v>
      </c>
      <c r="B39" t="s">
        <v>21</v>
      </c>
      <c r="C39">
        <f>-108.14675</f>
        <v>-108.14675</v>
      </c>
      <c r="D39" s="2">
        <f>C39-$C$42-$C$44*2+$C$45</f>
        <v>-3.245999999999416E-2</v>
      </c>
      <c r="E39">
        <f>-108.60397</f>
        <v>-108.60397</v>
      </c>
      <c r="F39" s="2">
        <f>E39-$E$42-$E$44*2+$E$45</f>
        <v>2.6049999999989915E-2</v>
      </c>
      <c r="G39">
        <v>-108.66543</v>
      </c>
      <c r="H39" s="2">
        <f>G39-$G$42-$E$44*2+$E$45</f>
        <v>-0.38699999999999424</v>
      </c>
      <c r="I39">
        <v>-107.63764</v>
      </c>
      <c r="J39" s="2">
        <f>I39-I$42-$C$44*2+$C$45</f>
        <v>0.57120999999999977</v>
      </c>
      <c r="K39">
        <v>-105.78242</v>
      </c>
      <c r="L39" s="2">
        <f>K39-K$42-$C$44*2+$C$45</f>
        <v>2.4544500000000005</v>
      </c>
      <c r="M39">
        <v>-104.47087000000001</v>
      </c>
      <c r="N39" s="2">
        <f>M39-M$42-$C$44*2+$C$45</f>
        <v>2.3789399999999921</v>
      </c>
      <c r="O39" s="3">
        <v>-103.69007999999999</v>
      </c>
      <c r="P39" s="2">
        <f>O39-O$42-$C$44*2+$C$45</f>
        <v>1.3225200000000035</v>
      </c>
      <c r="Q39" s="3">
        <v>-101.84421</v>
      </c>
      <c r="R39" s="2">
        <f>Q39-Q$42-$C$44*2+$C$45</f>
        <v>1.3941099999999897</v>
      </c>
      <c r="S39" s="3">
        <v>-100.49891</v>
      </c>
      <c r="T39" s="2">
        <f>S39-S$42-$C$44*2+$C$45</f>
        <v>1.4937200000000024</v>
      </c>
      <c r="U39" s="3">
        <v>-98.829580000000007</v>
      </c>
      <c r="V39" s="2">
        <f>U39-U$42-$C$44*2+$C$45</f>
        <v>1.777229999999995</v>
      </c>
      <c r="W39" s="3">
        <v>-101.46992</v>
      </c>
      <c r="X39" s="2">
        <f>W39-W$42-$C$44*2+$C$45</f>
        <v>1.4874399999999985</v>
      </c>
      <c r="Y39" s="3">
        <v>-102.88712</v>
      </c>
      <c r="Z39" s="2">
        <f>Y39-Y$42-$C$44*2+$C$45</f>
        <v>1.2635700000000076</v>
      </c>
    </row>
    <row r="40" spans="1:26">
      <c r="A40" t="s">
        <v>8</v>
      </c>
      <c r="B40" t="s">
        <v>17</v>
      </c>
      <c r="C40">
        <f>-108.11504</f>
        <v>-108.11503999999999</v>
      </c>
      <c r="D40" s="2">
        <f>C40-$C$42-$C$44*2+$C$45</f>
        <v>-7.4999999999025846E-4</v>
      </c>
      <c r="E40">
        <f>-108.55046</f>
        <v>-108.55046</v>
      </c>
      <c r="F40" s="2">
        <f>E40-$E$42-$E$44*2+$E$45</f>
        <v>7.9559999999992748E-2</v>
      </c>
      <c r="G40">
        <v>-108.62399000000001</v>
      </c>
      <c r="H40" s="2">
        <f>G40-$G$42-$E$44*2+$E$45</f>
        <v>-0.34555999999999987</v>
      </c>
      <c r="I40">
        <v>-106.74991</v>
      </c>
      <c r="J40" s="2">
        <f>I40-I$42-$C$44*2+$C$45</f>
        <v>1.4589400000000046</v>
      </c>
      <c r="K40">
        <v>-106.82762</v>
      </c>
      <c r="L40" s="2">
        <f>K40-K$42-$C$44*2+$C$45</f>
        <v>1.4092500000000063</v>
      </c>
      <c r="M40">
        <v>-105.38624</v>
      </c>
      <c r="N40" s="2">
        <f>M40-M$42-$C$44*2+$C$45</f>
        <v>1.4635699999999963</v>
      </c>
      <c r="O40" s="3">
        <v>-103.53740999999999</v>
      </c>
      <c r="P40" s="2">
        <f>O40-O$42-$C$44*2+$C$45</f>
        <v>1.475190000000004</v>
      </c>
      <c r="Q40" s="3">
        <v>-101.97445999999999</v>
      </c>
      <c r="R40" s="2">
        <f>Q40-Q$42-$C$44*2+$C$45</f>
        <v>1.2638600000000002</v>
      </c>
      <c r="S40" s="3">
        <v>-100.62179</v>
      </c>
      <c r="T40" s="2">
        <f>S40-S$42-$C$44*2+$C$45</f>
        <v>1.3708399999999932</v>
      </c>
      <c r="U40" s="3">
        <v>-99.099149999999995</v>
      </c>
      <c r="V40" s="2">
        <f>U40-U$42-$C$44*2+$C$45</f>
        <v>1.5076600000000075</v>
      </c>
      <c r="W40" s="3">
        <v>-101.29827</v>
      </c>
      <c r="X40" s="2">
        <f>W40-W$42-$C$44*2+$C$45</f>
        <v>1.6590899999999982</v>
      </c>
      <c r="Y40" s="3">
        <v>-102.56059999999999</v>
      </c>
      <c r="Z40" s="2">
        <f>Y40-Y$42-$C$44*2+$C$45</f>
        <v>1.5900900000000098</v>
      </c>
    </row>
    <row r="42" spans="1:26">
      <c r="A42" t="s">
        <v>9</v>
      </c>
      <c r="B42" t="s">
        <v>9</v>
      </c>
      <c r="C42">
        <v>-86.788290000000003</v>
      </c>
      <c r="E42">
        <v>-87.304019999999994</v>
      </c>
      <c r="G42">
        <v>-86.952430000000007</v>
      </c>
      <c r="I42">
        <v>-86.882850000000005</v>
      </c>
      <c r="K42">
        <v>-86.910870000000003</v>
      </c>
      <c r="M42">
        <v>-85.523809999999997</v>
      </c>
      <c r="O42">
        <v>-83.686599999999999</v>
      </c>
      <c r="Q42">
        <v>-81.912319999999994</v>
      </c>
      <c r="S42">
        <v>-80.666629999999998</v>
      </c>
      <c r="U42">
        <v>-79.280810000000002</v>
      </c>
      <c r="W42">
        <v>-81.631360000000001</v>
      </c>
      <c r="Y42">
        <v>-82.824690000000004</v>
      </c>
    </row>
    <row r="43" spans="1:26">
      <c r="B43" t="s">
        <v>28</v>
      </c>
      <c r="C43">
        <v>-14.443</v>
      </c>
      <c r="E43">
        <v>-14.443</v>
      </c>
      <c r="G43">
        <v>-14.443</v>
      </c>
      <c r="I43">
        <v>-14.443</v>
      </c>
      <c r="K43">
        <v>-14.443</v>
      </c>
      <c r="M43">
        <v>-14.443</v>
      </c>
      <c r="O43">
        <v>-14.443</v>
      </c>
      <c r="Q43">
        <v>-14.443</v>
      </c>
      <c r="S43">
        <v>-14.443</v>
      </c>
      <c r="U43">
        <v>-14.443</v>
      </c>
      <c r="W43">
        <v>-14.443</v>
      </c>
      <c r="Y43">
        <v>-14.443</v>
      </c>
    </row>
    <row r="44" spans="1:26">
      <c r="B44" t="s">
        <v>29</v>
      </c>
      <c r="C44">
        <v>-14.148</v>
      </c>
      <c r="E44">
        <v>-14.148</v>
      </c>
      <c r="G44">
        <v>-14.148</v>
      </c>
      <c r="I44">
        <v>-14.148</v>
      </c>
      <c r="K44">
        <v>-14.148</v>
      </c>
      <c r="M44">
        <v>-14.148</v>
      </c>
      <c r="O44">
        <v>-14.148</v>
      </c>
      <c r="Q44">
        <v>-14.148</v>
      </c>
      <c r="S44">
        <v>-14.148</v>
      </c>
      <c r="U44">
        <v>-14.148</v>
      </c>
      <c r="W44">
        <v>-14.148</v>
      </c>
      <c r="Y44">
        <v>-14.148</v>
      </c>
    </row>
    <row r="45" spans="1:26">
      <c r="B45" t="s">
        <v>30</v>
      </c>
      <c r="C45">
        <v>-6.97</v>
      </c>
      <c r="E45">
        <v>-6.97</v>
      </c>
      <c r="G45">
        <v>-6.97</v>
      </c>
      <c r="I45">
        <v>-6.97</v>
      </c>
      <c r="K45">
        <v>-6.97</v>
      </c>
      <c r="M45">
        <v>-6.97</v>
      </c>
      <c r="O45">
        <v>-6.97</v>
      </c>
      <c r="Q45">
        <v>-6.97</v>
      </c>
      <c r="S45">
        <v>-6.97</v>
      </c>
      <c r="U45">
        <v>-6.97</v>
      </c>
      <c r="W45">
        <v>-6.97</v>
      </c>
      <c r="Y45">
        <v>-6.97</v>
      </c>
    </row>
    <row r="46" spans="1:26">
      <c r="C46" s="1" t="s">
        <v>84</v>
      </c>
      <c r="D46" t="s">
        <v>71</v>
      </c>
      <c r="E46" s="1" t="s">
        <v>85</v>
      </c>
      <c r="F46" t="s">
        <v>71</v>
      </c>
      <c r="G46" s="1" t="s">
        <v>86</v>
      </c>
      <c r="H46" t="s">
        <v>71</v>
      </c>
      <c r="I46" s="1" t="s">
        <v>87</v>
      </c>
      <c r="J46" t="s">
        <v>71</v>
      </c>
      <c r="K46" s="1" t="s">
        <v>88</v>
      </c>
      <c r="L46" t="s">
        <v>71</v>
      </c>
      <c r="M46" s="1" t="s">
        <v>89</v>
      </c>
      <c r="N46" t="s">
        <v>71</v>
      </c>
      <c r="O46" s="1" t="s">
        <v>90</v>
      </c>
      <c r="P46" t="s">
        <v>71</v>
      </c>
      <c r="Q46" s="1" t="s">
        <v>91</v>
      </c>
      <c r="R46" t="s">
        <v>71</v>
      </c>
      <c r="S46" s="1" t="s">
        <v>92</v>
      </c>
      <c r="T46" t="s">
        <v>71</v>
      </c>
      <c r="U46" s="1" t="s">
        <v>93</v>
      </c>
      <c r="V46" t="s">
        <v>71</v>
      </c>
      <c r="W46" s="1" t="s">
        <v>94</v>
      </c>
      <c r="X46" t="s">
        <v>71</v>
      </c>
    </row>
    <row r="47" spans="1:26">
      <c r="A47" t="s">
        <v>0</v>
      </c>
      <c r="B47" t="s">
        <v>10</v>
      </c>
      <c r="C47">
        <v>-102.83963</v>
      </c>
      <c r="D47" s="2">
        <f t="shared" ref="D47:D54" si="224">C47-C$87-$C$43</f>
        <v>-1.1715300000000024</v>
      </c>
      <c r="E47">
        <v>-104.55804000000001</v>
      </c>
      <c r="F47" s="2">
        <f t="shared" ref="F47:H54" si="225">E47-E$87-$C$43</f>
        <v>-1.2699300000000004</v>
      </c>
      <c r="G47">
        <v>-104.38643999999999</v>
      </c>
      <c r="H47" s="2">
        <f t="shared" si="225"/>
        <v>-0.95815999999999057</v>
      </c>
      <c r="I47">
        <v>-103.65508</v>
      </c>
      <c r="J47" s="2">
        <f t="shared" ref="J47" si="226">I47-I$87-$C$43</f>
        <v>-1.1850199999999926</v>
      </c>
      <c r="K47">
        <v>-101.45067</v>
      </c>
      <c r="L47" s="2">
        <f t="shared" ref="L47" si="227">K47-K$87-$C$43</f>
        <v>-1.8020600000000098</v>
      </c>
      <c r="M47">
        <v>-99.514259999999993</v>
      </c>
      <c r="N47" s="2">
        <f t="shared" ref="N47" si="228">M47-M$87-$C$43</f>
        <v>-1.492739999999996</v>
      </c>
      <c r="O47">
        <v>-97.726500000000001</v>
      </c>
      <c r="P47" s="2">
        <f t="shared" ref="P47" si="229">O47-O$87-$C$43</f>
        <v>-1.3858000000000015</v>
      </c>
      <c r="Q47">
        <v>-95.567760000000007</v>
      </c>
      <c r="R47" s="2">
        <f t="shared" ref="R47" si="230">Q47-Q$87-$C$43</f>
        <v>-1.4889600000000041</v>
      </c>
      <c r="S47">
        <v>-94.605630000000005</v>
      </c>
      <c r="T47" s="2">
        <f t="shared" ref="T47" si="231">S47-S$87-$C$43</f>
        <v>-1.3055900000000076</v>
      </c>
      <c r="U47">
        <v>-96.965909999999994</v>
      </c>
      <c r="V47" s="2">
        <f t="shared" ref="V47" si="232">U47-U$87-$C$43</f>
        <v>-1.162059999999995</v>
      </c>
      <c r="W47">
        <v>-98.274860000000004</v>
      </c>
      <c r="X47" s="2">
        <f t="shared" ref="X47" si="233">W47-W$87-$C$43</f>
        <v>-1.0265900000000112</v>
      </c>
    </row>
    <row r="48" spans="1:26">
      <c r="A48" t="s">
        <v>0</v>
      </c>
      <c r="B48" t="s">
        <v>11</v>
      </c>
      <c r="C48">
        <v>-103.00982999999999</v>
      </c>
      <c r="D48" s="2">
        <f t="shared" si="224"/>
        <v>-1.3417299999999965</v>
      </c>
      <c r="E48">
        <v>-104.63728</v>
      </c>
      <c r="F48" s="2">
        <f t="shared" si="225"/>
        <v>-1.3491699999999991</v>
      </c>
      <c r="G48">
        <v>-104.77406000000001</v>
      </c>
      <c r="H48" s="2">
        <f t="shared" si="225"/>
        <v>-1.3457800000000031</v>
      </c>
      <c r="I48">
        <v>-103.76289</v>
      </c>
      <c r="J48" s="2">
        <f t="shared" ref="J48" si="234">I48-I$87-$C$43</f>
        <v>-1.2928299999999933</v>
      </c>
      <c r="K48">
        <v>-101.06113000000001</v>
      </c>
      <c r="L48" s="2">
        <f t="shared" ref="L48" si="235">K48-K$87-$C$43</f>
        <v>-1.4125200000000131</v>
      </c>
      <c r="M48">
        <v>-99.506950000000003</v>
      </c>
      <c r="N48" s="2">
        <f t="shared" ref="N48" si="236">M48-M$87-$C$43</f>
        <v>-1.4854300000000062</v>
      </c>
      <c r="O48">
        <v>-97.864090000000004</v>
      </c>
      <c r="P48" s="2">
        <f t="shared" ref="P48" si="237">O48-O$87-$C$43</f>
        <v>-1.5233900000000045</v>
      </c>
      <c r="Q48">
        <v>-95.580470000000005</v>
      </c>
      <c r="R48" s="2">
        <f t="shared" ref="R48" si="238">Q48-Q$87-$C$43</f>
        <v>-1.5016700000000025</v>
      </c>
      <c r="S48">
        <v>-94.662139999999994</v>
      </c>
      <c r="T48" s="2">
        <f t="shared" ref="T48" si="239">S48-S$87-$C$43</f>
        <v>-1.3620999999999963</v>
      </c>
      <c r="U48">
        <v>-97.013270000000006</v>
      </c>
      <c r="V48" s="2">
        <f t="shared" ref="V48" si="240">U48-U$87-$C$43</f>
        <v>-1.2094200000000068</v>
      </c>
      <c r="W48">
        <v>-98.304699999999997</v>
      </c>
      <c r="X48" s="2">
        <f t="shared" ref="X48" si="241">W48-W$87-$C$43</f>
        <v>-1.0564300000000042</v>
      </c>
    </row>
    <row r="49" spans="1:24">
      <c r="A49" t="s">
        <v>0</v>
      </c>
      <c r="B49" t="s">
        <v>12</v>
      </c>
      <c r="C49">
        <v>-103.00960000000001</v>
      </c>
      <c r="D49" s="2">
        <f t="shared" si="224"/>
        <v>-1.3415000000000088</v>
      </c>
      <c r="E49">
        <v>-104.63711000000001</v>
      </c>
      <c r="F49" s="2">
        <f t="shared" si="225"/>
        <v>-1.349000000000002</v>
      </c>
      <c r="G49">
        <v>-104.77375000000001</v>
      </c>
      <c r="H49" s="2">
        <f t="shared" si="225"/>
        <v>-1.3454700000000042</v>
      </c>
      <c r="I49">
        <v>-103.6302</v>
      </c>
      <c r="J49" s="2">
        <f t="shared" ref="J49" si="242">I49-I$87-$C$43</f>
        <v>-1.1601399999999966</v>
      </c>
      <c r="K49">
        <v>-101.43548</v>
      </c>
      <c r="L49" s="2">
        <f t="shared" ref="L49" si="243">K49-K$87-$C$43</f>
        <v>-1.7868700000000057</v>
      </c>
      <c r="M49">
        <v>-99.504549999999995</v>
      </c>
      <c r="N49" s="2">
        <f t="shared" ref="N49" si="244">M49-M$87-$C$43</f>
        <v>-1.4830299999999976</v>
      </c>
      <c r="O49">
        <v>-97.864590000000007</v>
      </c>
      <c r="P49" s="2">
        <f t="shared" ref="P49" si="245">O49-O$87-$C$43</f>
        <v>-1.5238900000000069</v>
      </c>
      <c r="Q49">
        <v>-95.579470000000001</v>
      </c>
      <c r="R49" s="2">
        <f t="shared" ref="R49" si="246">Q49-Q$87-$C$43</f>
        <v>-1.5006699999999977</v>
      </c>
      <c r="S49">
        <v>-94.66037</v>
      </c>
      <c r="T49" s="2">
        <f t="shared" ref="T49" si="247">S49-S$87-$C$43</f>
        <v>-1.3603300000000029</v>
      </c>
      <c r="U49">
        <v>-97.011650000000003</v>
      </c>
      <c r="V49" s="2">
        <f t="shared" ref="V49" si="248">U49-U$87-$C$43</f>
        <v>-1.2078000000000042</v>
      </c>
      <c r="W49">
        <v>-98.302729999999997</v>
      </c>
      <c r="X49" s="2">
        <f t="shared" ref="X49" si="249">W49-W$87-$C$43</f>
        <v>-1.0544600000000042</v>
      </c>
    </row>
    <row r="50" spans="1:24">
      <c r="A50" t="s">
        <v>0</v>
      </c>
      <c r="B50" t="s">
        <v>13</v>
      </c>
      <c r="C50">
        <v>-103.02851</v>
      </c>
      <c r="D50" s="2">
        <f t="shared" si="224"/>
        <v>-1.3604099999999999</v>
      </c>
      <c r="E50">
        <v>-104.56605999999999</v>
      </c>
      <c r="F50" s="2">
        <f t="shared" si="225"/>
        <v>-1.2779499999999882</v>
      </c>
      <c r="G50">
        <v>-104.71066</v>
      </c>
      <c r="H50" s="2">
        <f t="shared" si="225"/>
        <v>-1.2823800000000016</v>
      </c>
      <c r="I50">
        <v>-103.65380999999999</v>
      </c>
      <c r="J50" s="2">
        <f t="shared" ref="J50" si="250">I50-I$87-$C$43</f>
        <v>-1.1837499999999874</v>
      </c>
      <c r="K50">
        <v>-100.97407</v>
      </c>
      <c r="L50" s="2">
        <f t="shared" ref="L50" si="251">K50-K$87-$C$43</f>
        <v>-1.325460000000005</v>
      </c>
      <c r="M50">
        <v>-99.422849999999997</v>
      </c>
      <c r="N50" s="2">
        <f t="shared" ref="N50" si="252">M50-M$87-$C$43</f>
        <v>-1.4013299999999997</v>
      </c>
      <c r="O50">
        <v>-97.862579999999994</v>
      </c>
      <c r="P50" s="2">
        <f t="shared" ref="P50" si="253">O50-O$87-$C$43</f>
        <v>-1.5218799999999941</v>
      </c>
      <c r="Q50">
        <v>-95.662729999999996</v>
      </c>
      <c r="R50" s="2">
        <f t="shared" ref="R50" si="254">Q50-Q$87-$C$43</f>
        <v>-1.5839299999999934</v>
      </c>
      <c r="S50">
        <v>-94.747029999999995</v>
      </c>
      <c r="T50" s="2">
        <f t="shared" ref="T50" si="255">S50-S$87-$C$43</f>
        <v>-1.4469899999999978</v>
      </c>
      <c r="U50">
        <v>-97.089389999999995</v>
      </c>
      <c r="V50" s="2">
        <f t="shared" ref="V50" si="256">U50-U$87-$C$43</f>
        <v>-1.2855399999999957</v>
      </c>
      <c r="W50">
        <v>-98.34008</v>
      </c>
      <c r="X50" s="2">
        <f t="shared" ref="X50" si="257">W50-W$87-$C$43</f>
        <v>-1.0918100000000077</v>
      </c>
    </row>
    <row r="51" spans="1:24">
      <c r="A51" t="s">
        <v>0</v>
      </c>
      <c r="B51" t="s">
        <v>14</v>
      </c>
      <c r="C51">
        <v>-102.98972999999999</v>
      </c>
      <c r="D51" s="2">
        <f t="shared" si="224"/>
        <v>-1.3216299999999972</v>
      </c>
      <c r="E51">
        <v>-104.60809999999999</v>
      </c>
      <c r="F51" s="2">
        <f t="shared" si="225"/>
        <v>-1.3199899999999882</v>
      </c>
      <c r="G51">
        <v>-104.74688</v>
      </c>
      <c r="H51" s="2">
        <f t="shared" si="225"/>
        <v>-1.3186000000000018</v>
      </c>
      <c r="I51">
        <v>-103.67422999999999</v>
      </c>
      <c r="J51" s="2">
        <f t="shared" ref="J51" si="258">I51-I$87-$C$43</f>
        <v>-1.2041699999999889</v>
      </c>
      <c r="K51">
        <v>-101.06343</v>
      </c>
      <c r="L51" s="2">
        <f t="shared" ref="L51" si="259">K51-K$87-$C$43</f>
        <v>-1.4148200000000042</v>
      </c>
      <c r="M51">
        <v>-99.52664</v>
      </c>
      <c r="N51" s="2">
        <f t="shared" ref="N51" si="260">M51-M$87-$C$43</f>
        <v>-1.5051200000000033</v>
      </c>
      <c r="O51">
        <v>-97.856390000000005</v>
      </c>
      <c r="P51" s="2">
        <f t="shared" ref="P51" si="261">O51-O$87-$C$43</f>
        <v>-1.5156900000000046</v>
      </c>
      <c r="Q51">
        <v>-95.590720000000005</v>
      </c>
      <c r="R51" s="2">
        <f t="shared" ref="R51" si="262">Q51-Q$87-$C$43</f>
        <v>-1.5119200000000017</v>
      </c>
      <c r="S51">
        <v>-94.680980000000005</v>
      </c>
      <c r="T51" s="2">
        <f t="shared" ref="T51" si="263">S51-S$87-$C$43</f>
        <v>-1.3809400000000078</v>
      </c>
      <c r="U51">
        <v>-97.025509999999997</v>
      </c>
      <c r="V51" s="2">
        <f t="shared" ref="V51" si="264">U51-U$87-$C$43</f>
        <v>-1.2216599999999982</v>
      </c>
      <c r="W51">
        <v>-98.297979999999995</v>
      </c>
      <c r="X51" s="2">
        <f t="shared" ref="X51" si="265">W51-W$87-$C$43</f>
        <v>-1.0497100000000028</v>
      </c>
    </row>
    <row r="52" spans="1:24">
      <c r="A52" t="s">
        <v>0</v>
      </c>
      <c r="B52" t="s">
        <v>15</v>
      </c>
      <c r="C52">
        <v>-103.0284</v>
      </c>
      <c r="D52" s="2">
        <f t="shared" si="224"/>
        <v>-1.3603000000000076</v>
      </c>
      <c r="E52">
        <v>-104.58132999999999</v>
      </c>
      <c r="F52" s="2">
        <f t="shared" si="225"/>
        <v>-1.2932199999999892</v>
      </c>
      <c r="G52">
        <v>-104.71044000000001</v>
      </c>
      <c r="H52" s="2">
        <f t="shared" si="225"/>
        <v>-1.2821600000000029</v>
      </c>
      <c r="I52">
        <v>-103.68275</v>
      </c>
      <c r="J52" s="2">
        <f t="shared" ref="J52" si="266">I52-I$87-$C$43</f>
        <v>-1.2126899999999932</v>
      </c>
      <c r="K52">
        <v>-101.00320000000001</v>
      </c>
      <c r="L52" s="2">
        <f t="shared" ref="L52" si="267">K52-K$87-$C$43</f>
        <v>-1.3545900000000142</v>
      </c>
      <c r="M52">
        <v>-99.470079999999996</v>
      </c>
      <c r="N52" s="2">
        <f t="shared" ref="N52" si="268">M52-M$87-$C$43</f>
        <v>-1.4485599999999987</v>
      </c>
      <c r="O52">
        <v>-97.849419999999995</v>
      </c>
      <c r="P52" s="2">
        <f t="shared" ref="P52" si="269">O52-O$87-$C$43</f>
        <v>-1.508719999999995</v>
      </c>
      <c r="Q52">
        <v>-95.651470000000003</v>
      </c>
      <c r="R52" s="2">
        <f t="shared" ref="R52" si="270">Q52-Q$87-$C$43</f>
        <v>-1.5726700000000005</v>
      </c>
      <c r="S52">
        <v>-94.736789999999999</v>
      </c>
      <c r="T52" s="2">
        <f t="shared" ref="T52" si="271">S52-S$87-$C$43</f>
        <v>-1.4367500000000017</v>
      </c>
      <c r="U52">
        <v>-97.064099999999996</v>
      </c>
      <c r="V52" s="2">
        <f t="shared" ref="V52" si="272">U52-U$87-$C$43</f>
        <v>-1.2602499999999974</v>
      </c>
      <c r="W52">
        <v>-98.340810000000005</v>
      </c>
      <c r="X52" s="2">
        <f t="shared" ref="X52" si="273">W52-W$87-$C$43</f>
        <v>-1.0925400000000121</v>
      </c>
    </row>
    <row r="53" spans="1:24">
      <c r="A53" t="s">
        <v>0</v>
      </c>
      <c r="B53" t="s">
        <v>16</v>
      </c>
      <c r="C53">
        <v>-102.01975</v>
      </c>
      <c r="D53" s="2">
        <f t="shared" si="224"/>
        <v>-0.35165000000000468</v>
      </c>
      <c r="E53">
        <v>-103.88352999999999</v>
      </c>
      <c r="F53" s="2">
        <f t="shared" si="225"/>
        <v>-0.59541999999998829</v>
      </c>
      <c r="G53">
        <v>-104.36838</v>
      </c>
      <c r="H53" s="2">
        <f t="shared" si="225"/>
        <v>-0.94009999999999927</v>
      </c>
      <c r="I53">
        <v>-103.77781</v>
      </c>
      <c r="J53" s="2">
        <f t="shared" ref="J53" si="274">I53-I$87-$C$43</f>
        <v>-1.3077499999999969</v>
      </c>
      <c r="K53">
        <v>-101.47578</v>
      </c>
      <c r="L53" s="2">
        <f t="shared" ref="L53" si="275">K53-K$87-$C$43</f>
        <v>-1.8271700000000077</v>
      </c>
      <c r="M53">
        <v>-99.691820000000007</v>
      </c>
      <c r="N53" s="2">
        <f t="shared" ref="N53" si="276">M53-M$87-$C$43</f>
        <v>-1.6703000000000099</v>
      </c>
      <c r="O53">
        <v>-97.239769999999993</v>
      </c>
      <c r="P53" s="2">
        <f t="shared" ref="P53" si="277">O53-O$87-$C$43</f>
        <v>-0.89906999999999293</v>
      </c>
      <c r="Q53">
        <v>-94.106260000000006</v>
      </c>
      <c r="R53" s="2">
        <f t="shared" ref="R53" si="278">Q53-Q$87-$C$43</f>
        <v>-2.7460000000003149E-2</v>
      </c>
      <c r="S53">
        <v>-93.296689999999998</v>
      </c>
      <c r="T53" s="2">
        <f t="shared" ref="T53" si="279">S53-S$87-$C$43</f>
        <v>3.349999999999298E-3</v>
      </c>
      <c r="U53">
        <v>-95.790549999999996</v>
      </c>
      <c r="V53" s="2">
        <f t="shared" ref="V53" si="280">U53-U$87-$C$43</f>
        <v>1.3300000000002754E-2</v>
      </c>
      <c r="W53">
        <v>-97.239310000000003</v>
      </c>
      <c r="X53" s="2">
        <f t="shared" ref="X53" si="281">W53-W$87-$C$43</f>
        <v>8.9599999999894209E-3</v>
      </c>
    </row>
    <row r="54" spans="1:24">
      <c r="A54" t="s">
        <v>0</v>
      </c>
      <c r="B54" t="s">
        <v>17</v>
      </c>
      <c r="C54">
        <v>-102.84473</v>
      </c>
      <c r="D54" s="2">
        <f t="shared" si="224"/>
        <v>-1.1766300000000012</v>
      </c>
      <c r="E54">
        <v>-104.56471000000001</v>
      </c>
      <c r="F54" s="2">
        <f t="shared" si="225"/>
        <v>-1.2766000000000002</v>
      </c>
      <c r="G54">
        <v>-104.71352</v>
      </c>
      <c r="H54" s="2">
        <f t="shared" si="225"/>
        <v>-1.2852399999999999</v>
      </c>
      <c r="I54">
        <v>-103.7085</v>
      </c>
      <c r="J54" s="2">
        <f t="shared" ref="J54" si="282">I54-I$87-$C$43</f>
        <v>-1.2384399999999953</v>
      </c>
      <c r="K54">
        <v>-100.97248</v>
      </c>
      <c r="L54" s="2">
        <f t="shared" ref="L54" si="283">K54-K$87-$C$43</f>
        <v>-1.3238700000000119</v>
      </c>
      <c r="M54">
        <v>-99.409610000000001</v>
      </c>
      <c r="N54" s="2">
        <f t="shared" ref="N54" si="284">M54-M$87-$C$43</f>
        <v>-1.3880900000000036</v>
      </c>
      <c r="O54">
        <v>-97.794430000000006</v>
      </c>
      <c r="P54" s="2">
        <f t="shared" ref="P54" si="285">O54-O$87-$C$43</f>
        <v>-1.4537300000000055</v>
      </c>
      <c r="Q54">
        <v>-95.577039999999997</v>
      </c>
      <c r="R54" s="2">
        <f t="shared" ref="R54" si="286">Q54-Q$87-$C$43</f>
        <v>-1.4982399999999938</v>
      </c>
      <c r="S54">
        <v>-94.611999999999995</v>
      </c>
      <c r="T54" s="2">
        <f t="shared" ref="T54" si="287">S54-S$87-$C$43</f>
        <v>-1.3119599999999974</v>
      </c>
      <c r="U54">
        <v>-96.972030000000004</v>
      </c>
      <c r="V54" s="2">
        <f t="shared" ref="V54" si="288">U54-U$87-$C$43</f>
        <v>-1.1681800000000049</v>
      </c>
      <c r="W54">
        <v>-98.284909999999996</v>
      </c>
      <c r="X54" s="2">
        <f t="shared" ref="X54" si="289">W54-W$87-$C$43</f>
        <v>-1.0366400000000038</v>
      </c>
    </row>
    <row r="55" spans="1:24">
      <c r="A55" t="s">
        <v>1</v>
      </c>
      <c r="B55" t="s">
        <v>10</v>
      </c>
      <c r="C55">
        <v>-117.08157</v>
      </c>
      <c r="D55" s="2">
        <f t="shared" ref="D55:D61" si="290">C55-C$87-$C$43*2</f>
        <v>-0.97047000000000239</v>
      </c>
      <c r="E55">
        <v>-118.82465999999999</v>
      </c>
      <c r="F55" s="2">
        <f t="shared" ref="F55:H61" si="291">E55-E$87-$C$43*2</f>
        <v>-1.0935499999999898</v>
      </c>
      <c r="G55">
        <v>-119.54640000000001</v>
      </c>
      <c r="H55" s="2">
        <f t="shared" si="291"/>
        <v>-1.6751200000000033</v>
      </c>
      <c r="I55">
        <v>-119.12026</v>
      </c>
      <c r="J55" s="2">
        <f t="shared" ref="J55" si="292">I55-I$87-$C$43*2</f>
        <v>-2.2071999999999967</v>
      </c>
      <c r="K55">
        <v>-116.84687</v>
      </c>
      <c r="L55" s="2">
        <f t="shared" ref="L55" si="293">K55-K$87-$C$43*2</f>
        <v>-2.7552600000000034</v>
      </c>
      <c r="M55">
        <v>-115.14036</v>
      </c>
      <c r="N55" s="2">
        <f t="shared" ref="N55" si="294">M55-M$87-$C$43*2</f>
        <v>-2.6758400000000044</v>
      </c>
      <c r="O55">
        <v>-112.84129</v>
      </c>
      <c r="P55" s="2">
        <f t="shared" ref="P55" si="295">O55-O$87-$C$43*2</f>
        <v>-2.0575900000000011</v>
      </c>
      <c r="Q55">
        <v>-110.53051000000001</v>
      </c>
      <c r="R55" s="2">
        <f t="shared" ref="R55" si="296">Q55-Q$87-$C$43*2</f>
        <v>-2.0087100000000042</v>
      </c>
      <c r="S55">
        <v>-108.38906</v>
      </c>
      <c r="T55" s="2">
        <f t="shared" ref="T55" si="297">S55-S$87-$C$43*2</f>
        <v>-0.64602000000000359</v>
      </c>
      <c r="U55">
        <v>-110.70371</v>
      </c>
      <c r="V55" s="2">
        <f t="shared" ref="V55" si="298">U55-U$87-$C$43*2</f>
        <v>-0.45686000000000249</v>
      </c>
      <c r="W55">
        <v>-112.06025</v>
      </c>
      <c r="X55" s="2">
        <f t="shared" ref="X55" si="299">W55-W$87-$C$43*2</f>
        <v>-0.36898000000000408</v>
      </c>
    </row>
    <row r="56" spans="1:24">
      <c r="A56" t="s">
        <v>1</v>
      </c>
      <c r="B56" t="s">
        <v>11</v>
      </c>
      <c r="C56">
        <v>-118.08953</v>
      </c>
      <c r="D56" s="2">
        <f t="shared" si="290"/>
        <v>-1.9784299999999995</v>
      </c>
      <c r="E56">
        <v>-119.51445</v>
      </c>
      <c r="F56" s="2">
        <f t="shared" si="291"/>
        <v>-1.7833399999999919</v>
      </c>
      <c r="G56">
        <v>-119.62132</v>
      </c>
      <c r="H56" s="2">
        <f t="shared" si="291"/>
        <v>-1.7500399999999949</v>
      </c>
      <c r="I56">
        <v>-119.26951</v>
      </c>
      <c r="J56" s="2">
        <f t="shared" ref="J56" si="300">I56-I$87-$C$43*2</f>
        <v>-2.3564499999999917</v>
      </c>
      <c r="K56">
        <v>-116.93443000000001</v>
      </c>
      <c r="L56" s="2">
        <f t="shared" ref="L56" si="301">K56-K$87-$C$43*2</f>
        <v>-2.8428200000000139</v>
      </c>
      <c r="M56">
        <v>-115.3152</v>
      </c>
      <c r="N56" s="2">
        <f t="shared" ref="N56" si="302">M56-M$87-$C$43*2</f>
        <v>-2.8506800000000077</v>
      </c>
      <c r="O56">
        <v>-113.42906000000001</v>
      </c>
      <c r="P56" s="2">
        <f t="shared" ref="P56" si="303">O56-O$87-$C$43*2</f>
        <v>-2.6453600000000073</v>
      </c>
      <c r="Q56">
        <v>-111.32101</v>
      </c>
      <c r="R56" s="2">
        <f t="shared" ref="R56" si="304">Q56-Q$87-$C$43*2</f>
        <v>-2.7992099999999986</v>
      </c>
      <c r="S56">
        <v>-110.24266</v>
      </c>
      <c r="T56" s="2">
        <f t="shared" ref="T56" si="305">S56-S$87-$C$43*2</f>
        <v>-2.4996200000000037</v>
      </c>
      <c r="U56">
        <v>-112.36497</v>
      </c>
      <c r="V56" s="2">
        <f t="shared" ref="V56" si="306">U56-U$87-$C$43*2</f>
        <v>-2.1181200000000011</v>
      </c>
      <c r="W56">
        <v>-113.52647</v>
      </c>
      <c r="X56" s="2">
        <f t="shared" ref="X56" si="307">W56-W$87-$C$43*2</f>
        <v>-1.835200000000011</v>
      </c>
    </row>
    <row r="57" spans="1:24">
      <c r="A57" t="s">
        <v>1</v>
      </c>
      <c r="B57" t="s">
        <v>18</v>
      </c>
      <c r="C57">
        <v>-117.69098</v>
      </c>
      <c r="D57" s="2">
        <f t="shared" si="290"/>
        <v>-1.5798799999999993</v>
      </c>
      <c r="E57">
        <v>-119.47554</v>
      </c>
      <c r="F57" s="2">
        <f t="shared" si="291"/>
        <v>-1.7444299999999906</v>
      </c>
      <c r="G57">
        <v>-119.91728000000001</v>
      </c>
      <c r="H57" s="2">
        <f t="shared" si="291"/>
        <v>-2.0460000000000029</v>
      </c>
      <c r="I57">
        <v>-119.22179</v>
      </c>
      <c r="J57" s="2">
        <f t="shared" ref="J57" si="308">I57-I$87-$C$43*2</f>
        <v>-2.3087299999999935</v>
      </c>
      <c r="K57">
        <v>-116.95819</v>
      </c>
      <c r="L57" s="2">
        <f t="shared" ref="L57" si="309">K57-K$87-$C$43*2</f>
        <v>-2.8665800000000097</v>
      </c>
      <c r="M57">
        <v>-115.31596999999999</v>
      </c>
      <c r="N57" s="2">
        <f t="shared" ref="N57" si="310">M57-M$87-$C$43*2</f>
        <v>-2.8514499999999963</v>
      </c>
      <c r="O57">
        <v>-113.43653</v>
      </c>
      <c r="P57" s="2">
        <f t="shared" ref="P57" si="311">O57-O$87-$C$43*2</f>
        <v>-2.6528300000000051</v>
      </c>
      <c r="Q57">
        <v>-110.85196000000001</v>
      </c>
      <c r="R57" s="2">
        <f t="shared" ref="R57" si="312">Q57-Q$87-$C$43*2</f>
        <v>-2.3301600000000029</v>
      </c>
      <c r="S57">
        <v>-109.86857000000001</v>
      </c>
      <c r="T57" s="2">
        <f t="shared" ref="T57" si="313">S57-S$87-$C$43*2</f>
        <v>-2.1255300000000084</v>
      </c>
      <c r="U57">
        <v>-112.14552</v>
      </c>
      <c r="V57" s="2">
        <f t="shared" ref="V57" si="314">U57-U$87-$C$43*2</f>
        <v>-1.8986700000000063</v>
      </c>
      <c r="W57">
        <v>-113.28585</v>
      </c>
      <c r="X57" s="2">
        <f t="shared" ref="X57" si="315">W57-W$87-$C$43*2</f>
        <v>-1.5945800000000041</v>
      </c>
    </row>
    <row r="58" spans="1:24">
      <c r="A58" t="s">
        <v>1</v>
      </c>
      <c r="B58" t="s">
        <v>19</v>
      </c>
      <c r="C58">
        <v>-118.10581999999999</v>
      </c>
      <c r="D58" s="2">
        <f t="shared" si="290"/>
        <v>-1.9947199999999974</v>
      </c>
      <c r="E58">
        <v>-119.79536</v>
      </c>
      <c r="F58" s="2">
        <f t="shared" si="291"/>
        <v>-2.0642499999999977</v>
      </c>
      <c r="G58">
        <v>-119.8321</v>
      </c>
      <c r="H58" s="2">
        <f t="shared" si="291"/>
        <v>-1.9608199999999947</v>
      </c>
      <c r="I58">
        <v>-118.79258</v>
      </c>
      <c r="J58" s="2">
        <f t="shared" ref="J58" si="316">I58-I$87-$C$43*2</f>
        <v>-1.8795199999999959</v>
      </c>
      <c r="K58">
        <v>-116.38592</v>
      </c>
      <c r="L58" s="2">
        <f t="shared" ref="L58" si="317">K58-K$87-$C$43*2</f>
        <v>-2.2943100000000065</v>
      </c>
      <c r="M58">
        <v>-114.99393000000001</v>
      </c>
      <c r="N58" s="2">
        <f t="shared" ref="N58" si="318">M58-M$87-$C$43*2</f>
        <v>-2.5294100000000093</v>
      </c>
      <c r="O58">
        <v>-113.48618</v>
      </c>
      <c r="P58" s="2">
        <f t="shared" ref="P58" si="319">O58-O$87-$C$43*2</f>
        <v>-2.7024800000000049</v>
      </c>
      <c r="Q58">
        <v>-111.32155</v>
      </c>
      <c r="R58" s="2">
        <f t="shared" ref="R58" si="320">Q58-Q$87-$C$43*2</f>
        <v>-2.7997499999999995</v>
      </c>
      <c r="S58">
        <v>-110.24290000000001</v>
      </c>
      <c r="T58" s="2">
        <f t="shared" ref="T58" si="321">S58-S$87-$C$43*2</f>
        <v>-2.4998600000000089</v>
      </c>
      <c r="U58">
        <v>-112.3914</v>
      </c>
      <c r="V58" s="2">
        <f t="shared" ref="V58" si="322">U58-U$87-$C$43*2</f>
        <v>-2.144550000000006</v>
      </c>
      <c r="W58">
        <v>-113.54559999999999</v>
      </c>
      <c r="X58" s="2">
        <f t="shared" ref="X58" si="323">W58-W$87-$C$43*2</f>
        <v>-1.8543300000000009</v>
      </c>
    </row>
    <row r="59" spans="1:24">
      <c r="A59" t="s">
        <v>1</v>
      </c>
      <c r="B59" t="s">
        <v>20</v>
      </c>
      <c r="C59">
        <v>-117.86909</v>
      </c>
      <c r="D59" s="2">
        <f t="shared" si="290"/>
        <v>-1.7579900000000031</v>
      </c>
      <c r="E59">
        <v>-119.52622</v>
      </c>
      <c r="F59" s="2">
        <f t="shared" si="291"/>
        <v>-1.7951099999999904</v>
      </c>
      <c r="G59">
        <v>-119.94283</v>
      </c>
      <c r="H59" s="2">
        <f t="shared" si="291"/>
        <v>-2.0715499999999984</v>
      </c>
      <c r="I59">
        <v>-119.21337</v>
      </c>
      <c r="J59" s="2">
        <f t="shared" ref="J59" si="324">I59-I$87-$C$43*2</f>
        <v>-2.3003099999999925</v>
      </c>
      <c r="K59">
        <v>-116.89378000000001</v>
      </c>
      <c r="L59" s="2">
        <f t="shared" ref="L59" si="325">K59-K$87-$C$43*2</f>
        <v>-2.8021700000000145</v>
      </c>
      <c r="M59">
        <v>-115.30383999999999</v>
      </c>
      <c r="N59" s="2">
        <f t="shared" ref="N59" si="326">M59-M$87-$C$43*2</f>
        <v>-2.8393199999999972</v>
      </c>
      <c r="O59">
        <v>-113.03855</v>
      </c>
      <c r="P59" s="2">
        <f t="shared" ref="P59" si="327">O59-O$87-$C$43*2</f>
        <v>-2.2548500000000011</v>
      </c>
      <c r="Q59">
        <v>-110.13692</v>
      </c>
      <c r="R59" s="2">
        <f t="shared" ref="R59" si="328">Q59-Q$87-$C$43*2</f>
        <v>-1.615120000000001</v>
      </c>
      <c r="S59">
        <v>-109.27151000000001</v>
      </c>
      <c r="T59" s="2">
        <f t="shared" ref="T59" si="329">S59-S$87-$C$43*2</f>
        <v>-1.5284700000000093</v>
      </c>
      <c r="U59">
        <v>-111.5908</v>
      </c>
      <c r="V59" s="2">
        <f t="shared" ref="V59" si="330">U59-U$87-$C$43*2</f>
        <v>-1.3439500000000031</v>
      </c>
      <c r="W59">
        <v>-112.80647</v>
      </c>
      <c r="X59" s="2">
        <f t="shared" ref="X59" si="331">W59-W$87-$C$43*2</f>
        <v>-1.1152000000000122</v>
      </c>
    </row>
    <row r="60" spans="1:24">
      <c r="A60" t="s">
        <v>1</v>
      </c>
      <c r="B60" t="s">
        <v>21</v>
      </c>
      <c r="C60">
        <v>-117.42561000000001</v>
      </c>
      <c r="D60" s="2">
        <f t="shared" si="290"/>
        <v>-1.3145100000000092</v>
      </c>
      <c r="E60">
        <v>-119.23039</v>
      </c>
      <c r="F60" s="2">
        <f t="shared" si="291"/>
        <v>-1.4992799999999953</v>
      </c>
      <c r="G60">
        <v>-119.69117</v>
      </c>
      <c r="H60" s="2">
        <f t="shared" si="291"/>
        <v>-1.8198899999999973</v>
      </c>
      <c r="I60">
        <v>-119.05882</v>
      </c>
      <c r="J60" s="2">
        <f t="shared" ref="J60" si="332">I60-I$87-$C$43*2</f>
        <v>-2.1457599999999921</v>
      </c>
      <c r="K60">
        <v>-116.73098</v>
      </c>
      <c r="L60" s="2">
        <f t="shared" ref="L60" si="333">K60-K$87-$C$43*2</f>
        <v>-2.6393700000000102</v>
      </c>
      <c r="M60">
        <v>-115.023</v>
      </c>
      <c r="N60" s="2">
        <f t="shared" ref="N60" si="334">M60-M$87-$C$43*2</f>
        <v>-2.5584799999999994</v>
      </c>
      <c r="O60">
        <v>-112.63565</v>
      </c>
      <c r="P60" s="2">
        <f t="shared" ref="P60" si="335">O60-O$87-$C$43*2</f>
        <v>-1.8519499999999987</v>
      </c>
      <c r="Q60">
        <v>-109.84425</v>
      </c>
      <c r="R60" s="2">
        <f t="shared" ref="R60" si="336">Q60-Q$87-$C$43*2</f>
        <v>-1.3224499999999999</v>
      </c>
      <c r="S60">
        <v>-108.99262</v>
      </c>
      <c r="T60" s="2">
        <f t="shared" ref="T60" si="337">S60-S$87-$C$43*2</f>
        <v>-1.2495800000000052</v>
      </c>
      <c r="U60">
        <v>-111.32407000000001</v>
      </c>
      <c r="V60" s="2">
        <f t="shared" ref="V60" si="338">U60-U$87-$C$43*2</f>
        <v>-1.0772200000000076</v>
      </c>
      <c r="W60">
        <v>-112.64276</v>
      </c>
      <c r="X60" s="2">
        <f t="shared" ref="X60" si="339">W60-W$87-$C$43*2</f>
        <v>-0.95149000000000328</v>
      </c>
    </row>
    <row r="61" spans="1:24">
      <c r="A61" t="s">
        <v>1</v>
      </c>
      <c r="B61" t="s">
        <v>17</v>
      </c>
      <c r="C61">
        <v>-117.89595</v>
      </c>
      <c r="D61" s="2">
        <f t="shared" si="290"/>
        <v>-1.7848500000000023</v>
      </c>
      <c r="E61">
        <v>-119.60254</v>
      </c>
      <c r="F61" s="2">
        <f t="shared" si="291"/>
        <v>-1.8714300000000001</v>
      </c>
      <c r="G61">
        <v>-119.67332</v>
      </c>
      <c r="H61" s="2">
        <f t="shared" si="291"/>
        <v>-1.8020400000000016</v>
      </c>
      <c r="I61">
        <v>-118.67759</v>
      </c>
      <c r="J61" s="2">
        <f t="shared" ref="J61" si="340">I61-I$87-$C$43*2</f>
        <v>-1.7645299999999899</v>
      </c>
      <c r="K61">
        <v>-116.16707</v>
      </c>
      <c r="L61" s="2">
        <f t="shared" ref="L61" si="341">K61-K$87-$C$43*2</f>
        <v>-2.0754600000000032</v>
      </c>
      <c r="M61">
        <v>-114.69061000000001</v>
      </c>
      <c r="N61" s="2">
        <f t="shared" ref="N61" si="342">M61-M$87-$C$43*2</f>
        <v>-2.2260900000000099</v>
      </c>
      <c r="O61">
        <v>-113.15107</v>
      </c>
      <c r="P61" s="2">
        <f t="shared" ref="P61" si="343">O61-O$87-$C$43*2</f>
        <v>-2.3673700000000046</v>
      </c>
      <c r="Q61">
        <v>-110.93186</v>
      </c>
      <c r="R61" s="2">
        <f t="shared" ref="R61" si="344">Q61-Q$87-$C$43*2</f>
        <v>-2.4100599999999979</v>
      </c>
      <c r="S61">
        <v>-109.81891</v>
      </c>
      <c r="T61" s="2">
        <f t="shared" ref="T61" si="345">S61-S$87-$C$43*2</f>
        <v>-2.0758700000000054</v>
      </c>
      <c r="U61">
        <v>-112.05362</v>
      </c>
      <c r="V61" s="2">
        <f t="shared" ref="V61" si="346">U61-U$87-$C$43*2</f>
        <v>-1.8067699999999967</v>
      </c>
      <c r="W61">
        <v>-113.25191</v>
      </c>
      <c r="X61" s="2">
        <f t="shared" ref="X61" si="347">W61-W$87-$C$43*2</f>
        <v>-1.5606400000000029</v>
      </c>
    </row>
    <row r="62" spans="1:24">
      <c r="A62" t="s">
        <v>2</v>
      </c>
      <c r="B62" t="s">
        <v>22</v>
      </c>
      <c r="C62">
        <v>-132.89282</v>
      </c>
      <c r="D62" s="2">
        <f>C62-C$87-$C$43*3</f>
        <v>-2.3387200000000021</v>
      </c>
      <c r="E62">
        <v>-134.54264000000001</v>
      </c>
      <c r="F62" s="2">
        <f>E62-E$87-$C$43*3</f>
        <v>-2.3685299999999998</v>
      </c>
      <c r="G62">
        <v>-134.86166</v>
      </c>
      <c r="H62" s="2">
        <f>G62-G$87-$C$43*3</f>
        <v>-2.5473799999999969</v>
      </c>
      <c r="I62">
        <v>-134.20437999999999</v>
      </c>
      <c r="J62" s="2">
        <f>I62-I$87-$C$43*3</f>
        <v>-2.8483199999999798</v>
      </c>
      <c r="K62">
        <v>-132.09429</v>
      </c>
      <c r="L62" s="2">
        <f>K62-K$87-$C$43*3</f>
        <v>-3.5596800000000073</v>
      </c>
      <c r="M62">
        <v>-130.61362</v>
      </c>
      <c r="N62" s="2">
        <f>M62-M$87-$C$43*3</f>
        <v>-3.7060999999999993</v>
      </c>
      <c r="O62">
        <v>-128.38487000000001</v>
      </c>
      <c r="P62" s="2">
        <f>O62-O$87-$C$43*3</f>
        <v>-3.1581700000000055</v>
      </c>
      <c r="Q62">
        <v>-125.78609</v>
      </c>
      <c r="R62" s="2">
        <f>Q62-Q$87-$C$43*3</f>
        <v>-2.8212899999999976</v>
      </c>
      <c r="S62">
        <v>-124.76326</v>
      </c>
      <c r="T62" s="2">
        <f>S62-S$87-$C$43*3</f>
        <v>-2.5772200000000041</v>
      </c>
      <c r="U62">
        <v>-126.86288999999999</v>
      </c>
      <c r="V62" s="2">
        <f>U62-U$87-$C$43*3</f>
        <v>-2.1730399999999932</v>
      </c>
      <c r="W62">
        <v>-127.98566</v>
      </c>
      <c r="X62" s="2">
        <f>W62-W$87-$C$43*3</f>
        <v>-1.8513900000000021</v>
      </c>
    </row>
    <row r="63" spans="1:24">
      <c r="A63" t="s">
        <v>2</v>
      </c>
      <c r="B63" t="s">
        <v>23</v>
      </c>
      <c r="C63">
        <v>-132.27882</v>
      </c>
      <c r="D63" s="2">
        <f>C63-C$87-$C$43*3</f>
        <v>-1.7247199999999978</v>
      </c>
      <c r="E63">
        <v>-134.55662000000001</v>
      </c>
      <c r="F63" s="2">
        <f>E63-E$87-$C$43*3</f>
        <v>-2.3825100000000035</v>
      </c>
      <c r="G63">
        <v>-134.92959999999999</v>
      </c>
      <c r="H63" s="2">
        <f>G63-G$87-$C$43*3</f>
        <v>-2.6153199999999899</v>
      </c>
      <c r="I63">
        <v>-134.50441000000001</v>
      </c>
      <c r="J63" s="2">
        <f>I63-I$87-$C$43*3</f>
        <v>-3.1483500000000006</v>
      </c>
      <c r="K63">
        <v>-132.29004</v>
      </c>
      <c r="L63" s="2">
        <f>K63-K$87-$C$43*3</f>
        <v>-3.7554300000000111</v>
      </c>
      <c r="M63">
        <v>-130.74384000000001</v>
      </c>
      <c r="N63" s="2">
        <f>M63-M$87-$C$43*3</f>
        <v>-3.8363200000000077</v>
      </c>
      <c r="O63">
        <v>-128.85038</v>
      </c>
      <c r="P63" s="2">
        <f>O63-O$87-$C$43*3</f>
        <v>-3.6236800000000002</v>
      </c>
      <c r="Q63">
        <v>-126.02562</v>
      </c>
      <c r="R63" s="2">
        <f>Q63-Q$87-$C$43*3</f>
        <v>-3.0608199999999997</v>
      </c>
      <c r="S63">
        <v>-124.50442</v>
      </c>
      <c r="T63" s="2">
        <f>S63-S$87-$C$43*3</f>
        <v>-2.3183799999999977</v>
      </c>
      <c r="U63">
        <v>-126.52191999999999</v>
      </c>
      <c r="V63" s="2">
        <f>U63-U$87-$C$43*3</f>
        <v>-1.8320699999999945</v>
      </c>
      <c r="W63">
        <v>-127.60578</v>
      </c>
      <c r="X63" s="2">
        <f>W63-W$87-$C$43*3</f>
        <v>-1.4715100000000021</v>
      </c>
    </row>
    <row r="64" spans="1:24">
      <c r="A64" t="s">
        <v>2</v>
      </c>
      <c r="B64" t="s">
        <v>12</v>
      </c>
      <c r="C64">
        <v>-130.53654</v>
      </c>
      <c r="D64" s="2">
        <f>C64-C$87-$C$43*3</f>
        <v>1.7559999999996023E-2</v>
      </c>
      <c r="E64">
        <v>-133.08257</v>
      </c>
      <c r="F64" s="2">
        <f>E64-E$87-$C$43*3</f>
        <v>-0.90845999999999805</v>
      </c>
      <c r="G64">
        <v>-134.11446000000001</v>
      </c>
      <c r="H64" s="2">
        <f>G64-G$87-$C$43*3</f>
        <v>-1.8001800000000046</v>
      </c>
      <c r="I64">
        <v>-133.93996999999999</v>
      </c>
      <c r="J64" s="2">
        <f>I64-I$87-$C$43*3</f>
        <v>-2.5839099999999817</v>
      </c>
      <c r="K64">
        <v>-131.85839999999999</v>
      </c>
      <c r="L64" s="2">
        <f>K64-K$87-$C$43*3</f>
        <v>-3.3237899999999954</v>
      </c>
      <c r="M64">
        <v>-130.14064999999999</v>
      </c>
      <c r="N64" s="2">
        <f>M64-M$87-$C$43*3</f>
        <v>-3.2331299999999956</v>
      </c>
      <c r="O64">
        <v>-127.88511</v>
      </c>
      <c r="P64" s="2">
        <f>O64-O$87-$C$43*3</f>
        <v>-2.6584099999999964</v>
      </c>
      <c r="Q64">
        <v>-124.39552999999999</v>
      </c>
      <c r="R64" s="2">
        <f>Q64-Q$87-$C$43*3</f>
        <v>-1.4307299999999898</v>
      </c>
      <c r="S64">
        <v>-122.56198000000001</v>
      </c>
      <c r="T64" s="2">
        <f>S64-S$87-$C$43*3</f>
        <v>-0.37594000000000705</v>
      </c>
      <c r="U64">
        <v>-124.56719</v>
      </c>
      <c r="V64" s="2">
        <f>U64-U$87-$C$43*3</f>
        <v>0.12266000000000332</v>
      </c>
      <c r="W64">
        <v>-125.62432</v>
      </c>
      <c r="X64" s="2">
        <f>W64-W$87-$C$43*3</f>
        <v>0.50994999999999635</v>
      </c>
    </row>
    <row r="65" spans="1:24">
      <c r="A65" t="s">
        <v>2</v>
      </c>
      <c r="B65" t="s">
        <v>16</v>
      </c>
      <c r="C65">
        <v>-132.26732000000001</v>
      </c>
      <c r="D65" s="2">
        <f>C65-C$87-$C$43*3</f>
        <v>-1.713220000000014</v>
      </c>
      <c r="E65">
        <v>-133.92608000000001</v>
      </c>
      <c r="F65" s="2">
        <f>E65-E$87-$C$43*3</f>
        <v>-1.7519700000000071</v>
      </c>
      <c r="G65">
        <v>-134.29613000000001</v>
      </c>
      <c r="H65" s="2">
        <f>G65-G$87-$C$43*3</f>
        <v>-1.9818500000000014</v>
      </c>
      <c r="I65">
        <v>-133.68706</v>
      </c>
      <c r="J65" s="2">
        <f>I65-I$87-$C$43*3</f>
        <v>-2.330999999999996</v>
      </c>
      <c r="K65">
        <v>-131.5026</v>
      </c>
      <c r="L65" s="2">
        <f>K65-K$87-$C$43*3</f>
        <v>-2.9679900000000075</v>
      </c>
      <c r="M65">
        <v>-129.85999000000001</v>
      </c>
      <c r="N65" s="2">
        <f>M65-M$87-$C$43*3</f>
        <v>-2.9524700000000124</v>
      </c>
      <c r="O65">
        <v>-127.41867999999999</v>
      </c>
      <c r="P65" s="2">
        <f>O65-O$87-$C$43*3</f>
        <v>-2.1919799999999938</v>
      </c>
      <c r="Q65">
        <v>-125.27145</v>
      </c>
      <c r="R65" s="2">
        <f>Q65-Q$87-$C$43*3</f>
        <v>-2.3066499999999976</v>
      </c>
      <c r="S65">
        <v>-124.14857000000001</v>
      </c>
      <c r="T65" s="2">
        <f>S65-S$87-$C$43*3</f>
        <v>-1.9625300000000081</v>
      </c>
      <c r="U65">
        <v>-126.36991999999999</v>
      </c>
      <c r="V65" s="2">
        <f>U65-U$87-$C$43*3</f>
        <v>-1.6800699999999935</v>
      </c>
      <c r="W65">
        <v>-127.60487000000001</v>
      </c>
      <c r="X65" s="2">
        <f>W65-W$87-$C$43*3</f>
        <v>-1.4706000000000117</v>
      </c>
    </row>
    <row r="66" spans="1:24">
      <c r="A66" t="s">
        <v>2</v>
      </c>
      <c r="B66" t="s">
        <v>17</v>
      </c>
      <c r="C66">
        <v>-132.28030000000001</v>
      </c>
      <c r="D66" s="2">
        <f>C66-C$87-$C$43*3</f>
        <v>-1.7262000000000128</v>
      </c>
      <c r="E66">
        <v>-133.95523</v>
      </c>
      <c r="F66" s="2">
        <f>E66-E$87-$C$43*3</f>
        <v>-1.7811199999999943</v>
      </c>
      <c r="G66">
        <v>-134.01195999999999</v>
      </c>
      <c r="H66" s="2">
        <f>G66-G$87-$C$43*3</f>
        <v>-1.6976799999999841</v>
      </c>
      <c r="I66">
        <v>-133.06585999999999</v>
      </c>
      <c r="J66" s="2">
        <f>I66-I$87-$C$43*3</f>
        <v>-1.70979999999998</v>
      </c>
      <c r="K66">
        <v>-130.78736000000001</v>
      </c>
      <c r="L66" s="2">
        <f>K66-K$87-$C$43*3</f>
        <v>-2.2527500000000131</v>
      </c>
      <c r="M66">
        <v>-129.45732000000001</v>
      </c>
      <c r="N66" s="2">
        <f>M66-M$87-$C$43*3</f>
        <v>-2.5498000000000118</v>
      </c>
      <c r="O66">
        <v>-127.96299</v>
      </c>
      <c r="P66" s="2">
        <f>O66-O$87-$C$43*3</f>
        <v>-2.7362900000000039</v>
      </c>
      <c r="Q66">
        <v>-125.70946000000001</v>
      </c>
      <c r="R66" s="2">
        <f>Q66-Q$87-$C$43*3</f>
        <v>-2.7446600000000032</v>
      </c>
      <c r="S66">
        <v>-124.45631</v>
      </c>
      <c r="T66" s="2">
        <f>S66-S$87-$C$43*3</f>
        <v>-2.2702700000000036</v>
      </c>
      <c r="U66">
        <v>-126.50857000000001</v>
      </c>
      <c r="V66" s="2">
        <f>U66-U$87-$C$43*3</f>
        <v>-1.8187200000000061</v>
      </c>
      <c r="W66">
        <v>-127.59737</v>
      </c>
      <c r="X66" s="2">
        <f>W66-W$87-$C$43*3</f>
        <v>-1.4631000000000043</v>
      </c>
    </row>
    <row r="67" spans="1:24">
      <c r="A67" t="s">
        <v>3</v>
      </c>
      <c r="B67" t="s">
        <v>18</v>
      </c>
      <c r="C67">
        <v>-108.72641</v>
      </c>
      <c r="D67" s="2">
        <f>C67-C$87-$C$43-$C$44+$C$45</f>
        <v>0.11968999999999586</v>
      </c>
      <c r="E67">
        <v>-110.81296</v>
      </c>
      <c r="F67" s="2">
        <f>E67-E$87-$C$43-$C$44+$C$45</f>
        <v>-0.34684999999999899</v>
      </c>
      <c r="G67">
        <v>-111.97741000000001</v>
      </c>
      <c r="H67" s="2">
        <f>G67-G$87-$C$43-$C$44+$C$45</f>
        <v>-1.3711300000000035</v>
      </c>
      <c r="I67">
        <v>-110.57905</v>
      </c>
      <c r="J67" s="2">
        <f>I67-I$87-$C$43-$C$44+$C$45</f>
        <v>-0.93098999999998977</v>
      </c>
      <c r="K67">
        <v>-107.30464000000001</v>
      </c>
      <c r="L67" s="2">
        <f>K67-K$87-$C$43-$C$44+$C$45</f>
        <v>-0.47803000000001372</v>
      </c>
      <c r="M67">
        <v>-105.31780000000001</v>
      </c>
      <c r="N67" s="2">
        <f>M67-M$87-$C$43-$C$44+$C$45</f>
        <v>-0.11828000000000838</v>
      </c>
      <c r="O67">
        <v>-103.08096999999999</v>
      </c>
      <c r="P67" s="2">
        <f>O67-O$87-$C$43-$C$44+$C$45</f>
        <v>0.43773000000000639</v>
      </c>
      <c r="Q67">
        <v>-100.43573000000001</v>
      </c>
      <c r="R67" s="2">
        <f>Q67-Q$87-$C$43-$C$44+$C$45</f>
        <v>0.82106999999999619</v>
      </c>
      <c r="S67">
        <v>-99.502250000000004</v>
      </c>
      <c r="T67" s="2">
        <f>S67-S$87-$C$43-$C$44+$C$45</f>
        <v>0.97578999999999372</v>
      </c>
      <c r="U67">
        <v>-101.87773</v>
      </c>
      <c r="V67" s="2">
        <f>U67-U$87-$C$43-$C$44+$C$45</f>
        <v>1.1041199999999991</v>
      </c>
      <c r="W67">
        <v>-103.10775</v>
      </c>
      <c r="X67" s="2">
        <f>W67-W$87-$C$43-$C$44+$C$45</f>
        <v>1.3185199999999968</v>
      </c>
    </row>
    <row r="68" spans="1:24">
      <c r="A68" t="s">
        <v>3</v>
      </c>
      <c r="B68" t="s">
        <v>19</v>
      </c>
      <c r="C68">
        <v>-107.7774</v>
      </c>
      <c r="D68" s="2">
        <f>C68-C$87-$C$43-$C$44+$C$45</f>
        <v>1.0686999999999971</v>
      </c>
      <c r="E68">
        <v>-109.27778000000001</v>
      </c>
      <c r="F68" s="2">
        <f>E68-E$87-$C$43-$C$44+$C$45</f>
        <v>1.1883299999999979</v>
      </c>
      <c r="G68">
        <v>-109.29978</v>
      </c>
      <c r="H68" s="2">
        <f>G68-G$87-$C$43-$C$44+$C$45</f>
        <v>1.3065000000000042</v>
      </c>
      <c r="I68">
        <v>-108.28731000000001</v>
      </c>
      <c r="J68" s="2">
        <f>I68-I$87-$C$43-$C$44+$C$45</f>
        <v>1.3607500000000003</v>
      </c>
      <c r="K68">
        <v>-106.00514</v>
      </c>
      <c r="L68" s="2">
        <f>K68-K$87-$C$43-$C$44+$C$45</f>
        <v>0.82146999999999526</v>
      </c>
      <c r="M68">
        <v>-104.72529</v>
      </c>
      <c r="N68" s="2">
        <f>M68-M$87-$C$43-$C$44+$C$45</f>
        <v>0.47422999999999593</v>
      </c>
      <c r="O68">
        <v>-103.22562000000001</v>
      </c>
      <c r="P68" s="2">
        <f>O68-O$87-$C$43-$C$44+$C$45</f>
        <v>0.29307999999999357</v>
      </c>
      <c r="Q68">
        <v>-100.98295</v>
      </c>
      <c r="R68" s="2">
        <f>Q68-Q$87-$C$43-$C$44+$C$45</f>
        <v>0.27385000000000037</v>
      </c>
      <c r="S68">
        <v>-99.725589999999997</v>
      </c>
      <c r="T68" s="2">
        <f>S68-S$87-$C$43-$C$44+$C$45</f>
        <v>0.75245000000000051</v>
      </c>
      <c r="U68">
        <v>-101.75606999999999</v>
      </c>
      <c r="V68" s="2">
        <f>U68-U$87-$C$43-$C$44+$C$45</f>
        <v>1.2257800000000048</v>
      </c>
      <c r="W68">
        <v>-102.98217</v>
      </c>
      <c r="X68" s="2">
        <f>W68-W$87-$C$43-$C$44+$C$45</f>
        <v>1.4440999999999962</v>
      </c>
    </row>
    <row r="69" spans="1:24">
      <c r="A69" t="s">
        <v>3</v>
      </c>
      <c r="B69" t="s">
        <v>24</v>
      </c>
      <c r="C69">
        <v>-107.57588</v>
      </c>
      <c r="D69" s="2">
        <f>C69-C$87-$C$43-$C$44+$C$45</f>
        <v>1.2702199999999992</v>
      </c>
      <c r="E69">
        <v>-109.22193</v>
      </c>
      <c r="F69" s="2">
        <f>E69-E$87-$C$43-$C$44+$C$45</f>
        <v>1.2441800000000045</v>
      </c>
      <c r="G69">
        <v>-109.58056999999999</v>
      </c>
      <c r="H69" s="2">
        <f>G69-G$87-$C$43-$C$44+$C$45</f>
        <v>1.0257100000000081</v>
      </c>
      <c r="I69">
        <v>-108.94223</v>
      </c>
      <c r="J69" s="2">
        <f>I69-I$87-$C$43-$C$44+$C$45</f>
        <v>0.70583000000001039</v>
      </c>
      <c r="K69">
        <v>-107.01742</v>
      </c>
      <c r="L69" s="2">
        <f>K69-K$87-$C$43-$C$44+$C$45</f>
        <v>-0.19081000000000881</v>
      </c>
      <c r="M69">
        <v>-105.45694</v>
      </c>
      <c r="N69" s="2">
        <f>M69-M$87-$C$43-$C$44+$C$45</f>
        <v>-0.25742000000000598</v>
      </c>
      <c r="O69">
        <v>-103.09952</v>
      </c>
      <c r="P69" s="2">
        <f>O69-O$87-$C$43-$C$44+$C$45</f>
        <v>0.41918000000000166</v>
      </c>
      <c r="Q69">
        <v>-100.17856</v>
      </c>
      <c r="R69" s="2">
        <f>Q69-Q$87-$C$43-$C$44+$C$45</f>
        <v>1.0782399999999983</v>
      </c>
      <c r="S69">
        <v>-99.066670000000002</v>
      </c>
      <c r="T69" s="2">
        <f>S69-S$87-$C$43-$C$44+$C$45</f>
        <v>1.4113699999999954</v>
      </c>
      <c r="U69">
        <v>-101.23531</v>
      </c>
      <c r="V69" s="2">
        <f>U69-U$87-$C$43-$C$44+$C$45</f>
        <v>1.7465400000000004</v>
      </c>
      <c r="W69">
        <v>-102.503</v>
      </c>
      <c r="X69" s="2">
        <f>W69-W$87-$C$43-$C$44+$C$45</f>
        <v>1.9232699999999925</v>
      </c>
    </row>
    <row r="70" spans="1:24">
      <c r="A70" t="s">
        <v>3</v>
      </c>
      <c r="B70" t="s">
        <v>25</v>
      </c>
      <c r="C70">
        <v>-109.30215</v>
      </c>
      <c r="D70" s="2">
        <f>C70-C$87-$C$43-$C$44+$C$45</f>
        <v>-0.45605000000000029</v>
      </c>
      <c r="E70">
        <v>-111.25588999999999</v>
      </c>
      <c r="F70" s="2">
        <f>E70-E$87-$C$43-$C$44+$C$45</f>
        <v>-0.78977999999998882</v>
      </c>
      <c r="G70">
        <v>-112.16893</v>
      </c>
      <c r="H70" s="2">
        <f>G70-G$87-$C$43-$C$44+$C$45</f>
        <v>-1.5626500000000005</v>
      </c>
      <c r="I70">
        <v>-110.97054</v>
      </c>
      <c r="J70" s="2">
        <f>I70-I$87-$C$43-$C$44+$C$45</f>
        <v>-1.3224799999999943</v>
      </c>
      <c r="K70">
        <v>-107.34977000000001</v>
      </c>
      <c r="L70" s="2">
        <f>K70-K$87-$C$43-$C$44+$C$45</f>
        <v>-0.52316000000001406</v>
      </c>
      <c r="M70">
        <v>-105.5329</v>
      </c>
      <c r="N70" s="2">
        <f>M70-M$87-$C$43-$C$44+$C$45</f>
        <v>-0.3333800000000009</v>
      </c>
      <c r="O70">
        <v>-103.55373</v>
      </c>
      <c r="P70" s="2">
        <f>O70-O$87-$C$43-$C$44+$C$45</f>
        <v>-3.5030000000001671E-2</v>
      </c>
      <c r="Q70">
        <v>-100.98634</v>
      </c>
      <c r="R70" s="2">
        <f>Q70-Q$87-$C$43-$C$44+$C$45</f>
        <v>0.27046000000000436</v>
      </c>
      <c r="S70">
        <v>-100.12076999999999</v>
      </c>
      <c r="T70" s="2">
        <f>S70-S$87-$C$43-$C$44+$C$45</f>
        <v>0.3572700000000042</v>
      </c>
      <c r="U70">
        <v>-102.49617000000001</v>
      </c>
      <c r="V70" s="2">
        <f>U70-U$87-$C$43-$C$44+$C$45</f>
        <v>0.48567999999999234</v>
      </c>
      <c r="W70">
        <v>-103.67926</v>
      </c>
      <c r="X70" s="2">
        <f>W70-W$87-$C$43-$C$44+$C$45</f>
        <v>0.74700999999999329</v>
      </c>
    </row>
    <row r="71" spans="1:24">
      <c r="A71" t="s">
        <v>4</v>
      </c>
      <c r="B71" t="s">
        <v>26</v>
      </c>
      <c r="C71">
        <v>-113.82195</v>
      </c>
      <c r="D71" s="2">
        <f>C71-C$87-$C$43-$C$44+$C$45*0.5</f>
        <v>-1.490850000000004</v>
      </c>
      <c r="E71">
        <v>-115.78400999999999</v>
      </c>
      <c r="F71" s="2">
        <f>E71-E$87-$C$43-$C$44+$C$45*0.5</f>
        <v>-1.8328999999999902</v>
      </c>
      <c r="G71">
        <v>-115.81319999999999</v>
      </c>
      <c r="H71" s="2">
        <f>G71-G$87-$C$43-$C$44+$C$45*0.5</f>
        <v>-1.7219199999999923</v>
      </c>
      <c r="I71">
        <v>-114.55163</v>
      </c>
      <c r="J71" s="2">
        <f>I71-I$87-$C$43-$C$44+$C$45*0.5</f>
        <v>-1.4185699999999977</v>
      </c>
      <c r="K71">
        <v>-111.10853</v>
      </c>
      <c r="L71" s="2">
        <f>K71-K$87-$C$43-$C$44+$C$45*0.5</f>
        <v>-0.7969200000000094</v>
      </c>
      <c r="M71">
        <v>-109.15962</v>
      </c>
      <c r="N71" s="2">
        <f>M71-M$87-$C$43-$C$44+$C$45*0.5</f>
        <v>-0.47510000000000696</v>
      </c>
      <c r="O71">
        <v>-107.03503000000001</v>
      </c>
      <c r="P71" s="2">
        <f>O71-O$87-$C$43-$C$44+$C$45*0.5</f>
        <v>-3.1330000000006297E-2</v>
      </c>
      <c r="Q71">
        <v>-104.22747</v>
      </c>
      <c r="R71" s="2">
        <f>Q71-Q$87-$C$43-$C$44+$C$45*0.5</f>
        <v>0.51433000000000595</v>
      </c>
      <c r="S71">
        <v>-103.74111000000001</v>
      </c>
      <c r="T71" s="2">
        <f>S71-S$87-$C$43-$C$44+$C$45*0.5</f>
        <v>0.22192999999999108</v>
      </c>
      <c r="U71">
        <v>-106.57492999999999</v>
      </c>
      <c r="V71" s="2">
        <f>U71-U$87-$C$43-$C$44+$C$45*0.5</f>
        <v>-0.10807999999999618</v>
      </c>
      <c r="W71">
        <v>-108.15953</v>
      </c>
      <c r="X71" s="2">
        <f>W71-W$87-$C$43-$C$44+$C$45*0.5</f>
        <v>-0.24826000000001125</v>
      </c>
    </row>
    <row r="72" spans="1:24">
      <c r="A72" t="s">
        <v>4</v>
      </c>
      <c r="B72" t="s">
        <v>21</v>
      </c>
      <c r="C72">
        <v>-112.56126</v>
      </c>
      <c r="D72" s="2">
        <f>C72-C$87-$C$43-$C$44+$C$45*0.5</f>
        <v>-0.23016000000000725</v>
      </c>
      <c r="E72">
        <v>-114.2109</v>
      </c>
      <c r="F72" s="2">
        <f>E72-E$87-$C$43-$C$44+$C$45*0.5</f>
        <v>-0.25978999999999042</v>
      </c>
      <c r="G72">
        <v>-113.9478</v>
      </c>
      <c r="H72" s="2">
        <f>G72-G$87-$C$43-$C$44+$C$45*0.5</f>
        <v>0.14348000000000161</v>
      </c>
      <c r="I72">
        <v>-113.23568</v>
      </c>
      <c r="J72" s="2">
        <f>I72-I$87-$C$43-$C$44+$C$45*0.5</f>
        <v>-0.10261999999999682</v>
      </c>
      <c r="K72">
        <v>-110.86633999999999</v>
      </c>
      <c r="L72" s="2">
        <f>K72-K$87-$C$43-$C$44+$C$45*0.5</f>
        <v>-0.5547300000000015</v>
      </c>
      <c r="M72">
        <v>-109.16048000000001</v>
      </c>
      <c r="N72" s="2">
        <f>M72-M$87-$C$43-$C$44+$C$45*0.5</f>
        <v>-0.47596000000000993</v>
      </c>
      <c r="O72">
        <v>-106.80389</v>
      </c>
      <c r="P72" s="2">
        <f>O72-O$87-$C$43-$C$44+$C$45*0.5</f>
        <v>0.19981000000000426</v>
      </c>
      <c r="Q72">
        <v>-103.94035</v>
      </c>
      <c r="R72" s="2">
        <f>Q72-Q$87-$C$43-$C$44+$C$45*0.5</f>
        <v>0.80145000000000755</v>
      </c>
      <c r="S72">
        <v>-103.07398999999999</v>
      </c>
      <c r="T72" s="2">
        <f>S72-S$87-$C$43-$C$44+$C$45*0.5</f>
        <v>0.88905000000000234</v>
      </c>
      <c r="U72">
        <v>-105.46844</v>
      </c>
      <c r="V72" s="2">
        <f>U72-U$87-$C$43-$C$44+$C$45*0.5</f>
        <v>0.99840999999999758</v>
      </c>
      <c r="W72">
        <v>-106.78619</v>
      </c>
      <c r="X72" s="2">
        <f>W72-W$87-$C$43-$C$44+$C$45*0.5</f>
        <v>1.1250799999999876</v>
      </c>
    </row>
    <row r="73" spans="1:24">
      <c r="A73" t="s">
        <v>4</v>
      </c>
      <c r="B73" t="s">
        <v>17</v>
      </c>
      <c r="C73">
        <v>-113.74587</v>
      </c>
      <c r="D73" s="2">
        <f>C73-C$87-$C$43-$C$44+$C$45*0.5</f>
        <v>-1.4147699999999994</v>
      </c>
      <c r="E73">
        <v>-115.74415999999999</v>
      </c>
      <c r="F73" s="2">
        <f>E73-E$87-$C$43-$C$44+$C$45*0.5</f>
        <v>-1.7930499999999889</v>
      </c>
      <c r="G73">
        <v>-115.71628</v>
      </c>
      <c r="H73" s="2">
        <f>G73-G$87-$C$43-$C$44+$C$45*0.5</f>
        <v>-1.6249999999999951</v>
      </c>
      <c r="I73">
        <v>-113.75263</v>
      </c>
      <c r="J73" s="2">
        <f>I73-I$87-$C$43-$C$44+$C$45*0.5</f>
        <v>-0.61956999999999107</v>
      </c>
      <c r="K73">
        <v>-110.49478000000001</v>
      </c>
      <c r="L73" s="2">
        <f>K73-K$87-$C$43-$C$44+$C$45*0.5</f>
        <v>-0.18317000000001338</v>
      </c>
      <c r="M73">
        <v>-108.9491</v>
      </c>
      <c r="N73" s="2">
        <f>M73-M$87-$C$43-$C$44+$C$45*0.5</f>
        <v>-0.26458000000000448</v>
      </c>
      <c r="O73">
        <v>-107.34944</v>
      </c>
      <c r="P73" s="2">
        <f>O73-O$87-$C$43-$C$44+$C$45*0.5</f>
        <v>-0.34574000000000149</v>
      </c>
      <c r="Q73">
        <v>-105.1529</v>
      </c>
      <c r="R73" s="2">
        <f>Q73-Q$87-$C$43-$C$44+$C$45*0.5</f>
        <v>-0.4110999999999998</v>
      </c>
      <c r="S73">
        <v>-104.14503000000001</v>
      </c>
      <c r="T73" s="2">
        <f>S73-S$87-$C$43-$C$44+$C$45*0.5</f>
        <v>-0.18199000000000831</v>
      </c>
      <c r="U73">
        <v>-106.43692</v>
      </c>
      <c r="V73" s="2">
        <f>U73-U$87-$C$43-$C$44+$C$45*0.5</f>
        <v>2.9929999999998014E-2</v>
      </c>
      <c r="W73">
        <v>-107.72619</v>
      </c>
      <c r="X73" s="2">
        <f>W73-W$87-$C$43-$C$44+$C$45*0.5</f>
        <v>0.18507999999998992</v>
      </c>
    </row>
    <row r="74" spans="1:24">
      <c r="A74" t="s">
        <v>5</v>
      </c>
      <c r="B74" t="s">
        <v>12</v>
      </c>
      <c r="C74">
        <v>-93.759810000000002</v>
      </c>
      <c r="D74" s="2">
        <f>C74-C$87-$C$44+$C$45</f>
        <v>0.64328999999999592</v>
      </c>
      <c r="E74">
        <v>-95.606319999999997</v>
      </c>
      <c r="F74" s="2">
        <f>E74-E$87-$C$44+$C$45</f>
        <v>0.41679000000000865</v>
      </c>
      <c r="G74">
        <v>-96.626279999999994</v>
      </c>
      <c r="H74" s="2">
        <f>G74-G$87-$C$44+$C$45</f>
        <v>-0.4629999999999912</v>
      </c>
      <c r="I74">
        <v>-95.462299999999999</v>
      </c>
      <c r="J74" s="2">
        <f>I74-I$87-$C$44+$C$45</f>
        <v>-0.25723999999999325</v>
      </c>
      <c r="K74">
        <v>-91.674409999999995</v>
      </c>
      <c r="L74" s="2">
        <f>K74-K$87-$C$44+$C$45</f>
        <v>0.70919999999999828</v>
      </c>
      <c r="M74">
        <v>-89.832719999999995</v>
      </c>
      <c r="N74" s="2">
        <f>M74-M$87-$C$44+$C$45</f>
        <v>0.92380000000000262</v>
      </c>
      <c r="O74">
        <v>-87.798699999999997</v>
      </c>
      <c r="P74" s="2">
        <f>O74-O$87-$C$44+$C$45</f>
        <v>1.2770000000000037</v>
      </c>
      <c r="Q74">
        <v>-85.225729999999999</v>
      </c>
      <c r="R74" s="2">
        <f>Q74-Q$87-$C$44+$C$45</f>
        <v>1.5880700000000045</v>
      </c>
      <c r="S74">
        <v>-84.461089999999999</v>
      </c>
      <c r="T74" s="2">
        <f>S74-S$87-$C$44+$C$45</f>
        <v>1.5739499999999991</v>
      </c>
      <c r="U74">
        <v>-86.933679999999995</v>
      </c>
      <c r="V74" s="2">
        <f>U74-U$87-$C$44+$C$45</f>
        <v>1.6051700000000038</v>
      </c>
      <c r="W74">
        <v>-88.223830000000007</v>
      </c>
      <c r="X74" s="2">
        <f>W74-W$87-$C$44+$C$45</f>
        <v>1.7594399999999863</v>
      </c>
    </row>
    <row r="75" spans="1:24">
      <c r="A75" t="s">
        <v>5</v>
      </c>
      <c r="B75" t="s">
        <v>13</v>
      </c>
      <c r="C75">
        <v>-92.804299999999998</v>
      </c>
      <c r="D75" s="2">
        <f>C75-C$87-$C$44+$C$45</f>
        <v>1.5987999999999998</v>
      </c>
      <c r="E75">
        <v>-94.256879999999995</v>
      </c>
      <c r="F75" s="2">
        <f>E75-E$87-$C$44+$C$45</f>
        <v>1.76623000000001</v>
      </c>
      <c r="G75">
        <v>-94.290719999999993</v>
      </c>
      <c r="H75" s="2">
        <f>G75-G$87-$C$44+$C$45</f>
        <v>1.8725600000000098</v>
      </c>
      <c r="I75">
        <v>-93.304500000000004</v>
      </c>
      <c r="J75" s="2">
        <f>I75-I$87-$C$44+$C$45</f>
        <v>1.9005600000000014</v>
      </c>
      <c r="K75">
        <v>-90.887839999999997</v>
      </c>
      <c r="L75" s="2">
        <f>K75-K$87-$C$44+$C$45</f>
        <v>1.4957699999999958</v>
      </c>
      <c r="M75">
        <v>-89.476950000000002</v>
      </c>
      <c r="N75" s="2">
        <f>M75-M$87-$C$44+$C$45</f>
        <v>1.2795699999999952</v>
      </c>
      <c r="O75">
        <v>-87.933019999999999</v>
      </c>
      <c r="P75" s="2">
        <f>O75-O$87-$C$44+$C$45</f>
        <v>1.1426800000000013</v>
      </c>
      <c r="Q75">
        <v>-85.690349999999995</v>
      </c>
      <c r="R75" s="2">
        <f>Q75-Q$87-$C$44+$C$45</f>
        <v>1.1234500000000081</v>
      </c>
      <c r="S75">
        <v>-84.58305</v>
      </c>
      <c r="T75" s="2">
        <f>S75-S$87-$C$44+$C$45</f>
        <v>1.4519899999999977</v>
      </c>
      <c r="U75">
        <v>-86.767439999999993</v>
      </c>
      <c r="V75" s="2">
        <f>U75-U$87-$C$44+$C$45</f>
        <v>1.7714100000000057</v>
      </c>
      <c r="W75">
        <v>-88.051169999999999</v>
      </c>
      <c r="X75" s="2">
        <f>W75-W$87-$C$44+$C$45</f>
        <v>1.9320999999999939</v>
      </c>
    </row>
    <row r="76" spans="1:24">
      <c r="A76" t="s">
        <v>5</v>
      </c>
      <c r="B76" t="s">
        <v>14</v>
      </c>
      <c r="C76">
        <v>-93.48115</v>
      </c>
      <c r="D76" s="2">
        <f>C76-C$87-$C$44+$C$45</f>
        <v>0.92194999999999805</v>
      </c>
      <c r="E76">
        <v>-95.339699999999993</v>
      </c>
      <c r="F76" s="2">
        <f>E76-E$87-$C$44+$C$45</f>
        <v>0.68341000000001184</v>
      </c>
      <c r="G76">
        <v>-96.626170000000002</v>
      </c>
      <c r="H76" s="2">
        <f>G76-G$87-$C$44+$C$45</f>
        <v>-0.46288999999999891</v>
      </c>
      <c r="I76">
        <v>-95.46275</v>
      </c>
      <c r="J76" s="2">
        <f>I76-I$87-$C$44+$C$45</f>
        <v>-0.25768999999999398</v>
      </c>
      <c r="K76">
        <v>-91.468639999999994</v>
      </c>
      <c r="L76" s="2">
        <f>K76-K$87-$C$44+$C$45</f>
        <v>0.91496999999999939</v>
      </c>
      <c r="M76">
        <v>-89.481740000000002</v>
      </c>
      <c r="N76" s="2">
        <f>M76-M$87-$C$44+$C$45</f>
        <v>1.2747799999999954</v>
      </c>
      <c r="O76">
        <v>-87.459249999999997</v>
      </c>
      <c r="P76" s="2">
        <f>O76-O$87-$C$44+$C$45</f>
        <v>1.6164500000000031</v>
      </c>
      <c r="Q76">
        <v>-85.690219999999997</v>
      </c>
      <c r="R76" s="2">
        <f>Q76-Q$87-$C$44+$C$45</f>
        <v>1.1235800000000067</v>
      </c>
      <c r="S76">
        <v>-84.214110000000005</v>
      </c>
      <c r="T76" s="2">
        <f>S76-S$87-$C$44+$C$45</f>
        <v>1.8209299999999926</v>
      </c>
      <c r="U76">
        <v>-86.608810000000005</v>
      </c>
      <c r="V76" s="2">
        <f>U76-U$87-$C$44+$C$45</f>
        <v>1.9300399999999938</v>
      </c>
      <c r="W76">
        <v>-87.900019999999998</v>
      </c>
      <c r="X76" s="2">
        <f>W76-W$87-$C$44+$C$45</f>
        <v>2.0832499999999952</v>
      </c>
    </row>
    <row r="77" spans="1:24">
      <c r="A77" t="s">
        <v>5</v>
      </c>
      <c r="B77" t="s">
        <v>15</v>
      </c>
      <c r="C77">
        <v>-92.502840000000006</v>
      </c>
      <c r="D77" s="2">
        <f>C77-C$87-$C$44+$C$45</f>
        <v>1.9002599999999914</v>
      </c>
      <c r="E77">
        <v>-93.984809999999996</v>
      </c>
      <c r="F77" s="2">
        <f>E77-E$87-$C$44+$C$45</f>
        <v>2.0383000000000093</v>
      </c>
      <c r="G77">
        <v>-94.016670000000005</v>
      </c>
      <c r="H77" s="2">
        <f>G77-G$87-$C$44+$C$45</f>
        <v>2.1466099999999981</v>
      </c>
      <c r="I77">
        <v>-93.034289999999999</v>
      </c>
      <c r="J77" s="2">
        <f>I77-I$87-$C$44+$C$45</f>
        <v>2.1707700000000072</v>
      </c>
      <c r="K77">
        <v>-90.568809999999999</v>
      </c>
      <c r="L77" s="2">
        <f>K77-K$87-$C$44+$C$45</f>
        <v>1.8147999999999938</v>
      </c>
      <c r="M77">
        <v>-89.130979999999994</v>
      </c>
      <c r="N77" s="2">
        <f>M77-M$87-$C$44+$C$45</f>
        <v>1.6255400000000035</v>
      </c>
      <c r="O77">
        <v>-87.566230000000004</v>
      </c>
      <c r="P77" s="2">
        <f>O77-O$87-$C$44+$C$45</f>
        <v>1.5094699999999959</v>
      </c>
      <c r="Q77">
        <v>-85.338269999999994</v>
      </c>
      <c r="R77" s="2">
        <f>Q77-Q$87-$C$44+$C$45</f>
        <v>1.4755300000000089</v>
      </c>
      <c r="S77">
        <v>-84.188199999999995</v>
      </c>
      <c r="T77" s="2">
        <f>S77-S$87-$C$44+$C$45</f>
        <v>1.8468400000000029</v>
      </c>
      <c r="U77">
        <v>-86.371769999999998</v>
      </c>
      <c r="V77" s="2">
        <f>U77-U$87-$C$44+$C$45</f>
        <v>2.1670800000000012</v>
      </c>
      <c r="W77">
        <v>-87.730369999999994</v>
      </c>
      <c r="X77" s="2">
        <f>W77-W$87-$C$44+$C$45</f>
        <v>2.2528999999999995</v>
      </c>
    </row>
    <row r="78" spans="1:24">
      <c r="A78" t="s">
        <v>6</v>
      </c>
      <c r="B78" t="s">
        <v>18</v>
      </c>
      <c r="C78">
        <v>-99.295559999999995</v>
      </c>
      <c r="D78" s="2">
        <f>C78-C$87-$C$44*2+$C$45*2</f>
        <v>2.2855400000000028</v>
      </c>
      <c r="E78">
        <v>-101.59219</v>
      </c>
      <c r="F78" s="2">
        <f>E78-E$87-$C$44*2+$C$45*2</f>
        <v>1.608920000000003</v>
      </c>
      <c r="G78">
        <v>-102.96606</v>
      </c>
      <c r="H78" s="2">
        <f>G78-G$87-$C$44*2+$C$45*2</f>
        <v>0.37522000000000411</v>
      </c>
      <c r="I78">
        <v>-101.61212</v>
      </c>
      <c r="J78" s="2">
        <f>I78-I$87-$C$44*2+$C$45*2</f>
        <v>0.77094000000000129</v>
      </c>
      <c r="K78">
        <v>-97.162419999999997</v>
      </c>
      <c r="L78" s="2">
        <f>K78-K$87-$C$44*2+$C$45*2</f>
        <v>2.3991899999999955</v>
      </c>
      <c r="M78">
        <v>-94.907330000000002</v>
      </c>
      <c r="N78" s="2">
        <f>M78-M$87-$C$44*2+$C$45*2</f>
        <v>3.0271899999999956</v>
      </c>
      <c r="O78">
        <v>-92.488429999999994</v>
      </c>
      <c r="P78" s="2">
        <f>O78-O$87-$C$44*2+$C$45*2</f>
        <v>3.7652700000000063</v>
      </c>
      <c r="Q78">
        <v>-90.556719999999999</v>
      </c>
      <c r="R78" s="2">
        <f>Q78-Q$87-$C$44*2+$C$45*2</f>
        <v>3.4350800000000046</v>
      </c>
      <c r="S78">
        <v>-89.634360000000001</v>
      </c>
      <c r="T78" s="2">
        <f>S78-S$87-$C$44*2+$C$45*2</f>
        <v>3.5786799999999968</v>
      </c>
      <c r="U78">
        <v>-91.523290000000003</v>
      </c>
      <c r="V78" s="2">
        <f>U78-U$87-$C$44*2+$C$45*2</f>
        <v>4.1935599999999962</v>
      </c>
      <c r="W78">
        <v>-92.76473</v>
      </c>
      <c r="X78" s="2">
        <f>W78-W$87-$C$44*2+$C$45*2</f>
        <v>4.3965399999999928</v>
      </c>
    </row>
    <row r="79" spans="1:24">
      <c r="A79" t="s">
        <v>6</v>
      </c>
      <c r="B79" t="s">
        <v>19</v>
      </c>
      <c r="C79">
        <v>-98.748090000000005</v>
      </c>
      <c r="D79" s="2">
        <f>C79-C$87-$C$44*2+$C$45*2</f>
        <v>2.8330099999999927</v>
      </c>
      <c r="E79">
        <v>-98.535970000000006</v>
      </c>
      <c r="F79" s="2">
        <f>E79-E$87-$C$44*2+$C$45*2</f>
        <v>4.6651399999999992</v>
      </c>
      <c r="G79">
        <v>-98.506860000000003</v>
      </c>
      <c r="H79" s="2">
        <f>G79-G$87-$C$44*2+$C$45*2</f>
        <v>4.8344199999999997</v>
      </c>
      <c r="I79">
        <v>-97.633219999999994</v>
      </c>
      <c r="J79" s="2">
        <f>I79-I$87-$C$44*2+$C$45*2</f>
        <v>4.7498400000000114</v>
      </c>
      <c r="K79">
        <v>-95.441019999999995</v>
      </c>
      <c r="L79" s="2">
        <f>K79-K$87-$C$44*2+$C$45*2</f>
        <v>4.1205899999999982</v>
      </c>
      <c r="M79">
        <v>-94.121300000000005</v>
      </c>
      <c r="N79" s="2">
        <f>M79-M$87-$C$44*2+$C$45*2</f>
        <v>3.8132199999999923</v>
      </c>
      <c r="O79">
        <v>-92.624210000000005</v>
      </c>
      <c r="P79" s="2">
        <f>O79-O$87-$C$44*2+$C$45*2</f>
        <v>3.6294899999999952</v>
      </c>
      <c r="Q79">
        <v>-90.423029999999997</v>
      </c>
      <c r="R79" s="2">
        <f>Q79-Q$87-$C$44*2+$C$45*2</f>
        <v>3.568770000000006</v>
      </c>
      <c r="S79">
        <v>-89.137069999999994</v>
      </c>
      <c r="T79" s="2">
        <f>S79-S$87-$C$44*2+$C$45*2</f>
        <v>4.0759700000000034</v>
      </c>
      <c r="U79">
        <v>-91.210710000000006</v>
      </c>
      <c r="V79" s="2">
        <f>U79-U$87-$C$44*2+$C$45*2</f>
        <v>4.5061399999999932</v>
      </c>
      <c r="W79">
        <v>-92.503630000000001</v>
      </c>
      <c r="X79" s="2">
        <f>W79-W$87-$C$44*2+$C$45*2</f>
        <v>4.6576399999999918</v>
      </c>
    </row>
    <row r="80" spans="1:24">
      <c r="A80" t="s">
        <v>6</v>
      </c>
      <c r="B80" t="s">
        <v>12</v>
      </c>
      <c r="C80">
        <v>-99.578339999999997</v>
      </c>
      <c r="D80" s="2">
        <f>C80-C$87-$C$44*2+$C$45*2</f>
        <v>2.0027600000000003</v>
      </c>
      <c r="E80">
        <v>-101.94305</v>
      </c>
      <c r="F80" s="2">
        <f>E80-E$87-$C$44*2+$C$45*2</f>
        <v>1.2580600000000057</v>
      </c>
      <c r="G80">
        <v>-102.38894000000001</v>
      </c>
      <c r="H80" s="2">
        <f>G80-G$87-$C$44*2+$C$45*2</f>
        <v>0.95233999999999774</v>
      </c>
      <c r="I80">
        <v>-101.0996</v>
      </c>
      <c r="J80" s="2">
        <f>I80-I$87-$C$44*2+$C$45*2</f>
        <v>1.2834600000000105</v>
      </c>
      <c r="K80">
        <v>-97.537760000000006</v>
      </c>
      <c r="L80" s="2">
        <f>K80-K$87-$C$44*2+$C$45*2</f>
        <v>2.023849999999987</v>
      </c>
      <c r="M80">
        <v>-95.494560000000007</v>
      </c>
      <c r="N80" s="2">
        <f>M80-M$87-$C$44*2+$C$45*2</f>
        <v>2.4399599999999904</v>
      </c>
      <c r="O80">
        <v>-93.164410000000004</v>
      </c>
      <c r="P80" s="2">
        <f>O80-O$87-$C$44*2+$C$45*2</f>
        <v>3.0892899999999965</v>
      </c>
      <c r="Q80">
        <v>-90.376310000000004</v>
      </c>
      <c r="R80" s="2">
        <f>Q80-Q$87-$C$44*2+$C$45*2</f>
        <v>3.6154899999999994</v>
      </c>
      <c r="S80">
        <v>-89.724469999999997</v>
      </c>
      <c r="T80" s="2">
        <f>S80-S$87-$C$44*2+$C$45*2</f>
        <v>3.4885700000000011</v>
      </c>
      <c r="U80">
        <v>-92.264759999999995</v>
      </c>
      <c r="V80" s="2">
        <f>U80-U$87-$C$44*2+$C$45*2</f>
        <v>3.4520900000000037</v>
      </c>
      <c r="W80">
        <v>-93.896789999999996</v>
      </c>
      <c r="X80" s="2">
        <f>W80-W$87-$C$44*2+$C$45*2</f>
        <v>3.2644799999999972</v>
      </c>
    </row>
    <row r="81" spans="1:28">
      <c r="A81" t="s">
        <v>6</v>
      </c>
      <c r="B81" t="s">
        <v>27</v>
      </c>
      <c r="C81">
        <v>-98.748360000000005</v>
      </c>
      <c r="D81" s="2">
        <f>C81-C$87-$C$44*2+$C$45*2</f>
        <v>2.8327399999999923</v>
      </c>
      <c r="E81">
        <v>-101.12936999999999</v>
      </c>
      <c r="F81" s="2">
        <f>E81-E$87-$C$44*2+$C$45*2</f>
        <v>2.0717400000000108</v>
      </c>
      <c r="G81">
        <v>-102.0125</v>
      </c>
      <c r="H81" s="2">
        <f>G81-G$87-$C$44*2+$C$45*2</f>
        <v>1.3287800000000001</v>
      </c>
      <c r="I81">
        <v>-100.85696</v>
      </c>
      <c r="J81" s="2">
        <f>I81-I$87-$C$44*2+$C$45*2</f>
        <v>1.5261000000000049</v>
      </c>
      <c r="K81">
        <v>-96.867570000000001</v>
      </c>
      <c r="L81" s="2">
        <f>K81-K$87-$C$44*2+$C$45*2</f>
        <v>2.6940399999999922</v>
      </c>
      <c r="M81">
        <v>-95.092359999999999</v>
      </c>
      <c r="N81" s="2">
        <f>M81-M$87-$C$44*2+$C$45*2</f>
        <v>2.842159999999998</v>
      </c>
      <c r="O81">
        <v>-93.088459999999998</v>
      </c>
      <c r="P81" s="2">
        <f>O81-O$87-$C$44*2+$C$45*2</f>
        <v>3.1652400000000025</v>
      </c>
      <c r="Q81">
        <v>-90.556749999999994</v>
      </c>
      <c r="R81" s="2">
        <f>Q81-Q$87-$C$44*2+$C$45*2</f>
        <v>3.4350500000000093</v>
      </c>
      <c r="S81">
        <v>-89.634429999999995</v>
      </c>
      <c r="T81" s="2">
        <f>S81-S$87-$C$44*2+$C$45*2</f>
        <v>3.578610000000003</v>
      </c>
      <c r="U81">
        <v>-91.833669999999998</v>
      </c>
      <c r="V81" s="2">
        <f>U81-U$87-$C$44*2+$C$45*2</f>
        <v>3.8831800000000012</v>
      </c>
      <c r="W81">
        <v>-93.12294</v>
      </c>
      <c r="X81" s="2">
        <f>W81-W$87-$C$44*2+$C$45*2</f>
        <v>4.0383299999999931</v>
      </c>
    </row>
    <row r="82" spans="1:28">
      <c r="A82" t="s">
        <v>7</v>
      </c>
      <c r="B82" t="s">
        <v>17</v>
      </c>
      <c r="C82">
        <v>-98.301640000000006</v>
      </c>
      <c r="D82" s="2">
        <f>C82-C$87-$C$44+$C$45*0.5</f>
        <v>-0.41354000000000868</v>
      </c>
      <c r="E82">
        <v>-100.33063</v>
      </c>
      <c r="F82" s="2">
        <f>E82-E$87-$C$44+$C$45*0.5</f>
        <v>-0.82251999999999414</v>
      </c>
      <c r="G82">
        <v>-100.3168</v>
      </c>
      <c r="H82" s="2">
        <f>G82-G$87-$C$44+$C$45*0.5</f>
        <v>-0.66851999999999778</v>
      </c>
      <c r="I82">
        <v>-97.812619999999995</v>
      </c>
      <c r="J82" s="2">
        <f>I82-I$87-$C$44+$C$45*0.5</f>
        <v>0.87744000000001021</v>
      </c>
      <c r="K82">
        <v>-94.887879999999996</v>
      </c>
      <c r="L82" s="2">
        <f>K82-K$87-$C$44+$C$45*0.5</f>
        <v>0.98072999999999722</v>
      </c>
      <c r="M82">
        <v>-93.289270000000002</v>
      </c>
      <c r="N82" s="2">
        <f>M82-M$87-$C$44+$C$45*0.5</f>
        <v>0.95224999999999538</v>
      </c>
      <c r="O82">
        <v>-91.63449</v>
      </c>
      <c r="P82" s="2">
        <f>O82-O$87-$C$44+$C$45*0.5</f>
        <v>0.92621000000000064</v>
      </c>
      <c r="Q82">
        <v>-89.429779999999994</v>
      </c>
      <c r="R82" s="2">
        <f>Q82-Q$87-$C$44+$C$45*0.5</f>
        <v>0.86902000000000923</v>
      </c>
      <c r="S82">
        <v>-88.635159999999999</v>
      </c>
      <c r="T82" s="2">
        <f>S82-S$87-$C$44+$C$45*0.5</f>
        <v>0.88487999999999856</v>
      </c>
      <c r="U82">
        <v>-91.132559999999998</v>
      </c>
      <c r="V82" s="2">
        <f>U82-U$87-$C$44+$C$45*0.5</f>
        <v>0.89129000000000103</v>
      </c>
      <c r="W82">
        <v>-92.329329999999999</v>
      </c>
      <c r="X82" s="2">
        <f>W82-W$87-$C$44+$C$45*0.5</f>
        <v>1.1389399999999941</v>
      </c>
    </row>
    <row r="83" spans="1:28">
      <c r="A83" t="s">
        <v>7</v>
      </c>
      <c r="B83" t="s">
        <v>16</v>
      </c>
      <c r="C83">
        <v>-98.419179999999997</v>
      </c>
      <c r="D83" s="2">
        <f>C83-C$87-$C$44+$C$45*0.5</f>
        <v>-0.53107999999999977</v>
      </c>
      <c r="E83">
        <v>-100.337</v>
      </c>
      <c r="F83" s="2">
        <f>E83-E$87-$C$44+$C$45*0.5</f>
        <v>-0.82888999999999813</v>
      </c>
      <c r="G83">
        <v>-100.31795</v>
      </c>
      <c r="H83" s="2">
        <f>G83-G$87-$C$44+$C$45*0.5</f>
        <v>-0.66966999999999333</v>
      </c>
      <c r="I83">
        <v>-99.006209999999996</v>
      </c>
      <c r="J83" s="2">
        <f>I83-I$87-$C$44+$C$45*0.5</f>
        <v>-0.31614999999999016</v>
      </c>
      <c r="K83">
        <v>-95.477010000000007</v>
      </c>
      <c r="L83" s="2">
        <f>K83-K$87-$C$44+$C$45*0.5</f>
        <v>0.39159999999998574</v>
      </c>
      <c r="M83">
        <v>-93.477490000000003</v>
      </c>
      <c r="N83" s="2">
        <f>M83-M$87-$C$44+$C$45*0.5</f>
        <v>0.76402999999999421</v>
      </c>
      <c r="O83">
        <v>-91.266769999999994</v>
      </c>
      <c r="P83" s="2">
        <f>O83-O$87-$C$44+$C$45*0.5</f>
        <v>1.2939300000000062</v>
      </c>
      <c r="Q83">
        <v>-88.422250000000005</v>
      </c>
      <c r="R83" s="2">
        <f>Q83-Q$87-$C$44+$C$45*0.5</f>
        <v>1.8765499999999977</v>
      </c>
      <c r="S83">
        <v>-88.039379999999994</v>
      </c>
      <c r="T83" s="2">
        <f>S83-S$87-$C$44+$C$45*0.5</f>
        <v>1.4806600000000034</v>
      </c>
      <c r="U83">
        <v>-91.025040000000004</v>
      </c>
      <c r="V83" s="2">
        <f>U83-U$87-$C$44+$C$45*0.5</f>
        <v>0.99880999999999487</v>
      </c>
      <c r="W83">
        <v>-92.822929999999999</v>
      </c>
      <c r="X83" s="2">
        <f>W83-W$87-$C$44+$C$45*0.5</f>
        <v>0.64533999999999336</v>
      </c>
    </row>
    <row r="84" spans="1:28">
      <c r="A84" t="s">
        <v>8</v>
      </c>
      <c r="B84" t="s">
        <v>21</v>
      </c>
      <c r="C84">
        <v>-108.97057</v>
      </c>
      <c r="D84" s="2">
        <f>C84-C$87-$C$44*2+$C$45</f>
        <v>-0.41946999999999779</v>
      </c>
      <c r="E84">
        <v>-110.57510000000001</v>
      </c>
      <c r="F84" s="2">
        <f>E84-E$87-$C$44*2+$C$45</f>
        <v>-0.40399000000000118</v>
      </c>
      <c r="G84">
        <v>-110.95055000000001</v>
      </c>
      <c r="H84" s="2">
        <f>G84-G$87-$C$44*2+$C$45</f>
        <v>-0.63927000000000422</v>
      </c>
      <c r="I84">
        <v>-109.73376</v>
      </c>
      <c r="J84" s="2">
        <f>I84-I$87-$C$44*2+$C$45</f>
        <v>-0.38069999999999826</v>
      </c>
      <c r="K84">
        <v>-105.47275</v>
      </c>
      <c r="L84" s="2">
        <f>K84-K$87-$C$44*2+$C$45</f>
        <v>1.0588599999999877</v>
      </c>
      <c r="M84">
        <v>-103.45695000000001</v>
      </c>
      <c r="N84" s="2">
        <f>M84-M$87-$C$44*2+$C$45</f>
        <v>1.4475699999999909</v>
      </c>
      <c r="O84">
        <v>-101.26949</v>
      </c>
      <c r="P84" s="2">
        <f>O84-O$87-$C$44*2+$C$45</f>
        <v>1.9542099999999953</v>
      </c>
      <c r="Q84">
        <v>-99.446820000000002</v>
      </c>
      <c r="R84" s="2">
        <f>Q84-Q$87-$C$44*2+$C$45</f>
        <v>1.5149800000000004</v>
      </c>
      <c r="S84">
        <v>-97.976380000000006</v>
      </c>
      <c r="T84" s="2">
        <f>S84-S$87-$C$44*2+$C$45</f>
        <v>2.2066599999999914</v>
      </c>
      <c r="U84">
        <v>-100.82593</v>
      </c>
      <c r="V84" s="2">
        <f>U84-U$87-$C$44*2+$C$45</f>
        <v>1.8609199999999992</v>
      </c>
      <c r="W84">
        <v>-102.51423</v>
      </c>
      <c r="X84" s="2">
        <f>W84-W$87-$C$44*2+$C$45</f>
        <v>1.6170399999999949</v>
      </c>
    </row>
    <row r="85" spans="1:28">
      <c r="A85" t="s">
        <v>8</v>
      </c>
      <c r="B85" t="s">
        <v>17</v>
      </c>
      <c r="C85">
        <v>-108.76467</v>
      </c>
      <c r="D85" s="2">
        <f>C85-C$87-$C$44*2+$C$45</f>
        <v>-0.21356999999999804</v>
      </c>
      <c r="E85">
        <v>-110.58859</v>
      </c>
      <c r="F85" s="2">
        <f>E85-E$87-$C$44*2+$C$45</f>
        <v>-0.41747999999999141</v>
      </c>
      <c r="G85">
        <v>-110.93243</v>
      </c>
      <c r="H85" s="2">
        <f>G85-G$87-$C$44*2+$C$45</f>
        <v>-0.62114999999999387</v>
      </c>
      <c r="I85">
        <v>-109.70518</v>
      </c>
      <c r="J85" s="2">
        <f>I85-I$87-$C$44*2+$C$45</f>
        <v>-0.35211999999999311</v>
      </c>
      <c r="K85">
        <v>-104.87596000000001</v>
      </c>
      <c r="L85" s="2">
        <f>K85-K$87-$C$44*2+$C$45</f>
        <v>1.6556499999999863</v>
      </c>
      <c r="M85">
        <v>-103.3039</v>
      </c>
      <c r="N85" s="2">
        <f>M85-M$87-$C$44*2+$C$45</f>
        <v>1.6006199999999984</v>
      </c>
      <c r="O85">
        <v>-101.68223999999999</v>
      </c>
      <c r="P85" s="2">
        <f>O85-O$87-$C$44*2+$C$45</f>
        <v>1.5414600000000069</v>
      </c>
      <c r="Q85">
        <v>-99.516279999999995</v>
      </c>
      <c r="R85" s="2">
        <f>Q85-Q$87-$C$44*2+$C$45</f>
        <v>1.4455200000000081</v>
      </c>
      <c r="S85">
        <v>-98.707490000000007</v>
      </c>
      <c r="T85" s="2">
        <f>S85-S$87-$C$44*2+$C$45</f>
        <v>1.4755499999999904</v>
      </c>
      <c r="U85">
        <v>-100.85662000000001</v>
      </c>
      <c r="V85" s="2">
        <f>U85-U$87-$C$44*2+$C$45</f>
        <v>1.8302299999999923</v>
      </c>
      <c r="W85">
        <v>-102.16477</v>
      </c>
      <c r="X85" s="2">
        <f>W85-W$87-$C$44*2+$C$45</f>
        <v>1.9664999999999884</v>
      </c>
    </row>
    <row r="87" spans="1:28">
      <c r="A87" t="s">
        <v>9</v>
      </c>
      <c r="B87" t="s">
        <v>9</v>
      </c>
      <c r="C87">
        <v>-87.225099999999998</v>
      </c>
      <c r="E87">
        <v>-88.845110000000005</v>
      </c>
      <c r="G87">
        <v>-88.985280000000003</v>
      </c>
      <c r="I87">
        <v>-88.027060000000006</v>
      </c>
      <c r="K87">
        <v>-85.205609999999993</v>
      </c>
      <c r="M87">
        <v>-83.578519999999997</v>
      </c>
      <c r="O87">
        <v>-81.8977</v>
      </c>
      <c r="Q87">
        <v>-79.635800000000003</v>
      </c>
      <c r="S87">
        <v>-78.857039999999998</v>
      </c>
      <c r="U87">
        <v>-81.360849999999999</v>
      </c>
      <c r="W87">
        <v>-82.805269999999993</v>
      </c>
    </row>
    <row r="89" spans="1:28">
      <c r="C89" s="1" t="s">
        <v>95</v>
      </c>
      <c r="D89" t="s">
        <v>71</v>
      </c>
      <c r="E89" s="1" t="s">
        <v>96</v>
      </c>
      <c r="F89" t="s">
        <v>71</v>
      </c>
      <c r="G89" s="1" t="s">
        <v>97</v>
      </c>
      <c r="H89" t="s">
        <v>71</v>
      </c>
      <c r="I89" s="1" t="s">
        <v>98</v>
      </c>
      <c r="J89" t="s">
        <v>71</v>
      </c>
      <c r="K89" s="1" t="s">
        <v>99</v>
      </c>
      <c r="L89" t="s">
        <v>71</v>
      </c>
      <c r="M89" s="1" t="s">
        <v>100</v>
      </c>
      <c r="N89" t="s">
        <v>71</v>
      </c>
      <c r="O89" s="1" t="s">
        <v>101</v>
      </c>
      <c r="P89" t="s">
        <v>71</v>
      </c>
      <c r="Q89" s="1" t="s">
        <v>102</v>
      </c>
      <c r="R89" t="s">
        <v>71</v>
      </c>
      <c r="S89" s="1" t="s">
        <v>103</v>
      </c>
      <c r="T89" t="s">
        <v>71</v>
      </c>
      <c r="U89" s="1" t="s">
        <v>104</v>
      </c>
      <c r="V89" t="s">
        <v>71</v>
      </c>
      <c r="W89" s="1" t="s">
        <v>105</v>
      </c>
      <c r="X89" t="s">
        <v>71</v>
      </c>
      <c r="Y89" s="1" t="s">
        <v>106</v>
      </c>
      <c r="Z89" t="s">
        <v>71</v>
      </c>
      <c r="AA89" s="1" t="s">
        <v>107</v>
      </c>
      <c r="AB89" t="s">
        <v>71</v>
      </c>
    </row>
    <row r="90" spans="1:28">
      <c r="A90" t="s">
        <v>0</v>
      </c>
      <c r="B90" t="s">
        <v>10</v>
      </c>
      <c r="C90">
        <v>-101.19259</v>
      </c>
      <c r="D90" s="2">
        <f t="shared" ref="D90:D97" si="348">C90-C$130-$C$43</f>
        <v>-0.83687000000000289</v>
      </c>
      <c r="E90">
        <v>-106.15801</v>
      </c>
      <c r="F90" s="2">
        <f t="shared" ref="F90:F97" si="349">E90-E$130-$C$43</f>
        <v>-1.3053500000000025</v>
      </c>
      <c r="G90">
        <v>-106.17639</v>
      </c>
      <c r="H90" s="2">
        <f t="shared" ref="H90:H97" si="350">G90-G$130-$C$43</f>
        <v>-0.92009000000000007</v>
      </c>
      <c r="I90">
        <v>-105.91571</v>
      </c>
      <c r="J90" s="2">
        <f t="shared" ref="J90:J97" si="351">I90-I$130-$C$43</f>
        <v>-1.3840899999999987</v>
      </c>
      <c r="K90">
        <v>-104.7736</v>
      </c>
      <c r="L90" s="2">
        <f t="shared" ref="L90:L97" si="352">K90-K$130-$C$43</f>
        <v>-1.7577399999999965</v>
      </c>
      <c r="M90">
        <v>-103.28561999999999</v>
      </c>
      <c r="N90" s="2">
        <f t="shared" ref="N90:N97" si="353">M90-M$130-$C$43</f>
        <v>-2.0594499999999965</v>
      </c>
      <c r="O90">
        <v>-101.25122</v>
      </c>
      <c r="P90" s="2">
        <f t="shared" ref="P90:R97" si="354">O90-O$130-$C$43</f>
        <v>-2.0052399999999988</v>
      </c>
      <c r="Q90">
        <v>-98.522469999999998</v>
      </c>
      <c r="R90" s="2">
        <f t="shared" si="354"/>
        <v>-1.4197000000000042</v>
      </c>
      <c r="S90">
        <v>-95.856039999999993</v>
      </c>
      <c r="T90" s="2">
        <f t="shared" ref="T90:T97" si="355">S90-S$130-$C$43</f>
        <v>-1.3877599999999983</v>
      </c>
      <c r="U90">
        <v>-93.270899999999997</v>
      </c>
      <c r="V90" s="2">
        <f t="shared" ref="V90:V97" si="356">U90-U$130-$C$43</f>
        <v>-1.1754399999999929</v>
      </c>
      <c r="W90">
        <v>-95.588700000000003</v>
      </c>
      <c r="X90" s="2">
        <f t="shared" ref="X90:X97" si="357">W90-W$130-$C$43</f>
        <v>-0.87982999999999656</v>
      </c>
      <c r="Y90">
        <v>-97.22569</v>
      </c>
      <c r="Z90" s="2">
        <f t="shared" ref="Z90:Z97" si="358">Y90-Y$130-$C$43</f>
        <v>-0.76622000000000234</v>
      </c>
      <c r="AA90">
        <v>-97.421989999999994</v>
      </c>
      <c r="AB90" s="2">
        <f t="shared" ref="AB90:AB97" si="359">AA90-AA$130-$C$43</f>
        <v>-0.71748999999999619</v>
      </c>
    </row>
    <row r="91" spans="1:28">
      <c r="A91" t="s">
        <v>0</v>
      </c>
      <c r="B91" t="s">
        <v>11</v>
      </c>
      <c r="C91">
        <v>-101.81581</v>
      </c>
      <c r="D91" s="2">
        <f t="shared" si="348"/>
        <v>-1.4600900000000063</v>
      </c>
      <c r="E91">
        <v>-106.22517999999999</v>
      </c>
      <c r="F91" s="2">
        <f t="shared" si="349"/>
        <v>-1.3725199999999926</v>
      </c>
      <c r="G91">
        <v>-106.58580000000001</v>
      </c>
      <c r="H91" s="2">
        <f t="shared" si="350"/>
        <v>-1.3295000000000083</v>
      </c>
      <c r="I91">
        <v>-105.7349</v>
      </c>
      <c r="J91" s="2">
        <f t="shared" si="351"/>
        <v>-1.2032799999999906</v>
      </c>
      <c r="K91">
        <v>-104.21969</v>
      </c>
      <c r="L91" s="2">
        <f t="shared" si="352"/>
        <v>-1.2038299999999946</v>
      </c>
      <c r="M91">
        <v>-102.51178</v>
      </c>
      <c r="N91" s="2">
        <f t="shared" si="353"/>
        <v>-1.2856100000000037</v>
      </c>
      <c r="O91">
        <v>-100.63822999999999</v>
      </c>
      <c r="P91" s="2">
        <f t="shared" si="354"/>
        <v>-1.3922499999999882</v>
      </c>
      <c r="Q91">
        <v>-98.523290000000003</v>
      </c>
      <c r="R91" s="2">
        <f t="shared" si="354"/>
        <v>-1.4205200000000087</v>
      </c>
      <c r="S91">
        <v>-95.860240000000005</v>
      </c>
      <c r="T91" s="2">
        <f t="shared" si="355"/>
        <v>-1.3919600000000099</v>
      </c>
      <c r="U91">
        <v>-93.345060000000004</v>
      </c>
      <c r="V91" s="2">
        <f t="shared" si="356"/>
        <v>-1.2495999999999992</v>
      </c>
      <c r="W91">
        <v>-95.804209999999998</v>
      </c>
      <c r="X91" s="2">
        <f t="shared" si="357"/>
        <v>-1.0953399999999913</v>
      </c>
      <c r="Y91">
        <v>-97.599829999999997</v>
      </c>
      <c r="Z91" s="2">
        <f t="shared" si="358"/>
        <v>-1.1403599999999994</v>
      </c>
      <c r="AA91">
        <v>-97.659930000000003</v>
      </c>
      <c r="AB91" s="2">
        <f t="shared" si="359"/>
        <v>-0.95543000000000511</v>
      </c>
    </row>
    <row r="92" spans="1:28">
      <c r="A92" t="s">
        <v>0</v>
      </c>
      <c r="B92" t="s">
        <v>12</v>
      </c>
      <c r="C92">
        <v>-101.81594</v>
      </c>
      <c r="D92" s="2">
        <f t="shared" si="348"/>
        <v>-1.460220000000005</v>
      </c>
      <c r="E92">
        <v>-106.22481999999999</v>
      </c>
      <c r="F92" s="2">
        <f t="shared" si="349"/>
        <v>-1.3721599999999921</v>
      </c>
      <c r="G92">
        <v>-106.5852</v>
      </c>
      <c r="H92" s="2">
        <f t="shared" si="350"/>
        <v>-1.3289000000000026</v>
      </c>
      <c r="I92">
        <v>-105.90864999999999</v>
      </c>
      <c r="J92" s="2">
        <f t="shared" si="351"/>
        <v>-1.3770299999999889</v>
      </c>
      <c r="K92">
        <v>-104.77193</v>
      </c>
      <c r="L92" s="2">
        <f t="shared" si="352"/>
        <v>-1.7560699999999922</v>
      </c>
      <c r="M92">
        <v>-103.28042000000001</v>
      </c>
      <c r="N92" s="2">
        <f t="shared" si="353"/>
        <v>-2.0542500000000086</v>
      </c>
      <c r="O92">
        <v>-101.2449</v>
      </c>
      <c r="P92" s="2">
        <f t="shared" si="354"/>
        <v>-1.9989199999999965</v>
      </c>
      <c r="Q92">
        <v>-98.527209999999997</v>
      </c>
      <c r="R92" s="2">
        <f t="shared" si="354"/>
        <v>-1.4244400000000024</v>
      </c>
      <c r="S92">
        <v>-95.858760000000004</v>
      </c>
      <c r="T92" s="2">
        <f t="shared" si="355"/>
        <v>-1.390480000000009</v>
      </c>
      <c r="U92">
        <v>-93.323759999999993</v>
      </c>
      <c r="V92" s="2">
        <f t="shared" si="356"/>
        <v>-1.2282999999999884</v>
      </c>
      <c r="W92">
        <v>-95.800290000000004</v>
      </c>
      <c r="X92" s="2">
        <f t="shared" si="357"/>
        <v>-1.0914199999999976</v>
      </c>
      <c r="Y92">
        <v>-97.599819999999994</v>
      </c>
      <c r="Z92" s="2">
        <f t="shared" si="358"/>
        <v>-1.1403499999999962</v>
      </c>
      <c r="AA92">
        <v>-97.655559999999994</v>
      </c>
      <c r="AB92" s="2">
        <f t="shared" si="359"/>
        <v>-0.95105999999999646</v>
      </c>
    </row>
    <row r="93" spans="1:28">
      <c r="A93" t="s">
        <v>0</v>
      </c>
      <c r="B93" t="s">
        <v>13</v>
      </c>
      <c r="C93">
        <v>-101.81837</v>
      </c>
      <c r="D93" s="2">
        <f t="shared" si="348"/>
        <v>-1.4626500000000089</v>
      </c>
      <c r="E93">
        <v>-106.16305</v>
      </c>
      <c r="F93" s="2">
        <f t="shared" si="349"/>
        <v>-1.3103899999999964</v>
      </c>
      <c r="G93">
        <v>-106.54872</v>
      </c>
      <c r="H93" s="2">
        <f t="shared" si="350"/>
        <v>-1.2924200000000052</v>
      </c>
      <c r="I93">
        <v>-105.67506</v>
      </c>
      <c r="J93" s="2">
        <f t="shared" si="351"/>
        <v>-1.1434399999999965</v>
      </c>
      <c r="K93">
        <v>-104.09428</v>
      </c>
      <c r="L93" s="2">
        <f t="shared" si="352"/>
        <v>-1.0784199999999924</v>
      </c>
      <c r="M93">
        <v>-102.39194000000001</v>
      </c>
      <c r="N93" s="2">
        <f t="shared" si="353"/>
        <v>-1.1657700000000073</v>
      </c>
      <c r="O93">
        <v>-100.54148000000001</v>
      </c>
      <c r="P93" s="2">
        <f t="shared" si="354"/>
        <v>-1.2955000000000023</v>
      </c>
      <c r="Q93">
        <v>-98.528229999999994</v>
      </c>
      <c r="R93" s="2">
        <f t="shared" si="354"/>
        <v>-1.4254599999999993</v>
      </c>
      <c r="S93">
        <v>-95.964320000000001</v>
      </c>
      <c r="T93" s="2">
        <f t="shared" si="355"/>
        <v>-1.496040000000006</v>
      </c>
      <c r="U93">
        <v>-93.431780000000003</v>
      </c>
      <c r="V93" s="2">
        <f t="shared" si="356"/>
        <v>-1.3363199999999988</v>
      </c>
      <c r="W93">
        <v>-95.830960000000005</v>
      </c>
      <c r="X93" s="2">
        <f t="shared" si="357"/>
        <v>-1.1220899999999983</v>
      </c>
      <c r="Y93">
        <v>-97.604789999999994</v>
      </c>
      <c r="Z93" s="2">
        <f t="shared" si="358"/>
        <v>-1.1453199999999963</v>
      </c>
      <c r="AA93">
        <v>-97.675060000000002</v>
      </c>
      <c r="AB93" s="2">
        <f t="shared" si="359"/>
        <v>-0.97056000000000431</v>
      </c>
    </row>
    <row r="94" spans="1:28">
      <c r="A94" t="s">
        <v>0</v>
      </c>
      <c r="B94" t="s">
        <v>14</v>
      </c>
      <c r="C94">
        <v>-101.81703</v>
      </c>
      <c r="D94" s="2">
        <f t="shared" si="348"/>
        <v>-1.4613100000000099</v>
      </c>
      <c r="E94">
        <v>-106.19441999999999</v>
      </c>
      <c r="F94" s="2">
        <f t="shared" si="349"/>
        <v>-1.3417599999999918</v>
      </c>
      <c r="G94">
        <v>-106.56601000000001</v>
      </c>
      <c r="H94" s="2">
        <f t="shared" si="350"/>
        <v>-1.3097100000000079</v>
      </c>
      <c r="I94">
        <v>-105.90147</v>
      </c>
      <c r="J94" s="2">
        <f t="shared" si="351"/>
        <v>-1.3698499999999978</v>
      </c>
      <c r="K94">
        <v>-104.77815</v>
      </c>
      <c r="L94" s="2">
        <f t="shared" si="352"/>
        <v>-1.7622899999999913</v>
      </c>
      <c r="M94">
        <v>-103.28579999999999</v>
      </c>
      <c r="N94" s="2">
        <f t="shared" si="353"/>
        <v>-2.0596299999999967</v>
      </c>
      <c r="O94">
        <v>-100.74741</v>
      </c>
      <c r="P94" s="2">
        <f t="shared" si="354"/>
        <v>-1.5014299999999974</v>
      </c>
      <c r="Q94">
        <v>-98.532749999999993</v>
      </c>
      <c r="R94" s="2">
        <f t="shared" si="354"/>
        <v>-1.4299799999999987</v>
      </c>
      <c r="S94">
        <v>-95.887010000000004</v>
      </c>
      <c r="T94" s="2">
        <f t="shared" si="355"/>
        <v>-1.4187300000000089</v>
      </c>
      <c r="U94">
        <v>-93.353880000000004</v>
      </c>
      <c r="V94" s="2">
        <f t="shared" si="356"/>
        <v>-1.2584199999999992</v>
      </c>
      <c r="W94">
        <v>-95.788160000000005</v>
      </c>
      <c r="X94" s="2">
        <f t="shared" si="357"/>
        <v>-1.0792899999999985</v>
      </c>
      <c r="Y94">
        <v>-97.601389999999995</v>
      </c>
      <c r="Z94" s="2">
        <f t="shared" si="358"/>
        <v>-1.1419199999999972</v>
      </c>
      <c r="AA94">
        <v>-97.672200000000004</v>
      </c>
      <c r="AB94" s="2">
        <f t="shared" si="359"/>
        <v>-0.967700000000006</v>
      </c>
    </row>
    <row r="95" spans="1:28">
      <c r="A95" t="s">
        <v>0</v>
      </c>
      <c r="B95" t="s">
        <v>15</v>
      </c>
      <c r="C95">
        <v>-101.81697</v>
      </c>
      <c r="D95" s="2">
        <f t="shared" si="348"/>
        <v>-1.461250000000005</v>
      </c>
      <c r="E95">
        <v>-106.18286000000001</v>
      </c>
      <c r="F95" s="2">
        <f t="shared" si="349"/>
        <v>-1.3302000000000032</v>
      </c>
      <c r="G95">
        <v>-106.54127</v>
      </c>
      <c r="H95" s="2">
        <f t="shared" si="350"/>
        <v>-1.2849699999999995</v>
      </c>
      <c r="I95">
        <v>-105.68155</v>
      </c>
      <c r="J95" s="2">
        <f t="shared" si="351"/>
        <v>-1.1499299999999959</v>
      </c>
      <c r="K95">
        <v>-104.14458999999999</v>
      </c>
      <c r="L95" s="2">
        <f t="shared" si="352"/>
        <v>-1.1287299999999885</v>
      </c>
      <c r="M95">
        <v>-102.45637000000001</v>
      </c>
      <c r="N95" s="2">
        <f t="shared" si="353"/>
        <v>-1.2302000000000088</v>
      </c>
      <c r="O95">
        <v>-100.61337</v>
      </c>
      <c r="P95" s="2">
        <f t="shared" si="354"/>
        <v>-1.3673899999999986</v>
      </c>
      <c r="Q95">
        <v>-98.532809999999998</v>
      </c>
      <c r="R95" s="2">
        <f t="shared" si="354"/>
        <v>-1.4300400000000035</v>
      </c>
      <c r="S95">
        <v>-95.92765</v>
      </c>
      <c r="T95" s="2">
        <f t="shared" si="355"/>
        <v>-1.4593700000000052</v>
      </c>
      <c r="U95">
        <v>-93.405410000000003</v>
      </c>
      <c r="V95" s="2">
        <f t="shared" si="356"/>
        <v>-1.3099499999999988</v>
      </c>
      <c r="W95">
        <v>-95.805840000000003</v>
      </c>
      <c r="X95" s="2">
        <f t="shared" si="357"/>
        <v>-1.0969699999999971</v>
      </c>
      <c r="Y95">
        <v>-97.600660000000005</v>
      </c>
      <c r="Z95" s="2">
        <f t="shared" si="358"/>
        <v>-1.141190000000007</v>
      </c>
      <c r="AA95">
        <v>-97.661230000000003</v>
      </c>
      <c r="AB95" s="2">
        <f t="shared" si="359"/>
        <v>-0.95673000000000563</v>
      </c>
    </row>
    <row r="96" spans="1:28">
      <c r="A96" t="s">
        <v>0</v>
      </c>
      <c r="B96" t="s">
        <v>16</v>
      </c>
      <c r="C96">
        <v>-100.5535</v>
      </c>
      <c r="D96" s="2">
        <f t="shared" si="348"/>
        <v>-0.19778000000000695</v>
      </c>
      <c r="E96">
        <v>-105.47493</v>
      </c>
      <c r="F96" s="2">
        <f t="shared" si="349"/>
        <v>-0.62226999999999855</v>
      </c>
      <c r="G96">
        <v>-106.22821999999999</v>
      </c>
      <c r="H96" s="2">
        <f t="shared" si="350"/>
        <v>-0.97191999999999545</v>
      </c>
      <c r="I96">
        <v>-105.94020999999999</v>
      </c>
      <c r="J96" s="2">
        <f t="shared" si="351"/>
        <v>-1.4085899999999878</v>
      </c>
      <c r="K96">
        <v>-104.79406</v>
      </c>
      <c r="L96" s="2">
        <f t="shared" si="352"/>
        <v>-1.7781999999999965</v>
      </c>
      <c r="M96">
        <v>-103.29495</v>
      </c>
      <c r="N96" s="2">
        <f t="shared" si="353"/>
        <v>-2.0687800000000021</v>
      </c>
      <c r="O96">
        <v>-101.2685</v>
      </c>
      <c r="P96" s="2">
        <f t="shared" si="354"/>
        <v>-2.0225199999999983</v>
      </c>
      <c r="Q96">
        <v>-98.451250000000002</v>
      </c>
      <c r="R96" s="2">
        <f t="shared" si="354"/>
        <v>-1.3484800000000075</v>
      </c>
      <c r="S96">
        <v>-94.528790000000001</v>
      </c>
      <c r="T96" s="2">
        <f t="shared" si="355"/>
        <v>-6.0510000000006059E-2</v>
      </c>
      <c r="U96">
        <v>-92.078469999999996</v>
      </c>
      <c r="V96" s="2">
        <f t="shared" si="356"/>
        <v>1.699000000000872E-2</v>
      </c>
      <c r="W96">
        <v>-94.700339999999997</v>
      </c>
      <c r="X96" s="2">
        <f t="shared" si="357"/>
        <v>8.5300000000092524E-3</v>
      </c>
      <c r="Y96">
        <v>-96.461070000000007</v>
      </c>
      <c r="Z96" s="2">
        <f t="shared" si="358"/>
        <v>-1.6000000000087056E-3</v>
      </c>
      <c r="AA96">
        <v>-96.689840000000004</v>
      </c>
      <c r="AB96" s="2">
        <f t="shared" si="359"/>
        <v>1.46599999999939E-2</v>
      </c>
    </row>
    <row r="97" spans="1:28">
      <c r="A97" t="s">
        <v>0</v>
      </c>
      <c r="B97" t="s">
        <v>17</v>
      </c>
      <c r="C97">
        <v>-101.16211</v>
      </c>
      <c r="D97" s="2">
        <f t="shared" si="348"/>
        <v>-0.80639000000000571</v>
      </c>
      <c r="E97">
        <v>-106.1695</v>
      </c>
      <c r="F97" s="2">
        <f t="shared" si="349"/>
        <v>-1.3168399999999973</v>
      </c>
      <c r="G97">
        <v>-106.54828000000001</v>
      </c>
      <c r="H97" s="2">
        <f t="shared" si="350"/>
        <v>-1.2919800000000077</v>
      </c>
      <c r="I97">
        <v>-105.71787999999999</v>
      </c>
      <c r="J97" s="2">
        <f t="shared" si="351"/>
        <v>-1.1862599999999883</v>
      </c>
      <c r="K97">
        <v>-104.18013000000001</v>
      </c>
      <c r="L97" s="2">
        <f t="shared" si="352"/>
        <v>-1.1642700000000001</v>
      </c>
      <c r="M97">
        <v>-102.43429999999999</v>
      </c>
      <c r="N97" s="2">
        <f t="shared" si="353"/>
        <v>-1.2081299999999953</v>
      </c>
      <c r="O97">
        <v>-100.53341</v>
      </c>
      <c r="P97" s="2">
        <f t="shared" si="354"/>
        <v>-1.2874299999999987</v>
      </c>
      <c r="Q97">
        <v>-98.450959999999995</v>
      </c>
      <c r="R97" s="2">
        <f t="shared" si="354"/>
        <v>-1.3481900000000007</v>
      </c>
      <c r="S97">
        <v>-95.866299999999995</v>
      </c>
      <c r="T97" s="2">
        <f t="shared" si="355"/>
        <v>-1.3980200000000007</v>
      </c>
      <c r="U97">
        <v>-93.276830000000004</v>
      </c>
      <c r="V97" s="2">
        <f t="shared" si="356"/>
        <v>-1.1813699999999994</v>
      </c>
      <c r="W97">
        <v>-95.594009999999997</v>
      </c>
      <c r="X97" s="2">
        <f t="shared" si="357"/>
        <v>-0.88513999999999093</v>
      </c>
      <c r="Y97">
        <v>-97.232969999999995</v>
      </c>
      <c r="Z97" s="2">
        <f t="shared" si="358"/>
        <v>-0.77349999999999675</v>
      </c>
      <c r="AA97">
        <v>-97.436340000000001</v>
      </c>
      <c r="AB97" s="2">
        <f t="shared" si="359"/>
        <v>-0.7318400000000036</v>
      </c>
    </row>
    <row r="98" spans="1:28">
      <c r="A98" t="s">
        <v>1</v>
      </c>
      <c r="B98" t="s">
        <v>10</v>
      </c>
      <c r="C98">
        <v>-115.83967</v>
      </c>
      <c r="D98" s="2">
        <f t="shared" ref="D98:D104" si="360">C98-C$130-$C$43*2</f>
        <v>-1.0409500000000058</v>
      </c>
      <c r="E98">
        <v>-120.40549</v>
      </c>
      <c r="F98" s="2">
        <f t="shared" ref="F98:F104" si="361">E98-E$130-$C$43*2</f>
        <v>-1.1098299999999988</v>
      </c>
      <c r="G98">
        <v>-121.30643999999999</v>
      </c>
      <c r="H98" s="2">
        <f t="shared" ref="H98:H104" si="362">G98-G$130-$C$43*2</f>
        <v>-1.6071399999999976</v>
      </c>
      <c r="I98">
        <v>-121.13616</v>
      </c>
      <c r="J98" s="2">
        <f t="shared" ref="J98:J104" si="363">I98-I$130-$C$43*2</f>
        <v>-2.1615399999999987</v>
      </c>
      <c r="K98">
        <v>-120.02384000000001</v>
      </c>
      <c r="L98" s="2">
        <f t="shared" ref="L98:L104" si="364">K98-K$130-$C$43*2</f>
        <v>-2.564980000000002</v>
      </c>
      <c r="M98">
        <v>-118.48998</v>
      </c>
      <c r="N98" s="2">
        <f t="shared" ref="N98:N104" si="365">M98-M$130-$C$43*2</f>
        <v>-2.8208100000000051</v>
      </c>
      <c r="O98">
        <v>-116.45466</v>
      </c>
      <c r="P98" s="2">
        <f t="shared" ref="P98:R104" si="366">O98-O$130-$C$43*2</f>
        <v>-2.7656799999999997</v>
      </c>
      <c r="Q98">
        <v>-113.73426000000001</v>
      </c>
      <c r="R98" s="2">
        <f t="shared" si="366"/>
        <v>-2.1884900000000123</v>
      </c>
      <c r="S98">
        <v>-110.69768000000001</v>
      </c>
      <c r="T98" s="2">
        <f t="shared" ref="T98:T104" si="367">S98-S$130-$C$43*2</f>
        <v>-1.7864000000000111</v>
      </c>
      <c r="U98">
        <v>-107.16124000000001</v>
      </c>
      <c r="V98" s="2">
        <f t="shared" ref="V98:V104" si="368">U98-U$130-$C$43*2</f>
        <v>-0.62278000000000233</v>
      </c>
      <c r="W98">
        <v>-109.61336</v>
      </c>
      <c r="X98" s="2">
        <f t="shared" ref="X98:X104" si="369">W98-W$130-$C$43*2</f>
        <v>-0.46148999999999418</v>
      </c>
      <c r="Y98">
        <v>-111.36376</v>
      </c>
      <c r="Z98" s="2">
        <f t="shared" ref="Z98:Z104" si="370">Y98-Y$130-$C$43*2</f>
        <v>-0.46129000000000175</v>
      </c>
      <c r="AA98">
        <v>-111.72863</v>
      </c>
      <c r="AB98" s="2">
        <f t="shared" ref="AB98:AB104" si="371">AA98-AA$130-$C$43*2</f>
        <v>-0.58112999999999815</v>
      </c>
    </row>
    <row r="99" spans="1:28">
      <c r="A99" t="s">
        <v>1</v>
      </c>
      <c r="B99" t="s">
        <v>11</v>
      </c>
      <c r="C99">
        <v>-116.91418</v>
      </c>
      <c r="D99" s="2">
        <f t="shared" si="360"/>
        <v>-2.1154600000000094</v>
      </c>
      <c r="E99">
        <v>-121.39952</v>
      </c>
      <c r="F99" s="2">
        <f t="shared" si="361"/>
        <v>-2.1038599999999938</v>
      </c>
      <c r="G99">
        <v>-121.42483</v>
      </c>
      <c r="H99" s="2">
        <f t="shared" si="362"/>
        <v>-1.7255300000000027</v>
      </c>
      <c r="I99">
        <v>-121.27176</v>
      </c>
      <c r="J99" s="2">
        <f t="shared" si="363"/>
        <v>-2.2971399999999953</v>
      </c>
      <c r="K99">
        <v>-120.13014</v>
      </c>
      <c r="L99" s="2">
        <f t="shared" si="364"/>
        <v>-2.6712799999999923</v>
      </c>
      <c r="M99">
        <v>-118.62517</v>
      </c>
      <c r="N99" s="2">
        <f t="shared" si="365"/>
        <v>-2.9559999999999995</v>
      </c>
      <c r="O99">
        <v>-116.55047999999999</v>
      </c>
      <c r="P99" s="2">
        <f t="shared" si="366"/>
        <v>-2.8614999999999888</v>
      </c>
      <c r="Q99">
        <v>-113.73546</v>
      </c>
      <c r="R99" s="2">
        <f t="shared" si="366"/>
        <v>-2.1896900000000095</v>
      </c>
      <c r="S99">
        <v>-111.49145</v>
      </c>
      <c r="T99" s="2">
        <f t="shared" si="367"/>
        <v>-2.5801700000000061</v>
      </c>
      <c r="U99">
        <v>-108.79845</v>
      </c>
      <c r="V99" s="2">
        <f t="shared" si="368"/>
        <v>-2.2599899999999984</v>
      </c>
      <c r="W99">
        <v>-110.77459</v>
      </c>
      <c r="X99" s="2">
        <f t="shared" si="369"/>
        <v>-1.6227199999999975</v>
      </c>
      <c r="Y99">
        <v>-112.19577</v>
      </c>
      <c r="Z99" s="2">
        <f t="shared" si="370"/>
        <v>-1.2932999999999986</v>
      </c>
      <c r="AA99">
        <v>-112.39216</v>
      </c>
      <c r="AB99" s="2">
        <f t="shared" si="371"/>
        <v>-1.2446600000000068</v>
      </c>
    </row>
    <row r="100" spans="1:28">
      <c r="A100" t="s">
        <v>1</v>
      </c>
      <c r="B100" t="s">
        <v>18</v>
      </c>
      <c r="C100">
        <v>-116.91414</v>
      </c>
      <c r="D100" s="2">
        <f t="shared" si="360"/>
        <v>-2.115420000000011</v>
      </c>
      <c r="E100">
        <v>-121.07874</v>
      </c>
      <c r="F100" s="2">
        <f t="shared" si="361"/>
        <v>-1.7830799999999947</v>
      </c>
      <c r="G100">
        <v>-121.74769999999999</v>
      </c>
      <c r="H100" s="2">
        <f t="shared" si="362"/>
        <v>-2.0483999999999973</v>
      </c>
      <c r="I100">
        <v>-121.23486</v>
      </c>
      <c r="J100" s="2">
        <f t="shared" si="363"/>
        <v>-2.2602399999999925</v>
      </c>
      <c r="K100">
        <v>-120.15974</v>
      </c>
      <c r="L100" s="2">
        <f t="shared" si="364"/>
        <v>-2.7008799999999944</v>
      </c>
      <c r="M100">
        <v>-118.62943</v>
      </c>
      <c r="N100" s="2">
        <f t="shared" si="365"/>
        <v>-2.9602600000000017</v>
      </c>
      <c r="O100">
        <v>-116.56063</v>
      </c>
      <c r="P100" s="2">
        <f t="shared" si="366"/>
        <v>-2.8716499999999989</v>
      </c>
      <c r="Q100">
        <v>-114.05689</v>
      </c>
      <c r="R100" s="2">
        <f t="shared" si="366"/>
        <v>-2.5111200000000018</v>
      </c>
      <c r="S100">
        <v>-111.04948</v>
      </c>
      <c r="T100" s="2">
        <f t="shared" si="367"/>
        <v>-2.1382000000000083</v>
      </c>
      <c r="U100">
        <v>-108.58696999999999</v>
      </c>
      <c r="V100" s="2">
        <f t="shared" si="368"/>
        <v>-2.0485099999999896</v>
      </c>
      <c r="W100">
        <v>-110.60489</v>
      </c>
      <c r="X100" s="2">
        <f t="shared" si="369"/>
        <v>-1.4530199999999915</v>
      </c>
      <c r="Y100">
        <v>-112.11904</v>
      </c>
      <c r="Z100" s="2">
        <f t="shared" si="370"/>
        <v>-1.2165700000000008</v>
      </c>
      <c r="AA100">
        <v>-112.24406999999999</v>
      </c>
      <c r="AB100" s="2">
        <f t="shared" si="371"/>
        <v>-1.0965699999999963</v>
      </c>
    </row>
    <row r="101" spans="1:28">
      <c r="A101" t="s">
        <v>1</v>
      </c>
      <c r="B101" t="s">
        <v>19</v>
      </c>
      <c r="C101">
        <v>-116.91424000000001</v>
      </c>
      <c r="D101" s="2">
        <f t="shared" si="360"/>
        <v>-2.1155200000000143</v>
      </c>
      <c r="E101">
        <v>-121.43216</v>
      </c>
      <c r="F101" s="2">
        <f t="shared" si="361"/>
        <v>-2.1364999999999945</v>
      </c>
      <c r="G101">
        <v>-121.64127000000001</v>
      </c>
      <c r="H101" s="2">
        <f t="shared" si="362"/>
        <v>-1.9419700000000084</v>
      </c>
      <c r="I101">
        <v>-120.67458999999999</v>
      </c>
      <c r="J101" s="2">
        <f t="shared" si="363"/>
        <v>-1.6999699999999898</v>
      </c>
      <c r="K101">
        <v>-119.24822</v>
      </c>
      <c r="L101" s="2">
        <f t="shared" si="364"/>
        <v>-1.7893599999999985</v>
      </c>
      <c r="M101">
        <v>-117.67367</v>
      </c>
      <c r="N101" s="2">
        <f t="shared" si="365"/>
        <v>-2.0045000000000037</v>
      </c>
      <c r="O101">
        <v>-116.00348</v>
      </c>
      <c r="P101" s="2">
        <f t="shared" si="366"/>
        <v>-2.3144999999999918</v>
      </c>
      <c r="Q101">
        <v>-114.05685</v>
      </c>
      <c r="R101" s="2">
        <f t="shared" si="366"/>
        <v>-2.5110800000000033</v>
      </c>
      <c r="S101">
        <v>-111.53379</v>
      </c>
      <c r="T101" s="2">
        <f t="shared" si="367"/>
        <v>-2.6225100000000019</v>
      </c>
      <c r="U101">
        <v>-108.79855000000001</v>
      </c>
      <c r="V101" s="2">
        <f t="shared" si="368"/>
        <v>-2.2600900000000017</v>
      </c>
      <c r="W101">
        <v>-110.79022000000001</v>
      </c>
      <c r="X101" s="2">
        <f t="shared" si="369"/>
        <v>-1.6383499999999991</v>
      </c>
      <c r="Y101">
        <v>-112.22584000000001</v>
      </c>
      <c r="Z101" s="2">
        <f t="shared" si="370"/>
        <v>-1.3233700000000077</v>
      </c>
      <c r="AA101">
        <v>-112.35409</v>
      </c>
      <c r="AB101" s="2">
        <f t="shared" si="371"/>
        <v>-1.206590000000002</v>
      </c>
    </row>
    <row r="102" spans="1:28">
      <c r="A102" t="s">
        <v>1</v>
      </c>
      <c r="B102" t="s">
        <v>20</v>
      </c>
      <c r="C102">
        <v>-116.51487</v>
      </c>
      <c r="D102" s="2">
        <f t="shared" si="360"/>
        <v>-1.7161500000000096</v>
      </c>
      <c r="E102">
        <v>-121.1507</v>
      </c>
      <c r="F102" s="2">
        <f t="shared" si="361"/>
        <v>-1.8550399999999989</v>
      </c>
      <c r="G102">
        <v>-121.8155</v>
      </c>
      <c r="H102" s="2">
        <f t="shared" si="362"/>
        <v>-2.1162000000000027</v>
      </c>
      <c r="I102">
        <v>-121.34327999999999</v>
      </c>
      <c r="J102" s="2">
        <f t="shared" si="363"/>
        <v>-2.3686599999999878</v>
      </c>
      <c r="K102">
        <v>-120.14337</v>
      </c>
      <c r="L102" s="2">
        <f t="shared" si="364"/>
        <v>-2.6845099999999995</v>
      </c>
      <c r="M102">
        <v>-118.65027000000001</v>
      </c>
      <c r="N102" s="2">
        <f t="shared" si="365"/>
        <v>-2.9811000000000085</v>
      </c>
      <c r="O102">
        <v>-116.73705</v>
      </c>
      <c r="P102" s="2">
        <f t="shared" si="366"/>
        <v>-3.0480699999999921</v>
      </c>
      <c r="Q102">
        <v>-114.15940999999999</v>
      </c>
      <c r="R102" s="2">
        <f t="shared" si="366"/>
        <v>-2.6136400000000002</v>
      </c>
      <c r="S102">
        <v>-110.37744000000001</v>
      </c>
      <c r="T102" s="2">
        <f t="shared" si="367"/>
        <v>-1.4661600000000128</v>
      </c>
      <c r="U102">
        <v>-107.90259</v>
      </c>
      <c r="V102" s="2">
        <f t="shared" si="368"/>
        <v>-1.3641299999999994</v>
      </c>
      <c r="W102">
        <v>-110.31959000000001</v>
      </c>
      <c r="X102" s="2">
        <f t="shared" si="369"/>
        <v>-1.1677199999999992</v>
      </c>
      <c r="Y102">
        <v>-112.03673000000001</v>
      </c>
      <c r="Z102" s="2">
        <f t="shared" si="370"/>
        <v>-1.1342600000000083</v>
      </c>
      <c r="AA102">
        <v>-112.10621</v>
      </c>
      <c r="AB102" s="2">
        <f t="shared" si="371"/>
        <v>-0.95871000000000706</v>
      </c>
    </row>
    <row r="103" spans="1:28">
      <c r="A103" t="s">
        <v>1</v>
      </c>
      <c r="B103" t="s">
        <v>21</v>
      </c>
      <c r="C103">
        <v>-115.74947</v>
      </c>
      <c r="D103" s="2">
        <f t="shared" si="360"/>
        <v>-0.95075000000000998</v>
      </c>
      <c r="E103">
        <v>-120.85572999999999</v>
      </c>
      <c r="F103" s="2">
        <f t="shared" si="361"/>
        <v>-1.5600699999999925</v>
      </c>
      <c r="G103">
        <v>-121.55275</v>
      </c>
      <c r="H103" s="2">
        <f t="shared" si="362"/>
        <v>-1.8534500000000058</v>
      </c>
      <c r="I103">
        <v>-121.16061000000001</v>
      </c>
      <c r="J103" s="2">
        <f t="shared" si="363"/>
        <v>-2.1859900000000003</v>
      </c>
      <c r="K103">
        <v>-119.99630000000001</v>
      </c>
      <c r="L103" s="2">
        <f t="shared" si="364"/>
        <v>-2.5374400000000001</v>
      </c>
      <c r="M103">
        <v>-118.47076</v>
      </c>
      <c r="N103" s="2">
        <f t="shared" si="365"/>
        <v>-2.8015900000000009</v>
      </c>
      <c r="O103">
        <v>-116.47944</v>
      </c>
      <c r="P103" s="2">
        <f t="shared" si="366"/>
        <v>-2.7904599999999924</v>
      </c>
      <c r="Q103">
        <v>-113.71292</v>
      </c>
      <c r="R103" s="2">
        <f t="shared" si="366"/>
        <v>-2.167150000000003</v>
      </c>
      <c r="S103">
        <v>-109.9059</v>
      </c>
      <c r="T103" s="2">
        <f t="shared" si="367"/>
        <v>-0.99462000000000828</v>
      </c>
      <c r="U103">
        <v>-107.66921000000001</v>
      </c>
      <c r="V103" s="2">
        <f t="shared" si="368"/>
        <v>-1.1307500000000026</v>
      </c>
      <c r="W103">
        <v>-109.99708</v>
      </c>
      <c r="X103" s="2">
        <f t="shared" si="369"/>
        <v>-0.84520999999999091</v>
      </c>
      <c r="Y103">
        <v>-111.63596</v>
      </c>
      <c r="Z103" s="2">
        <f t="shared" si="370"/>
        <v>-0.73348999999999975</v>
      </c>
      <c r="AA103">
        <v>-111.83517000000001</v>
      </c>
      <c r="AB103" s="2">
        <f t="shared" si="371"/>
        <v>-0.68767000000000778</v>
      </c>
    </row>
    <row r="104" spans="1:28">
      <c r="A104" t="s">
        <v>1</v>
      </c>
      <c r="B104" t="s">
        <v>17</v>
      </c>
      <c r="C104">
        <v>-115.88787000000001</v>
      </c>
      <c r="D104" s="2">
        <f t="shared" si="360"/>
        <v>-1.0891500000000143</v>
      </c>
      <c r="E104">
        <v>-121.23479</v>
      </c>
      <c r="F104" s="2">
        <f t="shared" si="361"/>
        <v>-1.9391300000000022</v>
      </c>
      <c r="G104">
        <v>-121.48775999999999</v>
      </c>
      <c r="H104" s="2">
        <f t="shared" si="362"/>
        <v>-1.7884599999999971</v>
      </c>
      <c r="I104">
        <v>-120.57951</v>
      </c>
      <c r="J104" s="2">
        <f t="shared" si="363"/>
        <v>-1.6048899999999939</v>
      </c>
      <c r="K104">
        <v>-119.11994</v>
      </c>
      <c r="L104" s="2">
        <f t="shared" si="364"/>
        <v>-1.6610799999999948</v>
      </c>
      <c r="M104">
        <v>-117.4956</v>
      </c>
      <c r="N104" s="2">
        <f t="shared" si="365"/>
        <v>-1.8264299999999984</v>
      </c>
      <c r="O104">
        <v>-115.71293</v>
      </c>
      <c r="P104" s="2">
        <f t="shared" si="366"/>
        <v>-2.0239499999999957</v>
      </c>
      <c r="Q104">
        <v>-113.71263999999999</v>
      </c>
      <c r="R104" s="2">
        <f t="shared" si="366"/>
        <v>-2.1668699999999994</v>
      </c>
      <c r="S104">
        <v>-111.13291</v>
      </c>
      <c r="T104" s="2">
        <f t="shared" si="367"/>
        <v>-2.2216300000000011</v>
      </c>
      <c r="U104">
        <v>-108.36096000000001</v>
      </c>
      <c r="V104" s="2">
        <f t="shared" si="368"/>
        <v>-1.8225000000000016</v>
      </c>
      <c r="W104">
        <v>-110.48025</v>
      </c>
      <c r="X104" s="2">
        <f t="shared" si="369"/>
        <v>-1.3283799999999921</v>
      </c>
      <c r="Y104">
        <v>-111.99522</v>
      </c>
      <c r="Z104" s="2">
        <f t="shared" si="370"/>
        <v>-1.0927500000000059</v>
      </c>
      <c r="AA104">
        <v>-112.14709999999999</v>
      </c>
      <c r="AB104" s="2">
        <f t="shared" si="371"/>
        <v>-0.99959999999999738</v>
      </c>
    </row>
    <row r="105" spans="1:28">
      <c r="A105" t="s">
        <v>2</v>
      </c>
      <c r="B105" t="s">
        <v>22</v>
      </c>
      <c r="C105">
        <v>-131.68961999999999</v>
      </c>
      <c r="D105" s="2">
        <f>C105-C$130-$C$43*3</f>
        <v>-2.4478999999999971</v>
      </c>
      <c r="E105">
        <v>-136.20681999999999</v>
      </c>
      <c r="F105" s="2">
        <f>E105-E$130-$C$43*3</f>
        <v>-2.4681599999999904</v>
      </c>
      <c r="G105">
        <v>-136.69900000000001</v>
      </c>
      <c r="H105" s="2">
        <f>G105-G$130-$C$43*3</f>
        <v>-2.5567000000000135</v>
      </c>
      <c r="I105">
        <v>-136.24051</v>
      </c>
      <c r="J105" s="2">
        <f>I105-I$130-$C$43*3</f>
        <v>-2.8228899999999939</v>
      </c>
      <c r="K105">
        <v>-135.14359999999999</v>
      </c>
      <c r="L105" s="2">
        <f>K105-K$130-$C$43*3</f>
        <v>-3.2417399999999859</v>
      </c>
      <c r="M105">
        <v>-133.73027999999999</v>
      </c>
      <c r="N105" s="2">
        <f>M105-M$130-$C$43*3</f>
        <v>-3.6181099999999944</v>
      </c>
      <c r="O105">
        <v>-131.93172999999999</v>
      </c>
      <c r="P105" s="2">
        <f>O105-O$130-$C$43*3</f>
        <v>-3.7997499999999818</v>
      </c>
      <c r="Q105">
        <v>-129.40743000000001</v>
      </c>
      <c r="R105" s="2">
        <f>Q105-Q$130-$C$43*3</f>
        <v>-3.4186600000000098</v>
      </c>
      <c r="S105">
        <v>-125.79397</v>
      </c>
      <c r="T105" s="2">
        <f>S105-S$130-$C$43*3</f>
        <v>-2.4396900000000059</v>
      </c>
      <c r="U105">
        <v>-123.27675000000001</v>
      </c>
      <c r="V105" s="2">
        <f>U105-U$130-$C$43*3</f>
        <v>-2.2952900000000014</v>
      </c>
      <c r="W105">
        <v>-125.28355000000001</v>
      </c>
      <c r="X105" s="2">
        <f>W105-W$130-$C$43*3</f>
        <v>-1.688679999999998</v>
      </c>
      <c r="Y105">
        <v>-126.68333</v>
      </c>
      <c r="Z105" s="2">
        <f>Y105-Y$130-$C$43*3</f>
        <v>-1.3378599999999992</v>
      </c>
      <c r="AA105">
        <v>-126.79495</v>
      </c>
      <c r="AB105" s="2">
        <f>AA105-AA$130-$C$43*3</f>
        <v>-1.2044500000000014</v>
      </c>
    </row>
    <row r="106" spans="1:28">
      <c r="A106" t="s">
        <v>2</v>
      </c>
      <c r="B106" t="s">
        <v>23</v>
      </c>
      <c r="C106">
        <v>-129.69006999999999</v>
      </c>
      <c r="D106" s="2">
        <f>C106-C$130-$C$43*3</f>
        <v>-0.44834999999999781</v>
      </c>
      <c r="E106">
        <v>-136.18548999999999</v>
      </c>
      <c r="F106" s="2">
        <f>E106-E$130-$C$43*3</f>
        <v>-2.4468299999999843</v>
      </c>
      <c r="G106">
        <v>-136.67875000000001</v>
      </c>
      <c r="H106" s="2">
        <f>G106-G$130-$C$43*3</f>
        <v>-2.5364500000000092</v>
      </c>
      <c r="I106">
        <v>-136.47296</v>
      </c>
      <c r="J106" s="2">
        <f>I106-I$130-$C$43*3</f>
        <v>-3.0553399999999939</v>
      </c>
      <c r="K106">
        <v>-135.37388999999999</v>
      </c>
      <c r="L106" s="2">
        <f>K106-K$130-$C$43*3</f>
        <v>-3.4720299999999824</v>
      </c>
      <c r="M106">
        <v>-133.85096999999999</v>
      </c>
      <c r="N106" s="2">
        <f>M106-M$130-$C$43*3</f>
        <v>-3.7387999999999906</v>
      </c>
      <c r="O106">
        <v>-131.89021</v>
      </c>
      <c r="P106" s="2">
        <f>O106-O$130-$C$43*3</f>
        <v>-3.7582299999999904</v>
      </c>
      <c r="Q106">
        <v>-129.40723</v>
      </c>
      <c r="R106" s="2">
        <f>Q106-Q$130-$C$43*3</f>
        <v>-3.4184600000000032</v>
      </c>
      <c r="S106">
        <v>-126.15730000000001</v>
      </c>
      <c r="T106" s="2">
        <f>S106-S$130-$C$43*3</f>
        <v>-2.8030200000000107</v>
      </c>
      <c r="U106">
        <v>-122.9234</v>
      </c>
      <c r="V106" s="2">
        <f>U106-U$130-$C$43*3</f>
        <v>-1.9419399999999953</v>
      </c>
      <c r="W106">
        <v>-124.80354</v>
      </c>
      <c r="X106" s="2">
        <f>W106-W$130-$C$43*3</f>
        <v>-1.2086699999999908</v>
      </c>
      <c r="Y106">
        <v>-126.22727999999999</v>
      </c>
      <c r="Z106" s="2">
        <f>Y106-Y$130-$C$43*3</f>
        <v>-0.88180999999999443</v>
      </c>
      <c r="AA106">
        <v>-126.45578999999999</v>
      </c>
      <c r="AB106" s="2">
        <f>AA106-AA$130-$C$43*3</f>
        <v>-0.86528999999999456</v>
      </c>
    </row>
    <row r="107" spans="1:28">
      <c r="A107" t="s">
        <v>2</v>
      </c>
      <c r="B107" t="s">
        <v>12</v>
      </c>
      <c r="C107">
        <v>-128.88444000000001</v>
      </c>
      <c r="D107" s="2">
        <f>C107-C$130-$C$43*3</f>
        <v>0.35727999999998161</v>
      </c>
      <c r="E107">
        <v>-134.72952000000001</v>
      </c>
      <c r="F107" s="2">
        <f>E107-E$130-$C$43*3</f>
        <v>-0.99086000000000496</v>
      </c>
      <c r="G107">
        <v>-135.81135</v>
      </c>
      <c r="H107" s="2">
        <f>G107-G$130-$C$43*3</f>
        <v>-1.6690500000000057</v>
      </c>
      <c r="I107">
        <v>-135.84968000000001</v>
      </c>
      <c r="J107" s="2">
        <f>I107-I$130-$C$43*3</f>
        <v>-2.4320599999999999</v>
      </c>
      <c r="K107">
        <v>-134.87286</v>
      </c>
      <c r="L107" s="2">
        <f>K107-K$130-$C$43*3</f>
        <v>-2.9709999999999965</v>
      </c>
      <c r="M107">
        <v>-133.34683999999999</v>
      </c>
      <c r="N107" s="2">
        <f>M107-M$130-$C$43*3</f>
        <v>-3.2346699999999871</v>
      </c>
      <c r="O107">
        <v>-131.24599000000001</v>
      </c>
      <c r="P107" s="2">
        <f>O107-O$130-$C$43*3</f>
        <v>-3.1140100000000004</v>
      </c>
      <c r="Q107">
        <v>-128.43642</v>
      </c>
      <c r="R107" s="2">
        <f>Q107-Q$130-$C$43*3</f>
        <v>-2.447650000000003</v>
      </c>
      <c r="S107">
        <v>-124.54391</v>
      </c>
      <c r="T107" s="2">
        <f>S107-S$130-$C$43*3</f>
        <v>-1.1896300000000011</v>
      </c>
      <c r="U107">
        <v>-120.99303</v>
      </c>
      <c r="V107" s="2">
        <f>U107-U$130-$C$43*3</f>
        <v>-1.156999999999897E-2</v>
      </c>
      <c r="W107">
        <v>-123.02128999999999</v>
      </c>
      <c r="X107" s="2">
        <f>W107-W$130-$C$43*3</f>
        <v>0.57358000000001397</v>
      </c>
      <c r="Y107">
        <v>-124.81115</v>
      </c>
      <c r="Z107" s="2">
        <f>Y107-Y$130-$C$43*3</f>
        <v>0.53432000000000102</v>
      </c>
      <c r="AA107">
        <v>-125.31699</v>
      </c>
      <c r="AB107" s="2">
        <f>AA107-AA$130-$C$43*3</f>
        <v>0.27350999999999459</v>
      </c>
    </row>
    <row r="108" spans="1:28">
      <c r="A108" t="s">
        <v>2</v>
      </c>
      <c r="B108" t="s">
        <v>16</v>
      </c>
      <c r="C108">
        <v>-130.38685000000001</v>
      </c>
      <c r="D108" s="2">
        <f>C108-C$130-$C$43*3</f>
        <v>-1.145130000000016</v>
      </c>
      <c r="E108">
        <v>-135.57140000000001</v>
      </c>
      <c r="F108" s="2">
        <f>E108-E$130-$C$43*3</f>
        <v>-1.8327400000000083</v>
      </c>
      <c r="G108">
        <v>-136.13845000000001</v>
      </c>
      <c r="H108" s="2">
        <f>G108-G$130-$C$43*3</f>
        <v>-1.9961500000000072</v>
      </c>
      <c r="I108">
        <v>-135.72385</v>
      </c>
      <c r="J108" s="2">
        <f>I108-I$130-$C$43*3</f>
        <v>-2.3062299999999922</v>
      </c>
      <c r="K108">
        <v>-134.62123</v>
      </c>
      <c r="L108" s="2">
        <f>K108-K$130-$C$43*3</f>
        <v>-2.7193699999999907</v>
      </c>
      <c r="M108">
        <v>-133.14138</v>
      </c>
      <c r="N108" s="2">
        <f>M108-M$130-$C$43*3</f>
        <v>-3.0292099999999991</v>
      </c>
      <c r="O108">
        <v>-131.20553000000001</v>
      </c>
      <c r="P108" s="2">
        <f>O108-O$130-$C$43*3</f>
        <v>-3.0735500000000044</v>
      </c>
      <c r="Q108">
        <v>-128.42425</v>
      </c>
      <c r="R108" s="2">
        <f>Q108-Q$130-$C$43*3</f>
        <v>-2.4354800000000054</v>
      </c>
      <c r="S108">
        <v>-125.27585000000001</v>
      </c>
      <c r="T108" s="2">
        <f>S108-S$130-$C$43*3</f>
        <v>-1.9215700000000098</v>
      </c>
      <c r="U108">
        <v>-122.72096000000001</v>
      </c>
      <c r="V108" s="2">
        <f>U108-U$130-$C$43*3</f>
        <v>-1.7394999999999996</v>
      </c>
      <c r="W108">
        <v>-124.83891</v>
      </c>
      <c r="X108" s="2">
        <f>W108-W$130-$C$43*3</f>
        <v>-1.2440399999999912</v>
      </c>
      <c r="Y108">
        <v>-126.37573</v>
      </c>
      <c r="Z108" s="2">
        <f>Y108-Y$130-$C$43*3</f>
        <v>-1.0302600000000055</v>
      </c>
      <c r="AA108">
        <v>-126.49559000000001</v>
      </c>
      <c r="AB108" s="2">
        <f>AA108-AA$130-$C$43*3</f>
        <v>-0.90509000000000839</v>
      </c>
    </row>
    <row r="109" spans="1:28">
      <c r="A109" t="s">
        <v>2</v>
      </c>
      <c r="B109" t="s">
        <v>17</v>
      </c>
      <c r="C109">
        <v>-130.00698</v>
      </c>
      <c r="D109" s="2">
        <f>C109-C$130-$C$43*3</f>
        <v>-0.76526000000000494</v>
      </c>
      <c r="E109">
        <v>-135.60159999999999</v>
      </c>
      <c r="F109" s="2">
        <f>E109-E$130-$C$43*3</f>
        <v>-1.8629399999999876</v>
      </c>
      <c r="G109">
        <v>-135.80206000000001</v>
      </c>
      <c r="H109" s="2">
        <f>G109-G$130-$C$43*3</f>
        <v>-1.6597600000000128</v>
      </c>
      <c r="I109">
        <v>-134.84789000000001</v>
      </c>
      <c r="J109" s="2">
        <f>I109-I$130-$C$43*3</f>
        <v>-1.4302700000000002</v>
      </c>
      <c r="K109">
        <v>-133.50881999999999</v>
      </c>
      <c r="L109" s="2">
        <f>K109-K$130-$C$43*3</f>
        <v>-1.6069599999999795</v>
      </c>
      <c r="M109">
        <v>-131.99423999999999</v>
      </c>
      <c r="N109" s="2">
        <f>M109-M$130-$C$43*3</f>
        <v>-1.8820699999999917</v>
      </c>
      <c r="O109">
        <v>-130.34971999999999</v>
      </c>
      <c r="P109" s="2">
        <f>O109-O$130-$C$43*3</f>
        <v>-2.2177399999999849</v>
      </c>
      <c r="Q109">
        <v>-128.42407</v>
      </c>
      <c r="R109" s="2">
        <f>Q109-Q$130-$C$43*3</f>
        <v>-2.4353000000000051</v>
      </c>
      <c r="S109">
        <v>-125.83158</v>
      </c>
      <c r="T109" s="2">
        <f>S109-S$130-$C$43*3</f>
        <v>-2.4773000000000067</v>
      </c>
      <c r="U109">
        <v>-122.901</v>
      </c>
      <c r="V109" s="2">
        <f>U109-U$130-$C$43*3</f>
        <v>-1.9195399999999907</v>
      </c>
      <c r="W109">
        <v>-124.81471000000001</v>
      </c>
      <c r="X109" s="2">
        <f>W109-W$130-$C$43*3</f>
        <v>-1.2198399999999978</v>
      </c>
      <c r="Y109">
        <v>-126.23236</v>
      </c>
      <c r="Z109" s="2">
        <f>Y109-Y$130-$C$43*3</f>
        <v>-0.88689000000000107</v>
      </c>
      <c r="AA109">
        <v>-126.43724</v>
      </c>
      <c r="AB109" s="2">
        <f>AA109-AA$130-$C$43*3</f>
        <v>-0.84674000000000404</v>
      </c>
    </row>
    <row r="110" spans="1:28">
      <c r="A110" t="s">
        <v>3</v>
      </c>
      <c r="B110" t="s">
        <v>18</v>
      </c>
      <c r="C110">
        <v>-107.90546999999999</v>
      </c>
      <c r="D110" s="2">
        <f>C110-C$130-$C$43-$C$44+$C$45</f>
        <v>-0.37175000000000136</v>
      </c>
      <c r="E110">
        <v>-112.44061000000001</v>
      </c>
      <c r="F110" s="2">
        <f>E110-E$130-$C$43-$C$44+$C$45</f>
        <v>-0.4099500000000047</v>
      </c>
      <c r="G110">
        <v>-113.40584</v>
      </c>
      <c r="H110" s="2">
        <f>G110-G$130-$C$43-$C$44+$C$45</f>
        <v>-0.97154000000000007</v>
      </c>
      <c r="I110">
        <v>-112.96041</v>
      </c>
      <c r="J110" s="2">
        <f>I110-I$130-$C$43-$C$44+$C$45</f>
        <v>-1.2507899999999905</v>
      </c>
      <c r="K110">
        <v>-110.85111999999999</v>
      </c>
      <c r="L110" s="2">
        <f>K110-K$130-$C$43-$C$44+$C$45</f>
        <v>-0.6572599999999893</v>
      </c>
      <c r="M110">
        <v>-108.98255</v>
      </c>
      <c r="N110" s="2">
        <f>M110-M$130-$C$43-$C$44+$C$45</f>
        <v>-0.57838000000000545</v>
      </c>
      <c r="O110">
        <v>-106.50826000000001</v>
      </c>
      <c r="P110" s="2">
        <f>O110-O$130-$C$43-$C$44+$C$45</f>
        <v>-8.4280000000002353E-2</v>
      </c>
      <c r="Q110">
        <v>-103.70932999999999</v>
      </c>
      <c r="R110" s="2">
        <f>Q110-Q$130-$C$43-$C$44+$C$45</f>
        <v>0.57143999999999995</v>
      </c>
      <c r="S110">
        <v>-100.49602</v>
      </c>
      <c r="T110" s="2">
        <f>S110-S$130-$C$43-$C$44+$C$45</f>
        <v>1.1502599999999932</v>
      </c>
      <c r="U110">
        <v>-97.850549999999998</v>
      </c>
      <c r="V110" s="2">
        <f>U110-U$130-$C$43-$C$44+$C$45</f>
        <v>1.4229100000000061</v>
      </c>
      <c r="W110">
        <v>-101.24524</v>
      </c>
      <c r="X110" s="2">
        <f>W110-W$130-$C$43-$C$44+$C$45</f>
        <v>0.6416300000000108</v>
      </c>
      <c r="Y110">
        <v>-102.86705000000001</v>
      </c>
      <c r="Z110" s="2">
        <f>Y110-Y$130-$C$43-$C$44+$C$45</f>
        <v>0.77041999999999167</v>
      </c>
      <c r="AA110">
        <v>-102.79051</v>
      </c>
      <c r="AB110" s="2">
        <f>AA110-AA$130-$C$43-$C$44+$C$45</f>
        <v>1.09199</v>
      </c>
    </row>
    <row r="111" spans="1:28">
      <c r="A111" t="s">
        <v>3</v>
      </c>
      <c r="B111" t="s">
        <v>19</v>
      </c>
      <c r="C111">
        <v>-106.72951999999999</v>
      </c>
      <c r="D111" s="2">
        <f>C111-C$130-$C$43-$C$44+$C$45</f>
        <v>0.80419999999999892</v>
      </c>
      <c r="E111">
        <v>-110.88016</v>
      </c>
      <c r="F111" s="2">
        <f>E111-E$130-$C$43-$C$44+$C$45</f>
        <v>1.1504999999999983</v>
      </c>
      <c r="G111">
        <v>-111.09479</v>
      </c>
      <c r="H111" s="2">
        <f>G111-G$130-$C$43-$C$44+$C$45</f>
        <v>1.3395099999999944</v>
      </c>
      <c r="I111">
        <v>-110.14592</v>
      </c>
      <c r="J111" s="2">
        <f>I111-I$130-$C$43-$C$44+$C$45</f>
        <v>1.5637000000000016</v>
      </c>
      <c r="K111">
        <v>-108.74876</v>
      </c>
      <c r="L111" s="2">
        <f>K111-K$130-$C$43-$C$44+$C$45</f>
        <v>1.4451000000000009</v>
      </c>
      <c r="M111">
        <v>-107.24794</v>
      </c>
      <c r="N111" s="2">
        <f>M111-M$130-$C$43-$C$44+$C$45</f>
        <v>1.1562299999999981</v>
      </c>
      <c r="O111">
        <v>-105.65344</v>
      </c>
      <c r="P111" s="2">
        <f>O111-O$130-$C$43-$C$44+$C$45</f>
        <v>0.77054000000000133</v>
      </c>
      <c r="Q111">
        <v>-103.70945</v>
      </c>
      <c r="R111" s="2">
        <f>Q111-Q$130-$C$43-$C$44+$C$45</f>
        <v>0.57131999999999028</v>
      </c>
      <c r="S111">
        <v>-101.12231</v>
      </c>
      <c r="T111" s="2">
        <f>S111-S$130-$C$43-$C$44+$C$45</f>
        <v>0.52396999999999583</v>
      </c>
      <c r="U111">
        <v>-98.241640000000004</v>
      </c>
      <c r="V111" s="2">
        <f>U111-U$130-$C$43-$C$44+$C$45</f>
        <v>1.0318200000000006</v>
      </c>
      <c r="W111">
        <v>-101.289</v>
      </c>
      <c r="X111" s="2">
        <f>W111-W$130-$C$43-$C$44+$C$45</f>
        <v>0.59787000000000479</v>
      </c>
      <c r="Y111">
        <v>-102.51828</v>
      </c>
      <c r="Z111" s="2">
        <f>Y111-Y$130-$C$43-$C$44+$C$45</f>
        <v>1.1191899999999935</v>
      </c>
      <c r="AA111">
        <v>-102.28063</v>
      </c>
      <c r="AB111" s="2">
        <f>AA111-AA$130-$C$43-$C$44+$C$45</f>
        <v>1.6018699999999955</v>
      </c>
    </row>
    <row r="112" spans="1:28">
      <c r="A112" t="s">
        <v>3</v>
      </c>
      <c r="B112" t="s">
        <v>24</v>
      </c>
      <c r="C112">
        <v>-106.20242</v>
      </c>
      <c r="D112" s="2">
        <f>C112-C$130-$C$43-$C$44+$C$45</f>
        <v>1.331299999999989</v>
      </c>
      <c r="E112">
        <v>-110.8391</v>
      </c>
      <c r="F112" s="2">
        <f>E112-E$130-$C$43-$C$44+$C$45</f>
        <v>1.19156</v>
      </c>
      <c r="G112">
        <v>-111.39747</v>
      </c>
      <c r="H112" s="2">
        <f>G112-G$130-$C$43-$C$44+$C$45</f>
        <v>1.0368299999999993</v>
      </c>
      <c r="I112">
        <v>-110.97129</v>
      </c>
      <c r="J112" s="2">
        <f>I112-I$130-$C$43-$C$44+$C$45</f>
        <v>0.73833000000000926</v>
      </c>
      <c r="K112">
        <v>-109.90836</v>
      </c>
      <c r="L112" s="2">
        <f>K112-K$130-$C$43-$C$44+$C$45</f>
        <v>0.28550000000000342</v>
      </c>
      <c r="M112">
        <v>-108.65799</v>
      </c>
      <c r="N112" s="2">
        <f>M112-M$130-$C$43-$C$44+$C$45</f>
        <v>-0.25382000000000016</v>
      </c>
      <c r="O112">
        <v>-106.871</v>
      </c>
      <c r="P112" s="2">
        <f>O112-O$130-$C$43-$C$44+$C$45</f>
        <v>-0.44701999999999043</v>
      </c>
      <c r="Q112">
        <v>-104.17294</v>
      </c>
      <c r="R112" s="2">
        <f>Q112-Q$130-$C$43-$C$44+$C$45</f>
        <v>0.10782999999999721</v>
      </c>
      <c r="S112">
        <v>-100.39205</v>
      </c>
      <c r="T112" s="2">
        <f>S112-S$130-$C$43-$C$44+$C$45</f>
        <v>1.2542299999999971</v>
      </c>
      <c r="U112">
        <v>-97.657570000000007</v>
      </c>
      <c r="V112" s="2">
        <f>U112-U$130-$C$43-$C$44+$C$45</f>
        <v>1.6158899999999976</v>
      </c>
      <c r="W112">
        <v>-100.33904</v>
      </c>
      <c r="X112" s="2">
        <f>W112-W$130-$C$43-$C$44+$C$45</f>
        <v>1.5478300000000091</v>
      </c>
      <c r="Y112">
        <v>-101.97587</v>
      </c>
      <c r="Z112" s="2">
        <f>Y112-Y$130-$C$43-$C$44+$C$45</f>
        <v>1.6615999999999973</v>
      </c>
      <c r="AA112">
        <v>-101.97682</v>
      </c>
      <c r="AB112" s="2">
        <f>AA112-AA$130-$C$43-$C$44+$C$45</f>
        <v>1.905679999999994</v>
      </c>
    </row>
    <row r="113" spans="1:28">
      <c r="A113" t="s">
        <v>3</v>
      </c>
      <c r="B113" t="s">
        <v>25</v>
      </c>
      <c r="C113">
        <v>-107.60466</v>
      </c>
      <c r="D113" s="2">
        <f>C113-C$130-$C$43-$C$44+$C$45</f>
        <v>-7.094000000000289E-2</v>
      </c>
      <c r="E113">
        <v>-112.88324</v>
      </c>
      <c r="F113" s="2">
        <f>E113-E$130-$C$43-$C$44+$C$45</f>
        <v>-0.85257999999999878</v>
      </c>
      <c r="G113">
        <v>-113.85138999999999</v>
      </c>
      <c r="H113" s="2">
        <f>G113-G$130-$C$43-$C$44+$C$45</f>
        <v>-1.4170899999999973</v>
      </c>
      <c r="I113">
        <v>-113.38382</v>
      </c>
      <c r="J113" s="2">
        <f>I113-I$130-$C$43-$C$44+$C$45</f>
        <v>-1.6741999999999946</v>
      </c>
      <c r="K113">
        <v>-111.51327000000001</v>
      </c>
      <c r="L113" s="2">
        <f>K113-K$130-$C$43-$C$44+$C$45</f>
        <v>-1.3194100000000004</v>
      </c>
      <c r="M113">
        <v>-109.02615</v>
      </c>
      <c r="N113" s="2">
        <f>M113-M$130-$C$43-$C$44+$C$45</f>
        <v>-0.62198000000000331</v>
      </c>
      <c r="O113">
        <v>-106.65658000000001</v>
      </c>
      <c r="P113" s="2">
        <f>O113-O$130-$C$43-$C$44+$C$45</f>
        <v>-0.23260000000000058</v>
      </c>
      <c r="Q113">
        <v>-104.17193</v>
      </c>
      <c r="R113" s="2">
        <f>Q113-Q$130-$C$43-$C$44+$C$45</f>
        <v>0.10883999999999094</v>
      </c>
      <c r="S113">
        <v>-101.04447</v>
      </c>
      <c r="T113" s="2">
        <f>S113-S$130-$C$43-$C$44+$C$45</f>
        <v>0.60180999999999063</v>
      </c>
      <c r="U113">
        <v>-98.532709999999994</v>
      </c>
      <c r="V113" s="2">
        <f>U113-U$130-$C$43-$C$44+$C$45</f>
        <v>0.74075000000001001</v>
      </c>
      <c r="W113">
        <v>-101.24163</v>
      </c>
      <c r="X113" s="2">
        <f>W113-W$130-$C$43-$C$44+$C$45</f>
        <v>0.64524000000000559</v>
      </c>
      <c r="Y113">
        <v>-102.86556</v>
      </c>
      <c r="Z113" s="2">
        <f>Y113-Y$130-$C$43-$C$44+$C$45</f>
        <v>0.77190999999999566</v>
      </c>
      <c r="AA113">
        <v>-102.62076999999999</v>
      </c>
      <c r="AB113" s="2">
        <f>AA113-AA$130-$C$43-$C$44+$C$45</f>
        <v>1.2617300000000045</v>
      </c>
    </row>
    <row r="114" spans="1:28">
      <c r="A114" t="s">
        <v>4</v>
      </c>
      <c r="B114" t="s">
        <v>26</v>
      </c>
      <c r="C114">
        <v>-112.2316</v>
      </c>
      <c r="D114" s="2">
        <f>C114-C$130-$C$43-$C$44+$C$45*0.5</f>
        <v>-1.2128800000000077</v>
      </c>
      <c r="E114">
        <v>-117.40873999999999</v>
      </c>
      <c r="F114" s="2">
        <f>E114-E$130-$C$43-$C$44+$C$45*0.5</f>
        <v>-1.8930799999999928</v>
      </c>
      <c r="G114">
        <v>-117.76636999999999</v>
      </c>
      <c r="H114" s="2">
        <f>G114-G$130-$C$43-$C$44+$C$45*0.5</f>
        <v>-1.8470699999999973</v>
      </c>
      <c r="I114">
        <v>-116.87891999999999</v>
      </c>
      <c r="J114" s="2">
        <f>I114-I$130-$C$43-$C$44+$C$45*0.5</f>
        <v>-1.6842999999999884</v>
      </c>
      <c r="K114">
        <v>-115.07722</v>
      </c>
      <c r="L114" s="2">
        <f>K114-K$130-$C$43-$C$44+$C$45*0.5</f>
        <v>-1.3983599999999918</v>
      </c>
      <c r="M114">
        <v>-112.88368</v>
      </c>
      <c r="N114" s="2">
        <f>M114-M$130-$C$43-$C$44+$C$45*0.5</f>
        <v>-0.99451000000000045</v>
      </c>
      <c r="O114">
        <v>-110.51913</v>
      </c>
      <c r="P114" s="2">
        <f>O114-O$130-$C$43-$C$44+$C$45*0.5</f>
        <v>-0.61014999999999953</v>
      </c>
      <c r="Q114">
        <v>-107.95836</v>
      </c>
      <c r="R114" s="2">
        <f>Q114-Q$130-$C$43-$C$44+$C$45*0.5</f>
        <v>-0.19259000000000492</v>
      </c>
      <c r="S114">
        <v>-104.63549</v>
      </c>
      <c r="T114" s="2">
        <f>S114-S$130-$C$43-$C$44+$C$45*0.5</f>
        <v>0.49578999999999018</v>
      </c>
      <c r="U114">
        <v>-102.06095999999999</v>
      </c>
      <c r="V114" s="2">
        <f>U114-U$130-$C$43-$C$44+$C$45*0.5</f>
        <v>0.69750000000001</v>
      </c>
      <c r="W114">
        <v>-104.7238</v>
      </c>
      <c r="X114" s="2">
        <f>W114-W$130-$C$43-$C$44+$C$45*0.5</f>
        <v>0.64807000000000903</v>
      </c>
      <c r="Y114">
        <v>-106.746</v>
      </c>
      <c r="Z114" s="2">
        <f>Y114-Y$130-$C$43-$C$44+$C$45*0.5</f>
        <v>0.37647000000000252</v>
      </c>
      <c r="AA114">
        <v>-107.24075000000001</v>
      </c>
      <c r="AB114" s="2">
        <f>AA114-AA$130-$C$43-$C$44+$C$45*0.5</f>
        <v>0.12674999999999192</v>
      </c>
    </row>
    <row r="115" spans="1:28">
      <c r="A115" t="s">
        <v>4</v>
      </c>
      <c r="B115" t="s">
        <v>21</v>
      </c>
      <c r="C115">
        <v>-111.14976</v>
      </c>
      <c r="D115" s="2">
        <f>C115-C$130-$C$43-$C$44+$C$45*0.5</f>
        <v>-0.13104000000000804</v>
      </c>
      <c r="E115">
        <v>-115.55165</v>
      </c>
      <c r="F115" s="2">
        <f>E115-E$130-$C$43-$C$44+$C$45*0.5</f>
        <v>-3.5989999999993305E-2</v>
      </c>
      <c r="G115">
        <v>-115.80561</v>
      </c>
      <c r="H115" s="2">
        <f>G115-G$130-$C$43-$C$44+$C$45*0.5</f>
        <v>0.11368999999999607</v>
      </c>
      <c r="I115">
        <v>-115.37823</v>
      </c>
      <c r="J115" s="2">
        <f>I115-I$130-$C$43-$C$44+$C$45*0.5</f>
        <v>-0.18360999999999672</v>
      </c>
      <c r="K115">
        <v>-114.17604</v>
      </c>
      <c r="L115" s="2">
        <f>K115-K$130-$C$43-$C$44+$C$45*0.5</f>
        <v>-0.49717999999999529</v>
      </c>
      <c r="M115">
        <v>-112.65246999999999</v>
      </c>
      <c r="N115" s="2">
        <f>M115-M$130-$C$43-$C$44+$C$45*0.5</f>
        <v>-0.76329999999999609</v>
      </c>
      <c r="O115">
        <v>-110.66305</v>
      </c>
      <c r="P115" s="2">
        <f>O115-O$130-$C$43-$C$44+$C$45*0.5</f>
        <v>-0.7540699999999938</v>
      </c>
      <c r="Q115">
        <v>-107.95815</v>
      </c>
      <c r="R115" s="2">
        <f>Q115-Q$130-$C$43-$C$44+$C$45*0.5</f>
        <v>-0.19238000000000932</v>
      </c>
      <c r="S115">
        <v>-104.19441999999999</v>
      </c>
      <c r="T115" s="2">
        <f>S115-S$130-$C$43-$C$44+$C$45*0.5</f>
        <v>0.93686000000000069</v>
      </c>
      <c r="U115">
        <v>-101.65194</v>
      </c>
      <c r="V115" s="2">
        <f>U115-U$130-$C$43-$C$44+$C$45*0.5</f>
        <v>1.1065200000000082</v>
      </c>
      <c r="W115">
        <v>-104.28957</v>
      </c>
      <c r="X115" s="2">
        <f>W115-W$130-$C$43-$C$44+$C$45*0.5</f>
        <v>1.0823000000000085</v>
      </c>
      <c r="Y115">
        <v>-106.23583000000001</v>
      </c>
      <c r="Z115" s="2">
        <f>Y115-Y$130-$C$43-$C$44+$C$45*0.5</f>
        <v>0.88663999999999055</v>
      </c>
      <c r="AA115">
        <v>-106.49279</v>
      </c>
      <c r="AB115" s="2">
        <f>AA115-AA$130-$C$43-$C$44+$C$45*0.5</f>
        <v>0.8747099999999981</v>
      </c>
    </row>
    <row r="116" spans="1:28">
      <c r="A116" t="s">
        <v>4</v>
      </c>
      <c r="B116" t="s">
        <v>17</v>
      </c>
      <c r="C116">
        <v>-112.07810000000001</v>
      </c>
      <c r="D116" s="2">
        <f>C116-C$130-$C$43-$C$44+$C$45*0.5</f>
        <v>-1.0593800000000138</v>
      </c>
      <c r="E116">
        <v>-117.35675999999999</v>
      </c>
      <c r="F116" s="2">
        <f>E116-E$130-$C$43-$C$44+$C$45*0.5</f>
        <v>-1.8410999999999924</v>
      </c>
      <c r="G116">
        <v>-116.06831</v>
      </c>
      <c r="H116" s="2">
        <f>G116-G$130-$C$43-$C$44+$C$45*0.5</f>
        <v>-0.1490099999999992</v>
      </c>
      <c r="I116">
        <v>-115.41179</v>
      </c>
      <c r="J116" s="2">
        <f>I116-I$130-$C$43-$C$44+$C$45*0.5</f>
        <v>-0.21716999999999098</v>
      </c>
      <c r="K116">
        <v>-113.60342</v>
      </c>
      <c r="L116" s="2">
        <f>K116-K$130-$C$43-$C$44+$C$45*0.5</f>
        <v>7.5440000000005281E-2</v>
      </c>
      <c r="M116">
        <v>-111.89519</v>
      </c>
      <c r="N116" s="2">
        <f>M116-M$130-$C$43-$C$44+$C$45*0.5</f>
        <v>-6.0200000000016907E-3</v>
      </c>
      <c r="O116">
        <v>-110.03389</v>
      </c>
      <c r="P116" s="2">
        <f>O116-O$130-$C$43-$C$44+$C$45*0.5</f>
        <v>-0.12490999999999497</v>
      </c>
      <c r="Q116">
        <v>-107.95755</v>
      </c>
      <c r="R116" s="2">
        <f>Q116-Q$130-$C$43-$C$44+$C$45*0.5</f>
        <v>-0.19178000000000361</v>
      </c>
      <c r="S116">
        <v>-105.37027999999999</v>
      </c>
      <c r="T116" s="2">
        <f>S116-S$130-$C$43-$C$44+$C$45*0.5</f>
        <v>-0.23899999999999944</v>
      </c>
      <c r="U116">
        <v>-102.72064</v>
      </c>
      <c r="V116" s="2">
        <f>U116-U$130-$C$43-$C$44+$C$45*0.5</f>
        <v>3.7820000000001297E-2</v>
      </c>
      <c r="W116">
        <v>-105.00596</v>
      </c>
      <c r="X116" s="2">
        <f>W116-W$130-$C$43-$C$44+$C$45*0.5</f>
        <v>0.3659100000000044</v>
      </c>
      <c r="Y116">
        <v>-106.80885000000001</v>
      </c>
      <c r="Z116" s="2">
        <f>Y116-Y$130-$C$43-$C$44+$C$45*0.5</f>
        <v>0.31361999999999091</v>
      </c>
      <c r="AA116">
        <v>-106.96477</v>
      </c>
      <c r="AB116" s="2">
        <f>AA116-AA$130-$C$43-$C$44+$C$45*0.5</f>
        <v>0.40272999999999604</v>
      </c>
    </row>
    <row r="117" spans="1:28">
      <c r="A117" t="s">
        <v>5</v>
      </c>
      <c r="B117" t="s">
        <v>12</v>
      </c>
      <c r="C117">
        <v>-92.367099999999994</v>
      </c>
      <c r="D117" s="2">
        <f>C117-C$130-$C$44+$C$45</f>
        <v>0.72361999999999949</v>
      </c>
      <c r="E117">
        <v>-97.198899999999995</v>
      </c>
      <c r="F117" s="2">
        <f>E117-E$130-$C$44+$C$45</f>
        <v>0.38876000000000754</v>
      </c>
      <c r="G117">
        <v>-98.290959999999998</v>
      </c>
      <c r="H117" s="2">
        <f>G117-G$130-$C$44+$C$45</f>
        <v>-0.29966000000000026</v>
      </c>
      <c r="I117">
        <v>-97.883679999999998</v>
      </c>
      <c r="J117" s="2">
        <f>I117-I$130-$C$44+$C$45</f>
        <v>-0.61705999999999239</v>
      </c>
      <c r="K117">
        <v>-96.045479999999998</v>
      </c>
      <c r="L117" s="2">
        <f>K117-K$130-$C$44+$C$45</f>
        <v>-0.29461999999999211</v>
      </c>
      <c r="M117">
        <v>-93.434209999999993</v>
      </c>
      <c r="N117" s="2">
        <f>M117-M$130-$C$44+$C$45</f>
        <v>0.5269600000000052</v>
      </c>
      <c r="O117">
        <v>-91.071259999999995</v>
      </c>
      <c r="P117" s="2">
        <f>O117-O$130-$C$44+$C$45</f>
        <v>0.90972000000000985</v>
      </c>
      <c r="Q117">
        <v>-88.536559999999994</v>
      </c>
      <c r="R117" s="2">
        <f>Q117-Q$130-$C$44+$C$45</f>
        <v>1.3012100000000002</v>
      </c>
      <c r="S117">
        <v>-85.390950000000004</v>
      </c>
      <c r="T117" s="2">
        <f>S117-S$130-$C$44+$C$45</f>
        <v>1.8123299999999913</v>
      </c>
      <c r="U117">
        <v>-83.041979999999995</v>
      </c>
      <c r="V117" s="2">
        <f>U117-U$130-$C$44+$C$45</f>
        <v>1.7884800000000096</v>
      </c>
      <c r="W117">
        <v>-85.740650000000002</v>
      </c>
      <c r="X117" s="2">
        <f>W117-W$130-$C$44+$C$45</f>
        <v>1.7032200000000044</v>
      </c>
      <c r="Y117">
        <v>-87.553920000000005</v>
      </c>
      <c r="Z117" s="2">
        <f>Y117-Y$130-$C$44+$C$45</f>
        <v>1.6405499999999931</v>
      </c>
      <c r="AA117">
        <v>-87.71772</v>
      </c>
      <c r="AB117" s="2">
        <f>AA117-AA$130-$C$44+$C$45</f>
        <v>1.7217799999999981</v>
      </c>
    </row>
    <row r="118" spans="1:28">
      <c r="A118" t="s">
        <v>5</v>
      </c>
      <c r="B118" t="s">
        <v>13</v>
      </c>
      <c r="C118">
        <v>-91.552040000000005</v>
      </c>
      <c r="D118" s="2">
        <f>C118-C$130-$C$44+$C$45</f>
        <v>1.5386799999999878</v>
      </c>
      <c r="E118">
        <v>-95.829099999999997</v>
      </c>
      <c r="F118" s="2">
        <f>E118-E$130-$C$44+$C$45</f>
        <v>1.7585600000000055</v>
      </c>
      <c r="G118">
        <v>-96.062169999999995</v>
      </c>
      <c r="H118" s="2">
        <f>G118-G$130-$C$44+$C$45</f>
        <v>1.9291300000000033</v>
      </c>
      <c r="I118">
        <v>-95.212729999999993</v>
      </c>
      <c r="J118" s="2">
        <f>I118-I$130-$C$44+$C$45</f>
        <v>2.0538900000000124</v>
      </c>
      <c r="K118">
        <v>-93.751279999999994</v>
      </c>
      <c r="L118" s="2">
        <f>K118-K$130-$C$44+$C$45</f>
        <v>1.9995800000000115</v>
      </c>
      <c r="M118">
        <v>-92.198939999999993</v>
      </c>
      <c r="N118" s="2">
        <f>M118-M$130-$C$44+$C$45</f>
        <v>1.7622300000000051</v>
      </c>
      <c r="O118">
        <v>-90.494519999999994</v>
      </c>
      <c r="P118" s="2">
        <f>O118-O$130-$C$44+$C$45</f>
        <v>1.4864600000000108</v>
      </c>
      <c r="Q118">
        <v>-88.536640000000006</v>
      </c>
      <c r="R118" s="2">
        <f>Q118-Q$130-$C$44+$C$45</f>
        <v>1.301129999999989</v>
      </c>
      <c r="S118">
        <v>-85.931539999999998</v>
      </c>
      <c r="T118" s="2">
        <f>S118-S$130-$C$44+$C$45</f>
        <v>1.2717399999999968</v>
      </c>
      <c r="U118">
        <v>-83.212900000000005</v>
      </c>
      <c r="V118" s="2">
        <f>U118-U$130-$C$44+$C$45</f>
        <v>1.6175600000000001</v>
      </c>
      <c r="W118">
        <v>-85.969530000000006</v>
      </c>
      <c r="X118" s="2">
        <f>W118-W$130-$C$44+$C$45</f>
        <v>1.4743400000000007</v>
      </c>
      <c r="Y118">
        <v>-87.541480000000007</v>
      </c>
      <c r="Z118" s="2">
        <f>Y118-Y$130-$C$44+$C$45</f>
        <v>1.6529899999999911</v>
      </c>
      <c r="AA118">
        <v>-87.534670000000006</v>
      </c>
      <c r="AB118" s="2">
        <f>AA118-AA$130-$C$44+$C$45</f>
        <v>1.9048299999999925</v>
      </c>
    </row>
    <row r="119" spans="1:28">
      <c r="A119" t="s">
        <v>5</v>
      </c>
      <c r="B119" t="s">
        <v>14</v>
      </c>
      <c r="C119">
        <v>-92.111369999999994</v>
      </c>
      <c r="D119" s="2">
        <f>C119-C$130-$C$44+$C$45</f>
        <v>0.97934999999999928</v>
      </c>
      <c r="E119">
        <v>-96.928250000000006</v>
      </c>
      <c r="F119" s="2">
        <f>E119-E$130-$C$44+$C$45</f>
        <v>0.65940999999999672</v>
      </c>
      <c r="G119">
        <v>-98.291020000000003</v>
      </c>
      <c r="H119" s="2">
        <f>G119-G$130-$C$44+$C$45</f>
        <v>-0.29972000000000509</v>
      </c>
      <c r="I119">
        <v>-97.884039999999999</v>
      </c>
      <c r="J119" s="2">
        <f>I119-I$130-$C$44+$C$45</f>
        <v>-0.61741999999999297</v>
      </c>
      <c r="K119">
        <v>-96.045789999999997</v>
      </c>
      <c r="L119" s="2">
        <f>K119-K$130-$C$44+$C$45</f>
        <v>-0.29492999999999103</v>
      </c>
      <c r="M119">
        <v>-93.354849999999999</v>
      </c>
      <c r="N119" s="2">
        <f>M119-M$130-$C$44+$C$45</f>
        <v>0.6063199999999993</v>
      </c>
      <c r="O119">
        <v>-90.769170000000003</v>
      </c>
      <c r="P119" s="2">
        <f>O119-O$130-$C$44+$C$45</f>
        <v>1.2118100000000025</v>
      </c>
      <c r="Q119">
        <v>-88.120689999999996</v>
      </c>
      <c r="R119" s="2">
        <f>Q119-Q$130-$C$44+$C$45</f>
        <v>1.7170799999999984</v>
      </c>
      <c r="S119">
        <v>-85.931060000000002</v>
      </c>
      <c r="T119" s="2">
        <f>S119-S$130-$C$44+$C$45</f>
        <v>1.2722199999999928</v>
      </c>
      <c r="U119">
        <v>-83.212090000000003</v>
      </c>
      <c r="V119" s="2">
        <f>U119-U$130-$C$44+$C$45</f>
        <v>1.6183700000000014</v>
      </c>
      <c r="W119">
        <v>-85.560019999999994</v>
      </c>
      <c r="X119" s="2">
        <f>W119-W$130-$C$44+$C$45</f>
        <v>1.8838500000000122</v>
      </c>
      <c r="Y119">
        <v>-87.294970000000006</v>
      </c>
      <c r="Z119" s="2">
        <f>Y119-Y$130-$C$44+$C$45</f>
        <v>1.8994999999999918</v>
      </c>
      <c r="AA119">
        <v>-87.363829999999993</v>
      </c>
      <c r="AB119" s="2">
        <f>AA119-AA$130-$C$44+$C$45</f>
        <v>2.075670000000005</v>
      </c>
    </row>
    <row r="120" spans="1:28">
      <c r="A120" t="s">
        <v>5</v>
      </c>
      <c r="B120" t="s">
        <v>15</v>
      </c>
      <c r="C120">
        <v>-91.266649999999998</v>
      </c>
      <c r="D120" s="2">
        <f>C120-C$130-$C$44+$C$45</f>
        <v>1.8240699999999945</v>
      </c>
      <c r="E120">
        <v>-95.548590000000004</v>
      </c>
      <c r="F120" s="2">
        <f>E120-E$130-$C$44+$C$45</f>
        <v>2.0390699999999979</v>
      </c>
      <c r="G120">
        <v>-95.800190000000001</v>
      </c>
      <c r="H120" s="2">
        <f>G120-G$130-$C$44+$C$45</f>
        <v>2.1911099999999974</v>
      </c>
      <c r="I120">
        <v>-94.935299999999998</v>
      </c>
      <c r="J120" s="2">
        <f>I120-I$130-$C$44+$C$45</f>
        <v>2.3313200000000078</v>
      </c>
      <c r="K120">
        <v>-93.514610000000005</v>
      </c>
      <c r="L120" s="2">
        <f>K120-K$130-$C$44+$C$45</f>
        <v>2.236250000000001</v>
      </c>
      <c r="M120">
        <v>-91.937439999999995</v>
      </c>
      <c r="N120" s="2">
        <f>M120-M$130-$C$44+$C$45</f>
        <v>2.0237300000000031</v>
      </c>
      <c r="O120">
        <v>-90.175870000000003</v>
      </c>
      <c r="P120" s="2">
        <f>O120-O$130-$C$44+$C$45</f>
        <v>1.8051100000000018</v>
      </c>
      <c r="Q120">
        <v>-88.120590000000007</v>
      </c>
      <c r="R120" s="2">
        <f>Q120-Q$130-$C$44+$C$45</f>
        <v>1.7171799999999875</v>
      </c>
      <c r="S120">
        <v>-85.566479999999999</v>
      </c>
      <c r="T120" s="2">
        <f>S120-S$130-$C$44+$C$45</f>
        <v>1.6367999999999965</v>
      </c>
      <c r="U120">
        <v>-82.794749999999993</v>
      </c>
      <c r="V120" s="2">
        <f>U120-U$130-$C$44+$C$45</f>
        <v>2.0357100000000115</v>
      </c>
      <c r="W120">
        <v>-85.613749999999996</v>
      </c>
      <c r="X120" s="2">
        <f>W120-W$130-$C$44+$C$45</f>
        <v>1.8301200000000106</v>
      </c>
      <c r="Y120">
        <v>-87.162199999999999</v>
      </c>
      <c r="Z120" s="2">
        <f>Y120-Y$130-$C$44+$C$45</f>
        <v>2.0322699999999996</v>
      </c>
      <c r="AA120">
        <v>-87.210430000000002</v>
      </c>
      <c r="AB120" s="2">
        <f>AA120-AA$130-$C$44+$C$45</f>
        <v>2.2290699999999957</v>
      </c>
    </row>
    <row r="121" spans="1:28">
      <c r="A121" t="s">
        <v>6</v>
      </c>
      <c r="B121" t="s">
        <v>18</v>
      </c>
      <c r="C121">
        <v>-97.682749999999999</v>
      </c>
      <c r="D121" s="2">
        <f>C121-C$130-$C$44*2+$C$45*2</f>
        <v>2.5859699999999943</v>
      </c>
      <c r="E121">
        <v>-103.18396</v>
      </c>
      <c r="F121" s="2">
        <f>E121-E$130-$C$44*2+$C$45*2</f>
        <v>1.5817000000000032</v>
      </c>
      <c r="G121">
        <v>-104.57040000000001</v>
      </c>
      <c r="H121" s="2">
        <f>G121-G$130-$C$44*2+$C$45*2</f>
        <v>0.59889999999999155</v>
      </c>
      <c r="I121">
        <v>-104.09177</v>
      </c>
      <c r="J121" s="2">
        <f>I121-I$130-$C$44*2+$C$45*2</f>
        <v>0.35285000000000899</v>
      </c>
      <c r="K121">
        <v>-101.45581</v>
      </c>
      <c r="L121" s="2">
        <f>K121-K$130-$C$44*2+$C$45*2</f>
        <v>1.473050000000006</v>
      </c>
      <c r="M121">
        <v>-98.878889999999998</v>
      </c>
      <c r="N121" s="2">
        <f>M121-M$130-$C$44*2+$C$45*2</f>
        <v>2.2602799999999998</v>
      </c>
      <c r="O121">
        <v>-96.057509999999994</v>
      </c>
      <c r="P121" s="2">
        <f>O121-O$130-$C$44*2+$C$45*2</f>
        <v>3.1014700000000115</v>
      </c>
      <c r="Q121">
        <v>-93.054100000000005</v>
      </c>
      <c r="R121" s="2">
        <f>Q121-Q$130-$C$44*2+$C$45*2</f>
        <v>3.9616699999999891</v>
      </c>
      <c r="S121">
        <v>-90.557280000000006</v>
      </c>
      <c r="T121" s="2">
        <f>S121-S$130-$C$44*2+$C$45*2</f>
        <v>3.8239999999999892</v>
      </c>
      <c r="U121">
        <v>-88.129589999999993</v>
      </c>
      <c r="V121" s="2">
        <f>U121-U$130-$C$44*2+$C$45*2</f>
        <v>3.8788700000000116</v>
      </c>
      <c r="W121">
        <v>-91.252309999999994</v>
      </c>
      <c r="X121" s="2">
        <f>W121-W$130-$C$44*2+$C$45*2</f>
        <v>3.3695600000000123</v>
      </c>
      <c r="Y121">
        <v>-92.722210000000004</v>
      </c>
      <c r="Z121" s="2">
        <f>Y121-Y$130-$C$44*2+$C$45*2</f>
        <v>3.6502599999999941</v>
      </c>
      <c r="AA121">
        <v>-92.36054</v>
      </c>
      <c r="AB121" s="2">
        <f>AA121-AA$130-$C$44*2+$C$45*2</f>
        <v>4.2569599999999976</v>
      </c>
    </row>
    <row r="122" spans="1:28">
      <c r="A122" t="s">
        <v>6</v>
      </c>
      <c r="B122" t="s">
        <v>19</v>
      </c>
      <c r="C122">
        <v>-97.512870000000007</v>
      </c>
      <c r="D122" s="2">
        <f>C122-C$130-$C$44*2+$C$45*2</f>
        <v>2.7558499999999864</v>
      </c>
      <c r="E122">
        <v>-100.15438</v>
      </c>
      <c r="F122" s="2">
        <f>E122-E$130-$C$44*2+$C$45*2</f>
        <v>4.6112799999999989</v>
      </c>
      <c r="G122">
        <v>-100.2841</v>
      </c>
      <c r="H122" s="2">
        <f>G122-G$130-$C$44*2+$C$45*2</f>
        <v>4.8852000000000029</v>
      </c>
      <c r="I122">
        <v>-99.35615</v>
      </c>
      <c r="J122" s="2">
        <f>I122-I$130-$C$44*2+$C$45*2</f>
        <v>5.0884700000000063</v>
      </c>
      <c r="K122">
        <v>-98.079400000000007</v>
      </c>
      <c r="L122" s="2">
        <f>K122-K$130-$C$44*2+$C$45*2</f>
        <v>4.8494599999999988</v>
      </c>
      <c r="M122">
        <v>-96.655680000000004</v>
      </c>
      <c r="N122" s="2">
        <f>M122-M$130-$C$44*2+$C$45*2</f>
        <v>4.4834899999999944</v>
      </c>
      <c r="O122">
        <v>-95.014510000000001</v>
      </c>
      <c r="P122" s="2">
        <f>O122-O$130-$C$44*2+$C$45*2</f>
        <v>4.1444700000000037</v>
      </c>
      <c r="Q122">
        <v>-93.053420000000003</v>
      </c>
      <c r="R122" s="2">
        <f>Q122-Q$130-$C$44*2+$C$45*2</f>
        <v>3.9623499999999918</v>
      </c>
      <c r="S122">
        <v>-90.532409999999999</v>
      </c>
      <c r="T122" s="2">
        <f>S122-S$130-$C$44*2+$C$45*2</f>
        <v>3.8488699999999962</v>
      </c>
      <c r="U122">
        <v>-87.662279999999996</v>
      </c>
      <c r="V122" s="2">
        <f>U122-U$130-$C$44*2+$C$45*2</f>
        <v>4.3461800000000093</v>
      </c>
      <c r="W122">
        <v>-90.732820000000004</v>
      </c>
      <c r="X122" s="2">
        <f>W122-W$130-$C$44*2+$C$45*2</f>
        <v>3.8890500000000028</v>
      </c>
      <c r="Y122">
        <v>-91.932599999999994</v>
      </c>
      <c r="Z122" s="2">
        <f>Y122-Y$130-$C$44*2+$C$45*2</f>
        <v>4.4398700000000044</v>
      </c>
      <c r="AA122">
        <v>-91.814480000000003</v>
      </c>
      <c r="AB122" s="2">
        <f>AA122-AA$130-$C$44*2+$C$45*2</f>
        <v>4.8030199999999947</v>
      </c>
    </row>
    <row r="123" spans="1:28">
      <c r="A123" t="s">
        <v>6</v>
      </c>
      <c r="B123" t="s">
        <v>12</v>
      </c>
      <c r="C123">
        <v>-98.304249999999996</v>
      </c>
      <c r="D123" s="2">
        <f>C123-C$130-$C$44*2+$C$45*2</f>
        <v>1.9644699999999968</v>
      </c>
      <c r="E123">
        <v>-103.56843000000001</v>
      </c>
      <c r="F123" s="2">
        <f>E123-E$130-$C$44*2+$C$45*2</f>
        <v>1.1972299999999958</v>
      </c>
      <c r="G123">
        <v>-104.25172999999999</v>
      </c>
      <c r="H123" s="2">
        <f>G123-G$130-$C$44*2+$C$45*2</f>
        <v>0.91757000000000311</v>
      </c>
      <c r="I123">
        <v>-103.48202000000001</v>
      </c>
      <c r="J123" s="2">
        <f>I123-I$130-$C$44*2+$C$45*2</f>
        <v>0.96260000000000012</v>
      </c>
      <c r="K123">
        <v>-101.46492000000001</v>
      </c>
      <c r="L123" s="2">
        <f>K123-K$130-$C$44*2+$C$45*2</f>
        <v>1.4639399999999991</v>
      </c>
      <c r="M123">
        <v>-99.10933</v>
      </c>
      <c r="N123" s="2">
        <f>M123-M$130-$C$44*2+$C$45*2</f>
        <v>2.0298399999999983</v>
      </c>
      <c r="O123">
        <v>-96.577399999999997</v>
      </c>
      <c r="P123" s="2">
        <f>O123-O$130-$C$44*2+$C$45*2</f>
        <v>2.5815800000000078</v>
      </c>
      <c r="Q123">
        <v>-93.725880000000004</v>
      </c>
      <c r="R123" s="2">
        <f>Q123-Q$130-$C$44*2+$C$45*2</f>
        <v>3.2898899999999909</v>
      </c>
      <c r="S123">
        <v>-90.49736</v>
      </c>
      <c r="T123" s="2">
        <f>S123-S$130-$C$44*2+$C$45*2</f>
        <v>3.8839199999999945</v>
      </c>
      <c r="U123">
        <v>-88.092299999999994</v>
      </c>
      <c r="V123" s="2">
        <f>U123-U$130-$C$44*2+$C$45*2</f>
        <v>3.9161600000000103</v>
      </c>
      <c r="W123">
        <v>-91.278620000000004</v>
      </c>
      <c r="X123" s="2">
        <f>W123-W$130-$C$44*2+$C$45*2</f>
        <v>3.3432500000000029</v>
      </c>
      <c r="Y123">
        <v>-93.372219999999999</v>
      </c>
      <c r="Z123" s="2">
        <f>Y123-Y$130-$C$44*2+$C$45*2</f>
        <v>3.0002499999999994</v>
      </c>
      <c r="AA123">
        <v>-93.629440000000002</v>
      </c>
      <c r="AB123" s="2">
        <f>AA123-AA$130-$C$44*2+$C$45*2</f>
        <v>2.9880599999999955</v>
      </c>
    </row>
    <row r="124" spans="1:28">
      <c r="A124" t="s">
        <v>6</v>
      </c>
      <c r="B124" t="s">
        <v>27</v>
      </c>
      <c r="C124">
        <v>-97.513000000000005</v>
      </c>
      <c r="D124" s="2">
        <f>C124-C$130-$C$44*2+$C$45*2</f>
        <v>2.7557199999999877</v>
      </c>
      <c r="E124">
        <v>-102.03431</v>
      </c>
      <c r="F124" s="2">
        <f>E124-E$130-$C$44*2+$C$45*2</f>
        <v>2.7313499999999973</v>
      </c>
      <c r="G124">
        <v>-103.57297</v>
      </c>
      <c r="H124" s="2">
        <f>G124-G$130-$C$44*2+$C$45*2</f>
        <v>1.59633</v>
      </c>
      <c r="I124">
        <v>-103.10908000000001</v>
      </c>
      <c r="J124" s="2">
        <f>I124-I$130-$C$44*2+$C$45*2</f>
        <v>1.3355399999999999</v>
      </c>
      <c r="K124">
        <v>-101.43738999999999</v>
      </c>
      <c r="L124" s="2">
        <f>K124-K$130-$C$44*2+$C$45*2</f>
        <v>1.4914700000000121</v>
      </c>
      <c r="M124">
        <v>-99.012540000000001</v>
      </c>
      <c r="N124" s="2">
        <f>M124-M$130-$C$44*2+$C$45*2</f>
        <v>2.1266299999999969</v>
      </c>
      <c r="O124">
        <v>-96.210539999999995</v>
      </c>
      <c r="P124" s="2">
        <f>O124-O$130-$C$44*2+$C$45*2</f>
        <v>2.9484400000000104</v>
      </c>
      <c r="Q124">
        <v>-93.726089999999999</v>
      </c>
      <c r="R124" s="2">
        <f>Q124-Q$130-$C$44*2+$C$45*2</f>
        <v>3.2896799999999953</v>
      </c>
      <c r="S124">
        <v>-90.557270000000003</v>
      </c>
      <c r="T124" s="2">
        <f>S124-S$130-$C$44*2+$C$45*2</f>
        <v>3.8240099999999924</v>
      </c>
      <c r="U124">
        <v>-88.130099999999999</v>
      </c>
      <c r="V124" s="2">
        <f>U124-U$130-$C$44*2+$C$45*2</f>
        <v>3.878360000000006</v>
      </c>
      <c r="W124">
        <v>-91.252510000000001</v>
      </c>
      <c r="X124" s="2">
        <f>W124-W$130-$C$44*2+$C$45*2</f>
        <v>3.3693600000000057</v>
      </c>
      <c r="Y124">
        <v>-92.721950000000007</v>
      </c>
      <c r="Z124" s="2">
        <f>Y124-Y$130-$C$44*2+$C$45*2</f>
        <v>3.6505199999999913</v>
      </c>
      <c r="AA124">
        <v>-92.536730000000006</v>
      </c>
      <c r="AB124" s="2">
        <f>AA124-AA$130-$C$44*2+$C$45*2</f>
        <v>4.0807699999999922</v>
      </c>
    </row>
    <row r="125" spans="1:28">
      <c r="A125" t="s">
        <v>7</v>
      </c>
      <c r="B125" t="s">
        <v>17</v>
      </c>
      <c r="C125">
        <v>-96.531390000000002</v>
      </c>
      <c r="D125" s="2">
        <f>C125-C$130-$C$44+$C$45*0.5</f>
        <v>4.4329999999991099E-2</v>
      </c>
      <c r="E125">
        <v>-101.89942000000001</v>
      </c>
      <c r="F125" s="2">
        <f>E125-E$130-$C$44+$C$45*0.5</f>
        <v>-0.82676000000000416</v>
      </c>
      <c r="G125">
        <v>-102.28055000000001</v>
      </c>
      <c r="H125" s="2">
        <f>G125-G$130-$C$44+$C$45*0.5</f>
        <v>-0.80425000000000724</v>
      </c>
      <c r="I125">
        <v>-99.983930000000001</v>
      </c>
      <c r="J125" s="2">
        <f>I125-I$130-$C$44+$C$45*0.5</f>
        <v>0.76769000000000487</v>
      </c>
      <c r="K125">
        <v>-98.370310000000003</v>
      </c>
      <c r="L125" s="2">
        <f>K125-K$130-$C$44+$C$45*0.5</f>
        <v>0.86555000000000204</v>
      </c>
      <c r="M125">
        <v>-96.377449999999996</v>
      </c>
      <c r="N125" s="2">
        <f>M125-M$130-$C$44+$C$45*0.5</f>
        <v>1.0687200000000021</v>
      </c>
      <c r="O125">
        <v>-94.428799999999995</v>
      </c>
      <c r="P125" s="2">
        <f>O125-O$130-$C$44+$C$45*0.5</f>
        <v>1.0371800000000095</v>
      </c>
      <c r="Q125">
        <v>-92.287229999999994</v>
      </c>
      <c r="R125" s="2">
        <f>Q125-Q$130-$C$44+$C$45*0.5</f>
        <v>1.0355400000000006</v>
      </c>
      <c r="S125">
        <v>-89.671949999999995</v>
      </c>
      <c r="T125" s="2">
        <f>S125-S$130-$C$44+$C$45*0.5</f>
        <v>1.0163299999999995</v>
      </c>
      <c r="U125">
        <v>-87.226299999999995</v>
      </c>
      <c r="V125" s="2">
        <f>U125-U$130-$C$44+$C$45*0.5</f>
        <v>1.0891600000000099</v>
      </c>
      <c r="W125">
        <v>-89.883539999999996</v>
      </c>
      <c r="X125" s="2">
        <f>W125-W$130-$C$44+$C$45*0.5</f>
        <v>1.0453300000000101</v>
      </c>
      <c r="Y125">
        <v>-91.791690000000003</v>
      </c>
      <c r="Z125" s="2">
        <f>Y125-Y$130-$C$44+$C$45*0.5</f>
        <v>0.88777999999999535</v>
      </c>
      <c r="AA125">
        <v>-92.041809999999998</v>
      </c>
      <c r="AB125" s="2">
        <f>AA125-AA$130-$C$44+$C$45*0.5</f>
        <v>0.88268999999999975</v>
      </c>
    </row>
    <row r="126" spans="1:28">
      <c r="A126" t="s">
        <v>7</v>
      </c>
      <c r="B126" t="s">
        <v>16</v>
      </c>
      <c r="C126">
        <v>-97.088489999999993</v>
      </c>
      <c r="D126" s="2">
        <f>C126-C$130-$C$44+$C$45*0.5</f>
        <v>-0.51277000000000017</v>
      </c>
      <c r="E126">
        <v>-101.90569000000001</v>
      </c>
      <c r="F126" s="2">
        <f>E126-E$130-$C$44+$C$45*0.5</f>
        <v>-0.83303000000000482</v>
      </c>
      <c r="G126">
        <v>-102.28305</v>
      </c>
      <c r="H126" s="2">
        <f>G126-G$130-$C$44+$C$45*0.5</f>
        <v>-0.80675000000000496</v>
      </c>
      <c r="I126">
        <v>-101.38294999999999</v>
      </c>
      <c r="J126" s="2">
        <f>I126-I$130-$C$44+$C$45*0.5</f>
        <v>-0.63132999999998818</v>
      </c>
      <c r="K126">
        <v>-99.586650000000006</v>
      </c>
      <c r="L126" s="2">
        <f>K126-K$130-$C$44+$C$45*0.5</f>
        <v>-0.35079000000000038</v>
      </c>
      <c r="M126">
        <v>-97.361310000000003</v>
      </c>
      <c r="N126" s="2">
        <f>M126-M$130-$C$44+$C$45*0.5</f>
        <v>8.4859999999995051E-2</v>
      </c>
      <c r="O126">
        <v>-94.920720000000003</v>
      </c>
      <c r="P126" s="2">
        <f>O126-O$130-$C$44+$C$45*0.5</f>
        <v>0.54526000000000208</v>
      </c>
      <c r="Q126">
        <v>-92.288129999999995</v>
      </c>
      <c r="R126" s="2">
        <f>Q126-Q$130-$C$44+$C$45*0.5</f>
        <v>1.0346399999999991</v>
      </c>
      <c r="S126">
        <v>-88.926500000000004</v>
      </c>
      <c r="T126" s="2">
        <f>S126-S$130-$C$44+$C$45*0.5</f>
        <v>1.7617799999999906</v>
      </c>
      <c r="U126">
        <v>-86.675370000000001</v>
      </c>
      <c r="V126" s="2">
        <f>U126-U$130-$C$44+$C$45*0.5</f>
        <v>1.6400900000000038</v>
      </c>
      <c r="W126">
        <v>-89.3553</v>
      </c>
      <c r="X126" s="2">
        <f>W126-W$130-$C$44+$C$45*0.5</f>
        <v>1.5735700000000068</v>
      </c>
      <c r="Y126">
        <v>-91.645899999999997</v>
      </c>
      <c r="Z126" s="2">
        <f>Y126-Y$130-$C$44+$C$45*0.5</f>
        <v>1.0335700000000005</v>
      </c>
      <c r="AA126">
        <v>-92.247020000000006</v>
      </c>
      <c r="AB126" s="2">
        <f>AA126-AA$130-$C$44+$C$45*0.5</f>
        <v>0.67747999999999164</v>
      </c>
    </row>
    <row r="127" spans="1:28">
      <c r="A127" t="s">
        <v>8</v>
      </c>
      <c r="B127" t="s">
        <v>21</v>
      </c>
      <c r="C127">
        <v>-107.55396</v>
      </c>
      <c r="D127" s="2">
        <f>C127-C$130-$C$44*2+$C$45</f>
        <v>-0.31524000000001084</v>
      </c>
      <c r="E127">
        <v>-111.60127</v>
      </c>
      <c r="F127" s="2">
        <f>E127-E$130-$C$44*2+$C$45</f>
        <v>0.13439000000000245</v>
      </c>
      <c r="G127">
        <v>-112.73625</v>
      </c>
      <c r="H127" s="2">
        <f>G127-G$130-$C$44*2+$C$45</f>
        <v>-0.59695000000000054</v>
      </c>
      <c r="I127">
        <v>-112.20224</v>
      </c>
      <c r="J127" s="2">
        <f>I127-I$130-$C$44*2+$C$45</f>
        <v>-0.78761999999999777</v>
      </c>
      <c r="K127">
        <v>-110.31556999999999</v>
      </c>
      <c r="L127" s="2">
        <f>K127-K$130-$C$44*2+$C$45</f>
        <v>-0.41670999999998859</v>
      </c>
      <c r="M127">
        <v>-107.72947000000001</v>
      </c>
      <c r="N127" s="2">
        <f>M127-M$130-$C$44*2+$C$45</f>
        <v>0.37969999999999171</v>
      </c>
      <c r="O127">
        <v>-104.88124999999999</v>
      </c>
      <c r="P127" s="2">
        <f>O127-O$130-$C$44*2+$C$45</f>
        <v>1.2477300000000104</v>
      </c>
      <c r="Q127">
        <v>-102.24484</v>
      </c>
      <c r="R127" s="2">
        <f>Q127-Q$130-$C$44*2+$C$45</f>
        <v>1.7409299999999979</v>
      </c>
      <c r="S127">
        <v>-98.882140000000007</v>
      </c>
      <c r="T127" s="2">
        <f>S127-S$130-$C$44*2+$C$45</f>
        <v>2.4691399999999879</v>
      </c>
      <c r="U127">
        <v>-96.394400000000005</v>
      </c>
      <c r="V127" s="2">
        <f>U127-U$130-$C$44*2+$C$45</f>
        <v>2.58406</v>
      </c>
      <c r="W127">
        <v>-99.135829999999999</v>
      </c>
      <c r="X127" s="2">
        <f>W127-W$130-$C$44*2+$C$45</f>
        <v>2.4560400000000078</v>
      </c>
      <c r="Y127">
        <v>-101.38845000000001</v>
      </c>
      <c r="Z127" s="2">
        <f>Y127-Y$130-$C$44*2+$C$45</f>
        <v>1.9540199999999919</v>
      </c>
      <c r="AA127">
        <v>-102.003</v>
      </c>
      <c r="AB127" s="2">
        <f>AA127-AA$130-$C$44*2+$C$45</f>
        <v>1.5844999999999976</v>
      </c>
    </row>
    <row r="128" spans="1:28">
      <c r="A128" t="s">
        <v>8</v>
      </c>
      <c r="B128" t="s">
        <v>17</v>
      </c>
      <c r="C128">
        <v>-107.35955</v>
      </c>
      <c r="D128" s="2">
        <f>C128-C$130-$C$44*2+$C$45</f>
        <v>-0.12083000000000599</v>
      </c>
      <c r="E128">
        <v>-112.12334</v>
      </c>
      <c r="F128" s="2">
        <f>E128-E$130-$C$44*2+$C$45</f>
        <v>-0.38767999999999692</v>
      </c>
      <c r="G128">
        <v>-112.71572</v>
      </c>
      <c r="H128" s="2">
        <f>G128-G$130-$C$44*2+$C$45</f>
        <v>-0.57642000000000682</v>
      </c>
      <c r="I128">
        <v>-109.92086999999999</v>
      </c>
      <c r="J128" s="2">
        <f>I128-I$130-$C$44*2+$C$45</f>
        <v>1.4937500000000119</v>
      </c>
      <c r="K128">
        <v>-108.34388</v>
      </c>
      <c r="L128" s="2">
        <f>K128-K$130-$C$44*2+$C$45</f>
        <v>1.5549800000000067</v>
      </c>
      <c r="M128">
        <v>-106.27549</v>
      </c>
      <c r="N128" s="2">
        <f>M128-M$130-$C$44*2+$C$45</f>
        <v>1.8336799999999931</v>
      </c>
      <c r="O128">
        <v>-104.37335</v>
      </c>
      <c r="P128" s="2">
        <f>O128-O$130-$C$44*2+$C$45</f>
        <v>1.7556300000000027</v>
      </c>
      <c r="Q128">
        <v>-102.24493</v>
      </c>
      <c r="R128" s="2">
        <f>Q128-Q$130-$C$44*2+$C$45</f>
        <v>1.7408399999999977</v>
      </c>
      <c r="S128">
        <v>-99.643029999999996</v>
      </c>
      <c r="T128" s="2">
        <f>S128-S$130-$C$44*2+$C$45</f>
        <v>1.7082499999999987</v>
      </c>
      <c r="U128">
        <v>-97.113560000000007</v>
      </c>
      <c r="V128" s="2">
        <f>U128-U$130-$C$44*2+$C$45</f>
        <v>1.8648999999999978</v>
      </c>
      <c r="W128">
        <v>-99.956540000000004</v>
      </c>
      <c r="X128" s="2">
        <f>W128-W$130-$C$44*2+$C$45</f>
        <v>1.6353300000000024</v>
      </c>
      <c r="Y128">
        <v>-101.92104999999999</v>
      </c>
      <c r="Z128" s="2">
        <f>Y128-Y$130-$C$44*2+$C$45</f>
        <v>1.4214200000000039</v>
      </c>
      <c r="AA128">
        <v>-102.16014</v>
      </c>
      <c r="AB128" s="2">
        <f>AA128-AA$130-$C$44*2+$C$45</f>
        <v>1.4273599999999993</v>
      </c>
    </row>
    <row r="130" spans="1:33">
      <c r="A130" t="s">
        <v>9</v>
      </c>
      <c r="B130" t="s">
        <v>9</v>
      </c>
      <c r="C130">
        <v>-85.912719999999993</v>
      </c>
      <c r="E130">
        <v>-90.409660000000002</v>
      </c>
      <c r="G130">
        <v>-90.813299999999998</v>
      </c>
      <c r="I130">
        <v>-90.088620000000006</v>
      </c>
      <c r="K130">
        <v>-88.572860000000006</v>
      </c>
      <c r="M130">
        <v>-86.783169999999998</v>
      </c>
      <c r="O130">
        <v>-84.802980000000005</v>
      </c>
      <c r="Q130">
        <v>-82.659769999999995</v>
      </c>
      <c r="S130">
        <v>-80.025279999999995</v>
      </c>
      <c r="U130">
        <v>-77.652460000000005</v>
      </c>
      <c r="W130">
        <v>-80.265870000000007</v>
      </c>
      <c r="Y130">
        <v>-82.016469999999998</v>
      </c>
      <c r="AA130">
        <v>-82.261499999999998</v>
      </c>
    </row>
    <row r="132" spans="1:33" ht="31">
      <c r="A132" s="4" t="s">
        <v>108</v>
      </c>
    </row>
    <row r="135" spans="1:33">
      <c r="A135" t="s">
        <v>9</v>
      </c>
      <c r="E135" t="s">
        <v>31</v>
      </c>
      <c r="I135" t="s">
        <v>32</v>
      </c>
      <c r="M135" t="s">
        <v>33</v>
      </c>
      <c r="Q135" t="s">
        <v>34</v>
      </c>
      <c r="U135" t="s">
        <v>35</v>
      </c>
      <c r="Y135" t="s">
        <v>36</v>
      </c>
      <c r="AC135" t="s">
        <v>37</v>
      </c>
      <c r="AG135" t="s">
        <v>38</v>
      </c>
    </row>
    <row r="147" spans="1:25">
      <c r="A147" t="s">
        <v>45</v>
      </c>
      <c r="E147" t="s">
        <v>39</v>
      </c>
      <c r="I147" t="s">
        <v>40</v>
      </c>
      <c r="M147" t="s">
        <v>41</v>
      </c>
      <c r="Q147" t="s">
        <v>42</v>
      </c>
      <c r="U147" t="s">
        <v>43</v>
      </c>
      <c r="Y147" t="s">
        <v>44</v>
      </c>
    </row>
    <row r="159" spans="1:25">
      <c r="A159" t="s">
        <v>46</v>
      </c>
      <c r="E159" t="s">
        <v>47</v>
      </c>
      <c r="I159" t="s">
        <v>48</v>
      </c>
      <c r="M159" t="s">
        <v>49</v>
      </c>
      <c r="Q159" t="s">
        <v>50</v>
      </c>
    </row>
    <row r="172" spans="1:13">
      <c r="A172" t="s">
        <v>51</v>
      </c>
      <c r="E172" t="s">
        <v>52</v>
      </c>
      <c r="I172" t="s">
        <v>53</v>
      </c>
      <c r="M172" t="s">
        <v>54</v>
      </c>
    </row>
    <row r="185" spans="1:9">
      <c r="A185" t="s">
        <v>55</v>
      </c>
      <c r="E185" t="s">
        <v>56</v>
      </c>
      <c r="I185" t="s">
        <v>57</v>
      </c>
    </row>
    <row r="198" spans="1:13">
      <c r="A198" t="s">
        <v>58</v>
      </c>
      <c r="E198" t="s">
        <v>59</v>
      </c>
      <c r="I198" t="s">
        <v>60</v>
      </c>
      <c r="M198" t="s">
        <v>61</v>
      </c>
    </row>
    <row r="211" spans="1:13">
      <c r="A211" t="s">
        <v>62</v>
      </c>
      <c r="E211" t="s">
        <v>63</v>
      </c>
      <c r="I211" t="s">
        <v>64</v>
      </c>
      <c r="M211" t="s">
        <v>65</v>
      </c>
    </row>
    <row r="224" spans="1:13">
      <c r="A224" t="s">
        <v>66</v>
      </c>
      <c r="E224" t="s">
        <v>67</v>
      </c>
    </row>
    <row r="225" spans="1:9" ht="31">
      <c r="I225" s="4" t="s">
        <v>109</v>
      </c>
    </row>
    <row r="237" spans="1:9">
      <c r="A237" t="s">
        <v>68</v>
      </c>
      <c r="E237" t="s">
        <v>69</v>
      </c>
    </row>
  </sheetData>
  <pageMargins left="0.7" right="0.7" top="0.75" bottom="0.75" header="0.3" footer="0.3"/>
  <pageSetup scale="18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2018-12-21T17:18:30Z</cp:lastPrinted>
  <dcterms:created xsi:type="dcterms:W3CDTF">2018-12-21T02:43:22Z</dcterms:created>
  <dcterms:modified xsi:type="dcterms:W3CDTF">2019-01-14T16:24:40Z</dcterms:modified>
</cp:coreProperties>
</file>