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s0\Dropbox\SERC\SERC MeHg DOC paper\"/>
    </mc:Choice>
  </mc:AlternateContent>
  <xr:revisionPtr revIDLastSave="0" documentId="13_ncr:1_{BACC0F32-447B-4D33-A919-07168E21B4C6}" xr6:coauthVersionLast="38" xr6:coauthVersionMax="38" xr10:uidLastSave="{00000000-0000-0000-0000-000000000000}"/>
  <bookViews>
    <workbookView xWindow="240" yWindow="240" windowWidth="24315" windowHeight="15360" tabRatio="979" activeTab="4" xr2:uid="{00000000-000D-0000-FFFF-FFFF00000000}"/>
  </bookViews>
  <sheets>
    <sheet name="thiol density calculations" sheetId="12" r:id="rId1"/>
    <sheet name="Isotherm Hg" sheetId="9" r:id="rId2"/>
    <sheet name="Isotherm MeHg" sheetId="10" r:id="rId3"/>
    <sheet name="Slurry speciation inputs" sheetId="14" r:id="rId4"/>
    <sheet name="Microcosm KAC estimates" sheetId="17" r:id="rId5"/>
    <sheet name="Sheet1" sheetId="16" r:id="rId6"/>
  </sheets>
  <externalReferences>
    <externalReference r:id="rId7"/>
  </externalReferences>
  <definedNames>
    <definedName name="d" localSheetId="4">#REF!</definedName>
    <definedName name="d">#REF!</definedName>
    <definedName name="ddfe" localSheetId="4">#REF!</definedName>
    <definedName name="ddfe">#REF!</definedName>
    <definedName name="df" localSheetId="4">#REF!</definedName>
    <definedName name="df">#REF!</definedName>
    <definedName name="dfdfsdfd">#REF!</definedName>
    <definedName name="g">#REF!</definedName>
    <definedName name="MAIN_DATA">#REF!</definedName>
    <definedName name="OES">#REF!</definedName>
    <definedName name="s">#REF!</definedName>
    <definedName name="sdss">#REF!</definedName>
    <definedName name="x">#REF!</definedName>
    <definedName name="XXX">#REF!</definedName>
    <definedName name="XXXXXXX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6" i="17" l="1"/>
  <c r="J43" i="17" s="1"/>
  <c r="I36" i="17"/>
  <c r="Q32" i="17"/>
  <c r="J32" i="17"/>
  <c r="H32" i="17"/>
  <c r="Q31" i="17"/>
  <c r="J31" i="17"/>
  <c r="H31" i="17"/>
  <c r="H37" i="17" s="1"/>
  <c r="H38" i="17" s="1"/>
  <c r="Q30" i="17"/>
  <c r="J30" i="17"/>
  <c r="H30" i="17"/>
  <c r="H36" i="17" s="1"/>
  <c r="Q29" i="17"/>
  <c r="Q21" i="17"/>
  <c r="P21" i="17"/>
  <c r="J21" i="17"/>
  <c r="I21" i="17"/>
  <c r="Q20" i="17"/>
  <c r="Q37" i="17" s="1"/>
  <c r="Q38" i="17" s="1"/>
  <c r="P20" i="17"/>
  <c r="J20" i="17"/>
  <c r="I20" i="17"/>
  <c r="J19" i="17"/>
  <c r="J37" i="17" s="1"/>
  <c r="I19" i="17"/>
  <c r="I37" i="17" s="1"/>
  <c r="I38" i="17" s="1"/>
  <c r="Q18" i="17"/>
  <c r="Q36" i="17" s="1"/>
  <c r="P18" i="17"/>
  <c r="P37" i="17" s="1"/>
  <c r="P38" i="17" l="1"/>
  <c r="Q43" i="17"/>
  <c r="Q39" i="17"/>
  <c r="J38" i="17"/>
  <c r="J39" i="17"/>
  <c r="J44" i="17" s="1"/>
  <c r="H39" i="17"/>
  <c r="H43" i="17"/>
  <c r="I39" i="17"/>
  <c r="I44" i="17" s="1"/>
  <c r="P36" i="17"/>
  <c r="I43" i="17"/>
  <c r="P43" i="17" l="1"/>
  <c r="P39" i="17"/>
  <c r="P44" i="17" s="1"/>
  <c r="H44" i="17"/>
  <c r="Q44" i="17"/>
  <c r="H75" i="12" l="1"/>
  <c r="F75" i="12"/>
  <c r="C18" i="12"/>
  <c r="G75" i="12"/>
  <c r="I75" i="12"/>
  <c r="J75" i="12"/>
  <c r="K75" i="12"/>
  <c r="H74" i="12"/>
  <c r="F74" i="12"/>
  <c r="G74" i="12"/>
  <c r="I74" i="12"/>
  <c r="J74" i="12"/>
  <c r="K74" i="12"/>
  <c r="H73" i="12"/>
  <c r="F73" i="12"/>
  <c r="G73" i="12"/>
  <c r="I73" i="12"/>
  <c r="J73" i="12"/>
  <c r="K73" i="12"/>
  <c r="H72" i="12"/>
  <c r="F72" i="12"/>
  <c r="G72" i="12"/>
  <c r="I72" i="12"/>
  <c r="J72" i="12"/>
  <c r="K72" i="12"/>
  <c r="H71" i="12"/>
  <c r="F71" i="12"/>
  <c r="G71" i="12"/>
  <c r="I71" i="12"/>
  <c r="J71" i="12"/>
  <c r="K71" i="12"/>
  <c r="H70" i="12"/>
  <c r="F70" i="12"/>
  <c r="G70" i="12"/>
  <c r="I70" i="12"/>
  <c r="J70" i="12"/>
  <c r="K70" i="12"/>
  <c r="H69" i="12"/>
  <c r="F69" i="12"/>
  <c r="G69" i="12"/>
  <c r="I69" i="12"/>
  <c r="J69" i="12"/>
  <c r="K69" i="12"/>
  <c r="H68" i="12"/>
  <c r="F68" i="12"/>
  <c r="G68" i="12"/>
  <c r="I68" i="12"/>
  <c r="J68" i="12"/>
  <c r="K68" i="12"/>
  <c r="H67" i="12"/>
  <c r="F67" i="12"/>
  <c r="G67" i="12"/>
  <c r="I67" i="12"/>
  <c r="J67" i="12"/>
  <c r="K67" i="12"/>
  <c r="H66" i="12"/>
  <c r="F66" i="12"/>
  <c r="G66" i="12"/>
  <c r="I66" i="12"/>
  <c r="J66" i="12"/>
  <c r="K66" i="12"/>
  <c r="H65" i="12"/>
  <c r="E65" i="12"/>
  <c r="F65" i="12"/>
  <c r="G65" i="12"/>
  <c r="I65" i="12"/>
  <c r="J65" i="12"/>
  <c r="K65" i="12"/>
  <c r="H64" i="12"/>
  <c r="E64" i="12"/>
  <c r="F64" i="12"/>
  <c r="G64" i="12"/>
  <c r="I64" i="12"/>
  <c r="J64" i="12"/>
  <c r="K64" i="12"/>
  <c r="H63" i="12"/>
  <c r="E63" i="12"/>
  <c r="F63" i="12"/>
  <c r="G63" i="12"/>
  <c r="I63" i="12"/>
  <c r="J63" i="12"/>
  <c r="K63" i="12"/>
  <c r="H62" i="12"/>
  <c r="E62" i="12"/>
  <c r="F62" i="12"/>
  <c r="G62" i="12"/>
  <c r="I62" i="12"/>
  <c r="J62" i="12"/>
  <c r="K62" i="12"/>
  <c r="H61" i="12"/>
  <c r="E61" i="12"/>
  <c r="F61" i="12"/>
  <c r="G61" i="12"/>
  <c r="I61" i="12"/>
  <c r="J61" i="12"/>
  <c r="K61" i="12"/>
  <c r="H60" i="12"/>
  <c r="E60" i="12"/>
  <c r="F60" i="12"/>
  <c r="G60" i="12"/>
  <c r="I60" i="12"/>
  <c r="J60" i="12"/>
  <c r="K60" i="12"/>
  <c r="H59" i="12"/>
  <c r="E59" i="12"/>
  <c r="F59" i="12"/>
  <c r="G59" i="12"/>
  <c r="I59" i="12"/>
  <c r="J59" i="12"/>
  <c r="K59" i="12"/>
  <c r="H58" i="12"/>
  <c r="E58" i="12"/>
  <c r="F58" i="12"/>
  <c r="G58" i="12"/>
  <c r="I58" i="12"/>
  <c r="J58" i="12"/>
  <c r="K58" i="12"/>
  <c r="H57" i="12"/>
  <c r="E57" i="12"/>
  <c r="F57" i="12"/>
  <c r="G57" i="12"/>
  <c r="I57" i="12"/>
  <c r="J57" i="12"/>
  <c r="K57" i="12"/>
  <c r="H56" i="12"/>
  <c r="E56" i="12"/>
  <c r="F56" i="12"/>
  <c r="G56" i="12"/>
  <c r="I56" i="12"/>
  <c r="J56" i="12"/>
  <c r="K56" i="12"/>
  <c r="H55" i="12"/>
  <c r="E55" i="12"/>
  <c r="F55" i="12"/>
  <c r="G55" i="12"/>
  <c r="I55" i="12"/>
  <c r="J55" i="12"/>
  <c r="K55" i="12"/>
  <c r="H54" i="12"/>
  <c r="E54" i="12"/>
  <c r="F54" i="12"/>
  <c r="G54" i="12"/>
  <c r="I54" i="12"/>
  <c r="J54" i="12"/>
  <c r="K54" i="12"/>
  <c r="H53" i="12"/>
  <c r="E53" i="12"/>
  <c r="F53" i="12"/>
  <c r="G53" i="12"/>
  <c r="I53" i="12"/>
  <c r="J53" i="12"/>
  <c r="K53" i="12"/>
  <c r="H52" i="12"/>
  <c r="E52" i="12"/>
  <c r="F52" i="12"/>
  <c r="G52" i="12"/>
  <c r="I52" i="12"/>
  <c r="J52" i="12"/>
  <c r="K52" i="12"/>
  <c r="H51" i="12"/>
  <c r="E51" i="12"/>
  <c r="F51" i="12"/>
  <c r="G51" i="12"/>
  <c r="I51" i="12"/>
  <c r="J51" i="12"/>
  <c r="K51" i="12"/>
  <c r="H50" i="12"/>
  <c r="F50" i="12"/>
  <c r="G50" i="12"/>
  <c r="I50" i="12"/>
  <c r="J50" i="12"/>
  <c r="K50" i="12"/>
  <c r="H49" i="12"/>
  <c r="F49" i="12"/>
  <c r="G49" i="12"/>
  <c r="I49" i="12"/>
  <c r="J49" i="12"/>
  <c r="K49" i="12"/>
  <c r="H48" i="12"/>
  <c r="F48" i="12"/>
  <c r="G48" i="12"/>
  <c r="I48" i="12"/>
  <c r="J48" i="12"/>
  <c r="K48" i="12"/>
  <c r="H47" i="12"/>
  <c r="F47" i="12"/>
  <c r="G47" i="12"/>
  <c r="I47" i="12"/>
  <c r="J47" i="12"/>
  <c r="K47" i="12"/>
  <c r="H46" i="12"/>
  <c r="F46" i="12"/>
  <c r="G46" i="12"/>
  <c r="I46" i="12"/>
  <c r="J46" i="12"/>
  <c r="K46" i="12"/>
  <c r="H45" i="12"/>
  <c r="F45" i="12"/>
  <c r="G45" i="12"/>
  <c r="I45" i="12"/>
  <c r="J45" i="12"/>
  <c r="K45" i="12"/>
  <c r="H44" i="12"/>
  <c r="F44" i="12"/>
  <c r="G44" i="12"/>
  <c r="I44" i="12"/>
  <c r="J44" i="12"/>
  <c r="K44" i="12"/>
  <c r="H43" i="12"/>
  <c r="F43" i="12"/>
  <c r="G43" i="12"/>
  <c r="I43" i="12"/>
  <c r="J43" i="12"/>
  <c r="K43" i="12"/>
  <c r="H42" i="12"/>
  <c r="F42" i="12"/>
  <c r="G42" i="12"/>
  <c r="I42" i="12"/>
  <c r="J42" i="12"/>
  <c r="K42" i="12"/>
  <c r="H41" i="12"/>
  <c r="F41" i="12"/>
  <c r="G41" i="12"/>
  <c r="I41" i="12"/>
  <c r="J41" i="12"/>
  <c r="K41" i="12"/>
  <c r="H40" i="12"/>
  <c r="E40" i="12"/>
  <c r="F40" i="12"/>
  <c r="G40" i="12"/>
  <c r="I40" i="12"/>
  <c r="J40" i="12"/>
  <c r="K40" i="12"/>
  <c r="H39" i="12"/>
  <c r="E39" i="12"/>
  <c r="F39" i="12"/>
  <c r="G39" i="12"/>
  <c r="I39" i="12"/>
  <c r="J39" i="12"/>
  <c r="K39" i="12"/>
  <c r="H38" i="12"/>
  <c r="E38" i="12"/>
  <c r="F38" i="12"/>
  <c r="G38" i="12"/>
  <c r="I38" i="12"/>
  <c r="J38" i="12"/>
  <c r="K38" i="12"/>
  <c r="H37" i="12"/>
  <c r="E37" i="12"/>
  <c r="F37" i="12"/>
  <c r="G37" i="12"/>
  <c r="I37" i="12"/>
  <c r="J37" i="12"/>
  <c r="K37" i="12"/>
  <c r="H36" i="12"/>
  <c r="E36" i="12"/>
  <c r="F36" i="12"/>
  <c r="G36" i="12"/>
  <c r="I36" i="12"/>
  <c r="J36" i="12"/>
  <c r="K36" i="12"/>
  <c r="H35" i="12"/>
  <c r="E35" i="12"/>
  <c r="F35" i="12"/>
  <c r="G35" i="12"/>
  <c r="I35" i="12"/>
  <c r="J35" i="12"/>
  <c r="K35" i="12"/>
  <c r="H34" i="12"/>
  <c r="E34" i="12"/>
  <c r="F34" i="12"/>
  <c r="G34" i="12"/>
  <c r="I34" i="12"/>
  <c r="J34" i="12"/>
  <c r="K34" i="12"/>
  <c r="H33" i="12"/>
  <c r="E33" i="12"/>
  <c r="F33" i="12"/>
  <c r="G33" i="12"/>
  <c r="I33" i="12"/>
  <c r="J33" i="12"/>
  <c r="K33" i="12"/>
  <c r="H32" i="12"/>
  <c r="E32" i="12"/>
  <c r="F32" i="12"/>
  <c r="G32" i="12"/>
  <c r="I32" i="12"/>
  <c r="J32" i="12"/>
  <c r="K32" i="12"/>
  <c r="H31" i="12"/>
  <c r="E31" i="12"/>
  <c r="F31" i="12"/>
  <c r="G31" i="12"/>
  <c r="I31" i="12"/>
  <c r="J31" i="12"/>
  <c r="K31" i="12"/>
  <c r="H30" i="12"/>
  <c r="E30" i="12"/>
  <c r="F30" i="12"/>
  <c r="G30" i="12"/>
  <c r="I30" i="12"/>
  <c r="J30" i="12"/>
  <c r="K30" i="12"/>
  <c r="H29" i="12"/>
  <c r="E29" i="12"/>
  <c r="F29" i="12"/>
  <c r="G29" i="12"/>
  <c r="I29" i="12"/>
  <c r="J29" i="12"/>
  <c r="K29" i="12"/>
  <c r="H28" i="12"/>
  <c r="E28" i="12"/>
  <c r="F28" i="12"/>
  <c r="G28" i="12"/>
  <c r="I28" i="12"/>
  <c r="J28" i="12"/>
  <c r="K28" i="12"/>
  <c r="H27" i="12"/>
  <c r="E27" i="12"/>
  <c r="F27" i="12"/>
  <c r="G27" i="12"/>
  <c r="I27" i="12"/>
  <c r="J27" i="12"/>
  <c r="K27" i="12"/>
  <c r="H26" i="12"/>
  <c r="E26" i="12"/>
  <c r="F26" i="12"/>
  <c r="G26" i="12"/>
  <c r="I26" i="12"/>
  <c r="J26" i="12"/>
  <c r="K26" i="12"/>
  <c r="O29" i="10"/>
  <c r="P29" i="10"/>
  <c r="Q29" i="10"/>
  <c r="R29" i="10"/>
  <c r="S29" i="10"/>
  <c r="T29" i="10"/>
  <c r="U29" i="10"/>
  <c r="V29" i="10"/>
  <c r="W29" i="10"/>
  <c r="J29" i="10"/>
  <c r="O28" i="10"/>
  <c r="P28" i="10"/>
  <c r="Q28" i="10"/>
  <c r="R28" i="10"/>
  <c r="S28" i="10"/>
  <c r="T28" i="10"/>
  <c r="U28" i="10"/>
  <c r="V28" i="10"/>
  <c r="W28" i="10"/>
  <c r="J28" i="10"/>
  <c r="O27" i="10"/>
  <c r="P27" i="10"/>
  <c r="Q27" i="10"/>
  <c r="R27" i="10"/>
  <c r="S27" i="10"/>
  <c r="T27" i="10"/>
  <c r="U27" i="10"/>
  <c r="V27" i="10"/>
  <c r="W27" i="10"/>
  <c r="J27" i="10"/>
  <c r="O26" i="10"/>
  <c r="P26" i="10"/>
  <c r="Q26" i="10"/>
  <c r="R26" i="10"/>
  <c r="S26" i="10"/>
  <c r="T26" i="10"/>
  <c r="U26" i="10"/>
  <c r="V26" i="10"/>
  <c r="W26" i="10"/>
  <c r="J26" i="10"/>
  <c r="O25" i="10"/>
  <c r="P25" i="10"/>
  <c r="Q25" i="10"/>
  <c r="R25" i="10"/>
  <c r="S25" i="10"/>
  <c r="T25" i="10"/>
  <c r="U25" i="10"/>
  <c r="V25" i="10"/>
  <c r="W25" i="10"/>
  <c r="J25" i="10"/>
  <c r="O24" i="10"/>
  <c r="P24" i="10"/>
  <c r="Q24" i="10"/>
  <c r="R24" i="10"/>
  <c r="S24" i="10"/>
  <c r="T24" i="10"/>
  <c r="U24" i="10"/>
  <c r="V24" i="10"/>
  <c r="W24" i="10"/>
  <c r="J24" i="10"/>
  <c r="O23" i="10"/>
  <c r="P23" i="10"/>
  <c r="Q23" i="10"/>
  <c r="R23" i="10"/>
  <c r="S23" i="10"/>
  <c r="T23" i="10"/>
  <c r="U23" i="10"/>
  <c r="V23" i="10"/>
  <c r="W23" i="10"/>
  <c r="J23" i="10"/>
  <c r="O22" i="10"/>
  <c r="P22" i="10"/>
  <c r="Q22" i="10"/>
  <c r="R22" i="10"/>
  <c r="S22" i="10"/>
  <c r="T22" i="10"/>
  <c r="U22" i="10"/>
  <c r="V22" i="10"/>
  <c r="W22" i="10"/>
  <c r="J22" i="10"/>
  <c r="O21" i="10"/>
  <c r="P21" i="10"/>
  <c r="Q21" i="10"/>
  <c r="R21" i="10"/>
  <c r="S21" i="10"/>
  <c r="T21" i="10"/>
  <c r="U21" i="10"/>
  <c r="V21" i="10"/>
  <c r="W21" i="10"/>
  <c r="J21" i="10"/>
  <c r="O20" i="10"/>
  <c r="P20" i="10"/>
  <c r="Q20" i="10"/>
  <c r="R20" i="10"/>
  <c r="S20" i="10"/>
  <c r="T20" i="10"/>
  <c r="U20" i="10"/>
  <c r="V20" i="10"/>
  <c r="W20" i="10"/>
  <c r="J20" i="10"/>
  <c r="O19" i="10"/>
  <c r="P19" i="10"/>
  <c r="Q19" i="10"/>
  <c r="R19" i="10"/>
  <c r="S19" i="10"/>
  <c r="T19" i="10"/>
  <c r="U19" i="10"/>
  <c r="V19" i="10"/>
  <c r="W19" i="10"/>
  <c r="J19" i="10"/>
  <c r="O18" i="10"/>
  <c r="P18" i="10"/>
  <c r="Q18" i="10"/>
  <c r="R18" i="10"/>
  <c r="S18" i="10"/>
  <c r="T18" i="10"/>
  <c r="U18" i="10"/>
  <c r="V18" i="10"/>
  <c r="W18" i="10"/>
  <c r="J18" i="10"/>
  <c r="O17" i="10"/>
  <c r="P17" i="10"/>
  <c r="Q17" i="10"/>
  <c r="R17" i="10"/>
  <c r="S17" i="10"/>
  <c r="T17" i="10"/>
  <c r="U17" i="10"/>
  <c r="V17" i="10"/>
  <c r="W17" i="10"/>
  <c r="J17" i="10"/>
  <c r="O16" i="10"/>
  <c r="P16" i="10"/>
  <c r="Q16" i="10"/>
  <c r="R16" i="10"/>
  <c r="S16" i="10"/>
  <c r="T16" i="10"/>
  <c r="U16" i="10"/>
  <c r="V16" i="10"/>
  <c r="W16" i="10"/>
  <c r="J16" i="10"/>
  <c r="O15" i="10"/>
  <c r="P15" i="10"/>
  <c r="Q15" i="10"/>
  <c r="R15" i="10"/>
  <c r="S15" i="10"/>
  <c r="T15" i="10"/>
  <c r="U15" i="10"/>
  <c r="V15" i="10"/>
  <c r="W15" i="10"/>
  <c r="J15" i="10"/>
  <c r="O14" i="10"/>
  <c r="P14" i="10"/>
  <c r="Q14" i="10"/>
  <c r="R14" i="10"/>
  <c r="S14" i="10"/>
  <c r="T14" i="10"/>
  <c r="U14" i="10"/>
  <c r="V14" i="10"/>
  <c r="W14" i="10"/>
  <c r="J14" i="10"/>
  <c r="O13" i="10"/>
  <c r="P13" i="10"/>
  <c r="Q13" i="10"/>
  <c r="R13" i="10"/>
  <c r="S13" i="10"/>
  <c r="T13" i="10"/>
  <c r="U13" i="10"/>
  <c r="V13" i="10"/>
  <c r="W13" i="10"/>
  <c r="J13" i="10"/>
  <c r="O12" i="10"/>
  <c r="P12" i="10"/>
  <c r="Q12" i="10"/>
  <c r="R12" i="10"/>
  <c r="S12" i="10"/>
  <c r="T12" i="10"/>
  <c r="U12" i="10"/>
  <c r="V12" i="10"/>
  <c r="W12" i="10"/>
  <c r="J12" i="10"/>
  <c r="O11" i="10"/>
  <c r="P11" i="10"/>
  <c r="Q11" i="10"/>
  <c r="R11" i="10"/>
  <c r="S11" i="10"/>
  <c r="T11" i="10"/>
  <c r="U11" i="10"/>
  <c r="V11" i="10"/>
  <c r="W11" i="10"/>
  <c r="J11" i="10"/>
  <c r="O10" i="10"/>
  <c r="P10" i="10"/>
  <c r="Q10" i="10"/>
  <c r="R10" i="10"/>
  <c r="S10" i="10"/>
  <c r="T10" i="10"/>
  <c r="U10" i="10"/>
  <c r="V10" i="10"/>
  <c r="W10" i="10"/>
  <c r="J10" i="10"/>
  <c r="O9" i="10"/>
  <c r="P9" i="10"/>
  <c r="Q9" i="10"/>
  <c r="R9" i="10"/>
  <c r="S9" i="10"/>
  <c r="T9" i="10"/>
  <c r="U9" i="10"/>
  <c r="V9" i="10"/>
  <c r="W9" i="10"/>
  <c r="J9" i="10"/>
  <c r="O8" i="10"/>
  <c r="P8" i="10"/>
  <c r="Q8" i="10"/>
  <c r="R8" i="10"/>
  <c r="S8" i="10"/>
  <c r="T8" i="10"/>
  <c r="U8" i="10"/>
  <c r="V8" i="10"/>
  <c r="W8" i="10"/>
  <c r="J8" i="10"/>
  <c r="O7" i="10"/>
  <c r="P7" i="10"/>
  <c r="Q7" i="10"/>
  <c r="R7" i="10"/>
  <c r="S7" i="10"/>
  <c r="T7" i="10"/>
  <c r="U7" i="10"/>
  <c r="V7" i="10"/>
  <c r="W7" i="10"/>
  <c r="J7" i="10"/>
  <c r="O6" i="10"/>
  <c r="P6" i="10"/>
  <c r="Q6" i="10"/>
  <c r="R6" i="10"/>
  <c r="S6" i="10"/>
  <c r="T6" i="10"/>
  <c r="U6" i="10"/>
  <c r="V6" i="10"/>
  <c r="W6" i="10"/>
  <c r="J6" i="10"/>
  <c r="O5" i="10"/>
  <c r="P5" i="10"/>
  <c r="Q5" i="10"/>
  <c r="R5" i="10"/>
  <c r="S5" i="10"/>
  <c r="T5" i="10"/>
  <c r="U5" i="10"/>
  <c r="V5" i="10"/>
  <c r="W5" i="10"/>
  <c r="J5" i="10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J29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J28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J27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J26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J25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J24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J23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J22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J21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J20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J19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J18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J17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J16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J15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J14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J13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J12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J11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J10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J9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J8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J7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J6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J5" i="9"/>
</calcChain>
</file>

<file path=xl/sharedStrings.xml><?xml version="1.0" encoding="utf-8"?>
<sst xmlns="http://schemas.openxmlformats.org/spreadsheetml/2006/main" count="736" uniqueCount="227">
  <si>
    <t>Hg(OH)2</t>
  </si>
  <si>
    <t>Hg(OH)3-</t>
  </si>
  <si>
    <t>HgCl+</t>
  </si>
  <si>
    <t>HgOH+</t>
  </si>
  <si>
    <t>Treatment</t>
  </si>
  <si>
    <t>pH</t>
  </si>
  <si>
    <t>H+ (M)</t>
  </si>
  <si>
    <t>Fe (M)</t>
  </si>
  <si>
    <t>HS- (M)</t>
  </si>
  <si>
    <t>Cl- (M)</t>
  </si>
  <si>
    <t>No DOM/No AC</t>
  </si>
  <si>
    <t>No DOM</t>
  </si>
  <si>
    <t>Low DOM</t>
  </si>
  <si>
    <t>Mid DOM</t>
  </si>
  <si>
    <t>High DOM</t>
  </si>
  <si>
    <t>Hg</t>
  </si>
  <si>
    <t>MeHg</t>
  </si>
  <si>
    <t>mg/L</t>
  </si>
  <si>
    <t>Hg (M)</t>
  </si>
  <si>
    <t>MeHg (M)</t>
  </si>
  <si>
    <t>MeHgCl</t>
  </si>
  <si>
    <t>MeHgOH</t>
  </si>
  <si>
    <t>INPUTS</t>
  </si>
  <si>
    <t>DOC</t>
  </si>
  <si>
    <t>DOMRS</t>
  </si>
  <si>
    <t>MeHg+</t>
  </si>
  <si>
    <t>(MeHg)2OH</t>
  </si>
  <si>
    <t>MeHgDOMRS</t>
  </si>
  <si>
    <t>TOTAL</t>
  </si>
  <si>
    <t>(M)</t>
  </si>
  <si>
    <t>(mg/L)</t>
  </si>
  <si>
    <t>O/C</t>
  </si>
  <si>
    <t>solids</t>
  </si>
  <si>
    <t>meas pH</t>
  </si>
  <si>
    <t>I</t>
  </si>
  <si>
    <t>(% tot)</t>
  </si>
  <si>
    <t xml:space="preserve">      OBS     </t>
  </si>
  <si>
    <t xml:space="preserve"> VARIABLES </t>
  </si>
  <si>
    <t xml:space="preserve">1:MEHG   </t>
  </si>
  <si>
    <t>2:MEHGHCO</t>
  </si>
  <si>
    <t>2:MEHGCO3</t>
  </si>
  <si>
    <t>2:(MEHG)2</t>
  </si>
  <si>
    <t xml:space="preserve">2:MEHGOH </t>
  </si>
  <si>
    <t xml:space="preserve">2:MEHGCL </t>
  </si>
  <si>
    <t>2:MEHGDOM</t>
  </si>
  <si>
    <t>7:TOTAL M</t>
  </si>
  <si>
    <t>201Hg</t>
  </si>
  <si>
    <t>High DOC Cold</t>
  </si>
  <si>
    <t>C</t>
  </si>
  <si>
    <t>OFF</t>
  </si>
  <si>
    <t>Y</t>
  </si>
  <si>
    <t>Low DOC Cold</t>
  </si>
  <si>
    <t>Mid DOC Cold</t>
  </si>
  <si>
    <t>No DOC Cold</t>
  </si>
  <si>
    <t>No DOC/No AC</t>
  </si>
  <si>
    <t>Me199Hg</t>
  </si>
  <si>
    <t>Hg RESULTS</t>
  </si>
  <si>
    <t>HgClOH</t>
  </si>
  <si>
    <t>HgCl42-</t>
  </si>
  <si>
    <t>HgCl2</t>
  </si>
  <si>
    <t>HgCl3-</t>
  </si>
  <si>
    <t>HgHCO3+</t>
  </si>
  <si>
    <t>Hg(CO3)22-</t>
  </si>
  <si>
    <t>HgCO3</t>
  </si>
  <si>
    <t>Hg2+</t>
  </si>
  <si>
    <t>Hg(DOMRS)2</t>
  </si>
  <si>
    <t>1:HG(OH)2</t>
  </si>
  <si>
    <t xml:space="preserve">2:HGCLOH </t>
  </si>
  <si>
    <t>2:HGCL4-2</t>
  </si>
  <si>
    <t xml:space="preserve">2:HGCL+  </t>
  </si>
  <si>
    <t>2:HGCL2 (</t>
  </si>
  <si>
    <t>2:HGCL3-1</t>
  </si>
  <si>
    <t>2:HGHCO3+</t>
  </si>
  <si>
    <t>2:HG(CO3)</t>
  </si>
  <si>
    <t>2:HGCO3 (</t>
  </si>
  <si>
    <t xml:space="preserve">2:HG+2   </t>
  </si>
  <si>
    <t xml:space="preserve">2:HGOH+  </t>
  </si>
  <si>
    <t>2:HG(OH)3</t>
  </si>
  <si>
    <t>2:HG(DOMR</t>
  </si>
  <si>
    <t>S:HG(OH)2</t>
  </si>
  <si>
    <t xml:space="preserve">6:HGCL2  </t>
  </si>
  <si>
    <t>6:HG3O2CO</t>
  </si>
  <si>
    <t>6:MONTROY</t>
  </si>
  <si>
    <t>7:TOTAL H</t>
  </si>
  <si>
    <t xml:space="preserve">         </t>
  </si>
  <si>
    <t>Average of VALUE</t>
  </si>
  <si>
    <t>Cl-</t>
  </si>
  <si>
    <t>HCO3-</t>
  </si>
  <si>
    <t>SRHA</t>
  </si>
  <si>
    <t>Sample ID</t>
  </si>
  <si>
    <t>Description</t>
  </si>
  <si>
    <t>Note</t>
  </si>
  <si>
    <t>(ng/L)</t>
  </si>
  <si>
    <t>JS16_0121</t>
  </si>
  <si>
    <t>PETG control</t>
  </si>
  <si>
    <t>n/a</t>
  </si>
  <si>
    <t>JS16_0122</t>
  </si>
  <si>
    <t>JS16_0123</t>
  </si>
  <si>
    <t>JS16_0124</t>
  </si>
  <si>
    <t>JS16_0125</t>
  </si>
  <si>
    <t>JS16_0151</t>
  </si>
  <si>
    <t>²⁰¹Hg+DOC first, then AC</t>
  </si>
  <si>
    <t>coal</t>
  </si>
  <si>
    <t>JS16_0152</t>
  </si>
  <si>
    <t>JS16_0153</t>
  </si>
  <si>
    <t>JS16_0154</t>
  </si>
  <si>
    <t>JS16_0155</t>
  </si>
  <si>
    <t>JS16_0156</t>
  </si>
  <si>
    <t>coco</t>
  </si>
  <si>
    <t>JS16_0157</t>
  </si>
  <si>
    <t>JS16_0158</t>
  </si>
  <si>
    <t>JS16_0159</t>
  </si>
  <si>
    <t>JS16_0160</t>
  </si>
  <si>
    <t>JS16_0171</t>
  </si>
  <si>
    <t>AC+DOC first, then ²⁰¹Hg</t>
  </si>
  <si>
    <t>JS16_0172</t>
  </si>
  <si>
    <t>JS16_0173</t>
  </si>
  <si>
    <t>JS16_0174</t>
  </si>
  <si>
    <t>JS16_0175</t>
  </si>
  <si>
    <t>JS16_0176</t>
  </si>
  <si>
    <t>JS16_0177</t>
  </si>
  <si>
    <t>JS16_0178</t>
  </si>
  <si>
    <t>JS16_0179</t>
  </si>
  <si>
    <t>JS16_0180</t>
  </si>
  <si>
    <t>MeHgHCO</t>
  </si>
  <si>
    <t>MeHgCO3</t>
  </si>
  <si>
    <t>(MeHg)2OH+</t>
  </si>
  <si>
    <t>JS16_0126</t>
  </si>
  <si>
    <t>JS16_0127</t>
  </si>
  <si>
    <t>JS16_0128</t>
  </si>
  <si>
    <t>JS16_0129</t>
  </si>
  <si>
    <t>JS16_0130</t>
  </si>
  <si>
    <t>JS16_0161</t>
  </si>
  <si>
    <t>Me¹⁹⁹Hg+DOC first, then AC</t>
  </si>
  <si>
    <t>JS16_0162</t>
  </si>
  <si>
    <t>JS16_0163</t>
  </si>
  <si>
    <t>JS16_0164</t>
  </si>
  <si>
    <t>JS16_0165</t>
  </si>
  <si>
    <t>JS16_0166</t>
  </si>
  <si>
    <t>JS16_0167</t>
  </si>
  <si>
    <t>JS16_0168</t>
  </si>
  <si>
    <t>JS16_0169</t>
  </si>
  <si>
    <t>JS16_0170</t>
  </si>
  <si>
    <t>JS16_0181</t>
  </si>
  <si>
    <t>DOC+AC first, then Me¹⁹⁹Hg</t>
  </si>
  <si>
    <t>JS16_0182</t>
  </si>
  <si>
    <t>JS16_0183</t>
  </si>
  <si>
    <t>JS16_0184</t>
  </si>
  <si>
    <t>JS16_0185</t>
  </si>
  <si>
    <t>JS16_0186</t>
  </si>
  <si>
    <t>JS16_0187</t>
  </si>
  <si>
    <t>JS16_0188</t>
  </si>
  <si>
    <t>JS16_0189</t>
  </si>
  <si>
    <t>JS16_0190</t>
  </si>
  <si>
    <t>mmole S/mol C</t>
  </si>
  <si>
    <t>percent exocyclic S</t>
  </si>
  <si>
    <t>mol C/L</t>
  </si>
  <si>
    <t>HG SPIKE</t>
  </si>
  <si>
    <t xml:space="preserve">DOC Conc </t>
  </si>
  <si>
    <t>TIME POINT</t>
  </si>
  <si>
    <t>T0</t>
  </si>
  <si>
    <t>T1</t>
  </si>
  <si>
    <t>T2</t>
  </si>
  <si>
    <t>T3</t>
  </si>
  <si>
    <t>T4</t>
  </si>
  <si>
    <t>Estimation of SR content of soil DOM and soil+SRHA</t>
  </si>
  <si>
    <t>DOM S content from Poulin 2017</t>
  </si>
  <si>
    <t>low SO4:</t>
  </si>
  <si>
    <t>fraction of S as exocyclic increases with SO4/HS concentration of site</t>
  </si>
  <si>
    <t>for hydrophobic acid fraction only</t>
  </si>
  <si>
    <t>hi SO4:</t>
  </si>
  <si>
    <t>for Everglades pore water DOM</t>
  </si>
  <si>
    <t>HPOA fraction of Everglades NOM is 46-52%</t>
  </si>
  <si>
    <t xml:space="preserve">For Berry's Creek soils: </t>
  </si>
  <si>
    <t>For these 5 ppt salinity, highly sulfidic soils I think we can assume we are at the top end of the Everglades range</t>
  </si>
  <si>
    <t>So</t>
  </si>
  <si>
    <t>% exocylic C</t>
  </si>
  <si>
    <t>These values reflect the already sulfidized nature of BCSA soil DOM</t>
  </si>
  <si>
    <t>Then assume that HPOA is half of all NOM; and that the residual NOM has NO S content (a conservative assumption to balance using the highest S values in the Everglades data set)</t>
  </si>
  <si>
    <t>mmol/mol</t>
  </si>
  <si>
    <t>SHRA</t>
  </si>
  <si>
    <t>Native BCSA soil NOM</t>
  </si>
  <si>
    <t>Corrected to 23.6</t>
  </si>
  <si>
    <t xml:space="preserve">measured </t>
  </si>
  <si>
    <t>from SRHA</t>
  </si>
  <si>
    <t>mol/L C</t>
  </si>
  <si>
    <t>mol SR/L</t>
  </si>
  <si>
    <t xml:space="preserve">mg/L </t>
  </si>
  <si>
    <t>Total DOC</t>
  </si>
  <si>
    <t>SRHA DOC mg/L</t>
  </si>
  <si>
    <t>SRHA DOC mol C/L</t>
  </si>
  <si>
    <t>SRHA mol SR/L</t>
  </si>
  <si>
    <t>Native DOC mg/L</t>
  </si>
  <si>
    <t>Native DOC mol C/L</t>
  </si>
  <si>
    <t xml:space="preserve"> Native DOC mol S/L</t>
  </si>
  <si>
    <t>Native DOC mol RS/L</t>
  </si>
  <si>
    <t>SRHA S:C IHSS</t>
  </si>
  <si>
    <t>Reference, Graham et al 2017</t>
  </si>
  <si>
    <t>Averages over time points and isotope spikes</t>
  </si>
  <si>
    <t>RS (thiols, M)</t>
  </si>
  <si>
    <t>201Hg (M)</t>
  </si>
  <si>
    <t>Slurry microcosm inputs for speciation modeling</t>
  </si>
  <si>
    <t>log</t>
  </si>
  <si>
    <t>+/-</t>
  </si>
  <si>
    <t>Estimate KAC for slurries</t>
  </si>
  <si>
    <t>Don't include T0</t>
  </si>
  <si>
    <t>Assume 5% dry wt AC</t>
  </si>
  <si>
    <t>KD</t>
  </si>
  <si>
    <t>KAC</t>
  </si>
  <si>
    <t>KD THG</t>
  </si>
  <si>
    <t>Amb AVG</t>
  </si>
  <si>
    <t>BDL</t>
  </si>
  <si>
    <t>time (days)</t>
  </si>
  <si>
    <t>Me201Hg</t>
  </si>
  <si>
    <t>Amb MeHg</t>
  </si>
  <si>
    <t>Amb Hg</t>
  </si>
  <si>
    <t>199Hg</t>
  </si>
  <si>
    <t>AVG</t>
  </si>
  <si>
    <t>AVG KAC</t>
  </si>
  <si>
    <t>STD</t>
  </si>
  <si>
    <t>RSD</t>
  </si>
  <si>
    <t>upper error bound</t>
  </si>
  <si>
    <t>log KAC</t>
  </si>
  <si>
    <t>'+/-</t>
  </si>
  <si>
    <t>Kac isotherms</t>
  </si>
  <si>
    <t>HgDOM</t>
  </si>
  <si>
    <t>MeHgDOM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</si>
</sst>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0.000000"/>
  </numFmts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2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65">
    <xf numFmtId="0" fontId="0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2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3" borderId="16" applyNumberFormat="0" applyAlignment="0" applyProtection="0"/>
    <xf numFmtId="0" fontId="20" fillId="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21" fillId="0" borderId="0"/>
    <xf numFmtId="0" fontId="16" fillId="0" borderId="0"/>
    <xf numFmtId="0" fontId="22" fillId="0" borderId="0"/>
    <xf numFmtId="0" fontId="16" fillId="0" borderId="0"/>
    <xf numFmtId="0" fontId="16" fillId="0" borderId="0"/>
    <xf numFmtId="0" fontId="6" fillId="0" borderId="0"/>
    <xf numFmtId="0" fontId="21" fillId="0" borderId="0"/>
    <xf numFmtId="0" fontId="21" fillId="0" borderId="0"/>
    <xf numFmtId="0" fontId="22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16" fillId="0" borderId="0"/>
    <xf numFmtId="0" fontId="2" fillId="0" borderId="0"/>
    <xf numFmtId="0" fontId="2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23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3" fillId="0" borderId="0"/>
    <xf numFmtId="0" fontId="16" fillId="0" borderId="0">
      <alignment vertical="top"/>
    </xf>
    <xf numFmtId="0" fontId="25" fillId="0" borderId="0"/>
    <xf numFmtId="0" fontId="2" fillId="0" borderId="0"/>
    <xf numFmtId="0" fontId="25" fillId="0" borderId="0"/>
    <xf numFmtId="0" fontId="21" fillId="0" borderId="0"/>
    <xf numFmtId="0" fontId="26" fillId="0" borderId="0"/>
    <xf numFmtId="0" fontId="25" fillId="0" borderId="0"/>
    <xf numFmtId="0" fontId="26" fillId="0" borderId="0"/>
    <xf numFmtId="0" fontId="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2" fillId="0" borderId="0"/>
    <xf numFmtId="0" fontId="23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16" fillId="0" borderId="0"/>
    <xf numFmtId="0" fontId="21" fillId="0" borderId="0"/>
    <xf numFmtId="0" fontId="6" fillId="0" borderId="0"/>
    <xf numFmtId="0" fontId="6" fillId="0" borderId="0"/>
    <xf numFmtId="0" fontId="24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" fillId="0" borderId="0"/>
    <xf numFmtId="0" fontId="2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26" fillId="0" borderId="0"/>
    <xf numFmtId="0" fontId="21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2" fillId="0" borderId="0"/>
    <xf numFmtId="0" fontId="16" fillId="0" borderId="0"/>
    <xf numFmtId="0" fontId="6" fillId="0" borderId="0"/>
    <xf numFmtId="0" fontId="6" fillId="0" borderId="0"/>
    <xf numFmtId="0" fontId="21" fillId="0" borderId="0"/>
    <xf numFmtId="0" fontId="16" fillId="0" borderId="0"/>
    <xf numFmtId="0" fontId="26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16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17" applyNumberFormat="0" applyFont="0" applyFill="0" applyAlignment="0" applyProtection="0"/>
    <xf numFmtId="0" fontId="16" fillId="0" borderId="17" applyNumberFormat="0" applyFont="0" applyFill="0" applyAlignment="0" applyProtection="0"/>
    <xf numFmtId="0" fontId="16" fillId="0" borderId="17" applyNumberFormat="0" applyFont="0" applyFill="0" applyAlignment="0" applyProtection="0"/>
    <xf numFmtId="0" fontId="16" fillId="0" borderId="17" applyNumberFormat="0" applyFon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32">
    <xf numFmtId="0" fontId="0" fillId="0" borderId="0" xfId="0"/>
    <xf numFmtId="0" fontId="7" fillId="0" borderId="0" xfId="0" applyFont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7" fillId="0" borderId="3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0" fillId="0" borderId="0" xfId="0" applyNumberFormat="1"/>
    <xf numFmtId="11" fontId="0" fillId="0" borderId="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/>
    <xf numFmtId="0" fontId="0" fillId="0" borderId="5" xfId="0" applyBorder="1" applyAlignment="1">
      <alignment horizontal="center"/>
    </xf>
    <xf numFmtId="0" fontId="7" fillId="0" borderId="8" xfId="0" applyFon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2" xfId="5" applyNumberFormat="1" applyFont="1" applyBorder="1" applyAlignment="1">
      <alignment horizontal="center"/>
    </xf>
    <xf numFmtId="164" fontId="0" fillId="0" borderId="3" xfId="5" applyNumberFormat="1" applyFont="1" applyBorder="1" applyAlignment="1">
      <alignment horizontal="center"/>
    </xf>
    <xf numFmtId="164" fontId="0" fillId="0" borderId="4" xfId="5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5" applyNumberFormat="1" applyFont="1" applyBorder="1" applyAlignment="1">
      <alignment horizontal="center"/>
    </xf>
    <xf numFmtId="164" fontId="0" fillId="0" borderId="0" xfId="5" applyNumberFormat="1" applyFont="1" applyBorder="1" applyAlignment="1">
      <alignment horizontal="center"/>
    </xf>
    <xf numFmtId="164" fontId="0" fillId="0" borderId="6" xfId="5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5" xfId="0" applyFill="1" applyBorder="1"/>
    <xf numFmtId="2" fontId="0" fillId="0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1" fontId="0" fillId="0" borderId="7" xfId="0" applyNumberFormat="1" applyBorder="1" applyAlignment="1">
      <alignment horizontal="center"/>
    </xf>
    <xf numFmtId="1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0" fillId="0" borderId="7" xfId="5" applyNumberFormat="1" applyFont="1" applyBorder="1" applyAlignment="1">
      <alignment horizontal="center"/>
    </xf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0" fillId="0" borderId="15" xfId="5" applyNumberFormat="1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11" fontId="0" fillId="0" borderId="0" xfId="0" applyNumberFormat="1" applyBorder="1"/>
    <xf numFmtId="0" fontId="0" fillId="0" borderId="9" xfId="0" applyBorder="1" applyAlignment="1">
      <alignment horizontal="center"/>
    </xf>
    <xf numFmtId="164" fontId="0" fillId="0" borderId="14" xfId="5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quotePrefix="1" applyFont="1" applyBorder="1" applyAlignment="1">
      <alignment horizontal="center" vertical="center"/>
    </xf>
    <xf numFmtId="0" fontId="4" fillId="0" borderId="0" xfId="16" applyFont="1"/>
    <xf numFmtId="0" fontId="4" fillId="0" borderId="0" xfId="16"/>
    <xf numFmtId="11" fontId="4" fillId="0" borderId="0" xfId="16" applyNumberFormat="1" applyFont="1"/>
    <xf numFmtId="0" fontId="12" fillId="0" borderId="0" xfId="16" applyFont="1"/>
    <xf numFmtId="11" fontId="12" fillId="0" borderId="0" xfId="16" applyNumberFormat="1" applyFont="1"/>
    <xf numFmtId="0" fontId="12" fillId="0" borderId="0" xfId="16" applyFont="1" applyAlignment="1">
      <alignment wrapText="1"/>
    </xf>
    <xf numFmtId="11" fontId="13" fillId="0" borderId="0" xfId="16" applyNumberFormat="1" applyFont="1" applyFill="1"/>
    <xf numFmtId="0" fontId="13" fillId="0" borderId="0" xfId="16" applyFont="1" applyFill="1"/>
    <xf numFmtId="2" fontId="13" fillId="0" borderId="0" xfId="16" applyNumberFormat="1" applyFont="1" applyFill="1"/>
    <xf numFmtId="2" fontId="4" fillId="0" borderId="0" xfId="16" applyNumberFormat="1"/>
    <xf numFmtId="165" fontId="4" fillId="0" borderId="0" xfId="16" applyNumberFormat="1"/>
    <xf numFmtId="166" fontId="4" fillId="0" borderId="0" xfId="16" applyNumberFormat="1"/>
    <xf numFmtId="165" fontId="11" fillId="0" borderId="0" xfId="16" applyNumberFormat="1" applyFont="1"/>
    <xf numFmtId="2" fontId="11" fillId="0" borderId="0" xfId="16" applyNumberFormat="1" applyFont="1"/>
    <xf numFmtId="0" fontId="4" fillId="0" borderId="0" xfId="16" applyBorder="1"/>
    <xf numFmtId="2" fontId="12" fillId="0" borderId="0" xfId="16" applyNumberFormat="1" applyFont="1" applyAlignment="1">
      <alignment wrapText="1"/>
    </xf>
    <xf numFmtId="11" fontId="14" fillId="0" borderId="0" xfId="16" applyNumberFormat="1" applyFont="1" applyFill="1" applyAlignment="1">
      <alignment wrapText="1"/>
    </xf>
    <xf numFmtId="165" fontId="12" fillId="0" borderId="0" xfId="16" applyNumberFormat="1" applyFont="1" applyAlignment="1">
      <alignment wrapText="1"/>
    </xf>
    <xf numFmtId="0" fontId="12" fillId="0" borderId="0" xfId="16" applyFont="1" applyBorder="1" applyAlignment="1">
      <alignment wrapText="1"/>
    </xf>
    <xf numFmtId="11" fontId="4" fillId="0" borderId="0" xfId="16" applyNumberFormat="1"/>
    <xf numFmtId="166" fontId="4" fillId="0" borderId="0" xfId="16" applyNumberFormat="1" applyBorder="1"/>
    <xf numFmtId="0" fontId="5" fillId="0" borderId="0" xfId="1" applyFill="1" applyBorder="1"/>
    <xf numFmtId="0" fontId="3" fillId="0" borderId="0" xfId="1" applyFont="1" applyFill="1" applyBorder="1"/>
    <xf numFmtId="0" fontId="12" fillId="0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5" fillId="0" borderId="1" xfId="1" applyFill="1" applyBorder="1"/>
    <xf numFmtId="2" fontId="6" fillId="0" borderId="1" xfId="1" applyNumberFormat="1" applyFont="1" applyFill="1" applyBorder="1"/>
    <xf numFmtId="11" fontId="5" fillId="0" borderId="1" xfId="1" applyNumberFormat="1" applyFill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1" fillId="0" borderId="0" xfId="264"/>
    <xf numFmtId="11" fontId="1" fillId="0" borderId="0" xfId="264" applyNumberFormat="1"/>
    <xf numFmtId="0" fontId="1" fillId="5" borderId="0" xfId="264" applyFill="1" applyAlignment="1">
      <alignment wrapText="1"/>
    </xf>
    <xf numFmtId="11" fontId="1" fillId="5" borderId="0" xfId="264" applyNumberFormat="1" applyFill="1"/>
    <xf numFmtId="0" fontId="1" fillId="5" borderId="0" xfId="264" applyFill="1"/>
    <xf numFmtId="0" fontId="1" fillId="0" borderId="0" xfId="264" applyFill="1"/>
    <xf numFmtId="11" fontId="1" fillId="0" borderId="0" xfId="264" applyNumberFormat="1" applyFill="1"/>
    <xf numFmtId="11" fontId="1" fillId="0" borderId="18" xfId="264" applyNumberFormat="1" applyFill="1" applyBorder="1"/>
    <xf numFmtId="11" fontId="1" fillId="0" borderId="19" xfId="264" applyNumberFormat="1" applyBorder="1"/>
    <xf numFmtId="11" fontId="1" fillId="0" borderId="20" xfId="264" applyNumberFormat="1" applyBorder="1"/>
    <xf numFmtId="11" fontId="1" fillId="0" borderId="18" xfId="264" applyNumberFormat="1" applyBorder="1"/>
    <xf numFmtId="11" fontId="1" fillId="0" borderId="21" xfId="264" applyNumberFormat="1" applyBorder="1"/>
    <xf numFmtId="11" fontId="1" fillId="0" borderId="8" xfId="264" applyNumberFormat="1" applyBorder="1"/>
    <xf numFmtId="11" fontId="1" fillId="0" borderId="22" xfId="264" applyNumberFormat="1" applyBorder="1"/>
    <xf numFmtId="0" fontId="1" fillId="0" borderId="21" xfId="264" applyBorder="1"/>
    <xf numFmtId="0" fontId="1" fillId="0" borderId="8" xfId="264" applyBorder="1"/>
    <xf numFmtId="0" fontId="1" fillId="0" borderId="22" xfId="264" applyBorder="1"/>
    <xf numFmtId="11" fontId="1" fillId="0" borderId="23" xfId="264" applyNumberFormat="1" applyBorder="1"/>
    <xf numFmtId="11" fontId="1" fillId="0" borderId="0" xfId="264" applyNumberFormat="1" applyBorder="1"/>
    <xf numFmtId="11" fontId="1" fillId="0" borderId="24" xfId="264" applyNumberFormat="1" applyBorder="1"/>
    <xf numFmtId="2" fontId="1" fillId="0" borderId="0" xfId="264" applyNumberFormat="1"/>
    <xf numFmtId="164" fontId="1" fillId="0" borderId="0" xfId="264" applyNumberFormat="1" applyBorder="1"/>
    <xf numFmtId="164" fontId="1" fillId="0" borderId="24" xfId="264" applyNumberFormat="1" applyBorder="1"/>
    <xf numFmtId="2" fontId="1" fillId="0" borderId="23" xfId="264" applyNumberFormat="1" applyBorder="1"/>
    <xf numFmtId="2" fontId="1" fillId="0" borderId="0" xfId="264" applyNumberFormat="1" applyBorder="1"/>
    <xf numFmtId="2" fontId="1" fillId="0" borderId="24" xfId="264" applyNumberFormat="1" applyBorder="1"/>
    <xf numFmtId="2" fontId="1" fillId="6" borderId="0" xfId="264" applyNumberFormat="1" applyFill="1" applyBorder="1"/>
    <xf numFmtId="2" fontId="1" fillId="0" borderId="0" xfId="264" applyNumberFormat="1" applyFill="1" applyBorder="1"/>
    <xf numFmtId="2" fontId="1" fillId="6" borderId="24" xfId="264" applyNumberFormat="1" applyFill="1" applyBorder="1"/>
    <xf numFmtId="0" fontId="1" fillId="0" borderId="23" xfId="264" applyBorder="1"/>
    <xf numFmtId="11" fontId="1" fillId="0" borderId="25" xfId="264" quotePrefix="1" applyNumberFormat="1" applyBorder="1"/>
    <xf numFmtId="2" fontId="1" fillId="0" borderId="26" xfId="264" applyNumberFormat="1" applyBorder="1"/>
    <xf numFmtId="2" fontId="1" fillId="0" borderId="27" xfId="264" applyNumberFormat="1" applyBorder="1"/>
    <xf numFmtId="0" fontId="1" fillId="0" borderId="25" xfId="264" quotePrefix="1" applyBorder="1"/>
  </cellXfs>
  <cellStyles count="265">
    <cellStyle name="Bad 2" xfId="22" xr:uid="{00000000-0005-0000-0000-000000000000}"/>
    <cellStyle name="Bad 3" xfId="23" xr:uid="{00000000-0005-0000-0000-000001000000}"/>
    <cellStyle name="Comma 2" xfId="24" xr:uid="{00000000-0005-0000-0000-000002000000}"/>
    <cellStyle name="Comma0" xfId="25" xr:uid="{00000000-0005-0000-0000-000003000000}"/>
    <cellStyle name="Comma0 2" xfId="26" xr:uid="{00000000-0005-0000-0000-000004000000}"/>
    <cellStyle name="Comma0 3" xfId="27" xr:uid="{00000000-0005-0000-0000-000005000000}"/>
    <cellStyle name="Comma0 4" xfId="28" xr:uid="{00000000-0005-0000-0000-000006000000}"/>
    <cellStyle name="Comma0 5" xfId="29" xr:uid="{00000000-0005-0000-0000-000007000000}"/>
    <cellStyle name="Currency0" xfId="30" xr:uid="{00000000-0005-0000-0000-000008000000}"/>
    <cellStyle name="Currency0 2" xfId="31" xr:uid="{00000000-0005-0000-0000-000009000000}"/>
    <cellStyle name="Currency0 3" xfId="32" xr:uid="{00000000-0005-0000-0000-00000A000000}"/>
    <cellStyle name="Currency0 4" xfId="33" xr:uid="{00000000-0005-0000-0000-00000B000000}"/>
    <cellStyle name="Currency0 5" xfId="34" xr:uid="{00000000-0005-0000-0000-00000C000000}"/>
    <cellStyle name="Date" xfId="35" xr:uid="{00000000-0005-0000-0000-00000D000000}"/>
    <cellStyle name="Date 2" xfId="36" xr:uid="{00000000-0005-0000-0000-00000E000000}"/>
    <cellStyle name="Date 3" xfId="37" xr:uid="{00000000-0005-0000-0000-00000F000000}"/>
    <cellStyle name="Date 4" xfId="38" xr:uid="{00000000-0005-0000-0000-000010000000}"/>
    <cellStyle name="Date 5" xfId="39" xr:uid="{00000000-0005-0000-0000-000011000000}"/>
    <cellStyle name="Fixed" xfId="40" xr:uid="{00000000-0005-0000-0000-000012000000}"/>
    <cellStyle name="Fixed 2" xfId="41" xr:uid="{00000000-0005-0000-0000-000013000000}"/>
    <cellStyle name="Fixed 3" xfId="42" xr:uid="{00000000-0005-0000-0000-000014000000}"/>
    <cellStyle name="Fixed 4" xfId="43" xr:uid="{00000000-0005-0000-0000-000015000000}"/>
    <cellStyle name="Fixed 5" xfId="44" xr:uid="{00000000-0005-0000-0000-000016000000}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 2" xfId="45" xr:uid="{00000000-0005-0000-0000-000033000000}"/>
    <cellStyle name="Hyperlink 3" xfId="46" xr:uid="{00000000-0005-0000-0000-000034000000}"/>
    <cellStyle name="Input 2" xfId="47" xr:uid="{00000000-0005-0000-0000-000035000000}"/>
    <cellStyle name="Neutral 2" xfId="48" xr:uid="{00000000-0005-0000-0000-000036000000}"/>
    <cellStyle name="Normal" xfId="0" builtinId="0"/>
    <cellStyle name="Normal 10" xfId="49" xr:uid="{00000000-0005-0000-0000-000038000000}"/>
    <cellStyle name="Normal 10 2" xfId="50" xr:uid="{00000000-0005-0000-0000-000039000000}"/>
    <cellStyle name="Normal 10 2 2" xfId="51" xr:uid="{00000000-0005-0000-0000-00003A000000}"/>
    <cellStyle name="Normal 10 2 2 2" xfId="52" xr:uid="{00000000-0005-0000-0000-00003B000000}"/>
    <cellStyle name="Normal 10 2 3" xfId="53" xr:uid="{00000000-0005-0000-0000-00003C000000}"/>
    <cellStyle name="Normal 10 2 4" xfId="54" xr:uid="{00000000-0005-0000-0000-00003D000000}"/>
    <cellStyle name="Normal 10 2 5" xfId="55" xr:uid="{00000000-0005-0000-0000-00003E000000}"/>
    <cellStyle name="Normal 10 3" xfId="56" xr:uid="{00000000-0005-0000-0000-00003F000000}"/>
    <cellStyle name="Normal 10 3 2" xfId="57" xr:uid="{00000000-0005-0000-0000-000040000000}"/>
    <cellStyle name="Normal 10 3 2 2" xfId="58" xr:uid="{00000000-0005-0000-0000-000041000000}"/>
    <cellStyle name="Normal 10 3 2 2 2" xfId="59" xr:uid="{00000000-0005-0000-0000-000042000000}"/>
    <cellStyle name="Normal 10 3 2 3" xfId="60" xr:uid="{00000000-0005-0000-0000-000043000000}"/>
    <cellStyle name="Normal 10 3 3" xfId="61" xr:uid="{00000000-0005-0000-0000-000044000000}"/>
    <cellStyle name="Normal 10 3 4" xfId="62" xr:uid="{00000000-0005-0000-0000-000045000000}"/>
    <cellStyle name="Normal 10 4" xfId="63" xr:uid="{00000000-0005-0000-0000-000046000000}"/>
    <cellStyle name="Normal 10 5" xfId="64" xr:uid="{00000000-0005-0000-0000-000047000000}"/>
    <cellStyle name="Normal 10_20131023 TERX RH13 Aug PW CG" xfId="65" xr:uid="{00000000-0005-0000-0000-000048000000}"/>
    <cellStyle name="Normal 11" xfId="66" xr:uid="{00000000-0005-0000-0000-000049000000}"/>
    <cellStyle name="Normal 11 2" xfId="67" xr:uid="{00000000-0005-0000-0000-00004A000000}"/>
    <cellStyle name="Normal 11 2 2" xfId="68" xr:uid="{00000000-0005-0000-0000-00004B000000}"/>
    <cellStyle name="Normal 11 2 2 2 2 2" xfId="69" xr:uid="{00000000-0005-0000-0000-00004C000000}"/>
    <cellStyle name="Normal 11 2 2 3 2" xfId="70" xr:uid="{00000000-0005-0000-0000-00004D000000}"/>
    <cellStyle name="Normal 11 2 4 2" xfId="71" xr:uid="{00000000-0005-0000-0000-00004E000000}"/>
    <cellStyle name="Normal 11 3" xfId="72" xr:uid="{00000000-0005-0000-0000-00004F000000}"/>
    <cellStyle name="Normal 11_20131023 TERX RH13 Aug PW CG" xfId="73" xr:uid="{00000000-0005-0000-0000-000050000000}"/>
    <cellStyle name="Normal 12" xfId="74" xr:uid="{00000000-0005-0000-0000-000051000000}"/>
    <cellStyle name="Normal 128 2" xfId="75" xr:uid="{00000000-0005-0000-0000-000052000000}"/>
    <cellStyle name="Normal 13" xfId="76" xr:uid="{00000000-0005-0000-0000-000053000000}"/>
    <cellStyle name="Normal 14" xfId="77" xr:uid="{00000000-0005-0000-0000-000054000000}"/>
    <cellStyle name="Normal 14 2" xfId="78" xr:uid="{00000000-0005-0000-0000-000055000000}"/>
    <cellStyle name="Normal 14 2 2" xfId="79" xr:uid="{00000000-0005-0000-0000-000056000000}"/>
    <cellStyle name="Normal 14 2_20131023 TERX RH13 Aug PW CG" xfId="80" xr:uid="{00000000-0005-0000-0000-000057000000}"/>
    <cellStyle name="Normal 141" xfId="81" xr:uid="{00000000-0005-0000-0000-000058000000}"/>
    <cellStyle name="Normal 15" xfId="82" xr:uid="{00000000-0005-0000-0000-000059000000}"/>
    <cellStyle name="Normal 15 2" xfId="83" xr:uid="{00000000-0005-0000-0000-00005A000000}"/>
    <cellStyle name="Normal 15 3" xfId="84" xr:uid="{00000000-0005-0000-0000-00005B000000}"/>
    <cellStyle name="Normal 15_20131023 TERX RH13 Aug PW CG" xfId="85" xr:uid="{00000000-0005-0000-0000-00005C000000}"/>
    <cellStyle name="Normal 16" xfId="86" xr:uid="{00000000-0005-0000-0000-00005D000000}"/>
    <cellStyle name="Normal 17" xfId="87" xr:uid="{00000000-0005-0000-0000-00005E000000}"/>
    <cellStyle name="Normal 17 3" xfId="88" xr:uid="{00000000-0005-0000-0000-00005F000000}"/>
    <cellStyle name="Normal 18" xfId="89" xr:uid="{00000000-0005-0000-0000-000060000000}"/>
    <cellStyle name="Normal 18 2" xfId="90" xr:uid="{00000000-0005-0000-0000-000061000000}"/>
    <cellStyle name="Normal 18_20131023 TERX RH13 Aug PW CG" xfId="91" xr:uid="{00000000-0005-0000-0000-000062000000}"/>
    <cellStyle name="Normal 19" xfId="92" xr:uid="{00000000-0005-0000-0000-000063000000}"/>
    <cellStyle name="Normal 2" xfId="1" xr:uid="{00000000-0005-0000-0000-000064000000}"/>
    <cellStyle name="Normal 2 10" xfId="93" xr:uid="{00000000-0005-0000-0000-000065000000}"/>
    <cellStyle name="Normal 2 2" xfId="17" xr:uid="{00000000-0005-0000-0000-000066000000}"/>
    <cellStyle name="Normal 2 2 2" xfId="94" xr:uid="{00000000-0005-0000-0000-000067000000}"/>
    <cellStyle name="Normal 2 2 2 2" xfId="95" xr:uid="{00000000-0005-0000-0000-000068000000}"/>
    <cellStyle name="Normal 2 2 2 2 2" xfId="96" xr:uid="{00000000-0005-0000-0000-000069000000}"/>
    <cellStyle name="Normal 2 2 2 6" xfId="97" xr:uid="{00000000-0005-0000-0000-00006A000000}"/>
    <cellStyle name="Normal 2 2 2_20131218 MERX RH13 PW Oct CG" xfId="98" xr:uid="{00000000-0005-0000-0000-00006B000000}"/>
    <cellStyle name="Normal 2 2 3" xfId="99" xr:uid="{00000000-0005-0000-0000-00006C000000}"/>
    <cellStyle name="Normal 2 2 3 2" xfId="100" xr:uid="{00000000-0005-0000-0000-00006D000000}"/>
    <cellStyle name="Normal 2 2 4" xfId="101" xr:uid="{00000000-0005-0000-0000-00006E000000}"/>
    <cellStyle name="Normal 2 2 4 2" xfId="102" xr:uid="{00000000-0005-0000-0000-00006F000000}"/>
    <cellStyle name="Normal 2 2 4 3" xfId="103" xr:uid="{00000000-0005-0000-0000-000070000000}"/>
    <cellStyle name="Normal 2 2 4 3 2" xfId="104" xr:uid="{00000000-0005-0000-0000-000071000000}"/>
    <cellStyle name="Normal 2 2 4 3 2 2" xfId="105" xr:uid="{00000000-0005-0000-0000-000072000000}"/>
    <cellStyle name="Normal 2 2 4 3 3" xfId="106" xr:uid="{00000000-0005-0000-0000-000073000000}"/>
    <cellStyle name="Normal 2 2 4 3 4" xfId="107" xr:uid="{00000000-0005-0000-0000-000074000000}"/>
    <cellStyle name="Normal 2 2 4 3 5" xfId="108" xr:uid="{00000000-0005-0000-0000-000075000000}"/>
    <cellStyle name="Normal 2 2 4 3 5 2" xfId="109" xr:uid="{00000000-0005-0000-0000-000076000000}"/>
    <cellStyle name="Normal 2 2 4 3 6" xfId="110" xr:uid="{00000000-0005-0000-0000-000077000000}"/>
    <cellStyle name="Normal 2 2 4 3_20131023 TERX RH13 Aug PW CG" xfId="111" xr:uid="{00000000-0005-0000-0000-000078000000}"/>
    <cellStyle name="Normal 2 2_20131218 MERX RH13 PW Oct CG" xfId="112" xr:uid="{00000000-0005-0000-0000-000079000000}"/>
    <cellStyle name="Normal 2 3" xfId="113" xr:uid="{00000000-0005-0000-0000-00007A000000}"/>
    <cellStyle name="Normal 2 3 4" xfId="114" xr:uid="{00000000-0005-0000-0000-00007B000000}"/>
    <cellStyle name="Normal 2 4" xfId="115" xr:uid="{00000000-0005-0000-0000-00007C000000}"/>
    <cellStyle name="Normal 2 4 2" xfId="116" xr:uid="{00000000-0005-0000-0000-00007D000000}"/>
    <cellStyle name="Normal 2 4_20131218 MERX RH13 PW Oct CG" xfId="117" xr:uid="{00000000-0005-0000-0000-00007E000000}"/>
    <cellStyle name="Normal 2 5" xfId="118" xr:uid="{00000000-0005-0000-0000-00007F000000}"/>
    <cellStyle name="Normal 2 5 2 2" xfId="119" xr:uid="{00000000-0005-0000-0000-000080000000}"/>
    <cellStyle name="Normal 2 6" xfId="120" xr:uid="{00000000-0005-0000-0000-000081000000}"/>
    <cellStyle name="Normal 2 7" xfId="121" xr:uid="{00000000-0005-0000-0000-000082000000}"/>
    <cellStyle name="Normal 2 7 2" xfId="122" xr:uid="{00000000-0005-0000-0000-000083000000}"/>
    <cellStyle name="Normal 2 7 2 3" xfId="123" xr:uid="{00000000-0005-0000-0000-000084000000}"/>
    <cellStyle name="Normal 2 7 3" xfId="124" xr:uid="{00000000-0005-0000-0000-000085000000}"/>
    <cellStyle name="Normal 2 7 3 2" xfId="125" xr:uid="{00000000-0005-0000-0000-000086000000}"/>
    <cellStyle name="Normal 2 8" xfId="126" xr:uid="{00000000-0005-0000-0000-000087000000}"/>
    <cellStyle name="Normal 2 9" xfId="127" xr:uid="{00000000-0005-0000-0000-000088000000}"/>
    <cellStyle name="Normal 2_20131023 TERX RH13 Aug PW CG" xfId="128" xr:uid="{00000000-0005-0000-0000-000089000000}"/>
    <cellStyle name="Normal 20" xfId="129" xr:uid="{00000000-0005-0000-0000-00008A000000}"/>
    <cellStyle name="Normal 21" xfId="130" xr:uid="{00000000-0005-0000-0000-00008B000000}"/>
    <cellStyle name="Normal 22" xfId="131" xr:uid="{00000000-0005-0000-0000-00008C000000}"/>
    <cellStyle name="Normal 22 2" xfId="132" xr:uid="{00000000-0005-0000-0000-00008D000000}"/>
    <cellStyle name="Normal 22 2 2" xfId="133" xr:uid="{00000000-0005-0000-0000-00008E000000}"/>
    <cellStyle name="Normal 22 2_20131025 TERX RH13 Oct PW CG" xfId="134" xr:uid="{00000000-0005-0000-0000-00008F000000}"/>
    <cellStyle name="Normal 23" xfId="135" xr:uid="{00000000-0005-0000-0000-000090000000}"/>
    <cellStyle name="Normal 24" xfId="136" xr:uid="{00000000-0005-0000-0000-000091000000}"/>
    <cellStyle name="Normal 25" xfId="137" xr:uid="{00000000-0005-0000-0000-000092000000}"/>
    <cellStyle name="Normal 26" xfId="138" xr:uid="{00000000-0005-0000-0000-000093000000}"/>
    <cellStyle name="Normal 27" xfId="139" xr:uid="{00000000-0005-0000-0000-000094000000}"/>
    <cellStyle name="Normal 27 2" xfId="140" xr:uid="{00000000-0005-0000-0000-000095000000}"/>
    <cellStyle name="Normal 27 2 2" xfId="141" xr:uid="{00000000-0005-0000-0000-000096000000}"/>
    <cellStyle name="Normal 27 3" xfId="142" xr:uid="{00000000-0005-0000-0000-000097000000}"/>
    <cellStyle name="Normal 27_20131023 TERX RH13 Aug PW CG" xfId="143" xr:uid="{00000000-0005-0000-0000-000098000000}"/>
    <cellStyle name="Normal 28" xfId="144" xr:uid="{00000000-0005-0000-0000-000099000000}"/>
    <cellStyle name="Normal 28 2" xfId="145" xr:uid="{00000000-0005-0000-0000-00009A000000}"/>
    <cellStyle name="Normal 28_20131023 TERX RH13 Aug PW CG" xfId="146" xr:uid="{00000000-0005-0000-0000-00009B000000}"/>
    <cellStyle name="Normal 29" xfId="147" xr:uid="{00000000-0005-0000-0000-00009C000000}"/>
    <cellStyle name="Normal 3" xfId="2" xr:uid="{00000000-0005-0000-0000-00009D000000}"/>
    <cellStyle name="Normal 3 2" xfId="16" xr:uid="{00000000-0005-0000-0000-00009E000000}"/>
    <cellStyle name="Normal 3 2 2" xfId="148" xr:uid="{00000000-0005-0000-0000-00009F000000}"/>
    <cellStyle name="Normal 3 2_20131023 TERX RH13 Aug PW CG" xfId="149" xr:uid="{00000000-0005-0000-0000-0000A0000000}"/>
    <cellStyle name="Normal 3 3" xfId="150" xr:uid="{00000000-0005-0000-0000-0000A1000000}"/>
    <cellStyle name="Normal 3 4" xfId="151" xr:uid="{00000000-0005-0000-0000-0000A2000000}"/>
    <cellStyle name="Normal 3 5" xfId="152" xr:uid="{00000000-0005-0000-0000-0000A3000000}"/>
    <cellStyle name="Normal 3_20131023 TERX RH13 Aug PW CG" xfId="153" xr:uid="{00000000-0005-0000-0000-0000A4000000}"/>
    <cellStyle name="Normal 30" xfId="154" xr:uid="{00000000-0005-0000-0000-0000A5000000}"/>
    <cellStyle name="Normal 31" xfId="155" xr:uid="{00000000-0005-0000-0000-0000A6000000}"/>
    <cellStyle name="Normal 32" xfId="156" xr:uid="{00000000-0005-0000-0000-0000A7000000}"/>
    <cellStyle name="Normal 32 2" xfId="157" xr:uid="{00000000-0005-0000-0000-0000A8000000}"/>
    <cellStyle name="Normal 32_20131023 TERX RH13 Aug PW CG" xfId="158" xr:uid="{00000000-0005-0000-0000-0000A9000000}"/>
    <cellStyle name="Normal 33" xfId="159" xr:uid="{00000000-0005-0000-0000-0000AA000000}"/>
    <cellStyle name="Normal 34" xfId="160" xr:uid="{00000000-0005-0000-0000-0000AB000000}"/>
    <cellStyle name="Normal 35" xfId="161" xr:uid="{00000000-0005-0000-0000-0000AC000000}"/>
    <cellStyle name="Normal 36" xfId="162" xr:uid="{00000000-0005-0000-0000-0000AD000000}"/>
    <cellStyle name="Normal 36 2" xfId="163" xr:uid="{00000000-0005-0000-0000-0000AE000000}"/>
    <cellStyle name="Normal 37" xfId="164" xr:uid="{00000000-0005-0000-0000-0000AF000000}"/>
    <cellStyle name="Normal 37 2" xfId="165" xr:uid="{00000000-0005-0000-0000-0000B0000000}"/>
    <cellStyle name="Normal 37_20131023 TERX RH13 Aug PW CG" xfId="166" xr:uid="{00000000-0005-0000-0000-0000B1000000}"/>
    <cellStyle name="Normal 38" xfId="167" xr:uid="{00000000-0005-0000-0000-0000B2000000}"/>
    <cellStyle name="Normal 39" xfId="168" xr:uid="{00000000-0005-0000-0000-0000B3000000}"/>
    <cellStyle name="Normal 4" xfId="20" xr:uid="{00000000-0005-0000-0000-0000B4000000}"/>
    <cellStyle name="Normal 4 2" xfId="169" xr:uid="{00000000-0005-0000-0000-0000B5000000}"/>
    <cellStyle name="Normal 4 2 2" xfId="170" xr:uid="{00000000-0005-0000-0000-0000B6000000}"/>
    <cellStyle name="Normal 4 3" xfId="171" xr:uid="{00000000-0005-0000-0000-0000B7000000}"/>
    <cellStyle name="Normal 4 4" xfId="172" xr:uid="{00000000-0005-0000-0000-0000B8000000}"/>
    <cellStyle name="Normal 4 5" xfId="173" xr:uid="{00000000-0005-0000-0000-0000B9000000}"/>
    <cellStyle name="Normal 4 6" xfId="174" xr:uid="{00000000-0005-0000-0000-0000BA000000}"/>
    <cellStyle name="Normal 4 6 2" xfId="175" xr:uid="{00000000-0005-0000-0000-0000BB000000}"/>
    <cellStyle name="Normal 4_20131023 TERX RH13 Aug PW CG" xfId="176" xr:uid="{00000000-0005-0000-0000-0000BC000000}"/>
    <cellStyle name="Normal 40" xfId="177" xr:uid="{00000000-0005-0000-0000-0000BD000000}"/>
    <cellStyle name="Normal 40 2" xfId="178" xr:uid="{00000000-0005-0000-0000-0000BE000000}"/>
    <cellStyle name="Normal 40_20131023 TERX RH13 Aug PW CG" xfId="179" xr:uid="{00000000-0005-0000-0000-0000BF000000}"/>
    <cellStyle name="Normal 41" xfId="180" xr:uid="{00000000-0005-0000-0000-0000C0000000}"/>
    <cellStyle name="Normal 42" xfId="181" xr:uid="{00000000-0005-0000-0000-0000C1000000}"/>
    <cellStyle name="Normal 42 2" xfId="182" xr:uid="{00000000-0005-0000-0000-0000C2000000}"/>
    <cellStyle name="Normal 42_20131023 TERX RH13 Aug PW CG" xfId="183" xr:uid="{00000000-0005-0000-0000-0000C3000000}"/>
    <cellStyle name="Normal 43" xfId="184" xr:uid="{00000000-0005-0000-0000-0000C4000000}"/>
    <cellStyle name="Normal 44" xfId="185" xr:uid="{00000000-0005-0000-0000-0000C5000000}"/>
    <cellStyle name="Normal 45" xfId="186" xr:uid="{00000000-0005-0000-0000-0000C6000000}"/>
    <cellStyle name="Normal 45 2" xfId="187" xr:uid="{00000000-0005-0000-0000-0000C7000000}"/>
    <cellStyle name="Normal 46" xfId="188" xr:uid="{00000000-0005-0000-0000-0000C8000000}"/>
    <cellStyle name="Normal 46 2" xfId="189" xr:uid="{00000000-0005-0000-0000-0000C9000000}"/>
    <cellStyle name="Normal 46 2 2" xfId="190" xr:uid="{00000000-0005-0000-0000-0000CA000000}"/>
    <cellStyle name="Normal 47" xfId="191" xr:uid="{00000000-0005-0000-0000-0000CB000000}"/>
    <cellStyle name="Normal 48" xfId="192" xr:uid="{00000000-0005-0000-0000-0000CC000000}"/>
    <cellStyle name="Normal 49" xfId="264" xr:uid="{77317ABD-771E-4AB7-A3F9-DD8EEE31A06D}"/>
    <cellStyle name="Normal 5" xfId="21" xr:uid="{00000000-0005-0000-0000-0000CD000000}"/>
    <cellStyle name="Normal 5 2" xfId="193" xr:uid="{00000000-0005-0000-0000-0000CE000000}"/>
    <cellStyle name="Normal 5 2 2" xfId="194" xr:uid="{00000000-0005-0000-0000-0000CF000000}"/>
    <cellStyle name="Normal 5 3" xfId="195" xr:uid="{00000000-0005-0000-0000-0000D0000000}"/>
    <cellStyle name="Normal 5 4" xfId="196" xr:uid="{00000000-0005-0000-0000-0000D1000000}"/>
    <cellStyle name="Normal 5 5" xfId="197" xr:uid="{00000000-0005-0000-0000-0000D2000000}"/>
    <cellStyle name="Normal 5 7" xfId="198" xr:uid="{00000000-0005-0000-0000-0000D3000000}"/>
    <cellStyle name="Normal 5_20131023 TERX RH13 Aug PW CG" xfId="199" xr:uid="{00000000-0005-0000-0000-0000D4000000}"/>
    <cellStyle name="Normal 6" xfId="200" xr:uid="{00000000-0005-0000-0000-0000D5000000}"/>
    <cellStyle name="Normal 6 2" xfId="201" xr:uid="{00000000-0005-0000-0000-0000D6000000}"/>
    <cellStyle name="Normal 6 3" xfId="202" xr:uid="{00000000-0005-0000-0000-0000D7000000}"/>
    <cellStyle name="Normal 6 4" xfId="203" xr:uid="{00000000-0005-0000-0000-0000D8000000}"/>
    <cellStyle name="Normal 6 5" xfId="204" xr:uid="{00000000-0005-0000-0000-0000D9000000}"/>
    <cellStyle name="Normal 68" xfId="205" xr:uid="{00000000-0005-0000-0000-0000DA000000}"/>
    <cellStyle name="Normal 7" xfId="206" xr:uid="{00000000-0005-0000-0000-0000DB000000}"/>
    <cellStyle name="Normal 7 2" xfId="207" xr:uid="{00000000-0005-0000-0000-0000DC000000}"/>
    <cellStyle name="Normal 7 3" xfId="208" xr:uid="{00000000-0005-0000-0000-0000DD000000}"/>
    <cellStyle name="Normal 7 3 2" xfId="209" xr:uid="{00000000-0005-0000-0000-0000DE000000}"/>
    <cellStyle name="Normal 7 4" xfId="210" xr:uid="{00000000-0005-0000-0000-0000DF000000}"/>
    <cellStyle name="Normal 7 5" xfId="211" xr:uid="{00000000-0005-0000-0000-0000E0000000}"/>
    <cellStyle name="Normal 8" xfId="212" xr:uid="{00000000-0005-0000-0000-0000E1000000}"/>
    <cellStyle name="Normal 8 2" xfId="213" xr:uid="{00000000-0005-0000-0000-0000E2000000}"/>
    <cellStyle name="Normal 8 2 2" xfId="214" xr:uid="{00000000-0005-0000-0000-0000E3000000}"/>
    <cellStyle name="Normal 8 2 2 2" xfId="215" xr:uid="{00000000-0005-0000-0000-0000E4000000}"/>
    <cellStyle name="Normal 8 2 2 2 2" xfId="216" xr:uid="{00000000-0005-0000-0000-0000E5000000}"/>
    <cellStyle name="Normal 8 2 2 3" xfId="217" xr:uid="{00000000-0005-0000-0000-0000E6000000}"/>
    <cellStyle name="Normal 8 2 2 4" xfId="218" xr:uid="{00000000-0005-0000-0000-0000E7000000}"/>
    <cellStyle name="Normal 8 2 3" xfId="219" xr:uid="{00000000-0005-0000-0000-0000E8000000}"/>
    <cellStyle name="Normal 8 2 3 2" xfId="220" xr:uid="{00000000-0005-0000-0000-0000E9000000}"/>
    <cellStyle name="Normal 8 2 4" xfId="221" xr:uid="{00000000-0005-0000-0000-0000EA000000}"/>
    <cellStyle name="Normal 8 3" xfId="222" xr:uid="{00000000-0005-0000-0000-0000EB000000}"/>
    <cellStyle name="Normal 8 3 2" xfId="223" xr:uid="{00000000-0005-0000-0000-0000EC000000}"/>
    <cellStyle name="Normal 8 4" xfId="224" xr:uid="{00000000-0005-0000-0000-0000ED000000}"/>
    <cellStyle name="Normal 8 5" xfId="225" xr:uid="{00000000-0005-0000-0000-0000EE000000}"/>
    <cellStyle name="Normal 8_20131023 TERX RH13 Aug PW CG" xfId="226" xr:uid="{00000000-0005-0000-0000-0000EF000000}"/>
    <cellStyle name="Normal 9" xfId="227" xr:uid="{00000000-0005-0000-0000-0000F0000000}"/>
    <cellStyle name="Normal 9 2" xfId="228" xr:uid="{00000000-0005-0000-0000-0000F1000000}"/>
    <cellStyle name="Normal 9 3" xfId="229" xr:uid="{00000000-0005-0000-0000-0000F2000000}"/>
    <cellStyle name="Normal 9 4" xfId="230" xr:uid="{00000000-0005-0000-0000-0000F3000000}"/>
    <cellStyle name="Normal 9_20131023 TERX RH13 Aug PW CG" xfId="231" xr:uid="{00000000-0005-0000-0000-0000F4000000}"/>
    <cellStyle name="Normal 93 2" xfId="232" xr:uid="{00000000-0005-0000-0000-0000F5000000}"/>
    <cellStyle name="Normal 93 2 2" xfId="233" xr:uid="{00000000-0005-0000-0000-0000F6000000}"/>
    <cellStyle name="Normal 93 2 2 2" xfId="234" xr:uid="{00000000-0005-0000-0000-0000F7000000}"/>
    <cellStyle name="Normal 93 2 2 3" xfId="235" xr:uid="{00000000-0005-0000-0000-0000F8000000}"/>
    <cellStyle name="Percent" xfId="5" builtinId="5"/>
    <cellStyle name="Percent 2" xfId="236" xr:uid="{00000000-0005-0000-0000-0000FA000000}"/>
    <cellStyle name="Percent 2 2" xfId="237" xr:uid="{00000000-0005-0000-0000-0000FB000000}"/>
    <cellStyle name="Percent 2 2 2" xfId="238" xr:uid="{00000000-0005-0000-0000-0000FC000000}"/>
    <cellStyle name="Percent 2 3" xfId="239" xr:uid="{00000000-0005-0000-0000-0000FD000000}"/>
    <cellStyle name="Percent 2 4" xfId="240" xr:uid="{00000000-0005-0000-0000-0000FE000000}"/>
    <cellStyle name="Percent 2 6" xfId="241" xr:uid="{00000000-0005-0000-0000-0000FF000000}"/>
    <cellStyle name="Percent 3" xfId="242" xr:uid="{00000000-0005-0000-0000-000000010000}"/>
    <cellStyle name="Percent 4" xfId="243" xr:uid="{00000000-0005-0000-0000-000001010000}"/>
    <cellStyle name="Percent 5" xfId="244" xr:uid="{00000000-0005-0000-0000-000002010000}"/>
    <cellStyle name="Percent 6" xfId="245" xr:uid="{00000000-0005-0000-0000-000003010000}"/>
    <cellStyle name="Total 2 2" xfId="246" xr:uid="{00000000-0005-0000-0000-000004010000}"/>
    <cellStyle name="Total 3" xfId="247" xr:uid="{00000000-0005-0000-0000-000005010000}"/>
    <cellStyle name="Total 4" xfId="248" xr:uid="{00000000-0005-0000-0000-000006010000}"/>
    <cellStyle name="Total 5" xfId="249" xr:uid="{00000000-0005-0000-0000-00000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KAC%20calculation%20slurries%20C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c esimate slurri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5"/>
  <sheetViews>
    <sheetView topLeftCell="A13" workbookViewId="0">
      <selection activeCell="E28" sqref="E28"/>
    </sheetView>
  </sheetViews>
  <sheetFormatPr defaultColWidth="10.85546875" defaultRowHeight="15.75"/>
  <cols>
    <col min="1" max="1" width="10.85546875" style="64"/>
    <col min="2" max="2" width="14.85546875" style="64" customWidth="1"/>
    <col min="3" max="6" width="10.85546875" style="64"/>
    <col min="7" max="7" width="10.85546875" style="72"/>
    <col min="8" max="12" width="10.85546875" style="64"/>
    <col min="13" max="13" width="10.85546875" style="73"/>
    <col min="14" max="15" width="10.85546875" style="72"/>
    <col min="16" max="16384" width="10.85546875" style="64"/>
  </cols>
  <sheetData>
    <row r="1" spans="1:6">
      <c r="A1" s="66" t="s">
        <v>165</v>
      </c>
    </row>
    <row r="3" spans="1:6">
      <c r="D3" s="72"/>
      <c r="E3" s="64" t="s">
        <v>154</v>
      </c>
    </row>
    <row r="4" spans="1:6">
      <c r="A4" s="66" t="s">
        <v>166</v>
      </c>
      <c r="B4" s="66"/>
      <c r="C4" s="66"/>
      <c r="D4" s="72" t="s">
        <v>167</v>
      </c>
      <c r="E4" s="64">
        <v>9</v>
      </c>
      <c r="F4" s="72" t="s">
        <v>168</v>
      </c>
    </row>
    <row r="5" spans="1:6">
      <c r="A5" s="64" t="s">
        <v>169</v>
      </c>
      <c r="D5" s="72" t="s">
        <v>170</v>
      </c>
      <c r="E5" s="64">
        <v>14</v>
      </c>
    </row>
    <row r="6" spans="1:6">
      <c r="A6" s="64" t="s">
        <v>171</v>
      </c>
      <c r="E6" s="73"/>
      <c r="F6" s="72"/>
    </row>
    <row r="7" spans="1:6">
      <c r="E7" s="73"/>
      <c r="F7" s="72"/>
    </row>
    <row r="8" spans="1:6">
      <c r="A8" s="64" t="s">
        <v>172</v>
      </c>
      <c r="E8" s="73"/>
      <c r="F8" s="72"/>
    </row>
    <row r="10" spans="1:6">
      <c r="A10" s="66" t="s">
        <v>173</v>
      </c>
    </row>
    <row r="11" spans="1:6">
      <c r="B11" s="64" t="s">
        <v>174</v>
      </c>
    </row>
    <row r="12" spans="1:6">
      <c r="B12" s="64" t="s">
        <v>175</v>
      </c>
      <c r="C12" s="64">
        <v>14</v>
      </c>
      <c r="D12" s="64" t="s">
        <v>154</v>
      </c>
    </row>
    <row r="13" spans="1:6">
      <c r="C13" s="64">
        <v>50</v>
      </c>
      <c r="D13" s="64" t="s">
        <v>176</v>
      </c>
    </row>
    <row r="14" spans="1:6">
      <c r="B14" s="64" t="s">
        <v>177</v>
      </c>
    </row>
    <row r="15" spans="1:6">
      <c r="B15" s="64" t="s">
        <v>178</v>
      </c>
    </row>
    <row r="17" spans="1:19">
      <c r="A17" s="64" t="s">
        <v>88</v>
      </c>
      <c r="B17" s="66" t="s">
        <v>196</v>
      </c>
      <c r="D17" s="66" t="s">
        <v>197</v>
      </c>
    </row>
    <row r="18" spans="1:19">
      <c r="B18" s="66" t="s">
        <v>179</v>
      </c>
      <c r="C18" s="74">
        <f>4.14</f>
        <v>4.1399999999999997</v>
      </c>
    </row>
    <row r="19" spans="1:19">
      <c r="B19" s="63" t="s">
        <v>155</v>
      </c>
      <c r="C19" s="64">
        <v>23.6</v>
      </c>
      <c r="D19" s="63"/>
    </row>
    <row r="20" spans="1:19">
      <c r="B20" s="63"/>
      <c r="D20" s="63"/>
    </row>
    <row r="21" spans="1:19">
      <c r="B21" s="63"/>
      <c r="C21" s="63"/>
      <c r="D21" s="63"/>
      <c r="F21" s="66" t="s">
        <v>180</v>
      </c>
      <c r="H21" s="66" t="s">
        <v>181</v>
      </c>
    </row>
    <row r="22" spans="1:19">
      <c r="G22" s="72" t="s">
        <v>182</v>
      </c>
      <c r="M22" s="75"/>
      <c r="N22" s="76"/>
    </row>
    <row r="23" spans="1:19">
      <c r="D23" s="64" t="s">
        <v>183</v>
      </c>
      <c r="F23" s="64" t="s">
        <v>184</v>
      </c>
      <c r="G23" s="64" t="s">
        <v>184</v>
      </c>
      <c r="H23" s="64" t="s">
        <v>23</v>
      </c>
      <c r="I23" s="67"/>
    </row>
    <row r="24" spans="1:19">
      <c r="A24" s="64" t="s">
        <v>85</v>
      </c>
      <c r="D24" s="66" t="s">
        <v>17</v>
      </c>
      <c r="E24" s="64" t="s">
        <v>17</v>
      </c>
      <c r="F24" s="64" t="s">
        <v>185</v>
      </c>
      <c r="G24" s="72" t="s">
        <v>186</v>
      </c>
      <c r="H24" s="64" t="s">
        <v>187</v>
      </c>
      <c r="I24" s="67" t="s">
        <v>156</v>
      </c>
      <c r="Q24" s="77"/>
      <c r="R24" s="77"/>
      <c r="S24" s="77"/>
    </row>
    <row r="25" spans="1:19" s="68" customFormat="1" ht="47.25">
      <c r="A25" s="68" t="s">
        <v>157</v>
      </c>
      <c r="B25" s="68" t="s">
        <v>158</v>
      </c>
      <c r="C25" s="68" t="s">
        <v>159</v>
      </c>
      <c r="D25" s="68" t="s">
        <v>188</v>
      </c>
      <c r="E25" s="68" t="s">
        <v>189</v>
      </c>
      <c r="F25" s="68" t="s">
        <v>190</v>
      </c>
      <c r="G25" s="78" t="s">
        <v>191</v>
      </c>
      <c r="H25" s="68" t="s">
        <v>192</v>
      </c>
      <c r="I25" s="68" t="s">
        <v>193</v>
      </c>
      <c r="J25" s="79" t="s">
        <v>194</v>
      </c>
      <c r="K25" s="79" t="s">
        <v>195</v>
      </c>
      <c r="M25" s="80"/>
      <c r="N25" s="78"/>
      <c r="O25" s="78"/>
      <c r="Q25" s="81"/>
      <c r="R25" s="81"/>
      <c r="S25" s="81"/>
    </row>
    <row r="26" spans="1:19">
      <c r="A26" s="70" t="s">
        <v>46</v>
      </c>
      <c r="B26" s="70" t="s">
        <v>47</v>
      </c>
      <c r="C26" s="70" t="s">
        <v>160</v>
      </c>
      <c r="D26" s="71">
        <v>8.8960000000000008</v>
      </c>
      <c r="E26" s="72">
        <f>D26-D41</f>
        <v>5.6180000000000003</v>
      </c>
      <c r="F26" s="74">
        <f>(E26/12)/1000</f>
        <v>4.681666666666667E-4</v>
      </c>
      <c r="G26" s="82">
        <f t="shared" ref="G26:G75" si="0">F26*C$18*0.236/1000</f>
        <v>4.5741755999999991E-7</v>
      </c>
      <c r="H26" s="72">
        <f t="shared" ref="H26:H40" si="1">D41</f>
        <v>3.278</v>
      </c>
      <c r="I26" s="69">
        <f>H26/(12*1000)</f>
        <v>2.7316666666666667E-4</v>
      </c>
      <c r="J26" s="65">
        <f>I26*C$12/(1000*2)</f>
        <v>1.9121666666666667E-6</v>
      </c>
      <c r="K26" s="65">
        <f t="shared" ref="K26:K75" si="2">J26*(C$13/100)</f>
        <v>9.5608333333333334E-7</v>
      </c>
      <c r="L26" s="72"/>
      <c r="Q26" s="77"/>
      <c r="R26" s="77"/>
      <c r="S26" s="77"/>
    </row>
    <row r="27" spans="1:19">
      <c r="A27" s="70" t="s">
        <v>46</v>
      </c>
      <c r="B27" s="70" t="s">
        <v>47</v>
      </c>
      <c r="C27" s="70" t="s">
        <v>161</v>
      </c>
      <c r="D27" s="71">
        <v>18.667999999999999</v>
      </c>
      <c r="E27" s="72">
        <f t="shared" ref="E27:E30" si="3">D27-D42</f>
        <v>15.289</v>
      </c>
      <c r="F27" s="74">
        <f t="shared" ref="F27:F75" si="4">(E27/12)/1000</f>
        <v>1.2740833333333332E-3</v>
      </c>
      <c r="G27" s="82">
        <f t="shared" si="0"/>
        <v>1.2448303799999998E-6</v>
      </c>
      <c r="H27" s="72">
        <f t="shared" si="1"/>
        <v>3.379</v>
      </c>
      <c r="I27" s="69">
        <f t="shared" ref="I27:I75" si="5">H27/(12*1000)</f>
        <v>2.8158333333333334E-4</v>
      </c>
      <c r="J27" s="65">
        <f t="shared" ref="J27:J75" si="6">I27*C$12/(1000*2)</f>
        <v>1.9710833333333334E-6</v>
      </c>
      <c r="K27" s="65">
        <f t="shared" si="2"/>
        <v>9.8554166666666668E-7</v>
      </c>
      <c r="L27" s="72"/>
      <c r="Q27" s="77"/>
      <c r="R27" s="83"/>
      <c r="S27" s="77"/>
    </row>
    <row r="28" spans="1:19">
      <c r="A28" s="70" t="s">
        <v>46</v>
      </c>
      <c r="B28" s="70" t="s">
        <v>47</v>
      </c>
      <c r="C28" s="70" t="s">
        <v>162</v>
      </c>
      <c r="D28" s="71">
        <v>16.62</v>
      </c>
      <c r="E28" s="72">
        <f t="shared" si="3"/>
        <v>12.833000000000002</v>
      </c>
      <c r="F28" s="74">
        <f t="shared" si="4"/>
        <v>1.0694166666666669E-3</v>
      </c>
      <c r="G28" s="82">
        <f t="shared" si="0"/>
        <v>1.0448628600000001E-6</v>
      </c>
      <c r="H28" s="72">
        <f t="shared" si="1"/>
        <v>3.7869999999999999</v>
      </c>
      <c r="I28" s="69">
        <f t="shared" si="5"/>
        <v>3.1558333333333335E-4</v>
      </c>
      <c r="J28" s="65">
        <f t="shared" si="6"/>
        <v>2.2090833333333335E-6</v>
      </c>
      <c r="K28" s="65">
        <f t="shared" si="2"/>
        <v>1.1045416666666667E-6</v>
      </c>
      <c r="L28" s="72"/>
      <c r="Q28" s="77"/>
      <c r="R28" s="83"/>
      <c r="S28" s="77"/>
    </row>
    <row r="29" spans="1:19">
      <c r="A29" s="70" t="s">
        <v>46</v>
      </c>
      <c r="B29" s="70" t="s">
        <v>47</v>
      </c>
      <c r="C29" s="70" t="s">
        <v>163</v>
      </c>
      <c r="D29" s="71">
        <v>14.894</v>
      </c>
      <c r="E29" s="72">
        <f t="shared" si="3"/>
        <v>12.667999999999999</v>
      </c>
      <c r="F29" s="74">
        <f t="shared" si="4"/>
        <v>1.0556666666666666E-3</v>
      </c>
      <c r="G29" s="82">
        <f t="shared" si="0"/>
        <v>1.03142856E-6</v>
      </c>
      <c r="H29" s="72">
        <f t="shared" si="1"/>
        <v>2.226</v>
      </c>
      <c r="I29" s="69">
        <f t="shared" si="5"/>
        <v>1.8550000000000001E-4</v>
      </c>
      <c r="J29" s="65">
        <f t="shared" si="6"/>
        <v>1.2985000000000001E-6</v>
      </c>
      <c r="K29" s="65">
        <f t="shared" si="2"/>
        <v>6.4925000000000007E-7</v>
      </c>
      <c r="L29" s="72"/>
      <c r="Q29" s="77"/>
      <c r="R29" s="83"/>
      <c r="S29" s="77"/>
    </row>
    <row r="30" spans="1:19">
      <c r="A30" s="70" t="s">
        <v>46</v>
      </c>
      <c r="B30" s="70" t="s">
        <v>47</v>
      </c>
      <c r="C30" s="70" t="s">
        <v>164</v>
      </c>
      <c r="D30" s="71">
        <v>13.89</v>
      </c>
      <c r="E30" s="72">
        <f t="shared" si="3"/>
        <v>11.288</v>
      </c>
      <c r="F30" s="74">
        <f t="shared" si="4"/>
        <v>9.4066666666666669E-4</v>
      </c>
      <c r="G30" s="82">
        <f t="shared" si="0"/>
        <v>9.1906895999999997E-7</v>
      </c>
      <c r="H30" s="72">
        <f t="shared" si="1"/>
        <v>2.6019999999999999</v>
      </c>
      <c r="I30" s="69">
        <f t="shared" si="5"/>
        <v>2.1683333333333331E-4</v>
      </c>
      <c r="J30" s="65">
        <f t="shared" si="6"/>
        <v>1.5178333333333333E-6</v>
      </c>
      <c r="K30" s="65">
        <f t="shared" si="2"/>
        <v>7.5891666666666665E-7</v>
      </c>
      <c r="L30" s="72"/>
      <c r="Q30" s="77"/>
      <c r="R30" s="83"/>
      <c r="S30" s="77"/>
    </row>
    <row r="31" spans="1:19">
      <c r="A31" s="70" t="s">
        <v>46</v>
      </c>
      <c r="B31" s="70" t="s">
        <v>51</v>
      </c>
      <c r="C31" s="70" t="s">
        <v>160</v>
      </c>
      <c r="D31" s="71">
        <v>6.9530000000000003</v>
      </c>
      <c r="E31" s="72">
        <f>D31-D41</f>
        <v>3.6750000000000003</v>
      </c>
      <c r="F31" s="74">
        <f t="shared" si="4"/>
        <v>3.0625000000000004E-4</v>
      </c>
      <c r="G31" s="82">
        <f t="shared" si="0"/>
        <v>2.9921850000000001E-7</v>
      </c>
      <c r="H31" s="72">
        <f t="shared" si="1"/>
        <v>9.1890000000000001</v>
      </c>
      <c r="I31" s="69">
        <f t="shared" si="5"/>
        <v>7.6575000000000005E-4</v>
      </c>
      <c r="J31" s="65">
        <f t="shared" si="6"/>
        <v>5.3602500000000001E-6</v>
      </c>
      <c r="K31" s="65">
        <f t="shared" si="2"/>
        <v>2.680125E-6</v>
      </c>
      <c r="L31" s="72"/>
      <c r="Q31" s="77"/>
      <c r="R31" s="83"/>
      <c r="S31" s="77"/>
    </row>
    <row r="32" spans="1:19">
      <c r="A32" s="70" t="s">
        <v>46</v>
      </c>
      <c r="B32" s="70" t="s">
        <v>51</v>
      </c>
      <c r="C32" s="70" t="s">
        <v>161</v>
      </c>
      <c r="D32" s="71">
        <v>7.4550000000000001</v>
      </c>
      <c r="E32" s="72">
        <f t="shared" ref="E32:E35" si="7">D32-D42</f>
        <v>4.0760000000000005</v>
      </c>
      <c r="F32" s="74">
        <f t="shared" si="4"/>
        <v>3.3966666666666672E-4</v>
      </c>
      <c r="G32" s="82">
        <f t="shared" si="0"/>
        <v>3.3186792000000004E-7</v>
      </c>
      <c r="H32" s="72">
        <f t="shared" si="1"/>
        <v>12.327999999999999</v>
      </c>
      <c r="I32" s="69">
        <f t="shared" si="5"/>
        <v>1.0273333333333332E-3</v>
      </c>
      <c r="J32" s="65">
        <f t="shared" si="6"/>
        <v>7.1913333333333326E-6</v>
      </c>
      <c r="K32" s="65">
        <f t="shared" si="2"/>
        <v>3.5956666666666663E-6</v>
      </c>
      <c r="L32" s="72"/>
      <c r="Q32" s="77"/>
      <c r="R32" s="77"/>
      <c r="S32" s="77"/>
    </row>
    <row r="33" spans="1:12">
      <c r="A33" s="70" t="s">
        <v>46</v>
      </c>
      <c r="B33" s="70" t="s">
        <v>51</v>
      </c>
      <c r="C33" s="70" t="s">
        <v>162</v>
      </c>
      <c r="D33" s="71">
        <v>4.4969999999999999</v>
      </c>
      <c r="E33" s="72">
        <f t="shared" si="7"/>
        <v>0.71</v>
      </c>
      <c r="F33" s="74">
        <f t="shared" si="4"/>
        <v>5.9166666666666664E-5</v>
      </c>
      <c r="G33" s="82">
        <f t="shared" si="0"/>
        <v>5.7808199999999988E-8</v>
      </c>
      <c r="H33" s="72">
        <f t="shared" si="1"/>
        <v>9.7669999999999995</v>
      </c>
      <c r="I33" s="69">
        <f t="shared" si="5"/>
        <v>8.1391666666666667E-4</v>
      </c>
      <c r="J33" s="65">
        <f t="shared" si="6"/>
        <v>5.6974166666666666E-6</v>
      </c>
      <c r="K33" s="65">
        <f t="shared" si="2"/>
        <v>2.8487083333333333E-6</v>
      </c>
      <c r="L33" s="72"/>
    </row>
    <row r="34" spans="1:12">
      <c r="A34" s="70" t="s">
        <v>46</v>
      </c>
      <c r="B34" s="70" t="s">
        <v>51</v>
      </c>
      <c r="C34" s="70" t="s">
        <v>163</v>
      </c>
      <c r="D34" s="71">
        <v>4.4950000000000001</v>
      </c>
      <c r="E34" s="72">
        <f t="shared" si="7"/>
        <v>2.2690000000000001</v>
      </c>
      <c r="F34" s="74">
        <f t="shared" si="4"/>
        <v>1.8908333333333337E-4</v>
      </c>
      <c r="G34" s="82">
        <f t="shared" si="0"/>
        <v>1.8474198000000001E-7</v>
      </c>
      <c r="H34" s="72">
        <f t="shared" si="1"/>
        <v>8.1039999999999992</v>
      </c>
      <c r="I34" s="69">
        <f t="shared" si="5"/>
        <v>6.7533333333333323E-4</v>
      </c>
      <c r="J34" s="65">
        <f t="shared" si="6"/>
        <v>4.7273333333333322E-6</v>
      </c>
      <c r="K34" s="65">
        <f t="shared" si="2"/>
        <v>2.3636666666666661E-6</v>
      </c>
      <c r="L34" s="72"/>
    </row>
    <row r="35" spans="1:12">
      <c r="A35" s="70" t="s">
        <v>46</v>
      </c>
      <c r="B35" s="70" t="s">
        <v>51</v>
      </c>
      <c r="C35" s="70" t="s">
        <v>164</v>
      </c>
      <c r="D35" s="71">
        <v>4.16</v>
      </c>
      <c r="E35" s="72">
        <f t="shared" si="7"/>
        <v>1.5580000000000003</v>
      </c>
      <c r="F35" s="74">
        <f t="shared" si="4"/>
        <v>1.2983333333333336E-4</v>
      </c>
      <c r="G35" s="82">
        <f t="shared" si="0"/>
        <v>1.2685235999999999E-7</v>
      </c>
      <c r="H35" s="72">
        <f t="shared" si="1"/>
        <v>8.8279999999999994</v>
      </c>
      <c r="I35" s="69">
        <f t="shared" si="5"/>
        <v>7.3566666666666659E-4</v>
      </c>
      <c r="J35" s="65">
        <f t="shared" si="6"/>
        <v>5.1496666666666658E-6</v>
      </c>
      <c r="K35" s="65">
        <f t="shared" si="2"/>
        <v>2.5748333333333329E-6</v>
      </c>
      <c r="L35" s="72"/>
    </row>
    <row r="36" spans="1:12">
      <c r="A36" s="70" t="s">
        <v>46</v>
      </c>
      <c r="B36" s="70" t="s">
        <v>52</v>
      </c>
      <c r="C36" s="70" t="s">
        <v>160</v>
      </c>
      <c r="D36" s="71">
        <v>7.9939999999999998</v>
      </c>
      <c r="E36" s="72">
        <f>D36-D41</f>
        <v>4.7159999999999993</v>
      </c>
      <c r="F36" s="74">
        <f t="shared" si="4"/>
        <v>3.9299999999999996E-4</v>
      </c>
      <c r="G36" s="82">
        <f t="shared" si="0"/>
        <v>3.8397671999999988E-7</v>
      </c>
      <c r="H36" s="72">
        <f t="shared" si="1"/>
        <v>7.7039999999999997</v>
      </c>
      <c r="I36" s="69">
        <f t="shared" si="5"/>
        <v>6.4199999999999999E-4</v>
      </c>
      <c r="J36" s="65">
        <f t="shared" si="6"/>
        <v>4.4939999999999997E-6</v>
      </c>
      <c r="K36" s="65">
        <f t="shared" si="2"/>
        <v>2.2469999999999998E-6</v>
      </c>
      <c r="L36" s="72"/>
    </row>
    <row r="37" spans="1:12">
      <c r="A37" s="70" t="s">
        <v>46</v>
      </c>
      <c r="B37" s="70" t="s">
        <v>52</v>
      </c>
      <c r="C37" s="70" t="s">
        <v>161</v>
      </c>
      <c r="D37" s="71">
        <v>8.548</v>
      </c>
      <c r="E37" s="72">
        <f t="shared" ref="E37:E40" si="8">D37-D42</f>
        <v>5.1690000000000005</v>
      </c>
      <c r="F37" s="74">
        <f t="shared" si="4"/>
        <v>4.3075000000000003E-4</v>
      </c>
      <c r="G37" s="82">
        <f t="shared" si="0"/>
        <v>4.2085997999999995E-7</v>
      </c>
      <c r="H37" s="72">
        <f t="shared" si="1"/>
        <v>6.16</v>
      </c>
      <c r="I37" s="69">
        <f t="shared" si="5"/>
        <v>5.1333333333333331E-4</v>
      </c>
      <c r="J37" s="65">
        <f t="shared" si="6"/>
        <v>3.593333333333333E-6</v>
      </c>
      <c r="K37" s="65">
        <f t="shared" si="2"/>
        <v>1.7966666666666665E-6</v>
      </c>
      <c r="L37" s="72"/>
    </row>
    <row r="38" spans="1:12">
      <c r="A38" s="70" t="s">
        <v>46</v>
      </c>
      <c r="B38" s="70" t="s">
        <v>52</v>
      </c>
      <c r="C38" s="70" t="s">
        <v>162</v>
      </c>
      <c r="D38" s="71">
        <v>7.6559999999999997</v>
      </c>
      <c r="E38" s="72">
        <f t="shared" si="8"/>
        <v>3.8689999999999998</v>
      </c>
      <c r="F38" s="74">
        <f t="shared" si="4"/>
        <v>3.2241666666666665E-4</v>
      </c>
      <c r="G38" s="82">
        <f t="shared" si="0"/>
        <v>3.1501397999999994E-7</v>
      </c>
      <c r="H38" s="72">
        <f t="shared" si="1"/>
        <v>15.776</v>
      </c>
      <c r="I38" s="69">
        <f t="shared" si="5"/>
        <v>1.3146666666666667E-3</v>
      </c>
      <c r="J38" s="65">
        <f t="shared" si="6"/>
        <v>9.2026666666666657E-6</v>
      </c>
      <c r="K38" s="65">
        <f t="shared" si="2"/>
        <v>4.6013333333333329E-6</v>
      </c>
      <c r="L38" s="72"/>
    </row>
    <row r="39" spans="1:12">
      <c r="A39" s="70" t="s">
        <v>46</v>
      </c>
      <c r="B39" s="70" t="s">
        <v>52</v>
      </c>
      <c r="C39" s="70" t="s">
        <v>163</v>
      </c>
      <c r="D39" s="71">
        <v>6.8140000000000001</v>
      </c>
      <c r="E39" s="72">
        <f t="shared" si="8"/>
        <v>4.5880000000000001</v>
      </c>
      <c r="F39" s="74">
        <f t="shared" si="4"/>
        <v>3.8233333333333337E-4</v>
      </c>
      <c r="G39" s="82">
        <f t="shared" si="0"/>
        <v>3.7355495999999995E-7</v>
      </c>
      <c r="H39" s="72">
        <f t="shared" si="1"/>
        <v>12.788</v>
      </c>
      <c r="I39" s="69">
        <f t="shared" si="5"/>
        <v>1.0656666666666666E-3</v>
      </c>
      <c r="J39" s="65">
        <f t="shared" si="6"/>
        <v>7.4596666666666665E-6</v>
      </c>
      <c r="K39" s="65">
        <f t="shared" si="2"/>
        <v>3.7298333333333333E-6</v>
      </c>
      <c r="L39" s="72"/>
    </row>
    <row r="40" spans="1:12">
      <c r="A40" s="70" t="s">
        <v>46</v>
      </c>
      <c r="B40" s="70" t="s">
        <v>52</v>
      </c>
      <c r="C40" s="70" t="s">
        <v>164</v>
      </c>
      <c r="D40" s="71">
        <v>6.43</v>
      </c>
      <c r="E40" s="72">
        <f t="shared" si="8"/>
        <v>3.8279999999999998</v>
      </c>
      <c r="F40" s="74">
        <f t="shared" si="4"/>
        <v>3.19E-4</v>
      </c>
      <c r="G40" s="82">
        <f t="shared" si="0"/>
        <v>3.1167575999999997E-7</v>
      </c>
      <c r="H40" s="72">
        <f t="shared" si="1"/>
        <v>10.4</v>
      </c>
      <c r="I40" s="69">
        <f t="shared" si="5"/>
        <v>8.6666666666666674E-4</v>
      </c>
      <c r="J40" s="65">
        <f t="shared" si="6"/>
        <v>6.0666666666666673E-6</v>
      </c>
      <c r="K40" s="65">
        <f t="shared" si="2"/>
        <v>3.0333333333333337E-6</v>
      </c>
      <c r="L40" s="72"/>
    </row>
    <row r="41" spans="1:12">
      <c r="A41" s="70" t="s">
        <v>46</v>
      </c>
      <c r="B41" s="70" t="s">
        <v>53</v>
      </c>
      <c r="C41" s="70" t="s">
        <v>160</v>
      </c>
      <c r="D41" s="71">
        <v>3.278</v>
      </c>
      <c r="E41" s="64">
        <v>0</v>
      </c>
      <c r="F41" s="74">
        <f t="shared" si="4"/>
        <v>0</v>
      </c>
      <c r="G41" s="82">
        <f t="shared" si="0"/>
        <v>0</v>
      </c>
      <c r="H41" s="72">
        <f t="shared" ref="H41:H50" si="9">D41</f>
        <v>3.278</v>
      </c>
      <c r="I41" s="69">
        <f t="shared" si="5"/>
        <v>2.7316666666666667E-4</v>
      </c>
      <c r="J41" s="65">
        <f t="shared" si="6"/>
        <v>1.9121666666666667E-6</v>
      </c>
      <c r="K41" s="65">
        <f t="shared" si="2"/>
        <v>9.5608333333333334E-7</v>
      </c>
      <c r="L41" s="72"/>
    </row>
    <row r="42" spans="1:12">
      <c r="A42" s="70" t="s">
        <v>46</v>
      </c>
      <c r="B42" s="70" t="s">
        <v>53</v>
      </c>
      <c r="C42" s="70" t="s">
        <v>161</v>
      </c>
      <c r="D42" s="71">
        <v>3.379</v>
      </c>
      <c r="E42" s="64">
        <v>0</v>
      </c>
      <c r="F42" s="74">
        <f t="shared" si="4"/>
        <v>0</v>
      </c>
      <c r="G42" s="82">
        <f t="shared" si="0"/>
        <v>0</v>
      </c>
      <c r="H42" s="72">
        <f t="shared" si="9"/>
        <v>3.379</v>
      </c>
      <c r="I42" s="69">
        <f t="shared" si="5"/>
        <v>2.8158333333333334E-4</v>
      </c>
      <c r="J42" s="65">
        <f t="shared" si="6"/>
        <v>1.9710833333333334E-6</v>
      </c>
      <c r="K42" s="65">
        <f t="shared" si="2"/>
        <v>9.8554166666666668E-7</v>
      </c>
      <c r="L42" s="72"/>
    </row>
    <row r="43" spans="1:12">
      <c r="A43" s="70" t="s">
        <v>46</v>
      </c>
      <c r="B43" s="70" t="s">
        <v>53</v>
      </c>
      <c r="C43" s="70" t="s">
        <v>162</v>
      </c>
      <c r="D43" s="71">
        <v>3.7869999999999999</v>
      </c>
      <c r="E43" s="64">
        <v>0</v>
      </c>
      <c r="F43" s="74">
        <f t="shared" si="4"/>
        <v>0</v>
      </c>
      <c r="G43" s="82">
        <f t="shared" si="0"/>
        <v>0</v>
      </c>
      <c r="H43" s="72">
        <f t="shared" si="9"/>
        <v>3.7869999999999999</v>
      </c>
      <c r="I43" s="69">
        <f t="shared" si="5"/>
        <v>3.1558333333333335E-4</v>
      </c>
      <c r="J43" s="65">
        <f t="shared" si="6"/>
        <v>2.2090833333333335E-6</v>
      </c>
      <c r="K43" s="65">
        <f t="shared" si="2"/>
        <v>1.1045416666666667E-6</v>
      </c>
      <c r="L43" s="72"/>
    </row>
    <row r="44" spans="1:12">
      <c r="A44" s="70" t="s">
        <v>46</v>
      </c>
      <c r="B44" s="70" t="s">
        <v>53</v>
      </c>
      <c r="C44" s="70" t="s">
        <v>163</v>
      </c>
      <c r="D44" s="71">
        <v>2.226</v>
      </c>
      <c r="E44" s="64">
        <v>0</v>
      </c>
      <c r="F44" s="74">
        <f t="shared" si="4"/>
        <v>0</v>
      </c>
      <c r="G44" s="82">
        <f t="shared" si="0"/>
        <v>0</v>
      </c>
      <c r="H44" s="72">
        <f t="shared" si="9"/>
        <v>2.226</v>
      </c>
      <c r="I44" s="69">
        <f t="shared" si="5"/>
        <v>1.8550000000000001E-4</v>
      </c>
      <c r="J44" s="65">
        <f t="shared" si="6"/>
        <v>1.2985000000000001E-6</v>
      </c>
      <c r="K44" s="65">
        <f t="shared" si="2"/>
        <v>6.4925000000000007E-7</v>
      </c>
      <c r="L44" s="72"/>
    </row>
    <row r="45" spans="1:12">
      <c r="A45" s="70" t="s">
        <v>46</v>
      </c>
      <c r="B45" s="70" t="s">
        <v>53</v>
      </c>
      <c r="C45" s="70" t="s">
        <v>164</v>
      </c>
      <c r="D45" s="71">
        <v>2.6019999999999999</v>
      </c>
      <c r="E45" s="64">
        <v>0</v>
      </c>
      <c r="F45" s="74">
        <f t="shared" si="4"/>
        <v>0</v>
      </c>
      <c r="G45" s="82">
        <f t="shared" si="0"/>
        <v>0</v>
      </c>
      <c r="H45" s="72">
        <f t="shared" si="9"/>
        <v>2.6019999999999999</v>
      </c>
      <c r="I45" s="69">
        <f t="shared" si="5"/>
        <v>2.1683333333333331E-4</v>
      </c>
      <c r="J45" s="65">
        <f t="shared" si="6"/>
        <v>1.5178333333333333E-6</v>
      </c>
      <c r="K45" s="65">
        <f t="shared" si="2"/>
        <v>7.5891666666666665E-7</v>
      </c>
      <c r="L45" s="72"/>
    </row>
    <row r="46" spans="1:12">
      <c r="A46" s="70" t="s">
        <v>46</v>
      </c>
      <c r="B46" s="70" t="s">
        <v>54</v>
      </c>
      <c r="C46" s="70" t="s">
        <v>160</v>
      </c>
      <c r="D46" s="71">
        <v>9.1890000000000001</v>
      </c>
      <c r="E46" s="64">
        <v>0</v>
      </c>
      <c r="F46" s="74">
        <f t="shared" si="4"/>
        <v>0</v>
      </c>
      <c r="G46" s="82">
        <f t="shared" si="0"/>
        <v>0</v>
      </c>
      <c r="H46" s="72">
        <f t="shared" si="9"/>
        <v>9.1890000000000001</v>
      </c>
      <c r="I46" s="69">
        <f t="shared" si="5"/>
        <v>7.6575000000000005E-4</v>
      </c>
      <c r="J46" s="65">
        <f t="shared" si="6"/>
        <v>5.3602500000000001E-6</v>
      </c>
      <c r="K46" s="65">
        <f t="shared" si="2"/>
        <v>2.680125E-6</v>
      </c>
      <c r="L46" s="72"/>
    </row>
    <row r="47" spans="1:12">
      <c r="A47" s="70" t="s">
        <v>46</v>
      </c>
      <c r="B47" s="70" t="s">
        <v>54</v>
      </c>
      <c r="C47" s="70" t="s">
        <v>161</v>
      </c>
      <c r="D47" s="71">
        <v>12.327999999999999</v>
      </c>
      <c r="E47" s="64">
        <v>0</v>
      </c>
      <c r="F47" s="74">
        <f t="shared" si="4"/>
        <v>0</v>
      </c>
      <c r="G47" s="82">
        <f t="shared" si="0"/>
        <v>0</v>
      </c>
      <c r="H47" s="72">
        <f t="shared" si="9"/>
        <v>12.327999999999999</v>
      </c>
      <c r="I47" s="69">
        <f t="shared" si="5"/>
        <v>1.0273333333333332E-3</v>
      </c>
      <c r="J47" s="65">
        <f t="shared" si="6"/>
        <v>7.1913333333333326E-6</v>
      </c>
      <c r="K47" s="65">
        <f t="shared" si="2"/>
        <v>3.5956666666666663E-6</v>
      </c>
      <c r="L47" s="72"/>
    </row>
    <row r="48" spans="1:12">
      <c r="A48" s="70" t="s">
        <v>46</v>
      </c>
      <c r="B48" s="70" t="s">
        <v>54</v>
      </c>
      <c r="C48" s="70" t="s">
        <v>162</v>
      </c>
      <c r="D48" s="71">
        <v>9.7669999999999995</v>
      </c>
      <c r="E48" s="64">
        <v>0</v>
      </c>
      <c r="F48" s="74">
        <f t="shared" si="4"/>
        <v>0</v>
      </c>
      <c r="G48" s="82">
        <f t="shared" si="0"/>
        <v>0</v>
      </c>
      <c r="H48" s="72">
        <f t="shared" si="9"/>
        <v>9.7669999999999995</v>
      </c>
      <c r="I48" s="69">
        <f t="shared" si="5"/>
        <v>8.1391666666666667E-4</v>
      </c>
      <c r="J48" s="65">
        <f t="shared" si="6"/>
        <v>5.6974166666666666E-6</v>
      </c>
      <c r="K48" s="65">
        <f t="shared" si="2"/>
        <v>2.8487083333333333E-6</v>
      </c>
      <c r="L48" s="72"/>
    </row>
    <row r="49" spans="1:12">
      <c r="A49" s="70" t="s">
        <v>46</v>
      </c>
      <c r="B49" s="70" t="s">
        <v>54</v>
      </c>
      <c r="C49" s="70" t="s">
        <v>163</v>
      </c>
      <c r="D49" s="71">
        <v>8.1039999999999992</v>
      </c>
      <c r="E49" s="64">
        <v>0</v>
      </c>
      <c r="F49" s="74">
        <f t="shared" si="4"/>
        <v>0</v>
      </c>
      <c r="G49" s="82">
        <f t="shared" si="0"/>
        <v>0</v>
      </c>
      <c r="H49" s="72">
        <f t="shared" si="9"/>
        <v>8.1039999999999992</v>
      </c>
      <c r="I49" s="69">
        <f t="shared" si="5"/>
        <v>6.7533333333333323E-4</v>
      </c>
      <c r="J49" s="65">
        <f t="shared" si="6"/>
        <v>4.7273333333333322E-6</v>
      </c>
      <c r="K49" s="65">
        <f t="shared" si="2"/>
        <v>2.3636666666666661E-6</v>
      </c>
      <c r="L49" s="72"/>
    </row>
    <row r="50" spans="1:12">
      <c r="A50" s="70" t="s">
        <v>46</v>
      </c>
      <c r="B50" s="70" t="s">
        <v>54</v>
      </c>
      <c r="C50" s="70" t="s">
        <v>164</v>
      </c>
      <c r="D50" s="71">
        <v>8.8279999999999994</v>
      </c>
      <c r="E50" s="64">
        <v>0</v>
      </c>
      <c r="F50" s="74">
        <f t="shared" si="4"/>
        <v>0</v>
      </c>
      <c r="G50" s="82">
        <f t="shared" si="0"/>
        <v>0</v>
      </c>
      <c r="H50" s="72">
        <f t="shared" si="9"/>
        <v>8.8279999999999994</v>
      </c>
      <c r="I50" s="69">
        <f t="shared" si="5"/>
        <v>7.3566666666666659E-4</v>
      </c>
      <c r="J50" s="65">
        <f t="shared" si="6"/>
        <v>5.1496666666666658E-6</v>
      </c>
      <c r="K50" s="65">
        <f t="shared" si="2"/>
        <v>2.5748333333333329E-6</v>
      </c>
      <c r="L50" s="72"/>
    </row>
    <row r="51" spans="1:12">
      <c r="A51" s="70" t="s">
        <v>55</v>
      </c>
      <c r="B51" s="70" t="s">
        <v>47</v>
      </c>
      <c r="C51" s="70" t="s">
        <v>160</v>
      </c>
      <c r="D51" s="71">
        <v>7.7039999999999997</v>
      </c>
      <c r="E51" s="72">
        <f>D51-D66</f>
        <v>4.1739999999999995</v>
      </c>
      <c r="F51" s="74">
        <f t="shared" si="4"/>
        <v>3.478333333333333E-4</v>
      </c>
      <c r="G51" s="82">
        <f t="shared" si="0"/>
        <v>3.3984707999999991E-7</v>
      </c>
      <c r="H51" s="72">
        <f>D66</f>
        <v>3.53</v>
      </c>
      <c r="I51" s="69">
        <f t="shared" si="5"/>
        <v>2.9416666666666664E-4</v>
      </c>
      <c r="J51" s="65">
        <f t="shared" si="6"/>
        <v>2.0591666666666667E-6</v>
      </c>
      <c r="K51" s="65">
        <f t="shared" si="2"/>
        <v>1.0295833333333334E-6</v>
      </c>
      <c r="L51" s="72"/>
    </row>
    <row r="52" spans="1:12">
      <c r="A52" s="70" t="s">
        <v>55</v>
      </c>
      <c r="B52" s="70" t="s">
        <v>47</v>
      </c>
      <c r="C52" s="70" t="s">
        <v>161</v>
      </c>
      <c r="D52" s="71">
        <v>6.16</v>
      </c>
      <c r="E52" s="72">
        <f t="shared" ref="E52:E55" si="10">D52-D67</f>
        <v>2.9670000000000001</v>
      </c>
      <c r="F52" s="74">
        <f t="shared" si="4"/>
        <v>2.4725000000000002E-4</v>
      </c>
      <c r="G52" s="82">
        <f t="shared" si="0"/>
        <v>2.4157314000000002E-7</v>
      </c>
      <c r="H52" s="72">
        <f>D67</f>
        <v>3.1930000000000001</v>
      </c>
      <c r="I52" s="69">
        <f t="shared" si="5"/>
        <v>2.6608333333333334E-4</v>
      </c>
      <c r="J52" s="65">
        <f t="shared" si="6"/>
        <v>1.8625833333333333E-6</v>
      </c>
      <c r="K52" s="65">
        <f t="shared" si="2"/>
        <v>9.3129166666666663E-7</v>
      </c>
      <c r="L52" s="72"/>
    </row>
    <row r="53" spans="1:12">
      <c r="A53" s="70" t="s">
        <v>55</v>
      </c>
      <c r="B53" s="70" t="s">
        <v>47</v>
      </c>
      <c r="C53" s="70" t="s">
        <v>162</v>
      </c>
      <c r="D53" s="71">
        <v>15.776</v>
      </c>
      <c r="E53" s="72">
        <f t="shared" si="10"/>
        <v>13.266</v>
      </c>
      <c r="F53" s="74">
        <f t="shared" si="4"/>
        <v>1.1054999999999999E-3</v>
      </c>
      <c r="G53" s="82">
        <f t="shared" si="0"/>
        <v>1.0801177199999997E-6</v>
      </c>
      <c r="H53" s="72">
        <f>D68</f>
        <v>2.5099999999999998</v>
      </c>
      <c r="I53" s="69">
        <f t="shared" si="5"/>
        <v>2.0916666666666664E-4</v>
      </c>
      <c r="J53" s="65">
        <f t="shared" si="6"/>
        <v>1.4641666666666665E-6</v>
      </c>
      <c r="K53" s="65">
        <f t="shared" si="2"/>
        <v>7.3208333333333324E-7</v>
      </c>
      <c r="L53" s="72"/>
    </row>
    <row r="54" spans="1:12">
      <c r="A54" s="70" t="s">
        <v>55</v>
      </c>
      <c r="B54" s="70" t="s">
        <v>47</v>
      </c>
      <c r="C54" s="70" t="s">
        <v>163</v>
      </c>
      <c r="D54" s="71">
        <v>12.788</v>
      </c>
      <c r="E54" s="72">
        <f t="shared" si="10"/>
        <v>9.4510000000000005</v>
      </c>
      <c r="F54" s="74">
        <f t="shared" si="4"/>
        <v>7.8758333333333339E-4</v>
      </c>
      <c r="G54" s="82">
        <f t="shared" si="0"/>
        <v>7.6950041999999994E-7</v>
      </c>
      <c r="H54" s="72">
        <f>D69</f>
        <v>3.3370000000000002</v>
      </c>
      <c r="I54" s="69">
        <f t="shared" si="5"/>
        <v>2.7808333333333336E-4</v>
      </c>
      <c r="J54" s="65">
        <f t="shared" si="6"/>
        <v>1.9465833333333334E-6</v>
      </c>
      <c r="K54" s="65">
        <f t="shared" si="2"/>
        <v>9.7329166666666671E-7</v>
      </c>
      <c r="L54" s="72"/>
    </row>
    <row r="55" spans="1:12">
      <c r="A55" s="70" t="s">
        <v>55</v>
      </c>
      <c r="B55" s="70" t="s">
        <v>47</v>
      </c>
      <c r="C55" s="70" t="s">
        <v>164</v>
      </c>
      <c r="D55" s="71">
        <v>10.4</v>
      </c>
      <c r="E55" s="72">
        <f t="shared" si="10"/>
        <v>7.86</v>
      </c>
      <c r="F55" s="74">
        <f t="shared" si="4"/>
        <v>6.5499999999999998E-4</v>
      </c>
      <c r="G55" s="82">
        <f t="shared" si="0"/>
        <v>6.3996119999999987E-7</v>
      </c>
      <c r="H55" s="72">
        <f>D70</f>
        <v>2.54</v>
      </c>
      <c r="I55" s="69">
        <f t="shared" si="5"/>
        <v>2.1166666666666667E-4</v>
      </c>
      <c r="J55" s="65">
        <f t="shared" si="6"/>
        <v>1.4816666666666667E-6</v>
      </c>
      <c r="K55" s="65">
        <f t="shared" si="2"/>
        <v>7.4083333333333337E-7</v>
      </c>
      <c r="L55" s="72"/>
    </row>
    <row r="56" spans="1:12">
      <c r="A56" s="70" t="s">
        <v>55</v>
      </c>
      <c r="B56" s="70" t="s">
        <v>51</v>
      </c>
      <c r="C56" s="70" t="s">
        <v>160</v>
      </c>
      <c r="D56" s="71">
        <v>8.1349999999999998</v>
      </c>
      <c r="E56" s="72">
        <f>D56-D66</f>
        <v>4.6050000000000004</v>
      </c>
      <c r="F56" s="74">
        <f t="shared" si="4"/>
        <v>3.8375000000000003E-4</v>
      </c>
      <c r="G56" s="82">
        <f t="shared" si="0"/>
        <v>3.7493910000000001E-7</v>
      </c>
      <c r="H56" s="72">
        <f>D66</f>
        <v>3.53</v>
      </c>
      <c r="I56" s="69">
        <f t="shared" si="5"/>
        <v>2.9416666666666664E-4</v>
      </c>
      <c r="J56" s="65">
        <f t="shared" si="6"/>
        <v>2.0591666666666667E-6</v>
      </c>
      <c r="K56" s="65">
        <f t="shared" si="2"/>
        <v>1.0295833333333334E-6</v>
      </c>
      <c r="L56" s="72"/>
    </row>
    <row r="57" spans="1:12">
      <c r="A57" s="70" t="s">
        <v>55</v>
      </c>
      <c r="B57" s="70" t="s">
        <v>51</v>
      </c>
      <c r="C57" s="70" t="s">
        <v>161</v>
      </c>
      <c r="D57" s="71">
        <v>5.3410000000000002</v>
      </c>
      <c r="E57" s="72">
        <f t="shared" ref="E57:E60" si="11">D57-D67</f>
        <v>2.1480000000000001</v>
      </c>
      <c r="F57" s="74">
        <f t="shared" si="4"/>
        <v>1.7900000000000001E-4</v>
      </c>
      <c r="G57" s="82">
        <f t="shared" si="0"/>
        <v>1.7489016E-7</v>
      </c>
      <c r="H57" s="72">
        <f>D67</f>
        <v>3.1930000000000001</v>
      </c>
      <c r="I57" s="69">
        <f t="shared" si="5"/>
        <v>2.6608333333333334E-4</v>
      </c>
      <c r="J57" s="65">
        <f t="shared" si="6"/>
        <v>1.8625833333333333E-6</v>
      </c>
      <c r="K57" s="65">
        <f t="shared" si="2"/>
        <v>9.3129166666666663E-7</v>
      </c>
      <c r="L57" s="72"/>
    </row>
    <row r="58" spans="1:12">
      <c r="A58" s="70" t="s">
        <v>55</v>
      </c>
      <c r="B58" s="70" t="s">
        <v>51</v>
      </c>
      <c r="C58" s="70" t="s">
        <v>162</v>
      </c>
      <c r="D58" s="71">
        <v>4.9269999999999996</v>
      </c>
      <c r="E58" s="72">
        <f t="shared" si="11"/>
        <v>2.4169999999999998</v>
      </c>
      <c r="F58" s="74">
        <f t="shared" si="4"/>
        <v>2.0141666666666667E-4</v>
      </c>
      <c r="G58" s="82">
        <f t="shared" si="0"/>
        <v>1.9679213999999998E-7</v>
      </c>
      <c r="H58" s="72">
        <f>D68</f>
        <v>2.5099999999999998</v>
      </c>
      <c r="I58" s="69">
        <f t="shared" si="5"/>
        <v>2.0916666666666664E-4</v>
      </c>
      <c r="J58" s="65">
        <f t="shared" si="6"/>
        <v>1.4641666666666665E-6</v>
      </c>
      <c r="K58" s="65">
        <f t="shared" si="2"/>
        <v>7.3208333333333324E-7</v>
      </c>
      <c r="L58" s="72"/>
    </row>
    <row r="59" spans="1:12">
      <c r="A59" s="70" t="s">
        <v>55</v>
      </c>
      <c r="B59" s="70" t="s">
        <v>51</v>
      </c>
      <c r="C59" s="70" t="s">
        <v>163</v>
      </c>
      <c r="D59" s="71">
        <v>4.7949999999999999</v>
      </c>
      <c r="E59" s="72">
        <f t="shared" si="11"/>
        <v>1.4579999999999997</v>
      </c>
      <c r="F59" s="74">
        <f t="shared" si="4"/>
        <v>1.2149999999999999E-4</v>
      </c>
      <c r="G59" s="82">
        <f t="shared" si="0"/>
        <v>1.1871035999999998E-7</v>
      </c>
      <c r="H59" s="72">
        <f>D69</f>
        <v>3.3370000000000002</v>
      </c>
      <c r="I59" s="69">
        <f t="shared" si="5"/>
        <v>2.7808333333333336E-4</v>
      </c>
      <c r="J59" s="65">
        <f t="shared" si="6"/>
        <v>1.9465833333333334E-6</v>
      </c>
      <c r="K59" s="65">
        <f t="shared" si="2"/>
        <v>9.7329166666666671E-7</v>
      </c>
      <c r="L59" s="72"/>
    </row>
    <row r="60" spans="1:12">
      <c r="A60" s="70" t="s">
        <v>55</v>
      </c>
      <c r="B60" s="70" t="s">
        <v>51</v>
      </c>
      <c r="C60" s="70" t="s">
        <v>164</v>
      </c>
      <c r="D60" s="71">
        <v>3.7450000000000001</v>
      </c>
      <c r="E60" s="72">
        <f t="shared" si="11"/>
        <v>1.2050000000000001</v>
      </c>
      <c r="F60" s="74">
        <f t="shared" si="4"/>
        <v>1.0041666666666666E-4</v>
      </c>
      <c r="G60" s="82">
        <f t="shared" si="0"/>
        <v>9.811109999999999E-8</v>
      </c>
      <c r="H60" s="72">
        <f>D70</f>
        <v>2.54</v>
      </c>
      <c r="I60" s="69">
        <f t="shared" si="5"/>
        <v>2.1166666666666667E-4</v>
      </c>
      <c r="J60" s="65">
        <f t="shared" si="6"/>
        <v>1.4816666666666667E-6</v>
      </c>
      <c r="K60" s="65">
        <f t="shared" si="2"/>
        <v>7.4083333333333337E-7</v>
      </c>
      <c r="L60" s="72"/>
    </row>
    <row r="61" spans="1:12">
      <c r="A61" s="70" t="s">
        <v>55</v>
      </c>
      <c r="B61" s="70" t="s">
        <v>52</v>
      </c>
      <c r="C61" s="70" t="s">
        <v>160</v>
      </c>
      <c r="D61" s="71">
        <v>8.4480000000000004</v>
      </c>
      <c r="E61" s="72">
        <f>D61-D66</f>
        <v>4.918000000000001</v>
      </c>
      <c r="F61" s="74">
        <f t="shared" si="4"/>
        <v>4.0983333333333345E-4</v>
      </c>
      <c r="G61" s="82">
        <f t="shared" si="0"/>
        <v>4.0042356000000003E-7</v>
      </c>
      <c r="H61" s="72">
        <f>D66</f>
        <v>3.53</v>
      </c>
      <c r="I61" s="69">
        <f t="shared" si="5"/>
        <v>2.9416666666666664E-4</v>
      </c>
      <c r="J61" s="65">
        <f t="shared" si="6"/>
        <v>2.0591666666666667E-6</v>
      </c>
      <c r="K61" s="65">
        <f t="shared" si="2"/>
        <v>1.0295833333333334E-6</v>
      </c>
      <c r="L61" s="72"/>
    </row>
    <row r="62" spans="1:12">
      <c r="A62" s="70" t="s">
        <v>55</v>
      </c>
      <c r="B62" s="70" t="s">
        <v>52</v>
      </c>
      <c r="C62" s="70" t="s">
        <v>161</v>
      </c>
      <c r="D62" s="71">
        <v>9.1479999999999997</v>
      </c>
      <c r="E62" s="72">
        <f t="shared" ref="E62:E65" si="12">D62-D67</f>
        <v>5.9550000000000001</v>
      </c>
      <c r="F62" s="74">
        <f t="shared" si="4"/>
        <v>4.9625000000000005E-4</v>
      </c>
      <c r="G62" s="82">
        <f t="shared" si="0"/>
        <v>4.848561E-7</v>
      </c>
      <c r="H62" s="72">
        <f t="shared" ref="H62:H65" si="13">D67</f>
        <v>3.1930000000000001</v>
      </c>
      <c r="I62" s="69">
        <f t="shared" si="5"/>
        <v>2.6608333333333334E-4</v>
      </c>
      <c r="J62" s="65">
        <f t="shared" si="6"/>
        <v>1.8625833333333333E-6</v>
      </c>
      <c r="K62" s="65">
        <f t="shared" si="2"/>
        <v>9.3129166666666663E-7</v>
      </c>
      <c r="L62" s="72"/>
    </row>
    <row r="63" spans="1:12">
      <c r="A63" s="70" t="s">
        <v>55</v>
      </c>
      <c r="B63" s="70" t="s">
        <v>52</v>
      </c>
      <c r="C63" s="70" t="s">
        <v>162</v>
      </c>
      <c r="D63" s="71">
        <v>8.6440000000000001</v>
      </c>
      <c r="E63" s="72">
        <f t="shared" si="12"/>
        <v>6.1340000000000003</v>
      </c>
      <c r="F63" s="74">
        <f t="shared" si="4"/>
        <v>5.1116666666666661E-4</v>
      </c>
      <c r="G63" s="82">
        <f t="shared" si="0"/>
        <v>4.9943027999999987E-7</v>
      </c>
      <c r="H63" s="72">
        <f t="shared" si="13"/>
        <v>2.5099999999999998</v>
      </c>
      <c r="I63" s="69">
        <f t="shared" si="5"/>
        <v>2.0916666666666664E-4</v>
      </c>
      <c r="J63" s="65">
        <f t="shared" si="6"/>
        <v>1.4641666666666665E-6</v>
      </c>
      <c r="K63" s="65">
        <f t="shared" si="2"/>
        <v>7.3208333333333324E-7</v>
      </c>
      <c r="L63" s="72"/>
    </row>
    <row r="64" spans="1:12">
      <c r="A64" s="70" t="s">
        <v>55</v>
      </c>
      <c r="B64" s="70" t="s">
        <v>52</v>
      </c>
      <c r="C64" s="70" t="s">
        <v>163</v>
      </c>
      <c r="D64" s="71">
        <v>7.6959999999999997</v>
      </c>
      <c r="E64" s="72">
        <f t="shared" si="12"/>
        <v>4.359</v>
      </c>
      <c r="F64" s="74">
        <f t="shared" si="4"/>
        <v>3.6325000000000002E-4</v>
      </c>
      <c r="G64" s="82">
        <f t="shared" si="0"/>
        <v>3.5490977999999994E-7</v>
      </c>
      <c r="H64" s="72">
        <f t="shared" si="13"/>
        <v>3.3370000000000002</v>
      </c>
      <c r="I64" s="69">
        <f t="shared" si="5"/>
        <v>2.7808333333333336E-4</v>
      </c>
      <c r="J64" s="65">
        <f t="shared" si="6"/>
        <v>1.9465833333333334E-6</v>
      </c>
      <c r="K64" s="65">
        <f t="shared" si="2"/>
        <v>9.7329166666666671E-7</v>
      </c>
      <c r="L64" s="72"/>
    </row>
    <row r="65" spans="1:12">
      <c r="A65" s="70" t="s">
        <v>55</v>
      </c>
      <c r="B65" s="70" t="s">
        <v>52</v>
      </c>
      <c r="C65" s="70" t="s">
        <v>164</v>
      </c>
      <c r="D65" s="71">
        <v>6.8959999999999999</v>
      </c>
      <c r="E65" s="72">
        <f t="shared" si="12"/>
        <v>4.3559999999999999</v>
      </c>
      <c r="F65" s="74">
        <f t="shared" si="4"/>
        <v>3.6299999999999999E-4</v>
      </c>
      <c r="G65" s="82">
        <f t="shared" si="0"/>
        <v>3.5466551999999993E-7</v>
      </c>
      <c r="H65" s="72">
        <f t="shared" si="13"/>
        <v>2.54</v>
      </c>
      <c r="I65" s="69">
        <f t="shared" si="5"/>
        <v>2.1166666666666667E-4</v>
      </c>
      <c r="J65" s="65">
        <f t="shared" si="6"/>
        <v>1.4816666666666667E-6</v>
      </c>
      <c r="K65" s="65">
        <f t="shared" si="2"/>
        <v>7.4083333333333337E-7</v>
      </c>
      <c r="L65" s="72"/>
    </row>
    <row r="66" spans="1:12">
      <c r="A66" s="70" t="s">
        <v>55</v>
      </c>
      <c r="B66" s="70" t="s">
        <v>53</v>
      </c>
      <c r="C66" s="70" t="s">
        <v>160</v>
      </c>
      <c r="D66" s="71">
        <v>3.53</v>
      </c>
      <c r="E66" s="64">
        <v>0</v>
      </c>
      <c r="F66" s="74">
        <f t="shared" si="4"/>
        <v>0</v>
      </c>
      <c r="G66" s="82">
        <f t="shared" si="0"/>
        <v>0</v>
      </c>
      <c r="H66" s="72">
        <f>D66</f>
        <v>3.53</v>
      </c>
      <c r="I66" s="69">
        <f t="shared" si="5"/>
        <v>2.9416666666666664E-4</v>
      </c>
      <c r="J66" s="65">
        <f t="shared" si="6"/>
        <v>2.0591666666666667E-6</v>
      </c>
      <c r="K66" s="65">
        <f t="shared" si="2"/>
        <v>1.0295833333333334E-6</v>
      </c>
      <c r="L66" s="72"/>
    </row>
    <row r="67" spans="1:12">
      <c r="A67" s="70" t="s">
        <v>55</v>
      </c>
      <c r="B67" s="70" t="s">
        <v>53</v>
      </c>
      <c r="C67" s="70" t="s">
        <v>161</v>
      </c>
      <c r="D67" s="71">
        <v>3.1930000000000001</v>
      </c>
      <c r="E67" s="64">
        <v>0</v>
      </c>
      <c r="F67" s="74">
        <f t="shared" si="4"/>
        <v>0</v>
      </c>
      <c r="G67" s="82">
        <f t="shared" si="0"/>
        <v>0</v>
      </c>
      <c r="H67" s="72">
        <f t="shared" ref="H67:H75" si="14">D67</f>
        <v>3.1930000000000001</v>
      </c>
      <c r="I67" s="69">
        <f t="shared" si="5"/>
        <v>2.6608333333333334E-4</v>
      </c>
      <c r="J67" s="65">
        <f t="shared" si="6"/>
        <v>1.8625833333333333E-6</v>
      </c>
      <c r="K67" s="65">
        <f t="shared" si="2"/>
        <v>9.3129166666666663E-7</v>
      </c>
      <c r="L67" s="72"/>
    </row>
    <row r="68" spans="1:12">
      <c r="A68" s="70" t="s">
        <v>55</v>
      </c>
      <c r="B68" s="70" t="s">
        <v>53</v>
      </c>
      <c r="C68" s="70" t="s">
        <v>162</v>
      </c>
      <c r="D68" s="71">
        <v>2.5099999999999998</v>
      </c>
      <c r="E68" s="64">
        <v>0</v>
      </c>
      <c r="F68" s="74">
        <f t="shared" si="4"/>
        <v>0</v>
      </c>
      <c r="G68" s="82">
        <f t="shared" si="0"/>
        <v>0</v>
      </c>
      <c r="H68" s="72">
        <f t="shared" si="14"/>
        <v>2.5099999999999998</v>
      </c>
      <c r="I68" s="69">
        <f t="shared" si="5"/>
        <v>2.0916666666666664E-4</v>
      </c>
      <c r="J68" s="65">
        <f t="shared" si="6"/>
        <v>1.4641666666666665E-6</v>
      </c>
      <c r="K68" s="65">
        <f t="shared" si="2"/>
        <v>7.3208333333333324E-7</v>
      </c>
      <c r="L68" s="72"/>
    </row>
    <row r="69" spans="1:12">
      <c r="A69" s="70" t="s">
        <v>55</v>
      </c>
      <c r="B69" s="70" t="s">
        <v>53</v>
      </c>
      <c r="C69" s="70" t="s">
        <v>163</v>
      </c>
      <c r="D69" s="71">
        <v>3.3370000000000002</v>
      </c>
      <c r="E69" s="64">
        <v>0</v>
      </c>
      <c r="F69" s="74">
        <f t="shared" si="4"/>
        <v>0</v>
      </c>
      <c r="G69" s="82">
        <f t="shared" si="0"/>
        <v>0</v>
      </c>
      <c r="H69" s="72">
        <f t="shared" si="14"/>
        <v>3.3370000000000002</v>
      </c>
      <c r="I69" s="69">
        <f t="shared" si="5"/>
        <v>2.7808333333333336E-4</v>
      </c>
      <c r="J69" s="65">
        <f t="shared" si="6"/>
        <v>1.9465833333333334E-6</v>
      </c>
      <c r="K69" s="65">
        <f t="shared" si="2"/>
        <v>9.7329166666666671E-7</v>
      </c>
      <c r="L69" s="72"/>
    </row>
    <row r="70" spans="1:12">
      <c r="A70" s="70" t="s">
        <v>55</v>
      </c>
      <c r="B70" s="70" t="s">
        <v>53</v>
      </c>
      <c r="C70" s="70" t="s">
        <v>164</v>
      </c>
      <c r="D70" s="71">
        <v>2.54</v>
      </c>
      <c r="E70" s="64">
        <v>0</v>
      </c>
      <c r="F70" s="74">
        <f t="shared" si="4"/>
        <v>0</v>
      </c>
      <c r="G70" s="82">
        <f t="shared" si="0"/>
        <v>0</v>
      </c>
      <c r="H70" s="72">
        <f t="shared" si="14"/>
        <v>2.54</v>
      </c>
      <c r="I70" s="69">
        <f t="shared" si="5"/>
        <v>2.1166666666666667E-4</v>
      </c>
      <c r="J70" s="65">
        <f t="shared" si="6"/>
        <v>1.4816666666666667E-6</v>
      </c>
      <c r="K70" s="65">
        <f t="shared" si="2"/>
        <v>7.4083333333333337E-7</v>
      </c>
      <c r="L70" s="72"/>
    </row>
    <row r="71" spans="1:12">
      <c r="A71" s="70" t="s">
        <v>55</v>
      </c>
      <c r="B71" s="70" t="s">
        <v>54</v>
      </c>
      <c r="C71" s="70" t="s">
        <v>160</v>
      </c>
      <c r="D71" s="71">
        <v>9.6820000000000004</v>
      </c>
      <c r="E71" s="64">
        <v>0</v>
      </c>
      <c r="F71" s="74">
        <f t="shared" si="4"/>
        <v>0</v>
      </c>
      <c r="G71" s="82">
        <f t="shared" si="0"/>
        <v>0</v>
      </c>
      <c r="H71" s="72">
        <f t="shared" si="14"/>
        <v>9.6820000000000004</v>
      </c>
      <c r="I71" s="69">
        <f t="shared" si="5"/>
        <v>8.0683333333333334E-4</v>
      </c>
      <c r="J71" s="65">
        <f t="shared" si="6"/>
        <v>5.6478333333333338E-6</v>
      </c>
      <c r="K71" s="65">
        <f t="shared" si="2"/>
        <v>2.8239166666666669E-6</v>
      </c>
      <c r="L71" s="72"/>
    </row>
    <row r="72" spans="1:12">
      <c r="A72" s="70" t="s">
        <v>55</v>
      </c>
      <c r="B72" s="70" t="s">
        <v>54</v>
      </c>
      <c r="C72" s="70" t="s">
        <v>161</v>
      </c>
      <c r="D72" s="71">
        <v>8.2080000000000002</v>
      </c>
      <c r="E72" s="64">
        <v>0</v>
      </c>
      <c r="F72" s="74">
        <f t="shared" si="4"/>
        <v>0</v>
      </c>
      <c r="G72" s="82">
        <f t="shared" si="0"/>
        <v>0</v>
      </c>
      <c r="H72" s="72">
        <f t="shared" si="14"/>
        <v>8.2080000000000002</v>
      </c>
      <c r="I72" s="69">
        <f t="shared" si="5"/>
        <v>6.8400000000000004E-4</v>
      </c>
      <c r="J72" s="65">
        <f t="shared" si="6"/>
        <v>4.7880000000000006E-6</v>
      </c>
      <c r="K72" s="65">
        <f t="shared" si="2"/>
        <v>2.3940000000000003E-6</v>
      </c>
      <c r="L72" s="72"/>
    </row>
    <row r="73" spans="1:12">
      <c r="A73" s="70" t="s">
        <v>55</v>
      </c>
      <c r="B73" s="70" t="s">
        <v>54</v>
      </c>
      <c r="C73" s="70" t="s">
        <v>162</v>
      </c>
      <c r="D73" s="71">
        <v>8.641</v>
      </c>
      <c r="E73" s="64">
        <v>0</v>
      </c>
      <c r="F73" s="74">
        <f t="shared" si="4"/>
        <v>0</v>
      </c>
      <c r="G73" s="82">
        <f t="shared" si="0"/>
        <v>0</v>
      </c>
      <c r="H73" s="72">
        <f t="shared" si="14"/>
        <v>8.641</v>
      </c>
      <c r="I73" s="69">
        <f t="shared" si="5"/>
        <v>7.2008333333333332E-4</v>
      </c>
      <c r="J73" s="65">
        <f t="shared" si="6"/>
        <v>5.0405833333333338E-6</v>
      </c>
      <c r="K73" s="65">
        <f t="shared" si="2"/>
        <v>2.5202916666666669E-6</v>
      </c>
      <c r="L73" s="72"/>
    </row>
    <row r="74" spans="1:12">
      <c r="A74" s="70" t="s">
        <v>55</v>
      </c>
      <c r="B74" s="70" t="s">
        <v>54</v>
      </c>
      <c r="C74" s="70" t="s">
        <v>163</v>
      </c>
      <c r="D74" s="71">
        <v>7.4660000000000002</v>
      </c>
      <c r="E74" s="64">
        <v>0</v>
      </c>
      <c r="F74" s="74">
        <f t="shared" si="4"/>
        <v>0</v>
      </c>
      <c r="G74" s="82">
        <f t="shared" si="0"/>
        <v>0</v>
      </c>
      <c r="H74" s="72">
        <f t="shared" si="14"/>
        <v>7.4660000000000002</v>
      </c>
      <c r="I74" s="69">
        <f t="shared" si="5"/>
        <v>6.221666666666667E-4</v>
      </c>
      <c r="J74" s="65">
        <f t="shared" si="6"/>
        <v>4.3551666666666668E-6</v>
      </c>
      <c r="K74" s="65">
        <f t="shared" si="2"/>
        <v>2.1775833333333334E-6</v>
      </c>
      <c r="L74" s="72"/>
    </row>
    <row r="75" spans="1:12">
      <c r="A75" s="70" t="s">
        <v>55</v>
      </c>
      <c r="B75" s="70" t="s">
        <v>54</v>
      </c>
      <c r="C75" s="70" t="s">
        <v>164</v>
      </c>
      <c r="D75" s="71">
        <v>8.4870000000000001</v>
      </c>
      <c r="E75" s="64">
        <v>0</v>
      </c>
      <c r="F75" s="74">
        <f t="shared" si="4"/>
        <v>0</v>
      </c>
      <c r="G75" s="82">
        <f t="shared" si="0"/>
        <v>0</v>
      </c>
      <c r="H75" s="72">
        <f t="shared" si="14"/>
        <v>8.4870000000000001</v>
      </c>
      <c r="I75" s="69">
        <f t="shared" si="5"/>
        <v>7.0724999999999998E-4</v>
      </c>
      <c r="J75" s="65">
        <f t="shared" si="6"/>
        <v>4.95075E-6</v>
      </c>
      <c r="K75" s="65">
        <f t="shared" si="2"/>
        <v>2.475375E-6</v>
      </c>
      <c r="L75" s="7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W29"/>
  <sheetViews>
    <sheetView topLeftCell="AN1" workbookViewId="0">
      <pane ySplit="4" topLeftCell="A20" activePane="bottomLeft" state="frozen"/>
      <selection activeCell="J1" sqref="J1"/>
      <selection pane="bottomLeft" activeCell="BE18" sqref="BE18"/>
    </sheetView>
  </sheetViews>
  <sheetFormatPr defaultColWidth="8.85546875" defaultRowHeight="15"/>
  <cols>
    <col min="2" max="2" width="10.42578125" customWidth="1"/>
    <col min="3" max="3" width="22.7109375" customWidth="1"/>
    <col min="4" max="4" width="5" customWidth="1"/>
    <col min="5" max="5" width="8.28515625" style="22" customWidth="1"/>
    <col min="6" max="6" width="9.28515625" style="22" customWidth="1"/>
    <col min="7" max="8" width="8.28515625" style="22" customWidth="1"/>
    <col min="9" max="9" width="8.42578125" style="22" customWidth="1"/>
    <col min="10" max="10" width="8.85546875" style="22"/>
    <col min="11" max="11" width="4.42578125" style="22" customWidth="1"/>
    <col min="12" max="12" width="6.28515625" style="22" customWidth="1"/>
    <col min="13" max="13" width="8.42578125" style="22" customWidth="1"/>
    <col min="14" max="14" width="6.28515625" style="22" customWidth="1"/>
    <col min="15" max="19" width="8.85546875" style="22"/>
    <col min="20" max="20" width="12" style="23" customWidth="1"/>
    <col min="21" max="21" width="12.42578125" bestFit="1" customWidth="1"/>
    <col min="22" max="27" width="12.42578125" customWidth="1"/>
    <col min="30" max="30" width="9.28515625" bestFit="1" customWidth="1"/>
    <col min="31" max="31" width="11.42578125" bestFit="1" customWidth="1"/>
    <col min="32" max="33" width="10.28515625" bestFit="1" customWidth="1"/>
    <col min="34" max="34" width="9.85546875" bestFit="1" customWidth="1"/>
    <col min="35" max="35" width="9" bestFit="1" customWidth="1"/>
    <col min="36" max="36" width="9.28515625" bestFit="1" customWidth="1"/>
    <col min="37" max="37" width="9.85546875" bestFit="1" customWidth="1"/>
    <col min="38" max="38" width="11" bestFit="1" customWidth="1"/>
    <col min="39" max="39" width="10.140625" bestFit="1" customWidth="1"/>
    <col min="40" max="40" width="9.85546875" bestFit="1" customWidth="1"/>
    <col min="41" max="41" width="8.42578125" bestFit="1" customWidth="1"/>
    <col min="42" max="42" width="9.7109375" bestFit="1" customWidth="1"/>
    <col min="43" max="43" width="10.28515625" bestFit="1" customWidth="1"/>
    <col min="44" max="44" width="11.42578125" bestFit="1" customWidth="1"/>
    <col min="45" max="45" width="10.28515625" bestFit="1" customWidth="1"/>
    <col min="46" max="46" width="9" bestFit="1" customWidth="1"/>
    <col min="47" max="47" width="11.140625" bestFit="1" customWidth="1"/>
    <col min="48" max="48" width="11.7109375" bestFit="1" customWidth="1"/>
    <col min="49" max="49" width="9.85546875" bestFit="1" customWidth="1"/>
  </cols>
  <sheetData>
    <row r="1" spans="2:49">
      <c r="I1" s="23"/>
      <c r="J1" s="23"/>
      <c r="K1" s="23"/>
      <c r="L1" s="23"/>
      <c r="M1" s="23"/>
      <c r="N1" s="23"/>
      <c r="O1"/>
      <c r="P1"/>
      <c r="Q1"/>
      <c r="R1"/>
      <c r="S1"/>
      <c r="T1"/>
    </row>
    <row r="2" spans="2:49">
      <c r="E2" s="91" t="s">
        <v>22</v>
      </c>
      <c r="F2" s="92"/>
      <c r="G2" s="92"/>
      <c r="H2" s="92"/>
      <c r="I2" s="92"/>
      <c r="J2" s="92"/>
      <c r="K2" s="92"/>
      <c r="L2" s="92"/>
      <c r="M2" s="92"/>
      <c r="N2" s="92"/>
      <c r="O2" s="91" t="s">
        <v>56</v>
      </c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2:49">
      <c r="E3" s="7" t="s">
        <v>86</v>
      </c>
      <c r="F3" s="8" t="s">
        <v>87</v>
      </c>
      <c r="G3" s="8" t="s">
        <v>15</v>
      </c>
      <c r="H3" s="8" t="s">
        <v>15</v>
      </c>
      <c r="I3" s="8" t="s">
        <v>88</v>
      </c>
      <c r="J3" s="8" t="s">
        <v>24</v>
      </c>
      <c r="K3" s="8"/>
      <c r="L3" s="8"/>
      <c r="M3" s="8"/>
      <c r="N3" s="23"/>
      <c r="O3" s="17" t="s">
        <v>0</v>
      </c>
      <c r="P3" s="11" t="s">
        <v>57</v>
      </c>
      <c r="Q3" s="11" t="s">
        <v>58</v>
      </c>
      <c r="R3" s="11" t="s">
        <v>2</v>
      </c>
      <c r="S3" s="11" t="s">
        <v>59</v>
      </c>
      <c r="T3" s="18" t="s">
        <v>60</v>
      </c>
      <c r="U3" s="24" t="s">
        <v>61</v>
      </c>
      <c r="V3" s="24" t="s">
        <v>62</v>
      </c>
      <c r="W3" s="24" t="s">
        <v>63</v>
      </c>
      <c r="X3" s="24" t="s">
        <v>64</v>
      </c>
      <c r="Y3" s="24" t="s">
        <v>3</v>
      </c>
      <c r="Z3" s="24" t="s">
        <v>1</v>
      </c>
      <c r="AA3" s="24" t="s">
        <v>65</v>
      </c>
      <c r="AB3" s="94" t="s">
        <v>28</v>
      </c>
    </row>
    <row r="4" spans="2:49">
      <c r="B4" s="25" t="s">
        <v>89</v>
      </c>
      <c r="C4" s="6" t="s">
        <v>90</v>
      </c>
      <c r="D4" s="6" t="s">
        <v>91</v>
      </c>
      <c r="E4" s="26" t="s">
        <v>29</v>
      </c>
      <c r="F4" s="23" t="s">
        <v>29</v>
      </c>
      <c r="G4" s="20" t="s">
        <v>92</v>
      </c>
      <c r="H4" s="20" t="s">
        <v>29</v>
      </c>
      <c r="I4" s="21" t="s">
        <v>30</v>
      </c>
      <c r="J4" s="20" t="s">
        <v>29</v>
      </c>
      <c r="K4" s="27" t="s">
        <v>31</v>
      </c>
      <c r="L4" s="27" t="s">
        <v>32</v>
      </c>
      <c r="M4" s="27" t="s">
        <v>33</v>
      </c>
      <c r="N4" s="24" t="s">
        <v>34</v>
      </c>
      <c r="O4" s="26" t="s">
        <v>35</v>
      </c>
      <c r="P4" s="23" t="s">
        <v>35</v>
      </c>
      <c r="Q4" s="23" t="s">
        <v>35</v>
      </c>
      <c r="R4" s="23" t="s">
        <v>35</v>
      </c>
      <c r="S4" s="23" t="s">
        <v>35</v>
      </c>
      <c r="T4" s="23" t="s">
        <v>35</v>
      </c>
      <c r="U4" s="23" t="s">
        <v>35</v>
      </c>
      <c r="V4" s="23" t="s">
        <v>35</v>
      </c>
      <c r="W4" s="23" t="s">
        <v>35</v>
      </c>
      <c r="X4" s="23" t="s">
        <v>35</v>
      </c>
      <c r="Y4" s="23" t="s">
        <v>35</v>
      </c>
      <c r="Z4" s="23" t="s">
        <v>35</v>
      </c>
      <c r="AA4" s="23" t="s">
        <v>35</v>
      </c>
      <c r="AB4" s="95"/>
      <c r="AD4" t="s">
        <v>36</v>
      </c>
      <c r="AE4" t="s">
        <v>37</v>
      </c>
      <c r="AF4" t="s">
        <v>66</v>
      </c>
      <c r="AG4" t="s">
        <v>67</v>
      </c>
      <c r="AH4" t="s">
        <v>68</v>
      </c>
      <c r="AI4" t="s">
        <v>69</v>
      </c>
      <c r="AJ4" t="s">
        <v>70</v>
      </c>
      <c r="AK4" t="s">
        <v>71</v>
      </c>
      <c r="AL4" t="s">
        <v>72</v>
      </c>
      <c r="AM4" t="s">
        <v>73</v>
      </c>
      <c r="AN4" t="s">
        <v>74</v>
      </c>
      <c r="AO4" t="s">
        <v>75</v>
      </c>
      <c r="AP4" t="s">
        <v>76</v>
      </c>
      <c r="AQ4" t="s">
        <v>77</v>
      </c>
      <c r="AR4" t="s">
        <v>78</v>
      </c>
      <c r="AS4" t="s">
        <v>79</v>
      </c>
      <c r="AT4" t="s">
        <v>80</v>
      </c>
      <c r="AU4" t="s">
        <v>81</v>
      </c>
      <c r="AV4" t="s">
        <v>82</v>
      </c>
      <c r="AW4" t="s">
        <v>83</v>
      </c>
    </row>
    <row r="5" spans="2:49">
      <c r="B5" s="2" t="s">
        <v>93</v>
      </c>
      <c r="C5" t="s">
        <v>94</v>
      </c>
      <c r="D5" t="s">
        <v>95</v>
      </c>
      <c r="E5" s="28">
        <v>4.65E-2</v>
      </c>
      <c r="F5" s="29">
        <v>7.4999999999999997E-3</v>
      </c>
      <c r="G5" s="30">
        <v>4.959136713480917</v>
      </c>
      <c r="H5" s="31">
        <v>2.4672321957616503E-11</v>
      </c>
      <c r="I5" s="30">
        <v>0</v>
      </c>
      <c r="J5" s="31">
        <f>I5*0.0054/32066*0.236</f>
        <v>0</v>
      </c>
      <c r="K5" s="22" t="s">
        <v>48</v>
      </c>
      <c r="L5" s="22" t="s">
        <v>49</v>
      </c>
      <c r="M5" s="22">
        <v>8.16</v>
      </c>
      <c r="N5" s="22" t="s">
        <v>50</v>
      </c>
      <c r="O5" s="32">
        <f>AF5/$AW5</f>
        <v>3.8178137651821861E-2</v>
      </c>
      <c r="P5" s="33">
        <f t="shared" ref="P5:AA20" si="0">AG5/$AW5</f>
        <v>0.26315789473684215</v>
      </c>
      <c r="Q5" s="33">
        <f t="shared" si="0"/>
        <v>3.4008097165991902E-2</v>
      </c>
      <c r="R5" s="33">
        <f t="shared" si="0"/>
        <v>2.1336032388663968E-6</v>
      </c>
      <c r="S5" s="33">
        <f t="shared" si="0"/>
        <v>0.45748987854251016</v>
      </c>
      <c r="T5" s="33">
        <f t="shared" si="0"/>
        <v>0.20890688259109311</v>
      </c>
      <c r="U5" s="33">
        <f t="shared" si="0"/>
        <v>2.1821862348178138E-8</v>
      </c>
      <c r="V5" s="33">
        <f t="shared" si="0"/>
        <v>3.6558704453441298E-5</v>
      </c>
      <c r="W5" s="33">
        <f t="shared" si="0"/>
        <v>1.4453441295546559E-4</v>
      </c>
      <c r="X5" s="33">
        <f t="shared" si="0"/>
        <v>5.4655870445344132E-12</v>
      </c>
      <c r="Y5" s="33">
        <f t="shared" si="0"/>
        <v>1.9514170040485831E-7</v>
      </c>
      <c r="Z5" s="33">
        <f t="shared" si="0"/>
        <v>8.1376518218623485E-9</v>
      </c>
      <c r="AA5" s="34">
        <f t="shared" si="0"/>
        <v>3.1538461538461539E-9</v>
      </c>
      <c r="AB5" s="35">
        <f>SUM(O5:AA5)</f>
        <v>1.0019243456694331</v>
      </c>
      <c r="AD5">
        <v>1</v>
      </c>
      <c r="AE5">
        <v>1</v>
      </c>
      <c r="AF5" s="14">
        <v>9.4299999999999992E-13</v>
      </c>
      <c r="AG5" s="14">
        <v>6.5000000000000002E-12</v>
      </c>
      <c r="AH5" s="14">
        <v>8.3999999999999995E-13</v>
      </c>
      <c r="AI5" s="14">
        <v>5.2699999999999998E-17</v>
      </c>
      <c r="AJ5" s="14">
        <v>1.1300000000000001E-11</v>
      </c>
      <c r="AK5" s="14">
        <v>5.1599999999999998E-12</v>
      </c>
      <c r="AL5" s="14">
        <v>5.3899999999999998E-19</v>
      </c>
      <c r="AM5" s="14">
        <v>9.0300000000000008E-16</v>
      </c>
      <c r="AN5" s="14">
        <v>3.57E-15</v>
      </c>
      <c r="AO5" s="14">
        <v>1.3500000000000001E-22</v>
      </c>
      <c r="AP5" s="14">
        <v>4.8199999999999998E-18</v>
      </c>
      <c r="AQ5" s="14">
        <v>2.01E-19</v>
      </c>
      <c r="AR5" s="14">
        <v>7.7899999999999998E-20</v>
      </c>
      <c r="AS5" t="s">
        <v>84</v>
      </c>
      <c r="AT5" s="14">
        <v>1.2999999999999999E-10</v>
      </c>
      <c r="AU5" s="14">
        <v>8.1599999999999998E-28</v>
      </c>
      <c r="AV5" s="14">
        <v>4.1100000000000001E-9</v>
      </c>
      <c r="AW5" s="14">
        <v>2.4699999999999999E-11</v>
      </c>
    </row>
    <row r="6" spans="2:49">
      <c r="B6" s="2" t="s">
        <v>96</v>
      </c>
      <c r="C6" t="s">
        <v>94</v>
      </c>
      <c r="D6" t="s">
        <v>95</v>
      </c>
      <c r="E6" s="28">
        <v>4.65E-2</v>
      </c>
      <c r="F6" s="29">
        <v>7.4999999999999997E-3</v>
      </c>
      <c r="G6" s="30">
        <v>9.6528823506699091</v>
      </c>
      <c r="H6" s="31">
        <v>4.8024290301840345E-11</v>
      </c>
      <c r="I6" s="30">
        <v>0</v>
      </c>
      <c r="J6" s="31">
        <f t="shared" ref="J6:J29" si="1">I6*0.0054/32066*0.236</f>
        <v>0</v>
      </c>
      <c r="K6" s="22" t="s">
        <v>48</v>
      </c>
      <c r="L6" s="22" t="s">
        <v>49</v>
      </c>
      <c r="M6" s="22">
        <v>8.15</v>
      </c>
      <c r="N6" s="22" t="s">
        <v>50</v>
      </c>
      <c r="O6" s="36">
        <f t="shared" ref="O6:AA29" si="2">AF6/$AW6</f>
        <v>3.6666666666666667E-2</v>
      </c>
      <c r="P6" s="37">
        <f t="shared" si="0"/>
        <v>0.2583333333333333</v>
      </c>
      <c r="Q6" s="37">
        <f t="shared" si="0"/>
        <v>3.4166666666666665E-2</v>
      </c>
      <c r="R6" s="37">
        <f t="shared" si="0"/>
        <v>2.1458333333333333E-6</v>
      </c>
      <c r="S6" s="37">
        <f t="shared" si="0"/>
        <v>0.45833333333333337</v>
      </c>
      <c r="T6" s="37">
        <f t="shared" si="0"/>
        <v>0.21041666666666664</v>
      </c>
      <c r="U6" s="37">
        <f t="shared" si="0"/>
        <v>2.2083333333333333E-8</v>
      </c>
      <c r="V6" s="37">
        <f t="shared" si="0"/>
        <v>3.5208333333333333E-5</v>
      </c>
      <c r="W6" s="37">
        <f t="shared" si="0"/>
        <v>1.4249999999999999E-4</v>
      </c>
      <c r="X6" s="37">
        <f t="shared" si="0"/>
        <v>5.5000000000000004E-12</v>
      </c>
      <c r="Y6" s="37">
        <f t="shared" si="0"/>
        <v>1.9229166666666664E-7</v>
      </c>
      <c r="Z6" s="37">
        <f t="shared" si="0"/>
        <v>7.6458333333333331E-9</v>
      </c>
      <c r="AA6" s="38">
        <f t="shared" si="0"/>
        <v>2.4791666666666665E-9</v>
      </c>
      <c r="AB6" s="35">
        <f t="shared" ref="AB6:AB29" si="3">SUM(O6:AA6)</f>
        <v>0.99809674533883352</v>
      </c>
      <c r="AD6">
        <v>1</v>
      </c>
      <c r="AE6">
        <v>1</v>
      </c>
      <c r="AF6" s="14">
        <v>1.76E-12</v>
      </c>
      <c r="AG6" s="14">
        <v>1.24E-11</v>
      </c>
      <c r="AH6" s="14">
        <v>1.6400000000000001E-12</v>
      </c>
      <c r="AI6" s="14">
        <v>1.03E-16</v>
      </c>
      <c r="AJ6" s="14">
        <v>2.2000000000000002E-11</v>
      </c>
      <c r="AK6" s="14">
        <v>1.0099999999999999E-11</v>
      </c>
      <c r="AL6" s="14">
        <v>1.0599999999999999E-18</v>
      </c>
      <c r="AM6" s="14">
        <v>1.69E-15</v>
      </c>
      <c r="AN6" s="14">
        <v>6.8399999999999999E-15</v>
      </c>
      <c r="AO6" s="14">
        <v>2.6400000000000002E-22</v>
      </c>
      <c r="AP6" s="14">
        <v>9.2299999999999994E-18</v>
      </c>
      <c r="AQ6" s="14">
        <v>3.67E-19</v>
      </c>
      <c r="AR6" s="14">
        <v>1.19E-19</v>
      </c>
      <c r="AS6" t="s">
        <v>84</v>
      </c>
      <c r="AT6" s="14">
        <v>2.54E-10</v>
      </c>
      <c r="AU6" s="14">
        <v>5.4599999999999999E-27</v>
      </c>
      <c r="AV6" s="14">
        <v>7.6899999999999997E-9</v>
      </c>
      <c r="AW6" s="14">
        <v>4.8000000000000002E-11</v>
      </c>
    </row>
    <row r="7" spans="2:49">
      <c r="B7" s="2" t="s">
        <v>97</v>
      </c>
      <c r="C7" t="s">
        <v>94</v>
      </c>
      <c r="D7" t="s">
        <v>95</v>
      </c>
      <c r="E7" s="28">
        <v>4.65E-2</v>
      </c>
      <c r="F7" s="29">
        <v>7.4999999999999997E-3</v>
      </c>
      <c r="G7" s="30">
        <v>24.042622761631819</v>
      </c>
      <c r="H7" s="31">
        <v>1.1961503861508369E-10</v>
      </c>
      <c r="I7" s="30">
        <v>0</v>
      </c>
      <c r="J7" s="31">
        <f t="shared" si="1"/>
        <v>0</v>
      </c>
      <c r="K7" s="22" t="s">
        <v>48</v>
      </c>
      <c r="L7" s="22" t="s">
        <v>49</v>
      </c>
      <c r="M7" s="22">
        <v>8.08</v>
      </c>
      <c r="N7" s="22" t="s">
        <v>50</v>
      </c>
      <c r="O7" s="36">
        <f t="shared" si="2"/>
        <v>2.7999999999999997E-2</v>
      </c>
      <c r="P7" s="37">
        <f t="shared" si="0"/>
        <v>0.23166666666666666</v>
      </c>
      <c r="Q7" s="37">
        <f t="shared" si="0"/>
        <v>3.6000000000000004E-2</v>
      </c>
      <c r="R7" s="37">
        <f t="shared" si="0"/>
        <v>2.2583333333333335E-6</v>
      </c>
      <c r="S7" s="37">
        <f t="shared" si="0"/>
        <v>0.48250000000000004</v>
      </c>
      <c r="T7" s="37">
        <f t="shared" si="0"/>
        <v>0.22166666666666668</v>
      </c>
      <c r="U7" s="37">
        <f t="shared" si="0"/>
        <v>2.3083333333333332E-8</v>
      </c>
      <c r="V7" s="37">
        <f t="shared" si="0"/>
        <v>2.675E-5</v>
      </c>
      <c r="W7" s="37">
        <f t="shared" si="0"/>
        <v>1.2749999999999998E-4</v>
      </c>
      <c r="X7" s="37">
        <f t="shared" si="0"/>
        <v>5.7833333333333334E-12</v>
      </c>
      <c r="Y7" s="37">
        <f t="shared" si="0"/>
        <v>1.7166666666666668E-7</v>
      </c>
      <c r="Z7" s="37">
        <f t="shared" si="0"/>
        <v>4.9583333333333331E-9</v>
      </c>
      <c r="AA7" s="38">
        <f t="shared" si="0"/>
        <v>1.45E-9</v>
      </c>
      <c r="AB7" s="35">
        <f t="shared" si="3"/>
        <v>0.9999900428307833</v>
      </c>
      <c r="AD7">
        <v>1</v>
      </c>
      <c r="AE7">
        <v>1</v>
      </c>
      <c r="AF7" s="14">
        <v>3.3599999999999998E-12</v>
      </c>
      <c r="AG7" s="14">
        <v>2.78E-11</v>
      </c>
      <c r="AH7" s="14">
        <v>4.3200000000000002E-12</v>
      </c>
      <c r="AI7" s="14">
        <v>2.7100000000000002E-16</v>
      </c>
      <c r="AJ7" s="14">
        <v>5.7900000000000002E-11</v>
      </c>
      <c r="AK7" s="14">
        <v>2.6600000000000001E-11</v>
      </c>
      <c r="AL7" s="14">
        <v>2.7699999999999999E-18</v>
      </c>
      <c r="AM7" s="14">
        <v>3.2100000000000001E-15</v>
      </c>
      <c r="AN7" s="14">
        <v>1.5299999999999999E-14</v>
      </c>
      <c r="AO7" s="14">
        <v>6.9400000000000001E-22</v>
      </c>
      <c r="AP7" s="14">
        <v>2.0600000000000001E-17</v>
      </c>
      <c r="AQ7" s="14">
        <v>5.9500000000000001E-19</v>
      </c>
      <c r="AR7" s="14">
        <v>1.74E-19</v>
      </c>
      <c r="AS7" t="s">
        <v>84</v>
      </c>
      <c r="AT7" s="14">
        <v>6.6799999999999997E-10</v>
      </c>
      <c r="AU7" s="14">
        <v>4.4200000000000001E-26</v>
      </c>
      <c r="AV7" s="14">
        <v>1.46E-8</v>
      </c>
      <c r="AW7" s="14">
        <v>1.2E-10</v>
      </c>
    </row>
    <row r="8" spans="2:49">
      <c r="B8" s="2" t="s">
        <v>98</v>
      </c>
      <c r="C8" t="s">
        <v>94</v>
      </c>
      <c r="D8" t="s">
        <v>95</v>
      </c>
      <c r="E8" s="28">
        <v>4.65E-2</v>
      </c>
      <c r="F8" s="29">
        <v>7.4999999999999997E-3</v>
      </c>
      <c r="G8" s="30">
        <v>51.196985521492493</v>
      </c>
      <c r="H8" s="31">
        <v>2.5471137075369398E-10</v>
      </c>
      <c r="I8" s="30">
        <v>0</v>
      </c>
      <c r="J8" s="31">
        <f t="shared" si="1"/>
        <v>0</v>
      </c>
      <c r="K8" s="22" t="s">
        <v>48</v>
      </c>
      <c r="L8" s="22" t="s">
        <v>49</v>
      </c>
      <c r="M8" s="22">
        <v>8.07</v>
      </c>
      <c r="N8" s="22" t="s">
        <v>50</v>
      </c>
      <c r="O8" s="36">
        <f t="shared" si="2"/>
        <v>2.6862745098039216E-2</v>
      </c>
      <c r="P8" s="37">
        <f t="shared" si="0"/>
        <v>0.22784313725490196</v>
      </c>
      <c r="Q8" s="37">
        <f t="shared" si="0"/>
        <v>3.623529411764706E-2</v>
      </c>
      <c r="R8" s="37">
        <f t="shared" si="0"/>
        <v>2.2745098039215685E-6</v>
      </c>
      <c r="S8" s="37">
        <f t="shared" si="0"/>
        <v>0.48627450980392162</v>
      </c>
      <c r="T8" s="37">
        <f t="shared" si="0"/>
        <v>0.22274509803921569</v>
      </c>
      <c r="U8" s="37">
        <f t="shared" si="0"/>
        <v>2.3254901960784314E-8</v>
      </c>
      <c r="V8" s="37">
        <f t="shared" si="0"/>
        <v>2.5686274509803924E-5</v>
      </c>
      <c r="W8" s="37">
        <f t="shared" si="0"/>
        <v>1.2509803921568628E-4</v>
      </c>
      <c r="X8" s="37">
        <f t="shared" si="0"/>
        <v>5.8039215686274513E-12</v>
      </c>
      <c r="Y8" s="37">
        <f t="shared" si="0"/>
        <v>1.6901960784313725E-7</v>
      </c>
      <c r="Z8" s="37">
        <f t="shared" si="0"/>
        <v>4.6666666666666671E-9</v>
      </c>
      <c r="AA8" s="38">
        <f t="shared" si="0"/>
        <v>9.2156862745098044E-10</v>
      </c>
      <c r="AB8" s="35">
        <f t="shared" si="3"/>
        <v>1.0001140410058043</v>
      </c>
      <c r="AD8">
        <v>1</v>
      </c>
      <c r="AE8">
        <v>1</v>
      </c>
      <c r="AF8" s="14">
        <v>6.8500000000000001E-12</v>
      </c>
      <c r="AG8" s="14">
        <v>5.8099999999999998E-11</v>
      </c>
      <c r="AH8" s="14">
        <v>9.2400000000000002E-12</v>
      </c>
      <c r="AI8" s="14">
        <v>5.7999999999999996E-16</v>
      </c>
      <c r="AJ8" s="14">
        <v>1.2400000000000001E-10</v>
      </c>
      <c r="AK8" s="14">
        <v>5.68E-11</v>
      </c>
      <c r="AL8" s="14">
        <v>5.93E-18</v>
      </c>
      <c r="AM8" s="14">
        <v>6.5500000000000003E-15</v>
      </c>
      <c r="AN8" s="14">
        <v>3.1900000000000002E-14</v>
      </c>
      <c r="AO8" s="14">
        <v>1.48E-21</v>
      </c>
      <c r="AP8" s="14">
        <v>4.31E-17</v>
      </c>
      <c r="AQ8" s="14">
        <v>1.19E-18</v>
      </c>
      <c r="AR8" s="14">
        <v>2.35E-19</v>
      </c>
      <c r="AS8" t="s">
        <v>84</v>
      </c>
      <c r="AT8" s="14">
        <v>1.43E-9</v>
      </c>
      <c r="AU8" s="14">
        <v>3.8600000000000001E-25</v>
      </c>
      <c r="AV8" s="14">
        <v>2.9900000000000003E-8</v>
      </c>
      <c r="AW8" s="14">
        <v>2.55E-10</v>
      </c>
    </row>
    <row r="9" spans="2:49">
      <c r="B9" s="2" t="s">
        <v>99</v>
      </c>
      <c r="C9" t="s">
        <v>94</v>
      </c>
      <c r="D9" t="s">
        <v>95</v>
      </c>
      <c r="E9" s="28">
        <v>4.65E-2</v>
      </c>
      <c r="F9" s="29">
        <v>7.4999999999999997E-3</v>
      </c>
      <c r="G9" s="39">
        <v>99.015783115828668</v>
      </c>
      <c r="H9" s="31">
        <v>4.9261583639715754E-10</v>
      </c>
      <c r="I9" s="30">
        <v>0</v>
      </c>
      <c r="J9" s="31">
        <f t="shared" si="1"/>
        <v>0</v>
      </c>
      <c r="K9" s="22" t="s">
        <v>48</v>
      </c>
      <c r="L9" s="22" t="s">
        <v>49</v>
      </c>
      <c r="M9" s="22">
        <v>7.84</v>
      </c>
      <c r="N9" s="22" t="s">
        <v>50</v>
      </c>
      <c r="O9" s="36">
        <f t="shared" si="2"/>
        <v>1.0486815415821502E-2</v>
      </c>
      <c r="P9" s="37">
        <f t="shared" si="0"/>
        <v>0.15111561866125761</v>
      </c>
      <c r="Q9" s="37">
        <f t="shared" si="0"/>
        <v>4.0770791075050716E-2</v>
      </c>
      <c r="R9" s="37">
        <f t="shared" si="0"/>
        <v>2.5557809330628807E-6</v>
      </c>
      <c r="S9" s="37">
        <f t="shared" si="0"/>
        <v>0.54766734279918872</v>
      </c>
      <c r="T9" s="37">
        <f t="shared" si="0"/>
        <v>0.25152129817444224</v>
      </c>
      <c r="U9" s="37">
        <f t="shared" si="0"/>
        <v>2.5963488843813391E-8</v>
      </c>
      <c r="V9" s="37">
        <f t="shared" si="0"/>
        <v>9.858012170385396E-6</v>
      </c>
      <c r="W9" s="37">
        <f t="shared" si="0"/>
        <v>8.2352941176470595E-5</v>
      </c>
      <c r="X9" s="37">
        <f t="shared" si="0"/>
        <v>6.5517241379310353E-12</v>
      </c>
      <c r="Y9" s="37">
        <f t="shared" si="0"/>
        <v>1.1196754563894525E-7</v>
      </c>
      <c r="Z9" s="37">
        <f t="shared" si="0"/>
        <v>1.0709939148073023E-9</v>
      </c>
      <c r="AA9" s="38">
        <f t="shared" si="0"/>
        <v>4.4624746450304262E-10</v>
      </c>
      <c r="AB9" s="35">
        <f t="shared" si="3"/>
        <v>1.0016567723148682</v>
      </c>
      <c r="AD9">
        <v>1</v>
      </c>
      <c r="AE9">
        <v>1</v>
      </c>
      <c r="AF9" s="14">
        <v>5.17E-12</v>
      </c>
      <c r="AG9" s="14">
        <v>7.4500000000000001E-11</v>
      </c>
      <c r="AH9" s="14">
        <v>2.01E-11</v>
      </c>
      <c r="AI9" s="14">
        <v>1.26E-15</v>
      </c>
      <c r="AJ9" s="14">
        <v>2.7E-10</v>
      </c>
      <c r="AK9" s="14">
        <v>1.2400000000000001E-10</v>
      </c>
      <c r="AL9" s="14">
        <v>1.28E-17</v>
      </c>
      <c r="AM9" s="14">
        <v>4.8600000000000001E-15</v>
      </c>
      <c r="AN9" s="14">
        <v>4.0599999999999999E-14</v>
      </c>
      <c r="AO9" s="14">
        <v>3.2300000000000002E-21</v>
      </c>
      <c r="AP9" s="14">
        <v>5.5200000000000002E-17</v>
      </c>
      <c r="AQ9" s="14">
        <v>5.28E-19</v>
      </c>
      <c r="AR9" s="14">
        <v>2.1999999999999998E-19</v>
      </c>
      <c r="AS9" t="s">
        <v>84</v>
      </c>
      <c r="AT9" s="14">
        <v>3.1099999999999998E-9</v>
      </c>
      <c r="AU9" s="14">
        <v>2.7899999999999999E-25</v>
      </c>
      <c r="AV9" s="14">
        <v>2.2600000000000001E-8</v>
      </c>
      <c r="AW9" s="14">
        <v>4.9299999999999995E-10</v>
      </c>
    </row>
    <row r="10" spans="2:49">
      <c r="B10" s="40" t="s">
        <v>100</v>
      </c>
      <c r="C10" s="9" t="s">
        <v>101</v>
      </c>
      <c r="D10" s="9" t="s">
        <v>102</v>
      </c>
      <c r="E10" s="15">
        <v>4.65E-2</v>
      </c>
      <c r="F10" s="13">
        <v>7.4999999999999997E-3</v>
      </c>
      <c r="G10" s="41">
        <v>4.8725344975442431</v>
      </c>
      <c r="H10" s="42">
        <v>2.4241465161911655E-11</v>
      </c>
      <c r="I10" s="41">
        <v>4.2133780307164583</v>
      </c>
      <c r="J10" s="31">
        <f t="shared" si="1"/>
        <v>1.6745240947873308E-7</v>
      </c>
      <c r="K10" s="43" t="s">
        <v>48</v>
      </c>
      <c r="L10" s="43" t="s">
        <v>49</v>
      </c>
      <c r="M10" s="41">
        <v>8.3800000000000008</v>
      </c>
      <c r="N10" s="43" t="s">
        <v>50</v>
      </c>
      <c r="O10" s="36">
        <f t="shared" si="2"/>
        <v>3.7148760330578511E-16</v>
      </c>
      <c r="P10" s="37">
        <f t="shared" si="0"/>
        <v>1.5413223140495866E-15</v>
      </c>
      <c r="Q10" s="37">
        <f t="shared" si="0"/>
        <v>1.2024793388429751E-16</v>
      </c>
      <c r="R10" s="37">
        <f t="shared" si="0"/>
        <v>7.5619834710743804E-21</v>
      </c>
      <c r="S10" s="37">
        <f t="shared" si="0"/>
        <v>1.6115702479338842E-15</v>
      </c>
      <c r="T10" s="37">
        <f t="shared" si="0"/>
        <v>7.3966942148760328E-16</v>
      </c>
      <c r="U10" s="37">
        <f t="shared" si="0"/>
        <v>7.7272727272727266E-23</v>
      </c>
      <c r="V10" s="37">
        <f t="shared" si="0"/>
        <v>3.5454545454545451E-19</v>
      </c>
      <c r="W10" s="37">
        <f t="shared" si="0"/>
        <v>8.4710743801652886E-19</v>
      </c>
      <c r="X10" s="37">
        <f t="shared" si="0"/>
        <v>1.933884297520661E-26</v>
      </c>
      <c r="Y10" s="37">
        <f t="shared" si="0"/>
        <v>1.1446280991735535E-21</v>
      </c>
      <c r="Z10" s="37">
        <f t="shared" si="0"/>
        <v>1.3140495867768593E-22</v>
      </c>
      <c r="AA10" s="38">
        <f t="shared" si="0"/>
        <v>1</v>
      </c>
      <c r="AB10" s="35">
        <f t="shared" si="3"/>
        <v>1.0000000000000044</v>
      </c>
      <c r="AD10">
        <v>1</v>
      </c>
      <c r="AE10">
        <v>1</v>
      </c>
      <c r="AF10" s="14">
        <v>8.9900000000000001E-27</v>
      </c>
      <c r="AG10" s="14">
        <v>3.7299999999999998E-26</v>
      </c>
      <c r="AH10" s="14">
        <v>2.9099999999999999E-27</v>
      </c>
      <c r="AI10" s="14">
        <v>1.83E-31</v>
      </c>
      <c r="AJ10" s="14">
        <v>3.8999999999999999E-26</v>
      </c>
      <c r="AK10" s="14">
        <v>1.7900000000000001E-26</v>
      </c>
      <c r="AL10" s="14">
        <v>1.87E-33</v>
      </c>
      <c r="AM10" s="14">
        <v>8.5800000000000002E-30</v>
      </c>
      <c r="AN10" s="14">
        <v>2.0499999999999999E-29</v>
      </c>
      <c r="AO10" s="14">
        <v>4.6799999999999999E-37</v>
      </c>
      <c r="AP10" s="14">
        <v>2.7699999999999998E-32</v>
      </c>
      <c r="AQ10" s="14">
        <v>3.1799999999999998E-33</v>
      </c>
      <c r="AR10" s="14">
        <v>2.4200000000000001E-11</v>
      </c>
      <c r="AS10" t="s">
        <v>84</v>
      </c>
      <c r="AT10" s="14">
        <v>4.4900000000000001E-25</v>
      </c>
      <c r="AU10" s="14">
        <v>4.2600000000000002E-70</v>
      </c>
      <c r="AV10" s="14">
        <v>3.9300000000000001E-23</v>
      </c>
      <c r="AW10" s="14">
        <v>2.4200000000000001E-11</v>
      </c>
    </row>
    <row r="11" spans="2:49">
      <c r="B11" s="2" t="s">
        <v>103</v>
      </c>
      <c r="C11" t="s">
        <v>101</v>
      </c>
      <c r="D11" t="s">
        <v>102</v>
      </c>
      <c r="E11" s="28">
        <v>4.65E-2</v>
      </c>
      <c r="F11" s="29">
        <v>7.4999999999999997E-3</v>
      </c>
      <c r="G11" s="30">
        <v>9.8894361043533294</v>
      </c>
      <c r="H11" s="31">
        <v>4.9201174648524025E-11</v>
      </c>
      <c r="I11" s="30">
        <v>8.9079095709962601</v>
      </c>
      <c r="J11" s="31">
        <f t="shared" si="1"/>
        <v>3.5402731732294752E-7</v>
      </c>
      <c r="K11" s="22" t="s">
        <v>48</v>
      </c>
      <c r="L11" s="22" t="s">
        <v>49</v>
      </c>
      <c r="M11" s="30">
        <v>8.2799999999999994</v>
      </c>
      <c r="N11" s="22" t="s">
        <v>50</v>
      </c>
      <c r="O11" s="36">
        <f t="shared" si="2"/>
        <v>7.540650406504064E-17</v>
      </c>
      <c r="P11" s="37">
        <f t="shared" si="0"/>
        <v>3.9430894308943089E-16</v>
      </c>
      <c r="Q11" s="37">
        <f t="shared" si="0"/>
        <v>3.8617886178861785E-17</v>
      </c>
      <c r="R11" s="37">
        <f t="shared" si="0"/>
        <v>2.4186991869918698E-21</v>
      </c>
      <c r="S11" s="37">
        <f t="shared" si="0"/>
        <v>5.1829268292682926E-16</v>
      </c>
      <c r="T11" s="37">
        <f t="shared" si="0"/>
        <v>2.3780487804878045E-16</v>
      </c>
      <c r="U11" s="37">
        <f t="shared" si="0"/>
        <v>2.4796747967479673E-23</v>
      </c>
      <c r="V11" s="37">
        <f t="shared" si="0"/>
        <v>7.2154471544715447E-20</v>
      </c>
      <c r="W11" s="37">
        <f t="shared" si="0"/>
        <v>2.1747967479674794E-19</v>
      </c>
      <c r="X11" s="37">
        <f t="shared" si="0"/>
        <v>6.2195121951219506E-27</v>
      </c>
      <c r="Y11" s="37">
        <f t="shared" si="0"/>
        <v>2.9268292682926831E-22</v>
      </c>
      <c r="Z11" s="37">
        <f t="shared" si="0"/>
        <v>2.1138211382113821E-23</v>
      </c>
      <c r="AA11" s="38">
        <f t="shared" si="0"/>
        <v>1</v>
      </c>
      <c r="AB11" s="35">
        <f t="shared" si="3"/>
        <v>1.0000000000000013</v>
      </c>
      <c r="AD11">
        <v>1</v>
      </c>
      <c r="AE11">
        <v>1</v>
      </c>
      <c r="AF11" s="14">
        <v>3.7099999999999998E-27</v>
      </c>
      <c r="AG11" s="14">
        <v>1.94E-26</v>
      </c>
      <c r="AH11" s="14">
        <v>1.9E-27</v>
      </c>
      <c r="AI11" s="14">
        <v>1.19E-31</v>
      </c>
      <c r="AJ11" s="14">
        <v>2.55E-26</v>
      </c>
      <c r="AK11" s="14">
        <v>1.17E-26</v>
      </c>
      <c r="AL11" s="14">
        <v>1.22E-33</v>
      </c>
      <c r="AM11" s="14">
        <v>3.5500000000000003E-30</v>
      </c>
      <c r="AN11" s="14">
        <v>1.0699999999999999E-29</v>
      </c>
      <c r="AO11" s="14">
        <v>3.06E-37</v>
      </c>
      <c r="AP11" s="14">
        <v>1.4400000000000001E-32</v>
      </c>
      <c r="AQ11" s="14">
        <v>1.04E-33</v>
      </c>
      <c r="AR11" s="14">
        <v>4.9200000000000002E-11</v>
      </c>
      <c r="AS11" t="s">
        <v>84</v>
      </c>
      <c r="AT11" s="14">
        <v>2.9399999999999999E-25</v>
      </c>
      <c r="AU11" s="14">
        <v>3.7699999999999999E-71</v>
      </c>
      <c r="AV11" s="14">
        <v>1.62E-23</v>
      </c>
      <c r="AW11" s="14">
        <v>4.9200000000000002E-11</v>
      </c>
    </row>
    <row r="12" spans="2:49">
      <c r="B12" s="2" t="s">
        <v>104</v>
      </c>
      <c r="C12" t="s">
        <v>101</v>
      </c>
      <c r="D12" t="s">
        <v>102</v>
      </c>
      <c r="E12" s="28">
        <v>4.65E-2</v>
      </c>
      <c r="F12" s="29">
        <v>7.4999999999999997E-3</v>
      </c>
      <c r="G12" s="30">
        <v>25.513848917192256</v>
      </c>
      <c r="H12" s="31">
        <v>1.2693457172732466E-10</v>
      </c>
      <c r="I12" s="30">
        <v>25.739391341620241</v>
      </c>
      <c r="J12" s="31">
        <f t="shared" si="1"/>
        <v>1.0229614022878076E-6</v>
      </c>
      <c r="K12" s="22" t="s">
        <v>48</v>
      </c>
      <c r="L12" s="22" t="s">
        <v>49</v>
      </c>
      <c r="M12" s="30">
        <v>8.1999999999999993</v>
      </c>
      <c r="N12" s="22" t="s">
        <v>50</v>
      </c>
      <c r="O12" s="36">
        <f t="shared" si="2"/>
        <v>8.5039370078740154E-18</v>
      </c>
      <c r="P12" s="37">
        <f t="shared" si="0"/>
        <v>5.3622047244094488E-17</v>
      </c>
      <c r="Q12" s="37">
        <f t="shared" si="0"/>
        <v>6.3228346456692915E-18</v>
      </c>
      <c r="R12" s="37">
        <f t="shared" si="0"/>
        <v>3.968503937007874E-22</v>
      </c>
      <c r="S12" s="37">
        <f t="shared" si="0"/>
        <v>8.5039370078740151E-17</v>
      </c>
      <c r="T12" s="37">
        <f t="shared" si="0"/>
        <v>3.8818897637795274E-17</v>
      </c>
      <c r="U12" s="37">
        <f t="shared" si="0"/>
        <v>4.0629921259842518E-24</v>
      </c>
      <c r="V12" s="37">
        <f t="shared" si="0"/>
        <v>8.1889763779527563E-21</v>
      </c>
      <c r="W12" s="37">
        <f t="shared" si="0"/>
        <v>2.9527559055118112E-20</v>
      </c>
      <c r="X12" s="37">
        <f t="shared" si="0"/>
        <v>1.0157480314960629E-27</v>
      </c>
      <c r="Y12" s="37">
        <f t="shared" si="0"/>
        <v>3.9842519685039369E-23</v>
      </c>
      <c r="Z12" s="37">
        <f t="shared" si="0"/>
        <v>1.9921259842519684E-24</v>
      </c>
      <c r="AA12" s="38">
        <f t="shared" si="0"/>
        <v>1</v>
      </c>
      <c r="AB12" s="35">
        <f t="shared" si="3"/>
        <v>1.0000000000000002</v>
      </c>
      <c r="AD12">
        <v>1</v>
      </c>
      <c r="AE12">
        <v>1</v>
      </c>
      <c r="AF12" s="14">
        <v>1.08E-27</v>
      </c>
      <c r="AG12" s="14">
        <v>6.8099999999999997E-27</v>
      </c>
      <c r="AH12" s="14">
        <v>8.0299999999999998E-28</v>
      </c>
      <c r="AI12" s="14">
        <v>5.0399999999999998E-32</v>
      </c>
      <c r="AJ12" s="14">
        <v>1.08E-26</v>
      </c>
      <c r="AK12" s="14">
        <v>4.9299999999999998E-27</v>
      </c>
      <c r="AL12" s="14">
        <v>5.1599999999999998E-34</v>
      </c>
      <c r="AM12" s="14">
        <v>1.04E-30</v>
      </c>
      <c r="AN12" s="14">
        <v>3.7500000000000003E-30</v>
      </c>
      <c r="AO12" s="14">
        <v>1.2899999999999999E-37</v>
      </c>
      <c r="AP12" s="14">
        <v>5.0600000000000002E-33</v>
      </c>
      <c r="AQ12" s="14">
        <v>2.53E-34</v>
      </c>
      <c r="AR12" s="14">
        <v>1.27E-10</v>
      </c>
      <c r="AS12" t="s">
        <v>84</v>
      </c>
      <c r="AT12" s="14">
        <v>1.2399999999999999E-25</v>
      </c>
      <c r="AU12" s="14">
        <v>1.1299999999999999E-72</v>
      </c>
      <c r="AV12" s="14">
        <v>4.7300000000000002E-24</v>
      </c>
      <c r="AW12" s="14">
        <v>1.27E-10</v>
      </c>
    </row>
    <row r="13" spans="2:49">
      <c r="B13" s="2" t="s">
        <v>105</v>
      </c>
      <c r="C13" t="s">
        <v>101</v>
      </c>
      <c r="D13" t="s">
        <v>102</v>
      </c>
      <c r="E13" s="28">
        <v>4.65E-2</v>
      </c>
      <c r="F13" s="29">
        <v>7.4999999999999997E-3</v>
      </c>
      <c r="G13" s="30">
        <v>48.719647659508126</v>
      </c>
      <c r="H13" s="31">
        <v>2.4238630676372201E-10</v>
      </c>
      <c r="I13" s="30">
        <v>49.150329344818189</v>
      </c>
      <c r="J13" s="31">
        <f t="shared" si="1"/>
        <v>1.9533830136916455E-6</v>
      </c>
      <c r="K13" s="22" t="s">
        <v>48</v>
      </c>
      <c r="L13" s="22" t="s">
        <v>49</v>
      </c>
      <c r="M13" s="30">
        <v>8.0500000000000007</v>
      </c>
      <c r="N13" s="22" t="s">
        <v>50</v>
      </c>
      <c r="O13" s="36">
        <f t="shared" si="2"/>
        <v>2.1239669421487603E-18</v>
      </c>
      <c r="P13" s="37">
        <f t="shared" si="0"/>
        <v>1.8884297520661156E-17</v>
      </c>
      <c r="Q13" s="37">
        <f t="shared" si="0"/>
        <v>3.1404958677685951E-18</v>
      </c>
      <c r="R13" s="37">
        <f t="shared" si="0"/>
        <v>1.9710743801652895E-22</v>
      </c>
      <c r="S13" s="37">
        <f t="shared" si="0"/>
        <v>4.2148760330578516E-17</v>
      </c>
      <c r="T13" s="37">
        <f t="shared" si="0"/>
        <v>1.9338842975206613E-17</v>
      </c>
      <c r="U13" s="37">
        <f t="shared" si="0"/>
        <v>2.0165289256198349E-24</v>
      </c>
      <c r="V13" s="37">
        <f t="shared" si="0"/>
        <v>2.0289256198347106E-21</v>
      </c>
      <c r="W13" s="37">
        <f t="shared" si="0"/>
        <v>1.0371900826446282E-20</v>
      </c>
      <c r="X13" s="37">
        <f t="shared" si="0"/>
        <v>5.0413223140495871E-28</v>
      </c>
      <c r="Y13" s="37">
        <f t="shared" si="0"/>
        <v>1.400826446280992E-23</v>
      </c>
      <c r="Z13" s="37">
        <f t="shared" si="0"/>
        <v>3.5206611570247931E-25</v>
      </c>
      <c r="AA13" s="38">
        <f t="shared" si="0"/>
        <v>1</v>
      </c>
      <c r="AB13" s="35">
        <f t="shared" si="3"/>
        <v>1</v>
      </c>
      <c r="AD13">
        <v>1</v>
      </c>
      <c r="AE13">
        <v>1</v>
      </c>
      <c r="AF13" s="14">
        <v>5.1399999999999999E-28</v>
      </c>
      <c r="AG13" s="14">
        <v>4.5699999999999998E-27</v>
      </c>
      <c r="AH13" s="14">
        <v>7.6000000000000002E-28</v>
      </c>
      <c r="AI13" s="14">
        <v>4.7700000000000002E-32</v>
      </c>
      <c r="AJ13" s="14">
        <v>1.02E-26</v>
      </c>
      <c r="AK13" s="14">
        <v>4.6799999999999998E-27</v>
      </c>
      <c r="AL13" s="14">
        <v>4.88E-34</v>
      </c>
      <c r="AM13" s="14">
        <v>4.9099999999999996E-31</v>
      </c>
      <c r="AN13" s="14">
        <v>2.5100000000000001E-30</v>
      </c>
      <c r="AO13" s="14">
        <v>1.2199999999999999E-37</v>
      </c>
      <c r="AP13" s="14">
        <v>3.3900000000000001E-33</v>
      </c>
      <c r="AQ13" s="14">
        <v>8.5199999999999995E-35</v>
      </c>
      <c r="AR13" s="14">
        <v>2.4199999999999999E-10</v>
      </c>
      <c r="AS13" t="s">
        <v>84</v>
      </c>
      <c r="AT13" s="14">
        <v>1.1800000000000001E-25</v>
      </c>
      <c r="AU13" s="14">
        <v>1.71E-73</v>
      </c>
      <c r="AV13" s="14">
        <v>2.2499999999999999E-24</v>
      </c>
      <c r="AW13" s="14">
        <v>2.4199999999999999E-10</v>
      </c>
    </row>
    <row r="14" spans="2:49">
      <c r="B14" s="2" t="s">
        <v>106</v>
      </c>
      <c r="C14" t="s">
        <v>101</v>
      </c>
      <c r="D14" t="s">
        <v>102</v>
      </c>
      <c r="E14" s="28">
        <v>4.65E-2</v>
      </c>
      <c r="F14" s="29">
        <v>7.4999999999999997E-3</v>
      </c>
      <c r="G14" s="30">
        <v>95.809301166957283</v>
      </c>
      <c r="H14" s="31">
        <v>4.7666318988535962E-10</v>
      </c>
      <c r="I14" s="30">
        <v>86.300228026136764</v>
      </c>
      <c r="J14" s="31">
        <f t="shared" si="1"/>
        <v>3.4298325515034207E-6</v>
      </c>
      <c r="K14" s="22" t="s">
        <v>48</v>
      </c>
      <c r="L14" s="22" t="s">
        <v>49</v>
      </c>
      <c r="M14" s="30">
        <v>7.92</v>
      </c>
      <c r="N14" s="22" t="s">
        <v>50</v>
      </c>
      <c r="O14" s="36">
        <f t="shared" si="2"/>
        <v>6.4570230607966456E-19</v>
      </c>
      <c r="P14" s="37">
        <f t="shared" si="0"/>
        <v>7.7358490566037737E-18</v>
      </c>
      <c r="Q14" s="37">
        <f t="shared" si="0"/>
        <v>1.7379454926624738E-18</v>
      </c>
      <c r="R14" s="37">
        <f t="shared" si="0"/>
        <v>1.0901467505241089E-22</v>
      </c>
      <c r="S14" s="37">
        <f t="shared" si="0"/>
        <v>2.3270440251572326E-17</v>
      </c>
      <c r="T14" s="37">
        <f t="shared" si="0"/>
        <v>1.0691823899371069E-17</v>
      </c>
      <c r="U14" s="37">
        <f t="shared" si="0"/>
        <v>1.111111111111111E-24</v>
      </c>
      <c r="V14" s="37">
        <f t="shared" si="0"/>
        <v>6.1215932914046128E-22</v>
      </c>
      <c r="W14" s="37">
        <f t="shared" si="0"/>
        <v>4.2348008385744235E-21</v>
      </c>
      <c r="X14" s="37">
        <f t="shared" si="0"/>
        <v>2.7882599580712789E-28</v>
      </c>
      <c r="Y14" s="37">
        <f t="shared" si="0"/>
        <v>5.7442348008385747E-24</v>
      </c>
      <c r="Z14" s="37">
        <f t="shared" si="0"/>
        <v>7.9245283018867931E-26</v>
      </c>
      <c r="AA14" s="38">
        <f t="shared" si="0"/>
        <v>1</v>
      </c>
      <c r="AB14" s="35">
        <f t="shared" si="3"/>
        <v>1</v>
      </c>
      <c r="AD14">
        <v>1</v>
      </c>
      <c r="AE14">
        <v>1</v>
      </c>
      <c r="AF14" s="14">
        <v>3.08E-28</v>
      </c>
      <c r="AG14" s="14">
        <v>3.69E-27</v>
      </c>
      <c r="AH14" s="14">
        <v>8.2900000000000006E-28</v>
      </c>
      <c r="AI14" s="14">
        <v>5.1999999999999995E-32</v>
      </c>
      <c r="AJ14" s="14">
        <v>1.11E-26</v>
      </c>
      <c r="AK14" s="14">
        <v>5.0999999999999999E-27</v>
      </c>
      <c r="AL14" s="14">
        <v>5.2999999999999997E-34</v>
      </c>
      <c r="AM14" s="14">
        <v>2.9200000000000002E-31</v>
      </c>
      <c r="AN14" s="14">
        <v>2.02E-30</v>
      </c>
      <c r="AO14" s="14">
        <v>1.3300000000000001E-37</v>
      </c>
      <c r="AP14" s="14">
        <v>2.74E-33</v>
      </c>
      <c r="AQ14" s="14">
        <v>3.7800000000000002E-35</v>
      </c>
      <c r="AR14" s="14">
        <v>4.7700000000000001E-10</v>
      </c>
      <c r="AS14" t="s">
        <v>84</v>
      </c>
      <c r="AT14" s="14">
        <v>1.28E-25</v>
      </c>
      <c r="AU14" s="14">
        <v>4.9400000000000002E-74</v>
      </c>
      <c r="AV14" s="14">
        <v>1.35E-24</v>
      </c>
      <c r="AW14" s="14">
        <v>4.7700000000000001E-10</v>
      </c>
    </row>
    <row r="15" spans="2:49">
      <c r="B15" s="2" t="s">
        <v>107</v>
      </c>
      <c r="C15" t="s">
        <v>101</v>
      </c>
      <c r="D15" s="3" t="s">
        <v>108</v>
      </c>
      <c r="E15" s="28">
        <v>4.65E-2</v>
      </c>
      <c r="F15" s="29">
        <v>7.4999999999999997E-3</v>
      </c>
      <c r="G15" s="30">
        <v>5.0718169276961786</v>
      </c>
      <c r="H15" s="31">
        <v>2.5232920038289446E-11</v>
      </c>
      <c r="I15" s="30">
        <v>4.3857015337174401</v>
      </c>
      <c r="J15" s="31">
        <f t="shared" si="1"/>
        <v>1.7430106762831363E-7</v>
      </c>
      <c r="K15" s="22" t="s">
        <v>48</v>
      </c>
      <c r="L15" s="22" t="s">
        <v>49</v>
      </c>
      <c r="M15" s="30">
        <v>8.3800000000000008</v>
      </c>
      <c r="N15" s="22" t="s">
        <v>50</v>
      </c>
      <c r="O15" s="36">
        <f t="shared" si="2"/>
        <v>3.4246031746031743E-16</v>
      </c>
      <c r="P15" s="37">
        <f t="shared" si="0"/>
        <v>1.4206349206349207E-15</v>
      </c>
      <c r="Q15" s="37">
        <f t="shared" si="0"/>
        <v>1.1071428571428571E-16</v>
      </c>
      <c r="R15" s="37">
        <f t="shared" si="0"/>
        <v>6.9444444444444441E-21</v>
      </c>
      <c r="S15" s="37">
        <f t="shared" si="0"/>
        <v>1.4841269841269839E-15</v>
      </c>
      <c r="T15" s="37">
        <f t="shared" si="0"/>
        <v>6.7857142857142855E-16</v>
      </c>
      <c r="U15" s="37">
        <f t="shared" si="0"/>
        <v>7.1031746031746026E-23</v>
      </c>
      <c r="V15" s="37">
        <f t="shared" si="0"/>
        <v>3.2658730158730157E-19</v>
      </c>
      <c r="W15" s="37">
        <f t="shared" si="0"/>
        <v>7.8174603174603169E-19</v>
      </c>
      <c r="X15" s="37">
        <f t="shared" si="0"/>
        <v>1.7817460317460319E-26</v>
      </c>
      <c r="Y15" s="37">
        <f t="shared" si="0"/>
        <v>1.0555555555555555E-21</v>
      </c>
      <c r="Z15" s="37">
        <f t="shared" si="0"/>
        <v>1.2103174603174603E-22</v>
      </c>
      <c r="AA15" s="38">
        <f t="shared" si="0"/>
        <v>1</v>
      </c>
      <c r="AB15" s="35">
        <f t="shared" si="3"/>
        <v>1.000000000000004</v>
      </c>
      <c r="AD15">
        <v>1</v>
      </c>
      <c r="AE15">
        <v>1</v>
      </c>
      <c r="AF15" s="14">
        <v>8.6299999999999994E-27</v>
      </c>
      <c r="AG15" s="14">
        <v>3.5800000000000002E-26</v>
      </c>
      <c r="AH15" s="14">
        <v>2.7900000000000001E-27</v>
      </c>
      <c r="AI15" s="14">
        <v>1.7499999999999999E-31</v>
      </c>
      <c r="AJ15" s="14">
        <v>3.7399999999999997E-26</v>
      </c>
      <c r="AK15" s="14">
        <v>1.71E-26</v>
      </c>
      <c r="AL15" s="14">
        <v>1.7899999999999998E-33</v>
      </c>
      <c r="AM15" s="14">
        <v>8.2300000000000001E-30</v>
      </c>
      <c r="AN15" s="14">
        <v>1.9699999999999999E-29</v>
      </c>
      <c r="AO15" s="14">
        <v>4.4900000000000002E-37</v>
      </c>
      <c r="AP15" s="14">
        <v>2.6599999999999999E-32</v>
      </c>
      <c r="AQ15" s="14">
        <v>3.0500000000000001E-33</v>
      </c>
      <c r="AR15" s="14">
        <v>2.5200000000000001E-11</v>
      </c>
      <c r="AS15" t="s">
        <v>84</v>
      </c>
      <c r="AT15" s="14">
        <v>4.3099999999999997E-25</v>
      </c>
      <c r="AU15" s="14">
        <v>3.76E-70</v>
      </c>
      <c r="AV15" s="14">
        <v>3.77E-23</v>
      </c>
      <c r="AW15" s="14">
        <v>2.5200000000000001E-11</v>
      </c>
    </row>
    <row r="16" spans="2:49">
      <c r="B16" s="2" t="s">
        <v>109</v>
      </c>
      <c r="C16" t="s">
        <v>101</v>
      </c>
      <c r="D16" s="3" t="s">
        <v>108</v>
      </c>
      <c r="E16" s="28">
        <v>4.65E-2</v>
      </c>
      <c r="F16" s="29">
        <v>7.4999999999999997E-3</v>
      </c>
      <c r="G16" s="30">
        <v>9.7110006215040396</v>
      </c>
      <c r="H16" s="31">
        <v>4.8313435927880796E-11</v>
      </c>
      <c r="I16" s="30">
        <v>8.747183809819763</v>
      </c>
      <c r="J16" s="31">
        <f t="shared" si="1"/>
        <v>3.4763958857463684E-7</v>
      </c>
      <c r="K16" s="22" t="s">
        <v>48</v>
      </c>
      <c r="L16" s="22" t="s">
        <v>49</v>
      </c>
      <c r="M16" s="30">
        <v>8.26</v>
      </c>
      <c r="N16" s="22" t="s">
        <v>50</v>
      </c>
      <c r="O16" s="36">
        <f t="shared" si="2"/>
        <v>7.6811594202898549E-17</v>
      </c>
      <c r="P16" s="37">
        <f t="shared" si="0"/>
        <v>4.2028985507246378E-16</v>
      </c>
      <c r="Q16" s="37">
        <f t="shared" si="0"/>
        <v>4.3064182194616982E-17</v>
      </c>
      <c r="R16" s="37">
        <f t="shared" si="0"/>
        <v>2.7122153209109733E-21</v>
      </c>
      <c r="S16" s="37">
        <f t="shared" si="0"/>
        <v>5.7763975155279509E-16</v>
      </c>
      <c r="T16" s="37">
        <f t="shared" si="0"/>
        <v>2.6501035196687373E-16</v>
      </c>
      <c r="U16" s="37">
        <f t="shared" si="0"/>
        <v>2.7743271221532092E-23</v>
      </c>
      <c r="V16" s="37">
        <f t="shared" si="0"/>
        <v>7.3498964803312636E-20</v>
      </c>
      <c r="W16" s="37">
        <f t="shared" si="0"/>
        <v>2.3188405797101451E-19</v>
      </c>
      <c r="X16" s="37">
        <f t="shared" si="0"/>
        <v>6.9358178053830231E-27</v>
      </c>
      <c r="Y16" s="37">
        <f t="shared" si="0"/>
        <v>3.1262939958592137E-22</v>
      </c>
      <c r="Z16" s="37">
        <f t="shared" si="0"/>
        <v>2.0600414078674951E-23</v>
      </c>
      <c r="AA16" s="38">
        <f t="shared" si="0"/>
        <v>1</v>
      </c>
      <c r="AB16" s="35">
        <f t="shared" si="3"/>
        <v>1.0000000000000013</v>
      </c>
      <c r="AD16">
        <v>1</v>
      </c>
      <c r="AE16">
        <v>1</v>
      </c>
      <c r="AF16" s="14">
        <v>3.7099999999999998E-27</v>
      </c>
      <c r="AG16" s="14">
        <v>2.03E-26</v>
      </c>
      <c r="AH16" s="14">
        <v>2.08E-27</v>
      </c>
      <c r="AI16" s="14">
        <v>1.31E-31</v>
      </c>
      <c r="AJ16" s="14">
        <v>2.7900000000000001E-26</v>
      </c>
      <c r="AK16" s="14">
        <v>1.28E-26</v>
      </c>
      <c r="AL16" s="14">
        <v>1.3400000000000001E-33</v>
      </c>
      <c r="AM16" s="14">
        <v>3.5500000000000003E-30</v>
      </c>
      <c r="AN16" s="14">
        <v>1.12E-29</v>
      </c>
      <c r="AO16" s="14">
        <v>3.35E-37</v>
      </c>
      <c r="AP16" s="14">
        <v>1.5100000000000001E-32</v>
      </c>
      <c r="AQ16" s="14">
        <v>9.9500000000000007E-34</v>
      </c>
      <c r="AR16" s="14">
        <v>4.8299999999999997E-11</v>
      </c>
      <c r="AS16" t="s">
        <v>84</v>
      </c>
      <c r="AT16" s="14">
        <v>3.2200000000000001E-25</v>
      </c>
      <c r="AU16" s="14">
        <v>3.9399999999999997E-71</v>
      </c>
      <c r="AV16" s="14">
        <v>1.62E-23</v>
      </c>
      <c r="AW16" s="14">
        <v>4.8299999999999997E-11</v>
      </c>
    </row>
    <row r="17" spans="2:49">
      <c r="B17" s="2" t="s">
        <v>110</v>
      </c>
      <c r="C17" t="s">
        <v>101</v>
      </c>
      <c r="D17" s="3" t="s">
        <v>108</v>
      </c>
      <c r="E17" s="28">
        <v>4.65E-2</v>
      </c>
      <c r="F17" s="29">
        <v>7.4999999999999997E-3</v>
      </c>
      <c r="G17" s="30">
        <v>24.231380607141475</v>
      </c>
      <c r="H17" s="31">
        <v>1.2055413237383817E-10</v>
      </c>
      <c r="I17" s="30">
        <v>24.44558601170861</v>
      </c>
      <c r="J17" s="31">
        <f t="shared" si="1"/>
        <v>9.7154165824616266E-7</v>
      </c>
      <c r="K17" s="22" t="s">
        <v>48</v>
      </c>
      <c r="L17" s="22" t="s">
        <v>49</v>
      </c>
      <c r="M17" s="30">
        <v>8.2100000000000009</v>
      </c>
      <c r="N17" s="22" t="s">
        <v>50</v>
      </c>
      <c r="O17" s="36">
        <f t="shared" si="2"/>
        <v>9.5041322314049586E-18</v>
      </c>
      <c r="P17" s="37">
        <f t="shared" si="0"/>
        <v>5.8181818181818184E-17</v>
      </c>
      <c r="Q17" s="37">
        <f t="shared" si="0"/>
        <v>6.6942148760330577E-18</v>
      </c>
      <c r="R17" s="37">
        <f t="shared" si="0"/>
        <v>4.1983471074380167E-22</v>
      </c>
      <c r="S17" s="37">
        <f t="shared" si="0"/>
        <v>9.0082644628099187E-17</v>
      </c>
      <c r="T17" s="37">
        <f t="shared" si="0"/>
        <v>4.1157024793388429E-17</v>
      </c>
      <c r="U17" s="37">
        <f t="shared" si="0"/>
        <v>4.3057851239669421E-24</v>
      </c>
      <c r="V17" s="37">
        <f t="shared" si="0"/>
        <v>9.0909090909090905E-21</v>
      </c>
      <c r="W17" s="37">
        <f t="shared" si="0"/>
        <v>3.198347107438017E-20</v>
      </c>
      <c r="X17" s="37">
        <f t="shared" si="0"/>
        <v>1.0743801652892561E-27</v>
      </c>
      <c r="Y17" s="37">
        <f t="shared" si="0"/>
        <v>4.3140495867768593E-23</v>
      </c>
      <c r="Z17" s="37">
        <f t="shared" si="0"/>
        <v>2.2644628099173554E-24</v>
      </c>
      <c r="AA17" s="38">
        <f t="shared" si="0"/>
        <v>1</v>
      </c>
      <c r="AB17" s="35">
        <f t="shared" si="3"/>
        <v>1.0000000000000002</v>
      </c>
      <c r="AD17">
        <v>1</v>
      </c>
      <c r="AE17">
        <v>1</v>
      </c>
      <c r="AF17" s="14">
        <v>1.15E-27</v>
      </c>
      <c r="AG17" s="14">
        <v>7.0399999999999999E-27</v>
      </c>
      <c r="AH17" s="14">
        <v>8.0999999999999997E-28</v>
      </c>
      <c r="AI17" s="14">
        <v>5.0800000000000003E-32</v>
      </c>
      <c r="AJ17" s="14">
        <v>1.0900000000000001E-26</v>
      </c>
      <c r="AK17" s="14">
        <v>4.9799999999999997E-27</v>
      </c>
      <c r="AL17" s="14">
        <v>5.2099999999999997E-34</v>
      </c>
      <c r="AM17" s="14">
        <v>1.0999999999999999E-30</v>
      </c>
      <c r="AN17" s="14">
        <v>3.8700000000000002E-30</v>
      </c>
      <c r="AO17" s="14">
        <v>1.2999999999999999E-37</v>
      </c>
      <c r="AP17" s="14">
        <v>5.2199999999999998E-33</v>
      </c>
      <c r="AQ17" s="14">
        <v>2.7399999999999998E-34</v>
      </c>
      <c r="AR17" s="14">
        <v>1.21E-10</v>
      </c>
      <c r="AS17" t="s">
        <v>84</v>
      </c>
      <c r="AT17" s="14">
        <v>1.2499999999999999E-25</v>
      </c>
      <c r="AU17" s="14">
        <v>1.3E-72</v>
      </c>
      <c r="AV17" s="14">
        <v>4.9999999999999998E-24</v>
      </c>
      <c r="AW17" s="14">
        <v>1.21E-10</v>
      </c>
    </row>
    <row r="18" spans="2:49">
      <c r="B18" s="2" t="s">
        <v>111</v>
      </c>
      <c r="C18" t="s">
        <v>101</v>
      </c>
      <c r="D18" s="3" t="s">
        <v>108</v>
      </c>
      <c r="E18" s="28">
        <v>4.65E-2</v>
      </c>
      <c r="F18" s="29">
        <v>7.4999999999999997E-3</v>
      </c>
      <c r="G18" s="30">
        <v>49.713649379573653</v>
      </c>
      <c r="H18" s="31">
        <v>2.4733158895310276E-10</v>
      </c>
      <c r="I18" s="30">
        <v>50.153118040089105</v>
      </c>
      <c r="J18" s="31">
        <f t="shared" si="1"/>
        <v>1.9932368748920836E-6</v>
      </c>
      <c r="K18" s="22" t="s">
        <v>48</v>
      </c>
      <c r="L18" s="22" t="s">
        <v>49</v>
      </c>
      <c r="M18" s="30">
        <v>8.0399999999999991</v>
      </c>
      <c r="N18" s="22" t="s">
        <v>50</v>
      </c>
      <c r="O18" s="36">
        <f t="shared" si="2"/>
        <v>2.02834008097166E-18</v>
      </c>
      <c r="P18" s="37">
        <f t="shared" si="0"/>
        <v>1.8461538461538465E-17</v>
      </c>
      <c r="Q18" s="37">
        <f t="shared" si="0"/>
        <v>3.1417004048583002E-18</v>
      </c>
      <c r="R18" s="37">
        <f t="shared" si="0"/>
        <v>1.9716599190283403E-22</v>
      </c>
      <c r="S18" s="37">
        <f t="shared" si="0"/>
        <v>4.2105263157894746E-17</v>
      </c>
      <c r="T18" s="37">
        <f t="shared" si="0"/>
        <v>1.9311740890688261E-17</v>
      </c>
      <c r="U18" s="37">
        <f t="shared" si="0"/>
        <v>2.016194331983806E-24</v>
      </c>
      <c r="V18" s="37">
        <f t="shared" si="0"/>
        <v>1.9392712550607288E-21</v>
      </c>
      <c r="W18" s="37">
        <f t="shared" si="0"/>
        <v>1.0121457489878544E-20</v>
      </c>
      <c r="X18" s="37">
        <f t="shared" si="0"/>
        <v>5.0607287449392713E-28</v>
      </c>
      <c r="Y18" s="37">
        <f t="shared" si="0"/>
        <v>1.3684210526315793E-23</v>
      </c>
      <c r="Z18" s="37">
        <f t="shared" si="0"/>
        <v>3.2834008097165998E-25</v>
      </c>
      <c r="AA18" s="38">
        <f t="shared" si="0"/>
        <v>1</v>
      </c>
      <c r="AB18" s="35">
        <f t="shared" si="3"/>
        <v>1</v>
      </c>
      <c r="AD18">
        <v>1</v>
      </c>
      <c r="AE18">
        <v>1</v>
      </c>
      <c r="AF18" s="14">
        <v>5.0099999999999999E-28</v>
      </c>
      <c r="AG18" s="14">
        <v>4.5600000000000003E-27</v>
      </c>
      <c r="AH18" s="14">
        <v>7.7600000000000002E-28</v>
      </c>
      <c r="AI18" s="14">
        <v>4.8700000000000003E-32</v>
      </c>
      <c r="AJ18" s="14">
        <v>1.0400000000000001E-26</v>
      </c>
      <c r="AK18" s="14">
        <v>4.77E-27</v>
      </c>
      <c r="AL18" s="14">
        <v>4.9799999999999998E-34</v>
      </c>
      <c r="AM18" s="14">
        <v>4.7899999999999998E-31</v>
      </c>
      <c r="AN18" s="14">
        <v>2.4999999999999999E-30</v>
      </c>
      <c r="AO18" s="14">
        <v>1.2499999999999999E-37</v>
      </c>
      <c r="AP18" s="14">
        <v>3.3800000000000001E-33</v>
      </c>
      <c r="AQ18" s="14">
        <v>8.1100000000000005E-35</v>
      </c>
      <c r="AR18" s="14">
        <v>2.4699999999999997E-10</v>
      </c>
      <c r="AS18" t="s">
        <v>84</v>
      </c>
      <c r="AT18" s="14">
        <v>1.2E-25</v>
      </c>
      <c r="AU18" s="14">
        <v>1.62E-73</v>
      </c>
      <c r="AV18" s="14">
        <v>2.19E-24</v>
      </c>
      <c r="AW18" s="14">
        <v>2.4699999999999997E-10</v>
      </c>
    </row>
    <row r="19" spans="2:49">
      <c r="B19" s="2" t="s">
        <v>112</v>
      </c>
      <c r="C19" t="s">
        <v>101</v>
      </c>
      <c r="D19" s="3" t="s">
        <v>108</v>
      </c>
      <c r="E19" s="28">
        <v>4.65E-2</v>
      </c>
      <c r="F19" s="29">
        <v>7.4999999999999997E-3</v>
      </c>
      <c r="G19" s="30">
        <v>97.879920913023895</v>
      </c>
      <c r="H19" s="31">
        <v>4.8696478066181039E-10</v>
      </c>
      <c r="I19" s="30">
        <v>88.165338762406293</v>
      </c>
      <c r="J19" s="31">
        <f t="shared" si="1"/>
        <v>3.5039577034494656E-6</v>
      </c>
      <c r="K19" s="22" t="s">
        <v>48</v>
      </c>
      <c r="L19" s="22" t="s">
        <v>49</v>
      </c>
      <c r="M19" s="30">
        <v>7.93</v>
      </c>
      <c r="N19" s="22" t="s">
        <v>50</v>
      </c>
      <c r="O19" s="36">
        <f t="shared" si="2"/>
        <v>6.2422997946611907E-19</v>
      </c>
      <c r="P19" s="37">
        <f t="shared" si="0"/>
        <v>7.2895277207392196E-18</v>
      </c>
      <c r="Q19" s="37">
        <f t="shared" si="0"/>
        <v>1.6016427104722794E-18</v>
      </c>
      <c r="R19" s="37">
        <f t="shared" si="0"/>
        <v>1.0041067761806981E-22</v>
      </c>
      <c r="S19" s="37">
        <f t="shared" si="0"/>
        <v>2.1560574948665299E-17</v>
      </c>
      <c r="T19" s="37">
        <f t="shared" si="0"/>
        <v>9.8562628336755653E-18</v>
      </c>
      <c r="U19" s="37">
        <f t="shared" si="0"/>
        <v>1.0246406570841889E-24</v>
      </c>
      <c r="V19" s="37">
        <f t="shared" si="0"/>
        <v>5.9137577002053391E-22</v>
      </c>
      <c r="W19" s="37">
        <f t="shared" si="0"/>
        <v>4.0041067761806988E-21</v>
      </c>
      <c r="X19" s="37">
        <f t="shared" si="0"/>
        <v>2.5667351129363449E-28</v>
      </c>
      <c r="Y19" s="37">
        <f t="shared" si="0"/>
        <v>5.4209445585215607E-24</v>
      </c>
      <c r="Z19" s="37">
        <f t="shared" si="0"/>
        <v>7.8234086242299792E-26</v>
      </c>
      <c r="AA19" s="38">
        <f t="shared" si="0"/>
        <v>1</v>
      </c>
      <c r="AB19" s="35">
        <f t="shared" si="3"/>
        <v>1</v>
      </c>
      <c r="AD19">
        <v>1</v>
      </c>
      <c r="AE19">
        <v>1</v>
      </c>
      <c r="AF19" s="14">
        <v>3.0399999999999998E-28</v>
      </c>
      <c r="AG19" s="14">
        <v>3.55E-27</v>
      </c>
      <c r="AH19" s="14">
        <v>7.8E-28</v>
      </c>
      <c r="AI19" s="14">
        <v>4.89E-32</v>
      </c>
      <c r="AJ19" s="14">
        <v>1.05E-26</v>
      </c>
      <c r="AK19" s="14">
        <v>4.8E-27</v>
      </c>
      <c r="AL19" s="14">
        <v>4.9899999999999996E-34</v>
      </c>
      <c r="AM19" s="14">
        <v>2.8799999999999999E-31</v>
      </c>
      <c r="AN19" s="14">
        <v>1.9500000000000002E-30</v>
      </c>
      <c r="AO19" s="14">
        <v>1.2499999999999999E-37</v>
      </c>
      <c r="AP19" s="14">
        <v>2.6399999999999999E-33</v>
      </c>
      <c r="AQ19" s="14">
        <v>3.8099999999999998E-35</v>
      </c>
      <c r="AR19" s="14">
        <v>4.8699999999999997E-10</v>
      </c>
      <c r="AS19" t="s">
        <v>84</v>
      </c>
      <c r="AT19" s="14">
        <v>1.21E-25</v>
      </c>
      <c r="AU19" s="14">
        <v>4.61E-74</v>
      </c>
      <c r="AV19" s="14">
        <v>1.3199999999999999E-24</v>
      </c>
      <c r="AW19" s="14">
        <v>4.8699999999999997E-10</v>
      </c>
    </row>
    <row r="20" spans="2:49">
      <c r="B20" s="2" t="s">
        <v>113</v>
      </c>
      <c r="C20" t="s">
        <v>114</v>
      </c>
      <c r="D20" t="s">
        <v>102</v>
      </c>
      <c r="E20" s="28">
        <v>4.65E-2</v>
      </c>
      <c r="F20" s="29">
        <v>7.4999999999999997E-3</v>
      </c>
      <c r="G20" s="30">
        <v>5.0258327804917275</v>
      </c>
      <c r="H20" s="31">
        <v>2.5004143186526008E-11</v>
      </c>
      <c r="I20" s="30">
        <v>4.3459381219468076</v>
      </c>
      <c r="J20" s="31">
        <f t="shared" si="1"/>
        <v>1.7272074916138626E-7</v>
      </c>
      <c r="K20" s="22" t="s">
        <v>48</v>
      </c>
      <c r="L20" s="22" t="s">
        <v>49</v>
      </c>
      <c r="M20" s="30">
        <v>8.5</v>
      </c>
      <c r="N20" s="22" t="s">
        <v>50</v>
      </c>
      <c r="O20" s="36">
        <f t="shared" si="2"/>
        <v>3.9639999999999994E-16</v>
      </c>
      <c r="P20" s="37">
        <f t="shared" si="0"/>
        <v>1.2479999999999998E-15</v>
      </c>
      <c r="Q20" s="37">
        <f t="shared" si="0"/>
        <v>7.359999999999999E-17</v>
      </c>
      <c r="R20" s="37">
        <f t="shared" si="0"/>
        <v>4.6399999999999995E-21</v>
      </c>
      <c r="S20" s="37">
        <f t="shared" si="0"/>
        <v>9.8799999999999988E-16</v>
      </c>
      <c r="T20" s="37">
        <f t="shared" si="0"/>
        <v>4.5199999999999995E-16</v>
      </c>
      <c r="U20" s="37">
        <f t="shared" si="0"/>
        <v>4.7200000000000002E-23</v>
      </c>
      <c r="V20" s="37">
        <f t="shared" si="0"/>
        <v>3.756E-19</v>
      </c>
      <c r="W20" s="37">
        <f t="shared" si="0"/>
        <v>6.8399999999999988E-19</v>
      </c>
      <c r="X20" s="37">
        <f t="shared" si="0"/>
        <v>1.1879999999999999E-26</v>
      </c>
      <c r="Y20" s="37">
        <f t="shared" si="0"/>
        <v>9.2800000000000005E-22</v>
      </c>
      <c r="Z20" s="37">
        <f t="shared" si="0"/>
        <v>1.8520000000000001E-22</v>
      </c>
      <c r="AA20" s="38">
        <f t="shared" si="0"/>
        <v>1</v>
      </c>
      <c r="AB20" s="35">
        <f t="shared" si="3"/>
        <v>1.0000000000000031</v>
      </c>
      <c r="AD20">
        <v>1</v>
      </c>
      <c r="AE20">
        <v>1</v>
      </c>
      <c r="AF20" s="14">
        <v>9.9099999999999995E-27</v>
      </c>
      <c r="AG20" s="14">
        <v>3.1199999999999998E-26</v>
      </c>
      <c r="AH20" s="14">
        <v>1.8399999999999999E-27</v>
      </c>
      <c r="AI20" s="14">
        <v>1.16E-31</v>
      </c>
      <c r="AJ20" s="14">
        <v>2.4699999999999999E-26</v>
      </c>
      <c r="AK20" s="14">
        <v>1.13E-26</v>
      </c>
      <c r="AL20" s="14">
        <v>1.18E-33</v>
      </c>
      <c r="AM20" s="14">
        <v>9.3900000000000005E-30</v>
      </c>
      <c r="AN20" s="14">
        <v>1.7099999999999999E-29</v>
      </c>
      <c r="AO20" s="14">
        <v>2.9699999999999998E-37</v>
      </c>
      <c r="AP20" s="14">
        <v>2.32E-32</v>
      </c>
      <c r="AQ20" s="14">
        <v>4.6300000000000003E-33</v>
      </c>
      <c r="AR20" s="14">
        <v>2.5000000000000001E-11</v>
      </c>
      <c r="AS20" t="s">
        <v>84</v>
      </c>
      <c r="AT20" s="14">
        <v>2.8500000000000002E-25</v>
      </c>
      <c r="AU20" s="14">
        <v>4.3100000000000001E-70</v>
      </c>
      <c r="AV20" s="14">
        <v>4.3300000000000002E-23</v>
      </c>
      <c r="AW20" s="14">
        <v>2.5000000000000001E-11</v>
      </c>
    </row>
    <row r="21" spans="2:49">
      <c r="B21" s="2" t="s">
        <v>115</v>
      </c>
      <c r="C21" t="s">
        <v>114</v>
      </c>
      <c r="D21" t="s">
        <v>102</v>
      </c>
      <c r="E21" s="28">
        <v>4.65E-2</v>
      </c>
      <c r="F21" s="29">
        <v>7.4999999999999997E-3</v>
      </c>
      <c r="G21" s="30">
        <v>9.6796050721130573</v>
      </c>
      <c r="H21" s="31">
        <v>4.8157239164741576E-11</v>
      </c>
      <c r="I21" s="30">
        <v>8.7189042687058365</v>
      </c>
      <c r="J21" s="31">
        <f t="shared" si="1"/>
        <v>3.4651567392374219E-7</v>
      </c>
      <c r="K21" s="22" t="s">
        <v>48</v>
      </c>
      <c r="L21" s="22" t="s">
        <v>49</v>
      </c>
      <c r="M21" s="30">
        <v>8.3800000000000008</v>
      </c>
      <c r="N21" s="22" t="s">
        <v>50</v>
      </c>
      <c r="O21" s="36">
        <f t="shared" si="2"/>
        <v>8.6099585062240654E-17</v>
      </c>
      <c r="P21" s="37">
        <f t="shared" si="2"/>
        <v>3.5684647302904564E-16</v>
      </c>
      <c r="Q21" s="37">
        <f t="shared" si="2"/>
        <v>2.7800829875518675E-17</v>
      </c>
      <c r="R21" s="37">
        <f t="shared" si="2"/>
        <v>1.7468879668049795E-21</v>
      </c>
      <c r="S21" s="37">
        <f t="shared" si="2"/>
        <v>3.7344398340248965E-16</v>
      </c>
      <c r="T21" s="37">
        <f t="shared" si="2"/>
        <v>1.7095435684647302E-16</v>
      </c>
      <c r="U21" s="37">
        <f t="shared" si="2"/>
        <v>1.7842323651452282E-23</v>
      </c>
      <c r="V21" s="37">
        <f t="shared" si="2"/>
        <v>8.2157676348547721E-20</v>
      </c>
      <c r="W21" s="37">
        <f t="shared" si="2"/>
        <v>1.9626556016597511E-19</v>
      </c>
      <c r="X21" s="37">
        <f t="shared" si="2"/>
        <v>4.4813278008298754E-27</v>
      </c>
      <c r="Y21" s="37">
        <f t="shared" si="2"/>
        <v>2.6556016597510374E-22</v>
      </c>
      <c r="Z21" s="37">
        <f t="shared" si="2"/>
        <v>3.0497925311203318E-23</v>
      </c>
      <c r="AA21" s="38">
        <f t="shared" si="2"/>
        <v>1</v>
      </c>
      <c r="AB21" s="35">
        <f t="shared" si="3"/>
        <v>1.0000000000000011</v>
      </c>
      <c r="AD21">
        <v>1</v>
      </c>
      <c r="AE21">
        <v>1</v>
      </c>
      <c r="AF21" s="14">
        <v>4.1499999999999997E-27</v>
      </c>
      <c r="AG21" s="14">
        <v>1.72E-26</v>
      </c>
      <c r="AH21" s="14">
        <v>1.34E-27</v>
      </c>
      <c r="AI21" s="14">
        <v>8.4200000000000004E-32</v>
      </c>
      <c r="AJ21" s="14">
        <v>1.8000000000000001E-26</v>
      </c>
      <c r="AK21" s="14">
        <v>8.2399999999999993E-27</v>
      </c>
      <c r="AL21" s="14">
        <v>8.5999999999999999E-34</v>
      </c>
      <c r="AM21" s="14">
        <v>3.9599999999999999E-30</v>
      </c>
      <c r="AN21" s="14">
        <v>9.4599999999999997E-30</v>
      </c>
      <c r="AO21" s="14">
        <v>2.16E-37</v>
      </c>
      <c r="AP21" s="14">
        <v>1.2799999999999999E-32</v>
      </c>
      <c r="AQ21" s="14">
        <v>1.47E-33</v>
      </c>
      <c r="AR21" s="14">
        <v>4.8199999999999999E-11</v>
      </c>
      <c r="AS21" t="s">
        <v>84</v>
      </c>
      <c r="AT21" s="14">
        <v>2.0700000000000001E-25</v>
      </c>
      <c r="AU21" s="14">
        <v>4.1799999999999997E-71</v>
      </c>
      <c r="AV21" s="14">
        <v>1.8099999999999999E-23</v>
      </c>
      <c r="AW21" s="14">
        <v>4.8199999999999999E-11</v>
      </c>
    </row>
    <row r="22" spans="2:49">
      <c r="B22" s="2" t="s">
        <v>116</v>
      </c>
      <c r="C22" t="s">
        <v>114</v>
      </c>
      <c r="D22" t="s">
        <v>102</v>
      </c>
      <c r="E22" s="28">
        <v>4.65E-2</v>
      </c>
      <c r="F22" s="29">
        <v>7.4999999999999997E-3</v>
      </c>
      <c r="G22" s="30">
        <v>24.096385542168676</v>
      </c>
      <c r="H22" s="31">
        <v>1.1988251513516753E-10</v>
      </c>
      <c r="I22" s="30">
        <v>24.309397590361449</v>
      </c>
      <c r="J22" s="31">
        <f t="shared" si="1"/>
        <v>9.6612911773082469E-7</v>
      </c>
      <c r="K22" s="22" t="s">
        <v>48</v>
      </c>
      <c r="L22" s="22" t="s">
        <v>49</v>
      </c>
      <c r="M22" s="30">
        <v>8.31</v>
      </c>
      <c r="N22" s="22" t="s">
        <v>50</v>
      </c>
      <c r="O22" s="36">
        <f t="shared" si="2"/>
        <v>1.0416666666666667E-17</v>
      </c>
      <c r="P22" s="37">
        <f t="shared" si="2"/>
        <v>5.0666666666666668E-17</v>
      </c>
      <c r="Q22" s="37">
        <f t="shared" si="2"/>
        <v>4.641666666666667E-18</v>
      </c>
      <c r="R22" s="37">
        <f t="shared" si="2"/>
        <v>2.9083333333333336E-22</v>
      </c>
      <c r="S22" s="37">
        <f t="shared" si="2"/>
        <v>6.216666666666667E-17</v>
      </c>
      <c r="T22" s="37">
        <f t="shared" si="2"/>
        <v>2.8500000000000001E-17</v>
      </c>
      <c r="U22" s="37">
        <f t="shared" si="2"/>
        <v>2.9749999999999998E-24</v>
      </c>
      <c r="V22" s="37">
        <f t="shared" si="2"/>
        <v>9.9166666666666669E-21</v>
      </c>
      <c r="W22" s="37">
        <f t="shared" si="2"/>
        <v>2.7833333333333334E-20</v>
      </c>
      <c r="X22" s="37">
        <f t="shared" si="2"/>
        <v>7.4583333333333337E-28</v>
      </c>
      <c r="Y22" s="37">
        <f t="shared" si="2"/>
        <v>3.7666666666666664E-23</v>
      </c>
      <c r="Z22" s="37">
        <f t="shared" si="2"/>
        <v>3.1333333333333333E-24</v>
      </c>
      <c r="AA22" s="38">
        <f t="shared" si="2"/>
        <v>1</v>
      </c>
      <c r="AB22" s="35">
        <f t="shared" si="3"/>
        <v>1.0000000000000002</v>
      </c>
      <c r="AD22">
        <v>1</v>
      </c>
      <c r="AE22">
        <v>1</v>
      </c>
      <c r="AF22" s="14">
        <v>1.25E-27</v>
      </c>
      <c r="AG22" s="14">
        <v>6.0800000000000001E-27</v>
      </c>
      <c r="AH22" s="14">
        <v>5.5700000000000004E-28</v>
      </c>
      <c r="AI22" s="14">
        <v>3.49E-32</v>
      </c>
      <c r="AJ22" s="14">
        <v>7.4600000000000007E-27</v>
      </c>
      <c r="AK22" s="14">
        <v>3.4200000000000002E-27</v>
      </c>
      <c r="AL22" s="14">
        <v>3.5699999999999998E-34</v>
      </c>
      <c r="AM22" s="14">
        <v>1.19E-30</v>
      </c>
      <c r="AN22" s="14">
        <v>3.34E-30</v>
      </c>
      <c r="AO22" s="14">
        <v>8.9500000000000002E-38</v>
      </c>
      <c r="AP22" s="14">
        <v>4.5199999999999999E-33</v>
      </c>
      <c r="AQ22" s="14">
        <v>3.76E-34</v>
      </c>
      <c r="AR22" s="14">
        <v>1.2E-10</v>
      </c>
      <c r="AS22" t="s">
        <v>84</v>
      </c>
      <c r="AT22" s="14">
        <v>8.5999999999999998E-26</v>
      </c>
      <c r="AU22" s="14">
        <v>1.34E-72</v>
      </c>
      <c r="AV22" s="14">
        <v>5.44E-24</v>
      </c>
      <c r="AW22" s="14">
        <v>1.2E-10</v>
      </c>
    </row>
    <row r="23" spans="2:49">
      <c r="B23" s="2" t="s">
        <v>117</v>
      </c>
      <c r="C23" t="s">
        <v>114</v>
      </c>
      <c r="D23" t="s">
        <v>102</v>
      </c>
      <c r="E23" s="28">
        <v>4.65E-2</v>
      </c>
      <c r="F23" s="29">
        <v>7.4999999999999997E-3</v>
      </c>
      <c r="G23" s="30">
        <v>48.75955687314714</v>
      </c>
      <c r="H23" s="31">
        <v>2.4258486006540868E-10</v>
      </c>
      <c r="I23" s="30">
        <v>49.190591355905767</v>
      </c>
      <c r="J23" s="31">
        <f t="shared" si="1"/>
        <v>1.9549831480061844E-6</v>
      </c>
      <c r="K23" s="22" t="s">
        <v>48</v>
      </c>
      <c r="L23" s="22" t="s">
        <v>49</v>
      </c>
      <c r="M23" s="30">
        <v>8.2200000000000006</v>
      </c>
      <c r="N23" s="22" t="s">
        <v>50</v>
      </c>
      <c r="O23" s="36">
        <f t="shared" si="2"/>
        <v>2.3703703703703704E-18</v>
      </c>
      <c r="P23" s="37">
        <f t="shared" si="2"/>
        <v>1.4238683127572017E-17</v>
      </c>
      <c r="Q23" s="37">
        <f t="shared" si="2"/>
        <v>1.6008230452674897E-18</v>
      </c>
      <c r="R23" s="37">
        <f t="shared" si="2"/>
        <v>1.0041152263374487E-22</v>
      </c>
      <c r="S23" s="37">
        <f t="shared" si="2"/>
        <v>2.1440329218106997E-17</v>
      </c>
      <c r="T23" s="37">
        <f t="shared" si="2"/>
        <v>9.8353909465020579E-18</v>
      </c>
      <c r="U23" s="37">
        <f t="shared" si="2"/>
        <v>1.0288065843621401E-24</v>
      </c>
      <c r="V23" s="37">
        <f t="shared" si="2"/>
        <v>2.271604938271605E-21</v>
      </c>
      <c r="W23" s="37">
        <f t="shared" si="2"/>
        <v>7.8189300411522643E-21</v>
      </c>
      <c r="X23" s="37">
        <f t="shared" si="2"/>
        <v>2.57201646090535E-28</v>
      </c>
      <c r="Y23" s="37">
        <f t="shared" si="2"/>
        <v>1.0576131687242799E-23</v>
      </c>
      <c r="Z23" s="37">
        <f t="shared" si="2"/>
        <v>5.8024691358024693E-25</v>
      </c>
      <c r="AA23" s="38">
        <f t="shared" si="2"/>
        <v>1</v>
      </c>
      <c r="AB23" s="35">
        <f t="shared" si="3"/>
        <v>1</v>
      </c>
      <c r="AD23">
        <v>1</v>
      </c>
      <c r="AE23">
        <v>1</v>
      </c>
      <c r="AF23" s="14">
        <v>5.7599999999999996E-28</v>
      </c>
      <c r="AG23" s="14">
        <v>3.4599999999999998E-27</v>
      </c>
      <c r="AH23" s="14">
        <v>3.8899999999999998E-28</v>
      </c>
      <c r="AI23" s="14">
        <v>2.4400000000000001E-32</v>
      </c>
      <c r="AJ23" s="14">
        <v>5.2099999999999999E-27</v>
      </c>
      <c r="AK23" s="14">
        <v>2.3900000000000001E-27</v>
      </c>
      <c r="AL23" s="14">
        <v>2.5000000000000001E-34</v>
      </c>
      <c r="AM23" s="14">
        <v>5.5200000000000001E-31</v>
      </c>
      <c r="AN23" s="14">
        <v>1.9000000000000002E-30</v>
      </c>
      <c r="AO23" s="14">
        <v>6.2499999999999996E-38</v>
      </c>
      <c r="AP23" s="14">
        <v>2.57E-33</v>
      </c>
      <c r="AQ23" s="14">
        <v>1.41E-34</v>
      </c>
      <c r="AR23" s="14">
        <v>2.4299999999999999E-10</v>
      </c>
      <c r="AS23" t="s">
        <v>84</v>
      </c>
      <c r="AT23" s="14">
        <v>6.0100000000000002E-26</v>
      </c>
      <c r="AU23" s="14">
        <v>1.62E-73</v>
      </c>
      <c r="AV23" s="14">
        <v>2.5099999999999999E-24</v>
      </c>
      <c r="AW23" s="14">
        <v>2.4299999999999999E-10</v>
      </c>
    </row>
    <row r="24" spans="2:49">
      <c r="B24" s="2" t="s">
        <v>118</v>
      </c>
      <c r="C24" t="s">
        <v>114</v>
      </c>
      <c r="D24" t="s">
        <v>102</v>
      </c>
      <c r="E24" s="28">
        <v>4.65E-2</v>
      </c>
      <c r="F24" s="29">
        <v>7.4999999999999997E-3</v>
      </c>
      <c r="G24" s="30">
        <v>98.168181728938009</v>
      </c>
      <c r="H24" s="31">
        <v>4.8839891407431842E-10</v>
      </c>
      <c r="I24" s="30">
        <v>88.424989692340915</v>
      </c>
      <c r="J24" s="31">
        <f t="shared" si="1"/>
        <v>3.5142770181475479E-6</v>
      </c>
      <c r="K24" s="22" t="s">
        <v>48</v>
      </c>
      <c r="L24" s="22" t="s">
        <v>49</v>
      </c>
      <c r="M24" s="30">
        <v>8.08</v>
      </c>
      <c r="N24" s="22" t="s">
        <v>50</v>
      </c>
      <c r="O24" s="36">
        <f t="shared" si="2"/>
        <v>6.6598360655737715E-19</v>
      </c>
      <c r="P24" s="37">
        <f t="shared" si="2"/>
        <v>5.5327868852459015E-18</v>
      </c>
      <c r="Q24" s="37">
        <f t="shared" si="2"/>
        <v>8.5860655737704934E-19</v>
      </c>
      <c r="R24" s="37">
        <f t="shared" si="2"/>
        <v>5.3893442622950822E-23</v>
      </c>
      <c r="S24" s="37">
        <f t="shared" si="2"/>
        <v>1.1516393442622952E-17</v>
      </c>
      <c r="T24" s="37">
        <f t="shared" si="2"/>
        <v>5.2868852459016394E-18</v>
      </c>
      <c r="U24" s="37">
        <f t="shared" si="2"/>
        <v>5.5122950819672134E-25</v>
      </c>
      <c r="V24" s="37">
        <f t="shared" si="2"/>
        <v>6.3729508196721312E-22</v>
      </c>
      <c r="W24" s="37">
        <f t="shared" si="2"/>
        <v>3.0327868852459017E-21</v>
      </c>
      <c r="X24" s="37">
        <f t="shared" si="2"/>
        <v>1.3790983606557379E-28</v>
      </c>
      <c r="Y24" s="37">
        <f t="shared" si="2"/>
        <v>4.0983606557377052E-24</v>
      </c>
      <c r="Z24" s="37">
        <f t="shared" si="2"/>
        <v>1.1823770491803278E-25</v>
      </c>
      <c r="AA24" s="38">
        <f t="shared" si="2"/>
        <v>1</v>
      </c>
      <c r="AB24" s="35">
        <f t="shared" si="3"/>
        <v>1</v>
      </c>
      <c r="AD24">
        <v>1</v>
      </c>
      <c r="AE24">
        <v>1</v>
      </c>
      <c r="AF24" s="14">
        <v>3.2500000000000002E-28</v>
      </c>
      <c r="AG24" s="14">
        <v>2.6999999999999999E-27</v>
      </c>
      <c r="AH24" s="14">
        <v>4.1900000000000004E-28</v>
      </c>
      <c r="AI24" s="14">
        <v>2.6299999999999998E-32</v>
      </c>
      <c r="AJ24" s="14">
        <v>5.6199999999999997E-27</v>
      </c>
      <c r="AK24" s="14">
        <v>2.58E-27</v>
      </c>
      <c r="AL24" s="14">
        <v>2.6899999999999999E-34</v>
      </c>
      <c r="AM24" s="14">
        <v>3.1099999999999998E-31</v>
      </c>
      <c r="AN24" s="14">
        <v>1.4799999999999999E-30</v>
      </c>
      <c r="AO24" s="14">
        <v>6.73E-38</v>
      </c>
      <c r="AP24" s="14">
        <v>2.0000000000000001E-33</v>
      </c>
      <c r="AQ24" s="14">
        <v>5.7699999999999997E-35</v>
      </c>
      <c r="AR24" s="14">
        <v>4.8799999999999997E-10</v>
      </c>
      <c r="AS24" t="s">
        <v>84</v>
      </c>
      <c r="AT24" s="14">
        <v>6.48E-26</v>
      </c>
      <c r="AU24" s="14">
        <v>4.0399999999999997E-74</v>
      </c>
      <c r="AV24" s="14">
        <v>1.42E-24</v>
      </c>
      <c r="AW24" s="14">
        <v>4.8799999999999997E-10</v>
      </c>
    </row>
    <row r="25" spans="2:49">
      <c r="B25" s="2" t="s">
        <v>119</v>
      </c>
      <c r="C25" t="s">
        <v>114</v>
      </c>
      <c r="D25" s="3" t="s">
        <v>108</v>
      </c>
      <c r="E25" s="28">
        <v>4.65E-2</v>
      </c>
      <c r="F25" s="29">
        <v>7.4999999999999997E-3</v>
      </c>
      <c r="G25" s="30">
        <v>4.9839516756045539</v>
      </c>
      <c r="H25" s="31">
        <v>2.479577948061967E-11</v>
      </c>
      <c r="I25" s="30">
        <v>4.3097226929287702</v>
      </c>
      <c r="J25" s="31">
        <f t="shared" si="1"/>
        <v>1.7128143827943695E-7</v>
      </c>
      <c r="K25" s="22" t="s">
        <v>48</v>
      </c>
      <c r="L25" s="22" t="s">
        <v>49</v>
      </c>
      <c r="M25" s="22">
        <v>8.4700000000000006</v>
      </c>
      <c r="N25" s="22" t="s">
        <v>50</v>
      </c>
      <c r="O25" s="36">
        <f t="shared" si="2"/>
        <v>3.9112903225806448E-16</v>
      </c>
      <c r="P25" s="37">
        <f t="shared" si="2"/>
        <v>1.3185483870967741E-15</v>
      </c>
      <c r="Q25" s="37">
        <f t="shared" si="2"/>
        <v>8.3467741935483867E-17</v>
      </c>
      <c r="R25" s="37">
        <f t="shared" si="2"/>
        <v>5.2419354838709672E-21</v>
      </c>
      <c r="S25" s="37">
        <f t="shared" si="2"/>
        <v>1.1209677419354838E-15</v>
      </c>
      <c r="T25" s="37">
        <f t="shared" si="2"/>
        <v>5.1209677419354835E-16</v>
      </c>
      <c r="U25" s="37">
        <f t="shared" si="2"/>
        <v>5.362903225806452E-23</v>
      </c>
      <c r="V25" s="37">
        <f t="shared" si="2"/>
        <v>3.7177419354838709E-19</v>
      </c>
      <c r="W25" s="37">
        <f t="shared" si="2"/>
        <v>7.2177419354838701E-19</v>
      </c>
      <c r="X25" s="37">
        <f t="shared" si="2"/>
        <v>1.3467741935483869E-26</v>
      </c>
      <c r="Y25" s="37">
        <f t="shared" si="2"/>
        <v>9.7983870967741922E-22</v>
      </c>
      <c r="Z25" s="37">
        <f t="shared" si="2"/>
        <v>1.7056451612903225E-22</v>
      </c>
      <c r="AA25" s="38">
        <f t="shared" si="2"/>
        <v>1</v>
      </c>
      <c r="AB25" s="35">
        <f t="shared" si="3"/>
        <v>1.0000000000000033</v>
      </c>
      <c r="AD25">
        <v>1</v>
      </c>
      <c r="AE25">
        <v>1</v>
      </c>
      <c r="AF25" s="14">
        <v>9.6999999999999998E-27</v>
      </c>
      <c r="AG25" s="14">
        <v>3.2699999999999999E-26</v>
      </c>
      <c r="AH25" s="14">
        <v>2.0700000000000001E-27</v>
      </c>
      <c r="AI25" s="14">
        <v>1.3E-31</v>
      </c>
      <c r="AJ25" s="14">
        <v>2.7800000000000002E-26</v>
      </c>
      <c r="AK25" s="14">
        <v>1.27E-26</v>
      </c>
      <c r="AL25" s="14">
        <v>1.3300000000000001E-33</v>
      </c>
      <c r="AM25" s="14">
        <v>9.2199999999999999E-30</v>
      </c>
      <c r="AN25" s="14">
        <v>1.7899999999999999E-29</v>
      </c>
      <c r="AO25" s="14">
        <v>3.3399999999999998E-37</v>
      </c>
      <c r="AP25" s="14">
        <v>2.4299999999999999E-32</v>
      </c>
      <c r="AQ25" s="14">
        <v>4.2299999999999998E-33</v>
      </c>
      <c r="AR25" s="14">
        <v>2.4800000000000001E-11</v>
      </c>
      <c r="AS25" t="s">
        <v>84</v>
      </c>
      <c r="AT25" s="14">
        <v>3.2000000000000001E-25</v>
      </c>
      <c r="AU25" s="14">
        <v>4.3399999999999998E-70</v>
      </c>
      <c r="AV25" s="14">
        <v>4.2300000000000003E-23</v>
      </c>
      <c r="AW25" s="14">
        <v>2.4800000000000001E-11</v>
      </c>
    </row>
    <row r="26" spans="2:49">
      <c r="B26" s="2" t="s">
        <v>120</v>
      </c>
      <c r="C26" t="s">
        <v>114</v>
      </c>
      <c r="D26" s="3" t="s">
        <v>108</v>
      </c>
      <c r="E26" s="28">
        <v>4.65E-2</v>
      </c>
      <c r="F26" s="29">
        <v>7.4999999999999997E-3</v>
      </c>
      <c r="G26" s="30">
        <v>10.259146028684572</v>
      </c>
      <c r="H26" s="31">
        <v>5.1040527505893393E-11</v>
      </c>
      <c r="I26" s="30">
        <v>9.2409257853376285</v>
      </c>
      <c r="J26" s="31">
        <f t="shared" si="1"/>
        <v>3.6726239072021063E-7</v>
      </c>
      <c r="K26" s="22" t="s">
        <v>48</v>
      </c>
      <c r="L26" s="22" t="s">
        <v>49</v>
      </c>
      <c r="M26" s="22">
        <v>8.4499999999999993</v>
      </c>
      <c r="N26" s="22" t="s">
        <v>50</v>
      </c>
      <c r="O26" s="36">
        <f t="shared" si="2"/>
        <v>7.8431372549019618E-17</v>
      </c>
      <c r="P26" s="37">
        <f t="shared" si="2"/>
        <v>3.1176470588235295E-16</v>
      </c>
      <c r="Q26" s="37">
        <f t="shared" si="2"/>
        <v>1.8372549019607843E-17</v>
      </c>
      <c r="R26" s="37">
        <f t="shared" si="2"/>
        <v>1.1529411764705882E-21</v>
      </c>
      <c r="S26" s="37">
        <f t="shared" si="2"/>
        <v>3.1176470588235295E-16</v>
      </c>
      <c r="T26" s="37">
        <f t="shared" si="2"/>
        <v>1.4313725490196078E-16</v>
      </c>
      <c r="U26" s="37">
        <f t="shared" si="2"/>
        <v>7.1960784313725486E-21</v>
      </c>
      <c r="V26" s="37">
        <f t="shared" si="2"/>
        <v>2.1960784313725491E-14</v>
      </c>
      <c r="W26" s="37">
        <f t="shared" si="2"/>
        <v>1.0450980392156864E-16</v>
      </c>
      <c r="X26" s="37">
        <f t="shared" si="2"/>
        <v>1.8372549019607845E-27</v>
      </c>
      <c r="Y26" s="37">
        <f t="shared" si="2"/>
        <v>1.8274509803921571E-22</v>
      </c>
      <c r="Z26" s="37">
        <f t="shared" si="2"/>
        <v>2.9019607843137258E-23</v>
      </c>
      <c r="AA26" s="38">
        <f t="shared" si="2"/>
        <v>1</v>
      </c>
      <c r="AB26" s="35">
        <f t="shared" si="3"/>
        <v>1.0000000000000229</v>
      </c>
      <c r="AD26">
        <v>1</v>
      </c>
      <c r="AE26">
        <v>1</v>
      </c>
      <c r="AF26" s="14">
        <v>4.0000000000000002E-27</v>
      </c>
      <c r="AG26" s="14">
        <v>1.5900000000000001E-26</v>
      </c>
      <c r="AH26" s="14">
        <v>9.3699999999999992E-28</v>
      </c>
      <c r="AI26" s="14">
        <v>5.8799999999999998E-32</v>
      </c>
      <c r="AJ26" s="14">
        <v>1.5900000000000001E-26</v>
      </c>
      <c r="AK26" s="14">
        <v>7.2999999999999994E-27</v>
      </c>
      <c r="AL26" s="14">
        <v>3.6699999999999998E-31</v>
      </c>
      <c r="AM26" s="14">
        <v>1.12E-24</v>
      </c>
      <c r="AN26" s="14">
        <v>5.3300000000000001E-27</v>
      </c>
      <c r="AO26" s="14">
        <v>9.3700000000000004E-38</v>
      </c>
      <c r="AP26" s="14">
        <v>9.3200000000000005E-33</v>
      </c>
      <c r="AQ26" s="14">
        <v>1.48E-33</v>
      </c>
      <c r="AR26" s="14">
        <v>5.0999999999999998E-11</v>
      </c>
      <c r="AS26" t="s">
        <v>84</v>
      </c>
      <c r="AT26" s="14">
        <v>1.8400000000000001E-25</v>
      </c>
      <c r="AU26" s="14">
        <v>2.1899999999999999E-68</v>
      </c>
      <c r="AV26" s="14">
        <v>1.75E-23</v>
      </c>
      <c r="AW26" s="14">
        <v>5.0999999999999998E-11</v>
      </c>
    </row>
    <row r="27" spans="2:49">
      <c r="B27" s="2" t="s">
        <v>121</v>
      </c>
      <c r="C27" t="s">
        <v>114</v>
      </c>
      <c r="D27" s="3" t="s">
        <v>108</v>
      </c>
      <c r="E27" s="28">
        <v>4.65E-2</v>
      </c>
      <c r="F27" s="29">
        <v>7.4999999999999997E-3</v>
      </c>
      <c r="G27" s="30">
        <v>24.685994154356585</v>
      </c>
      <c r="H27" s="31">
        <v>1.228158913152069E-10</v>
      </c>
      <c r="I27" s="30">
        <v>24.904218342681105</v>
      </c>
      <c r="J27" s="31">
        <f t="shared" si="1"/>
        <v>9.8976909673525864E-7</v>
      </c>
      <c r="K27" s="22" t="s">
        <v>48</v>
      </c>
      <c r="L27" s="22" t="s">
        <v>49</v>
      </c>
      <c r="M27" s="22">
        <v>8.35</v>
      </c>
      <c r="N27" s="22" t="s">
        <v>50</v>
      </c>
      <c r="O27" s="36">
        <f t="shared" si="2"/>
        <v>1.0081300813008131E-17</v>
      </c>
      <c r="P27" s="37">
        <f t="shared" si="2"/>
        <v>4.6910569105691062E-17</v>
      </c>
      <c r="Q27" s="37">
        <f t="shared" si="2"/>
        <v>3.747967479674797E-18</v>
      </c>
      <c r="R27" s="37">
        <f t="shared" si="2"/>
        <v>2.3495934959349594E-22</v>
      </c>
      <c r="S27" s="37">
        <f t="shared" si="2"/>
        <v>5.4796747967479673E-17</v>
      </c>
      <c r="T27" s="37">
        <f t="shared" si="2"/>
        <v>2.5121951219512198E-17</v>
      </c>
      <c r="U27" s="37">
        <f t="shared" si="2"/>
        <v>1.2520325203252034E-21</v>
      </c>
      <c r="V27" s="37">
        <f t="shared" si="2"/>
        <v>2.4065040650406504E-15</v>
      </c>
      <c r="W27" s="37">
        <f t="shared" si="2"/>
        <v>1.3414634146341465E-17</v>
      </c>
      <c r="X27" s="37">
        <f t="shared" si="2"/>
        <v>5.0487804878048784E-28</v>
      </c>
      <c r="Y27" s="37">
        <f t="shared" si="2"/>
        <v>3.1869918699186992E-23</v>
      </c>
      <c r="Z27" s="37">
        <f t="shared" si="2"/>
        <v>3.1869918699186997E-24</v>
      </c>
      <c r="AA27" s="38">
        <f t="shared" si="2"/>
        <v>1</v>
      </c>
      <c r="AB27" s="35">
        <f t="shared" si="3"/>
        <v>1.0000000000000027</v>
      </c>
      <c r="AD27">
        <v>1</v>
      </c>
      <c r="AE27">
        <v>1</v>
      </c>
      <c r="AF27" s="14">
        <v>1.24E-27</v>
      </c>
      <c r="AG27" s="14">
        <v>5.77E-27</v>
      </c>
      <c r="AH27" s="14">
        <v>4.6100000000000003E-28</v>
      </c>
      <c r="AI27" s="14">
        <v>2.8900000000000001E-32</v>
      </c>
      <c r="AJ27" s="14">
        <v>6.7399999999999993E-27</v>
      </c>
      <c r="AK27" s="14">
        <v>3.0899999999999999E-27</v>
      </c>
      <c r="AL27" s="14">
        <v>1.5399999999999999E-31</v>
      </c>
      <c r="AM27" s="14">
        <v>2.9599999999999999E-25</v>
      </c>
      <c r="AN27" s="14">
        <v>1.65E-27</v>
      </c>
      <c r="AO27" s="14">
        <v>6.2099999999999999E-38</v>
      </c>
      <c r="AP27" s="14">
        <v>3.9199999999999997E-33</v>
      </c>
      <c r="AQ27" s="14">
        <v>3.9200000000000004E-34</v>
      </c>
      <c r="AR27" s="14">
        <v>1.2299999999999999E-10</v>
      </c>
      <c r="AS27" t="s">
        <v>84</v>
      </c>
      <c r="AT27" s="14">
        <v>7.7699999999999998E-26</v>
      </c>
      <c r="AU27" s="14">
        <v>6.5399999999999997E-70</v>
      </c>
      <c r="AV27" s="14">
        <v>5.4099999999999997E-24</v>
      </c>
      <c r="AW27" s="14">
        <v>1.2299999999999999E-10</v>
      </c>
    </row>
    <row r="28" spans="2:49">
      <c r="B28" s="2" t="s">
        <v>122</v>
      </c>
      <c r="C28" t="s">
        <v>114</v>
      </c>
      <c r="D28" s="3" t="s">
        <v>108</v>
      </c>
      <c r="E28" s="28">
        <v>4.65E-2</v>
      </c>
      <c r="F28" s="29">
        <v>7.4999999999999997E-3</v>
      </c>
      <c r="G28" s="30">
        <v>49.382716049382715</v>
      </c>
      <c r="H28" s="31">
        <v>2.4568515447454089E-10</v>
      </c>
      <c r="I28" s="30">
        <v>49.819259259259269</v>
      </c>
      <c r="J28" s="31">
        <f t="shared" si="1"/>
        <v>1.9799683153495917E-6</v>
      </c>
      <c r="K28" s="22" t="s">
        <v>48</v>
      </c>
      <c r="L28" s="22" t="s">
        <v>49</v>
      </c>
      <c r="M28" s="22">
        <v>8.2200000000000006</v>
      </c>
      <c r="N28" s="22" t="s">
        <v>50</v>
      </c>
      <c r="O28" s="36">
        <f t="shared" si="2"/>
        <v>2.3252032520325206E-18</v>
      </c>
      <c r="P28" s="37">
        <f t="shared" si="2"/>
        <v>1.345528455284553E-17</v>
      </c>
      <c r="Q28" s="37">
        <f t="shared" si="2"/>
        <v>1.5731707317073172E-18</v>
      </c>
      <c r="R28" s="37">
        <f t="shared" si="2"/>
        <v>9.878048780487805E-23</v>
      </c>
      <c r="S28" s="37">
        <f t="shared" si="2"/>
        <v>1.9552845528455287E-17</v>
      </c>
      <c r="T28" s="37">
        <f t="shared" si="2"/>
        <v>8.9430894308943098E-18</v>
      </c>
      <c r="U28" s="37">
        <f t="shared" si="2"/>
        <v>4.2276422764227641E-22</v>
      </c>
      <c r="V28" s="37">
        <f t="shared" si="2"/>
        <v>4.2276422764227646E-16</v>
      </c>
      <c r="W28" s="37">
        <f t="shared" si="2"/>
        <v>3.1016260162601629E-18</v>
      </c>
      <c r="X28" s="37">
        <f t="shared" si="2"/>
        <v>2.9390243902439025E-28</v>
      </c>
      <c r="Y28" s="37">
        <f t="shared" si="2"/>
        <v>1.0772357723577236E-23</v>
      </c>
      <c r="Z28" s="37">
        <f t="shared" si="2"/>
        <v>5.9349593495934964E-25</v>
      </c>
      <c r="AA28" s="38">
        <f t="shared" si="2"/>
        <v>1</v>
      </c>
      <c r="AB28" s="35">
        <f t="shared" si="3"/>
        <v>1.0000000000000004</v>
      </c>
      <c r="AD28">
        <v>1</v>
      </c>
      <c r="AE28">
        <v>1</v>
      </c>
      <c r="AF28" s="14">
        <v>5.7199999999999998E-28</v>
      </c>
      <c r="AG28" s="14">
        <v>3.3100000000000002E-27</v>
      </c>
      <c r="AH28" s="14">
        <v>3.8699999999999999E-28</v>
      </c>
      <c r="AI28" s="14">
        <v>2.4299999999999999E-32</v>
      </c>
      <c r="AJ28" s="14">
        <v>4.8100000000000003E-27</v>
      </c>
      <c r="AK28" s="14">
        <v>2.1999999999999999E-27</v>
      </c>
      <c r="AL28" s="14">
        <v>1.0399999999999999E-31</v>
      </c>
      <c r="AM28" s="14">
        <v>1.04E-25</v>
      </c>
      <c r="AN28" s="14">
        <v>7.6300000000000002E-28</v>
      </c>
      <c r="AO28" s="14">
        <v>7.2299999999999997E-38</v>
      </c>
      <c r="AP28" s="14">
        <v>2.6499999999999998E-33</v>
      </c>
      <c r="AQ28" s="14">
        <v>1.4599999999999999E-34</v>
      </c>
      <c r="AR28" s="14">
        <v>2.4599999999999998E-10</v>
      </c>
      <c r="AS28" t="s">
        <v>84</v>
      </c>
      <c r="AT28" s="14">
        <v>5.5400000000000004E-26</v>
      </c>
      <c r="AU28" s="14">
        <v>6.4299999999999998E-71</v>
      </c>
      <c r="AV28" s="14">
        <v>2.4999999999999999E-24</v>
      </c>
      <c r="AW28" s="14">
        <v>2.4599999999999998E-10</v>
      </c>
    </row>
    <row r="29" spans="2:49">
      <c r="B29" s="4" t="s">
        <v>123</v>
      </c>
      <c r="C29" s="5" t="s">
        <v>114</v>
      </c>
      <c r="D29" s="5" t="s">
        <v>108</v>
      </c>
      <c r="E29" s="44">
        <v>4.65E-2</v>
      </c>
      <c r="F29" s="45">
        <v>7.4999999999999997E-3</v>
      </c>
      <c r="G29" s="46">
        <v>96.685617047608005</v>
      </c>
      <c r="H29" s="45">
        <v>4.8102297038610946E-10</v>
      </c>
      <c r="I29" s="46">
        <v>87.089569555632906</v>
      </c>
      <c r="J29" s="45">
        <f t="shared" si="1"/>
        <v>3.4612033755909241E-6</v>
      </c>
      <c r="K29" s="20" t="s">
        <v>48</v>
      </c>
      <c r="L29" s="20" t="s">
        <v>49</v>
      </c>
      <c r="M29" s="20">
        <v>8.11</v>
      </c>
      <c r="N29" s="20" t="s">
        <v>50</v>
      </c>
      <c r="O29" s="47">
        <f t="shared" si="2"/>
        <v>7.172557172557173E-19</v>
      </c>
      <c r="P29" s="48">
        <f t="shared" si="2"/>
        <v>5.0519750519750526E-18</v>
      </c>
      <c r="Q29" s="48">
        <f t="shared" si="2"/>
        <v>8.0457380457380461E-19</v>
      </c>
      <c r="R29" s="48">
        <f t="shared" si="2"/>
        <v>5.051975051975052E-23</v>
      </c>
      <c r="S29" s="48">
        <f t="shared" si="2"/>
        <v>8.9397089397089392E-18</v>
      </c>
      <c r="T29" s="48">
        <f t="shared" si="2"/>
        <v>4.0956340956340955E-18</v>
      </c>
      <c r="U29" s="48">
        <f t="shared" si="2"/>
        <v>1.7775467775467775E-22</v>
      </c>
      <c r="V29" s="48">
        <f t="shared" si="2"/>
        <v>9.7920997920997922E-17</v>
      </c>
      <c r="W29" s="48">
        <f t="shared" si="2"/>
        <v>9.5634095634095627E-19</v>
      </c>
      <c r="X29" s="48">
        <f t="shared" si="2"/>
        <v>1.8731808731808733E-28</v>
      </c>
      <c r="Y29" s="48">
        <f t="shared" si="2"/>
        <v>4.5114345114345117E-24</v>
      </c>
      <c r="Z29" s="48">
        <f t="shared" si="2"/>
        <v>1.4948024948024949E-25</v>
      </c>
      <c r="AA29" s="49">
        <f t="shared" si="2"/>
        <v>1</v>
      </c>
      <c r="AB29" s="50">
        <f t="shared" si="3"/>
        <v>1.0000000000000002</v>
      </c>
      <c r="AD29">
        <v>1</v>
      </c>
      <c r="AE29">
        <v>1</v>
      </c>
      <c r="AF29" s="14">
        <v>3.45E-28</v>
      </c>
      <c r="AG29" s="14">
        <v>2.4300000000000001E-27</v>
      </c>
      <c r="AH29" s="14">
        <v>3.8699999999999999E-28</v>
      </c>
      <c r="AI29" s="14">
        <v>2.4299999999999999E-32</v>
      </c>
      <c r="AJ29" s="14">
        <v>4.3E-27</v>
      </c>
      <c r="AK29" s="14">
        <v>1.97E-27</v>
      </c>
      <c r="AL29" s="14">
        <v>8.5499999999999995E-32</v>
      </c>
      <c r="AM29" s="14">
        <v>4.7099999999999999E-26</v>
      </c>
      <c r="AN29" s="14">
        <v>4.5999999999999997E-28</v>
      </c>
      <c r="AO29" s="14">
        <v>9.0100000000000004E-38</v>
      </c>
      <c r="AP29" s="14">
        <v>2.1700000000000001E-33</v>
      </c>
      <c r="AQ29" s="14">
        <v>7.1900000000000001E-35</v>
      </c>
      <c r="AR29" s="14">
        <v>4.8099999999999999E-10</v>
      </c>
      <c r="AS29" t="s">
        <v>84</v>
      </c>
      <c r="AT29" s="14">
        <v>4.9599999999999997E-26</v>
      </c>
      <c r="AU29" s="14">
        <v>1.4E-71</v>
      </c>
      <c r="AV29" s="14">
        <v>1.5E-24</v>
      </c>
      <c r="AW29" s="14">
        <v>4.8099999999999999E-10</v>
      </c>
    </row>
  </sheetData>
  <mergeCells count="3">
    <mergeCell ref="E2:N2"/>
    <mergeCell ref="O2:AB2"/>
    <mergeCell ref="AB3:AB4"/>
  </mergeCells>
  <pageMargins left="0.7" right="0.7" top="0.75" bottom="0.75" header="0.3" footer="0.3"/>
  <pageSetup scale="40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J1892"/>
  <sheetViews>
    <sheetView workbookViewId="0">
      <pane ySplit="4" topLeftCell="A11" activePane="bottomLeft" state="frozen"/>
      <selection activeCell="J1" sqref="J1"/>
      <selection pane="bottomLeft" activeCell="E36" sqref="E36"/>
    </sheetView>
  </sheetViews>
  <sheetFormatPr defaultColWidth="8.85546875" defaultRowHeight="15"/>
  <cols>
    <col min="2" max="2" width="10.42578125" customWidth="1"/>
    <col min="3" max="3" width="25.42578125" customWidth="1"/>
    <col min="4" max="4" width="5" customWidth="1"/>
    <col min="5" max="5" width="8.28515625" style="22" customWidth="1"/>
    <col min="6" max="6" width="9.28515625" style="22" customWidth="1"/>
    <col min="7" max="8" width="8.85546875" style="22"/>
    <col min="9" max="9" width="8.42578125" style="22" customWidth="1"/>
    <col min="10" max="10" width="8.85546875" style="22"/>
    <col min="11" max="11" width="4.42578125" style="22" customWidth="1"/>
    <col min="12" max="12" width="6.28515625" style="22" customWidth="1"/>
    <col min="13" max="13" width="8.42578125" style="22" customWidth="1"/>
    <col min="14" max="14" width="6.28515625" style="22" customWidth="1"/>
    <col min="15" max="16" width="8.85546875" style="22"/>
    <col min="17" max="17" width="9.85546875" style="22" customWidth="1"/>
    <col min="18" max="18" width="12.42578125" style="22" bestFit="1" customWidth="1"/>
    <col min="19" max="20" width="12.42578125" style="22" customWidth="1"/>
    <col min="21" max="21" width="13.28515625" style="22" bestFit="1" customWidth="1"/>
    <col min="22" max="22" width="12.42578125" style="22" customWidth="1"/>
    <col min="23" max="23" width="12" style="51" customWidth="1"/>
  </cols>
  <sheetData>
    <row r="1" spans="2:36">
      <c r="G1" s="23"/>
      <c r="H1" s="23"/>
      <c r="I1" s="23"/>
      <c r="J1" s="23"/>
      <c r="K1" s="23"/>
      <c r="L1" s="23"/>
      <c r="M1" s="23"/>
      <c r="N1" s="23"/>
      <c r="O1"/>
      <c r="P1"/>
      <c r="Q1"/>
      <c r="R1"/>
      <c r="S1"/>
      <c r="T1"/>
      <c r="U1"/>
      <c r="V1"/>
      <c r="W1" s="23"/>
      <c r="X1" s="3"/>
    </row>
    <row r="2" spans="2:36">
      <c r="E2" s="91"/>
      <c r="F2" s="92"/>
      <c r="G2" s="92"/>
      <c r="H2" s="92"/>
      <c r="I2" s="92"/>
      <c r="J2" s="92"/>
      <c r="K2" s="92"/>
      <c r="L2" s="92"/>
      <c r="M2" s="92"/>
      <c r="N2" s="93"/>
      <c r="O2" s="96"/>
      <c r="P2" s="96"/>
      <c r="Q2" s="96"/>
      <c r="R2" s="96"/>
      <c r="S2" s="96"/>
      <c r="T2" s="96"/>
      <c r="U2" s="96"/>
      <c r="V2" s="96"/>
      <c r="W2" s="96"/>
      <c r="X2" s="3"/>
    </row>
    <row r="3" spans="2:36">
      <c r="E3" s="7" t="s">
        <v>86</v>
      </c>
      <c r="F3" s="8" t="s">
        <v>87</v>
      </c>
      <c r="G3" s="8" t="s">
        <v>16</v>
      </c>
      <c r="H3" s="8" t="s">
        <v>16</v>
      </c>
      <c r="I3" s="8" t="s">
        <v>88</v>
      </c>
      <c r="J3" s="8" t="s">
        <v>24</v>
      </c>
      <c r="K3" s="8"/>
      <c r="L3" s="8"/>
      <c r="M3" s="8"/>
      <c r="N3" s="51"/>
      <c r="O3" s="11" t="s">
        <v>25</v>
      </c>
      <c r="P3" s="11" t="s">
        <v>124</v>
      </c>
      <c r="Q3" s="11" t="s">
        <v>125</v>
      </c>
      <c r="R3" s="11" t="s">
        <v>21</v>
      </c>
      <c r="S3" s="11" t="s">
        <v>126</v>
      </c>
      <c r="T3" s="11" t="s">
        <v>20</v>
      </c>
      <c r="U3" s="11" t="s">
        <v>27</v>
      </c>
      <c r="V3" s="11" t="s">
        <v>26</v>
      </c>
      <c r="W3" s="94" t="s">
        <v>28</v>
      </c>
    </row>
    <row r="4" spans="2:36">
      <c r="B4" s="25" t="s">
        <v>89</v>
      </c>
      <c r="C4" s="6" t="s">
        <v>90</v>
      </c>
      <c r="D4" s="6" t="s">
        <v>91</v>
      </c>
      <c r="E4" s="19" t="s">
        <v>29</v>
      </c>
      <c r="F4" s="23" t="s">
        <v>29</v>
      </c>
      <c r="G4" s="20" t="s">
        <v>92</v>
      </c>
      <c r="H4" s="20" t="s">
        <v>29</v>
      </c>
      <c r="I4" s="21" t="s">
        <v>30</v>
      </c>
      <c r="J4" s="20" t="s">
        <v>29</v>
      </c>
      <c r="K4" s="27" t="s">
        <v>31</v>
      </c>
      <c r="L4" s="27" t="s">
        <v>32</v>
      </c>
      <c r="M4" s="27" t="s">
        <v>33</v>
      </c>
      <c r="N4" s="52" t="s">
        <v>34</v>
      </c>
      <c r="O4" s="20" t="s">
        <v>35</v>
      </c>
      <c r="P4" s="20" t="s">
        <v>35</v>
      </c>
      <c r="Q4" s="20" t="s">
        <v>35</v>
      </c>
      <c r="R4" s="23" t="s">
        <v>35</v>
      </c>
      <c r="S4" s="23" t="s">
        <v>35</v>
      </c>
      <c r="T4" s="23" t="s">
        <v>35</v>
      </c>
      <c r="U4" s="23" t="s">
        <v>35</v>
      </c>
      <c r="V4" s="23" t="s">
        <v>35</v>
      </c>
      <c r="W4" s="97"/>
      <c r="Y4" t="s">
        <v>36</v>
      </c>
      <c r="Z4" t="s">
        <v>37</v>
      </c>
      <c r="AA4" t="s">
        <v>38</v>
      </c>
      <c r="AB4" t="s">
        <v>39</v>
      </c>
      <c r="AC4" t="s">
        <v>40</v>
      </c>
      <c r="AD4" t="s">
        <v>42</v>
      </c>
      <c r="AE4" t="s">
        <v>41</v>
      </c>
      <c r="AF4" t="s">
        <v>43</v>
      </c>
      <c r="AG4" t="s">
        <v>44</v>
      </c>
      <c r="AH4" t="s">
        <v>41</v>
      </c>
      <c r="AI4" t="s">
        <v>45</v>
      </c>
    </row>
    <row r="5" spans="2:36">
      <c r="B5" s="2" t="s">
        <v>127</v>
      </c>
      <c r="C5" s="10" t="s">
        <v>94</v>
      </c>
      <c r="D5" s="3" t="s">
        <v>95</v>
      </c>
      <c r="E5" s="28">
        <v>4.65E-2</v>
      </c>
      <c r="F5" s="29">
        <v>7.4999999999999997E-3</v>
      </c>
      <c r="G5" s="39">
        <v>5.0237119202636453</v>
      </c>
      <c r="H5" s="29">
        <v>2.3475289347026378E-11</v>
      </c>
      <c r="I5" s="39">
        <v>0</v>
      </c>
      <c r="J5" s="29">
        <f>I5*0.0054/32066*0.236</f>
        <v>0</v>
      </c>
      <c r="K5" s="23" t="s">
        <v>48</v>
      </c>
      <c r="L5" s="23" t="s">
        <v>49</v>
      </c>
      <c r="M5" s="39">
        <v>8.32</v>
      </c>
      <c r="N5" s="51" t="s">
        <v>50</v>
      </c>
      <c r="O5" s="37">
        <f t="shared" ref="O5:V20" si="0">AA5/$AI5</f>
        <v>8.8085106382978728E-5</v>
      </c>
      <c r="P5" s="37">
        <f t="shared" si="0"/>
        <v>1.9574468085106382E-4</v>
      </c>
      <c r="Q5" s="37">
        <f t="shared" si="0"/>
        <v>6.7659574468085107E-3</v>
      </c>
      <c r="R5" s="37">
        <f t="shared" si="0"/>
        <v>0.4638297872340425</v>
      </c>
      <c r="S5" s="37">
        <f t="shared" si="0"/>
        <v>2.2978723404255321E-13</v>
      </c>
      <c r="T5" s="37">
        <f t="shared" si="0"/>
        <v>0.53191489361702127</v>
      </c>
      <c r="U5" s="37">
        <f t="shared" si="0"/>
        <v>3.8468085106382979E-8</v>
      </c>
      <c r="V5" s="37">
        <f t="shared" si="0"/>
        <v>1.774468085106383E-21</v>
      </c>
      <c r="W5" s="53">
        <f>SUM(O5:V5)</f>
        <v>1.0027945065534212</v>
      </c>
      <c r="X5" s="3"/>
      <c r="Y5">
        <v>1</v>
      </c>
      <c r="Z5">
        <v>1</v>
      </c>
      <c r="AA5" s="14">
        <v>2.0700000000000001E-15</v>
      </c>
      <c r="AB5" s="14">
        <v>4.5999999999999998E-15</v>
      </c>
      <c r="AC5" s="14">
        <v>1.59E-13</v>
      </c>
      <c r="AD5" s="14">
        <v>1.0899999999999999E-11</v>
      </c>
      <c r="AE5" s="14">
        <v>5.4000000000000001E-24</v>
      </c>
      <c r="AF5" s="14">
        <v>1.25E-11</v>
      </c>
      <c r="AG5" s="14">
        <v>9.0399999999999997E-19</v>
      </c>
      <c r="AH5" s="14">
        <v>4.1699999999999997E-32</v>
      </c>
      <c r="AI5" s="14">
        <v>2.35E-11</v>
      </c>
    </row>
    <row r="6" spans="2:36">
      <c r="B6" s="2" t="s">
        <v>128</v>
      </c>
      <c r="C6" s="3" t="s">
        <v>94</v>
      </c>
      <c r="D6" s="3" t="s">
        <v>95</v>
      </c>
      <c r="E6" s="28">
        <v>4.65E-2</v>
      </c>
      <c r="F6" s="29">
        <v>7.4999999999999997E-3</v>
      </c>
      <c r="G6" s="39">
        <v>10.341047754958533</v>
      </c>
      <c r="H6" s="29">
        <v>4.8322653060553893E-11</v>
      </c>
      <c r="I6" s="39">
        <v>0</v>
      </c>
      <c r="J6" s="29">
        <f t="shared" ref="J6:J29" si="1">I6*0.0054/32066*0.236</f>
        <v>0</v>
      </c>
      <c r="K6" s="23" t="s">
        <v>48</v>
      </c>
      <c r="L6" s="23" t="s">
        <v>49</v>
      </c>
      <c r="M6" s="39">
        <v>8.3000000000000007</v>
      </c>
      <c r="N6" s="51" t="s">
        <v>50</v>
      </c>
      <c r="O6" s="37">
        <f t="shared" si="0"/>
        <v>8.9855072463768126E-5</v>
      </c>
      <c r="P6" s="37">
        <f t="shared" si="0"/>
        <v>2.0020703933747413E-4</v>
      </c>
      <c r="Q6" s="37">
        <f t="shared" si="0"/>
        <v>6.6045548654244312E-3</v>
      </c>
      <c r="R6" s="37">
        <f t="shared" si="0"/>
        <v>0.45134575569358176</v>
      </c>
      <c r="S6" s="37">
        <f t="shared" si="0"/>
        <v>4.6997929606625261E-13</v>
      </c>
      <c r="T6" s="37">
        <f t="shared" si="0"/>
        <v>0.54037267080745344</v>
      </c>
      <c r="U6" s="37">
        <f t="shared" si="0"/>
        <v>1.9668737060041409E-8</v>
      </c>
      <c r="V6" s="37">
        <f t="shared" si="0"/>
        <v>3.8095238095238096E-21</v>
      </c>
      <c r="W6" s="53">
        <f t="shared" ref="W6:W29" si="2">SUM(O6:V6)</f>
        <v>0.99861306314746789</v>
      </c>
      <c r="X6" s="3"/>
      <c r="Y6">
        <v>1</v>
      </c>
      <c r="Z6">
        <v>1</v>
      </c>
      <c r="AA6" s="14">
        <v>4.3400000000000003E-15</v>
      </c>
      <c r="AB6" s="14">
        <v>9.6699999999999998E-15</v>
      </c>
      <c r="AC6" s="14">
        <v>3.19E-13</v>
      </c>
      <c r="AD6" s="14">
        <v>2.1799999999999998E-11</v>
      </c>
      <c r="AE6" s="14">
        <v>2.27E-23</v>
      </c>
      <c r="AF6" s="14">
        <v>2.6099999999999999E-11</v>
      </c>
      <c r="AG6" s="14">
        <v>9.4999999999999995E-19</v>
      </c>
      <c r="AH6" s="14">
        <v>1.84E-31</v>
      </c>
      <c r="AI6" s="14">
        <v>4.8299999999999997E-11</v>
      </c>
    </row>
    <row r="7" spans="2:36">
      <c r="B7" s="2" t="s">
        <v>129</v>
      </c>
      <c r="C7" s="3" t="s">
        <v>94</v>
      </c>
      <c r="D7" s="3" t="s">
        <v>95</v>
      </c>
      <c r="E7" s="28">
        <v>4.65E-2</v>
      </c>
      <c r="F7" s="29">
        <v>7.4999999999999997E-3</v>
      </c>
      <c r="G7" s="39">
        <v>25.17572657146885</v>
      </c>
      <c r="H7" s="29">
        <v>1.1764358210966753E-10</v>
      </c>
      <c r="I7" s="39">
        <v>0</v>
      </c>
      <c r="J7" s="29">
        <f t="shared" si="1"/>
        <v>0</v>
      </c>
      <c r="K7" s="23" t="s">
        <v>48</v>
      </c>
      <c r="L7" s="23" t="s">
        <v>49</v>
      </c>
      <c r="M7" s="39">
        <v>8.23</v>
      </c>
      <c r="N7" s="51" t="s">
        <v>50</v>
      </c>
      <c r="O7" s="37">
        <f t="shared" si="0"/>
        <v>9.6610169491525427E-5</v>
      </c>
      <c r="P7" s="37">
        <f t="shared" si="0"/>
        <v>2.152542372881356E-4</v>
      </c>
      <c r="Q7" s="37">
        <f t="shared" si="0"/>
        <v>6.0423728813559317E-3</v>
      </c>
      <c r="R7" s="37">
        <f t="shared" si="0"/>
        <v>0.41271186440677959</v>
      </c>
      <c r="S7" s="37">
        <f t="shared" si="0"/>
        <v>1.1271186440677965E-12</v>
      </c>
      <c r="T7" s="37">
        <f t="shared" si="0"/>
        <v>0.58050847457627108</v>
      </c>
      <c r="U7" s="37">
        <f t="shared" si="0"/>
        <v>8.2881355932203381E-9</v>
      </c>
      <c r="V7" s="37">
        <f t="shared" si="0"/>
        <v>1.0677966101694916E-20</v>
      </c>
      <c r="W7" s="53">
        <f t="shared" si="2"/>
        <v>0.99957458456044901</v>
      </c>
      <c r="X7" s="3"/>
      <c r="Y7">
        <v>1</v>
      </c>
      <c r="Z7">
        <v>1</v>
      </c>
      <c r="AA7" s="14">
        <v>1.1400000000000001E-14</v>
      </c>
      <c r="AB7" s="14">
        <v>2.5400000000000001E-14</v>
      </c>
      <c r="AC7" s="14">
        <v>7.1299999999999999E-13</v>
      </c>
      <c r="AD7" s="14">
        <v>4.8699999999999997E-11</v>
      </c>
      <c r="AE7" s="14">
        <v>1.33E-22</v>
      </c>
      <c r="AF7" s="14">
        <v>6.8499999999999996E-11</v>
      </c>
      <c r="AG7" s="14">
        <v>9.7799999999999992E-19</v>
      </c>
      <c r="AH7" s="14">
        <v>1.26E-30</v>
      </c>
      <c r="AI7" s="14">
        <v>1.1800000000000001E-10</v>
      </c>
    </row>
    <row r="8" spans="2:36">
      <c r="B8" s="2" t="s">
        <v>130</v>
      </c>
      <c r="C8" s="3" t="s">
        <v>94</v>
      </c>
      <c r="D8" s="3" t="s">
        <v>95</v>
      </c>
      <c r="E8" s="28">
        <v>4.65E-2</v>
      </c>
      <c r="F8" s="29">
        <v>7.4999999999999997E-3</v>
      </c>
      <c r="G8" s="39">
        <v>50.330165888226773</v>
      </c>
      <c r="H8" s="29">
        <v>2.3518769106648023E-10</v>
      </c>
      <c r="I8" s="39">
        <v>0</v>
      </c>
      <c r="J8" s="29">
        <f t="shared" si="1"/>
        <v>0</v>
      </c>
      <c r="K8" s="23" t="s">
        <v>48</v>
      </c>
      <c r="L8" s="23" t="s">
        <v>49</v>
      </c>
      <c r="M8" s="39">
        <v>8.1999999999999993</v>
      </c>
      <c r="N8" s="51" t="s">
        <v>50</v>
      </c>
      <c r="O8" s="37">
        <f t="shared" si="0"/>
        <v>9.9148936170212755E-5</v>
      </c>
      <c r="P8" s="37">
        <f t="shared" si="0"/>
        <v>2.2127659574468084E-4</v>
      </c>
      <c r="Q8" s="37">
        <f t="shared" si="0"/>
        <v>5.7872340425531915E-3</v>
      </c>
      <c r="R8" s="37">
        <f t="shared" si="0"/>
        <v>0.39617021276595737</v>
      </c>
      <c r="S8" s="37">
        <f t="shared" si="0"/>
        <v>2.2170212765957442E-12</v>
      </c>
      <c r="T8" s="37">
        <f t="shared" si="0"/>
        <v>0.5957446808510638</v>
      </c>
      <c r="U8" s="37">
        <f t="shared" si="0"/>
        <v>4.2042553191489362E-9</v>
      </c>
      <c r="V8" s="37">
        <f t="shared" si="0"/>
        <v>2.2553191489361698E-20</v>
      </c>
      <c r="W8" s="53">
        <f t="shared" si="2"/>
        <v>0.99802255739796153</v>
      </c>
      <c r="X8" s="3"/>
      <c r="Y8">
        <v>1</v>
      </c>
      <c r="Z8">
        <v>1</v>
      </c>
      <c r="AA8" s="14">
        <v>2.3299999999999999E-14</v>
      </c>
      <c r="AB8" s="14">
        <v>5.1999999999999999E-14</v>
      </c>
      <c r="AC8" s="14">
        <v>1.3600000000000001E-12</v>
      </c>
      <c r="AD8" s="14">
        <v>9.3099999999999994E-11</v>
      </c>
      <c r="AE8" s="14">
        <v>5.2099999999999997E-22</v>
      </c>
      <c r="AF8" s="14">
        <v>1.4000000000000001E-10</v>
      </c>
      <c r="AG8" s="14">
        <v>9.8800000000000006E-19</v>
      </c>
      <c r="AH8" s="14">
        <v>5.2999999999999997E-30</v>
      </c>
      <c r="AI8" s="14">
        <v>2.3500000000000002E-10</v>
      </c>
    </row>
    <row r="9" spans="2:36">
      <c r="B9" s="2" t="s">
        <v>131</v>
      </c>
      <c r="C9" s="3" t="s">
        <v>94</v>
      </c>
      <c r="D9" s="3" t="s">
        <v>95</v>
      </c>
      <c r="E9" s="28">
        <v>4.65E-2</v>
      </c>
      <c r="F9" s="29">
        <v>7.4999999999999997E-3</v>
      </c>
      <c r="G9" s="39">
        <v>103.8637307852098</v>
      </c>
      <c r="H9" s="29">
        <v>4.8534453637948501E-10</v>
      </c>
      <c r="I9" s="39">
        <v>0</v>
      </c>
      <c r="J9" s="29">
        <f t="shared" si="1"/>
        <v>0</v>
      </c>
      <c r="K9" s="23" t="s">
        <v>48</v>
      </c>
      <c r="L9" s="23" t="s">
        <v>49</v>
      </c>
      <c r="M9" s="39">
        <v>8.19</v>
      </c>
      <c r="N9" s="51" t="s">
        <v>50</v>
      </c>
      <c r="O9" s="37">
        <f t="shared" si="0"/>
        <v>1.0020618556701032E-4</v>
      </c>
      <c r="P9" s="37">
        <f t="shared" si="0"/>
        <v>2.2268041237113401E-4</v>
      </c>
      <c r="Q9" s="37">
        <f t="shared" si="0"/>
        <v>5.7319587628865982E-3</v>
      </c>
      <c r="R9" s="37">
        <f t="shared" si="0"/>
        <v>0.39175257731958762</v>
      </c>
      <c r="S9" s="37">
        <f t="shared" si="0"/>
        <v>4.5567010309278351E-12</v>
      </c>
      <c r="T9" s="37">
        <f t="shared" si="0"/>
        <v>0.60412371134020626</v>
      </c>
      <c r="U9" s="37">
        <f t="shared" si="0"/>
        <v>2.0494845360824745E-9</v>
      </c>
      <c r="V9" s="37">
        <f t="shared" si="0"/>
        <v>4.7422680412371135E-20</v>
      </c>
      <c r="W9" s="53">
        <f t="shared" si="2"/>
        <v>1.0019311360746599</v>
      </c>
      <c r="X9" s="3"/>
      <c r="Y9">
        <v>1</v>
      </c>
      <c r="Z9">
        <v>1</v>
      </c>
      <c r="AA9" s="14">
        <v>4.8600000000000002E-14</v>
      </c>
      <c r="AB9" s="14">
        <v>1.0799999999999999E-13</v>
      </c>
      <c r="AC9" s="14">
        <v>2.7799999999999999E-12</v>
      </c>
      <c r="AD9" s="14">
        <v>1.8999999999999999E-10</v>
      </c>
      <c r="AE9" s="14">
        <v>2.2099999999999999E-21</v>
      </c>
      <c r="AF9" s="14">
        <v>2.9300000000000002E-10</v>
      </c>
      <c r="AG9" s="14">
        <v>9.9400000000000006E-19</v>
      </c>
      <c r="AH9" s="14">
        <v>2.2999999999999999E-29</v>
      </c>
      <c r="AI9" s="14">
        <v>4.8499999999999998E-10</v>
      </c>
    </row>
    <row r="10" spans="2:36" s="9" customFormat="1">
      <c r="B10" s="40" t="s">
        <v>132</v>
      </c>
      <c r="C10" s="9" t="s">
        <v>133</v>
      </c>
      <c r="D10" s="9" t="s">
        <v>102</v>
      </c>
      <c r="E10" s="15">
        <v>4.65E-2</v>
      </c>
      <c r="F10" s="13">
        <v>7.4999999999999997E-3</v>
      </c>
      <c r="G10" s="16">
        <v>4.8993670017833706</v>
      </c>
      <c r="H10" s="13">
        <v>2.2894238326090516E-11</v>
      </c>
      <c r="I10" s="16">
        <v>4.24</v>
      </c>
      <c r="J10" s="29">
        <f t="shared" si="1"/>
        <v>1.6851044720264456E-7</v>
      </c>
      <c r="K10" s="12" t="s">
        <v>48</v>
      </c>
      <c r="L10" s="12" t="s">
        <v>49</v>
      </c>
      <c r="M10" s="16">
        <v>8.36</v>
      </c>
      <c r="N10" s="54" t="s">
        <v>50</v>
      </c>
      <c r="O10" s="37">
        <f t="shared" si="0"/>
        <v>1.6724890829694323E-9</v>
      </c>
      <c r="P10" s="37">
        <f t="shared" si="0"/>
        <v>3.7292576419213969E-9</v>
      </c>
      <c r="Q10" s="37">
        <f t="shared" si="0"/>
        <v>9.5633187772925767E-8</v>
      </c>
      <c r="R10" s="37">
        <f t="shared" si="0"/>
        <v>6.5065502183406116E-6</v>
      </c>
      <c r="S10" s="37">
        <f t="shared" si="0"/>
        <v>5.9825327510917033E-23</v>
      </c>
      <c r="T10" s="37">
        <f t="shared" si="0"/>
        <v>1.0087336244541486E-5</v>
      </c>
      <c r="U10" s="37">
        <f t="shared" si="0"/>
        <v>1</v>
      </c>
      <c r="V10" s="37">
        <f t="shared" si="0"/>
        <v>6.2445414847161576E-31</v>
      </c>
      <c r="W10" s="53">
        <f t="shared" si="2"/>
        <v>1.0000166949213973</v>
      </c>
      <c r="Y10">
        <v>1</v>
      </c>
      <c r="Z10">
        <v>1</v>
      </c>
      <c r="AA10" s="14">
        <v>3.8300000000000002E-20</v>
      </c>
      <c r="AB10" s="14">
        <v>8.5399999999999994E-20</v>
      </c>
      <c r="AC10" s="14">
        <v>2.1899999999999999E-18</v>
      </c>
      <c r="AD10" s="14">
        <v>1.4900000000000001E-16</v>
      </c>
      <c r="AE10" s="14">
        <v>1.37E-33</v>
      </c>
      <c r="AF10" s="14">
        <v>2.3100000000000001E-16</v>
      </c>
      <c r="AG10" s="14">
        <v>2.29E-11</v>
      </c>
      <c r="AH10" s="14">
        <v>1.43E-41</v>
      </c>
      <c r="AI10" s="14">
        <v>2.29E-11</v>
      </c>
      <c r="AJ10"/>
    </row>
    <row r="11" spans="2:36">
      <c r="B11" s="2" t="s">
        <v>134</v>
      </c>
      <c r="C11" t="s">
        <v>133</v>
      </c>
      <c r="D11" t="s">
        <v>102</v>
      </c>
      <c r="E11" s="28">
        <v>4.65E-2</v>
      </c>
      <c r="F11" s="29">
        <v>7.4999999999999997E-3</v>
      </c>
      <c r="G11" s="39">
        <v>9.9131607121614653</v>
      </c>
      <c r="H11" s="29">
        <v>4.6323180897950775E-11</v>
      </c>
      <c r="I11" s="39">
        <v>8.9292795114794412</v>
      </c>
      <c r="J11" s="29">
        <f t="shared" si="1"/>
        <v>3.5487662350868208E-7</v>
      </c>
      <c r="K11" s="23" t="s">
        <v>48</v>
      </c>
      <c r="L11" s="23" t="s">
        <v>49</v>
      </c>
      <c r="M11" s="39">
        <v>8.2799999999999994</v>
      </c>
      <c r="N11" s="51" t="s">
        <v>50</v>
      </c>
      <c r="O11" s="37">
        <f t="shared" si="0"/>
        <v>6.6954643628509722E-10</v>
      </c>
      <c r="P11" s="37">
        <f t="shared" si="0"/>
        <v>1.4924406047516198E-9</v>
      </c>
      <c r="Q11" s="37">
        <f t="shared" si="0"/>
        <v>4.7084233261339097E-8</v>
      </c>
      <c r="R11" s="37">
        <f t="shared" si="0"/>
        <v>3.2181425485961125E-6</v>
      </c>
      <c r="S11" s="37">
        <f t="shared" si="0"/>
        <v>2.3974082073434128E-23</v>
      </c>
      <c r="T11" s="37">
        <f t="shared" si="0"/>
        <v>4.0388768898488125E-6</v>
      </c>
      <c r="U11" s="37">
        <f t="shared" si="0"/>
        <v>1</v>
      </c>
      <c r="V11" s="37">
        <f t="shared" si="0"/>
        <v>2.023758099352052E-31</v>
      </c>
      <c r="W11" s="53">
        <f t="shared" si="2"/>
        <v>1.0000073062656587</v>
      </c>
      <c r="Y11">
        <v>1</v>
      </c>
      <c r="Z11">
        <v>1</v>
      </c>
      <c r="AA11" s="14">
        <v>3.1E-20</v>
      </c>
      <c r="AB11" s="14">
        <v>6.9099999999999995E-20</v>
      </c>
      <c r="AC11" s="14">
        <v>2.18E-18</v>
      </c>
      <c r="AD11" s="14">
        <v>1.4900000000000001E-16</v>
      </c>
      <c r="AE11" s="14">
        <v>1.11E-33</v>
      </c>
      <c r="AF11" s="14">
        <v>1.8700000000000001E-16</v>
      </c>
      <c r="AG11" s="14">
        <v>4.6299999999999998E-11</v>
      </c>
      <c r="AH11" s="14">
        <v>9.3700000000000002E-42</v>
      </c>
      <c r="AI11" s="14">
        <v>4.6299999999999998E-11</v>
      </c>
    </row>
    <row r="12" spans="2:36">
      <c r="B12" s="2" t="s">
        <v>135</v>
      </c>
      <c r="C12" t="s">
        <v>133</v>
      </c>
      <c r="D12" t="s">
        <v>102</v>
      </c>
      <c r="E12" s="28">
        <v>4.65E-2</v>
      </c>
      <c r="F12" s="29">
        <v>7.4999999999999997E-3</v>
      </c>
      <c r="G12" s="39">
        <v>24.883545009356219</v>
      </c>
      <c r="H12" s="29">
        <v>1.1627824770727205E-10</v>
      </c>
      <c r="I12" s="39">
        <v>25.103515547238928</v>
      </c>
      <c r="J12" s="29">
        <f t="shared" si="1"/>
        <v>9.9768977151504055E-7</v>
      </c>
      <c r="K12" s="23" t="s">
        <v>48</v>
      </c>
      <c r="L12" s="23" t="s">
        <v>49</v>
      </c>
      <c r="M12" s="39">
        <v>8.35</v>
      </c>
      <c r="N12" s="51" t="s">
        <v>50</v>
      </c>
      <c r="O12" s="37">
        <f t="shared" si="0"/>
        <v>2.0948275862068967E-10</v>
      </c>
      <c r="P12" s="37">
        <f t="shared" si="0"/>
        <v>4.6551724137931035E-10</v>
      </c>
      <c r="Q12" s="37">
        <f t="shared" si="0"/>
        <v>1.7241379310344829E-8</v>
      </c>
      <c r="R12" s="37">
        <f t="shared" si="0"/>
        <v>1.1810344827586209E-6</v>
      </c>
      <c r="S12" s="37">
        <f t="shared" si="0"/>
        <v>6.8793103448275865E-24</v>
      </c>
      <c r="T12" s="37">
        <f t="shared" si="0"/>
        <v>1.2586206896551725E-6</v>
      </c>
      <c r="U12" s="37">
        <f t="shared" si="0"/>
        <v>1</v>
      </c>
      <c r="V12" s="37">
        <f t="shared" si="0"/>
        <v>4.956896551724138E-32</v>
      </c>
      <c r="W12" s="53">
        <f t="shared" si="2"/>
        <v>1.0000024575715518</v>
      </c>
      <c r="Y12">
        <v>1</v>
      </c>
      <c r="Z12">
        <v>1</v>
      </c>
      <c r="AA12" s="14">
        <v>2.43E-20</v>
      </c>
      <c r="AB12" s="14">
        <v>5.3999999999999999E-20</v>
      </c>
      <c r="AC12" s="14">
        <v>2.0000000000000001E-18</v>
      </c>
      <c r="AD12" s="14">
        <v>1.3700000000000001E-16</v>
      </c>
      <c r="AE12" s="14">
        <v>7.9799999999999998E-34</v>
      </c>
      <c r="AF12" s="14">
        <v>1.4600000000000001E-16</v>
      </c>
      <c r="AG12" s="14">
        <v>1.16E-10</v>
      </c>
      <c r="AH12" s="14">
        <v>5.7500000000000003E-42</v>
      </c>
      <c r="AI12" s="14">
        <v>1.16E-10</v>
      </c>
    </row>
    <row r="13" spans="2:36">
      <c r="B13" s="2" t="s">
        <v>136</v>
      </c>
      <c r="C13" t="s">
        <v>133</v>
      </c>
      <c r="D13" t="s">
        <v>102</v>
      </c>
      <c r="E13" s="28">
        <v>4.65E-2</v>
      </c>
      <c r="F13" s="29">
        <v>7.4999999999999997E-3</v>
      </c>
      <c r="G13" s="39">
        <v>49.037876856083642</v>
      </c>
      <c r="H13" s="29">
        <v>2.2914895727141889E-10</v>
      </c>
      <c r="I13" s="39">
        <v>49.471371687491434</v>
      </c>
      <c r="J13" s="29">
        <f t="shared" si="1"/>
        <v>1.966142209147979E-6</v>
      </c>
      <c r="K13" s="23" t="s">
        <v>48</v>
      </c>
      <c r="L13" s="23" t="s">
        <v>49</v>
      </c>
      <c r="M13" s="39">
        <v>8.31</v>
      </c>
      <c r="N13" s="51" t="s">
        <v>50</v>
      </c>
      <c r="O13" s="37">
        <f t="shared" si="0"/>
        <v>1.1441048034934497E-10</v>
      </c>
      <c r="P13" s="37">
        <f t="shared" si="0"/>
        <v>2.5414847161572047E-10</v>
      </c>
      <c r="Q13" s="37">
        <f t="shared" si="0"/>
        <v>8.6026200873362443E-9</v>
      </c>
      <c r="R13" s="37">
        <f t="shared" si="0"/>
        <v>5.8515283842794756E-7</v>
      </c>
      <c r="S13" s="37">
        <f t="shared" si="0"/>
        <v>3.6855895196506549E-24</v>
      </c>
      <c r="T13" s="37">
        <f t="shared" si="0"/>
        <v>6.8558951965065507E-7</v>
      </c>
      <c r="U13" s="37">
        <f t="shared" si="0"/>
        <v>1</v>
      </c>
      <c r="V13" s="37">
        <f t="shared" si="0"/>
        <v>2.9082969432314411E-32</v>
      </c>
      <c r="W13" s="53">
        <f t="shared" si="2"/>
        <v>1.0000012797135371</v>
      </c>
      <c r="Y13">
        <v>1</v>
      </c>
      <c r="Z13">
        <v>1</v>
      </c>
      <c r="AA13" s="14">
        <v>2.62E-20</v>
      </c>
      <c r="AB13" s="14">
        <v>5.8199999999999994E-20</v>
      </c>
      <c r="AC13" s="14">
        <v>1.9699999999999999E-18</v>
      </c>
      <c r="AD13" s="14">
        <v>1.3400000000000001E-16</v>
      </c>
      <c r="AE13" s="14">
        <v>8.4399999999999996E-34</v>
      </c>
      <c r="AF13" s="14">
        <v>1.5700000000000001E-16</v>
      </c>
      <c r="AG13" s="14">
        <v>2.2900000000000001E-10</v>
      </c>
      <c r="AH13" s="14">
        <v>6.6600000000000003E-42</v>
      </c>
      <c r="AI13" s="14">
        <v>2.2900000000000001E-10</v>
      </c>
    </row>
    <row r="14" spans="2:36">
      <c r="B14" s="2" t="s">
        <v>137</v>
      </c>
      <c r="C14" t="s">
        <v>133</v>
      </c>
      <c r="D14" t="s">
        <v>102</v>
      </c>
      <c r="E14" s="28">
        <v>4.65E-2</v>
      </c>
      <c r="F14" s="29">
        <v>7.4999999999999997E-3</v>
      </c>
      <c r="G14" s="39">
        <v>99.520312095698728</v>
      </c>
      <c r="H14" s="29">
        <v>4.6504818736307819E-10</v>
      </c>
      <c r="I14" s="39">
        <v>89.64292112020064</v>
      </c>
      <c r="J14" s="29">
        <f t="shared" si="1"/>
        <v>3.5626813034236789E-6</v>
      </c>
      <c r="K14" s="23" t="s">
        <v>48</v>
      </c>
      <c r="L14" s="23" t="s">
        <v>49</v>
      </c>
      <c r="M14" s="39">
        <v>8.18</v>
      </c>
      <c r="N14" s="51" t="s">
        <v>50</v>
      </c>
      <c r="O14" s="37">
        <f t="shared" si="0"/>
        <v>8.1075268817204299E-11</v>
      </c>
      <c r="P14" s="37">
        <f t="shared" si="0"/>
        <v>1.8043010752688172E-10</v>
      </c>
      <c r="Q14" s="37">
        <f t="shared" si="0"/>
        <v>4.5161290322580647E-9</v>
      </c>
      <c r="R14" s="37">
        <f t="shared" si="0"/>
        <v>3.0967741935483868E-7</v>
      </c>
      <c r="S14" s="37">
        <f t="shared" si="0"/>
        <v>2.7956989247311829E-24</v>
      </c>
      <c r="T14" s="37">
        <f t="shared" si="0"/>
        <v>4.8817204301075272E-7</v>
      </c>
      <c r="U14" s="37">
        <f t="shared" si="0"/>
        <v>1</v>
      </c>
      <c r="V14" s="37">
        <f t="shared" si="0"/>
        <v>2.9677419354838708E-32</v>
      </c>
      <c r="W14" s="53">
        <f t="shared" si="2"/>
        <v>1.0000008026270968</v>
      </c>
      <c r="Y14">
        <v>1</v>
      </c>
      <c r="Z14">
        <v>1</v>
      </c>
      <c r="AA14" s="14">
        <v>3.77E-20</v>
      </c>
      <c r="AB14" s="14">
        <v>8.3900000000000005E-20</v>
      </c>
      <c r="AC14" s="14">
        <v>2.1E-18</v>
      </c>
      <c r="AD14" s="14">
        <v>1.44E-16</v>
      </c>
      <c r="AE14" s="14">
        <v>1.3E-33</v>
      </c>
      <c r="AF14" s="14">
        <v>2.2699999999999999E-16</v>
      </c>
      <c r="AG14" s="14">
        <v>4.65E-10</v>
      </c>
      <c r="AH14" s="14">
        <v>1.38E-41</v>
      </c>
      <c r="AI14" s="14">
        <v>4.65E-10</v>
      </c>
    </row>
    <row r="15" spans="2:36">
      <c r="B15" s="2" t="s">
        <v>138</v>
      </c>
      <c r="C15" t="s">
        <v>133</v>
      </c>
      <c r="D15" t="s">
        <v>108</v>
      </c>
      <c r="E15" s="28">
        <v>4.65E-2</v>
      </c>
      <c r="F15" s="29">
        <v>7.4999999999999997E-3</v>
      </c>
      <c r="G15" s="39">
        <v>5.0911312493636096</v>
      </c>
      <c r="H15" s="29">
        <v>2.3790332940951448E-11</v>
      </c>
      <c r="I15" s="39">
        <v>4.4024030139496997</v>
      </c>
      <c r="J15" s="29">
        <f t="shared" si="1"/>
        <v>1.7496483505823917E-7</v>
      </c>
      <c r="K15" s="23" t="s">
        <v>48</v>
      </c>
      <c r="L15" s="23" t="s">
        <v>49</v>
      </c>
      <c r="M15" s="39">
        <v>8.44</v>
      </c>
      <c r="N15" s="51" t="s">
        <v>50</v>
      </c>
      <c r="O15" s="37">
        <f t="shared" si="0"/>
        <v>1.0168067226890757E-9</v>
      </c>
      <c r="P15" s="37">
        <f t="shared" si="0"/>
        <v>2.2563025210084033E-9</v>
      </c>
      <c r="Q15" s="37">
        <f t="shared" si="0"/>
        <v>1.0294117647058824E-7</v>
      </c>
      <c r="R15" s="37">
        <f t="shared" si="0"/>
        <v>7.0588235294117641E-6</v>
      </c>
      <c r="S15" s="37">
        <f t="shared" si="0"/>
        <v>4.1008403361344537E-23</v>
      </c>
      <c r="T15" s="37">
        <f t="shared" si="0"/>
        <v>6.1344537815126051E-6</v>
      </c>
      <c r="U15" s="37">
        <f t="shared" si="0"/>
        <v>1</v>
      </c>
      <c r="V15" s="37">
        <f t="shared" si="0"/>
        <v>2.3991596638655461E-31</v>
      </c>
      <c r="W15" s="53">
        <f t="shared" si="2"/>
        <v>1.0000132994915967</v>
      </c>
      <c r="Y15">
        <v>1</v>
      </c>
      <c r="Z15">
        <v>1</v>
      </c>
      <c r="AA15" s="14">
        <v>2.42E-20</v>
      </c>
      <c r="AB15" s="14">
        <v>5.3700000000000001E-20</v>
      </c>
      <c r="AC15" s="14">
        <v>2.4500000000000001E-18</v>
      </c>
      <c r="AD15" s="14">
        <v>1.6799999999999999E-16</v>
      </c>
      <c r="AE15" s="14">
        <v>9.76E-34</v>
      </c>
      <c r="AF15" s="14">
        <v>1.4600000000000001E-16</v>
      </c>
      <c r="AG15" s="14">
        <v>2.3800000000000001E-11</v>
      </c>
      <c r="AH15" s="14">
        <v>5.7100000000000001E-42</v>
      </c>
      <c r="AI15" s="14">
        <v>2.3800000000000001E-11</v>
      </c>
    </row>
    <row r="16" spans="2:36">
      <c r="B16" s="2" t="s">
        <v>139</v>
      </c>
      <c r="C16" t="s">
        <v>133</v>
      </c>
      <c r="D16" t="s">
        <v>108</v>
      </c>
      <c r="E16" s="28">
        <v>4.65E-2</v>
      </c>
      <c r="F16" s="29">
        <v>7.4999999999999997E-3</v>
      </c>
      <c r="G16" s="39">
        <v>10.094076795736262</v>
      </c>
      <c r="H16" s="29">
        <v>4.7168583157646084E-11</v>
      </c>
      <c r="I16" s="39">
        <v>9.0922396737594386</v>
      </c>
      <c r="J16" s="29">
        <f t="shared" si="1"/>
        <v>3.6135315412708257E-7</v>
      </c>
      <c r="K16" s="23" t="s">
        <v>48</v>
      </c>
      <c r="L16" s="23" t="s">
        <v>49</v>
      </c>
      <c r="M16" s="39">
        <v>8.4499999999999993</v>
      </c>
      <c r="N16" s="51" t="s">
        <v>50</v>
      </c>
      <c r="O16" s="37">
        <f t="shared" si="0"/>
        <v>4.8516949152542372E-10</v>
      </c>
      <c r="P16" s="37">
        <f t="shared" si="0"/>
        <v>1.0741525423728813E-9</v>
      </c>
      <c r="Q16" s="37">
        <f t="shared" si="0"/>
        <v>5.0211864406779661E-8</v>
      </c>
      <c r="R16" s="37">
        <f t="shared" si="0"/>
        <v>3.432203389830508E-6</v>
      </c>
      <c r="S16" s="37">
        <f t="shared" si="0"/>
        <v>1.8877118644067796E-23</v>
      </c>
      <c r="T16" s="37">
        <f t="shared" si="0"/>
        <v>2.923728813559322E-6</v>
      </c>
      <c r="U16" s="37">
        <f t="shared" si="0"/>
        <v>1</v>
      </c>
      <c r="V16" s="37">
        <f t="shared" si="0"/>
        <v>1.0805084745762712E-31</v>
      </c>
      <c r="W16" s="53">
        <f t="shared" si="2"/>
        <v>1.0000064077033899</v>
      </c>
      <c r="Y16">
        <v>1</v>
      </c>
      <c r="Z16">
        <v>1</v>
      </c>
      <c r="AA16" s="14">
        <v>2.2899999999999999E-20</v>
      </c>
      <c r="AB16" s="14">
        <v>5.0699999999999998E-20</v>
      </c>
      <c r="AC16" s="14">
        <v>2.3700000000000001E-18</v>
      </c>
      <c r="AD16" s="14">
        <v>1.6199999999999999E-16</v>
      </c>
      <c r="AE16" s="14">
        <v>8.91E-34</v>
      </c>
      <c r="AF16" s="14">
        <v>1.38E-16</v>
      </c>
      <c r="AG16" s="14">
        <v>4.7200000000000002E-11</v>
      </c>
      <c r="AH16" s="14">
        <v>5.1E-42</v>
      </c>
      <c r="AI16" s="14">
        <v>4.7200000000000002E-11</v>
      </c>
    </row>
    <row r="17" spans="2:36">
      <c r="B17" s="2" t="s">
        <v>140</v>
      </c>
      <c r="C17" t="s">
        <v>133</v>
      </c>
      <c r="D17" t="s">
        <v>108</v>
      </c>
      <c r="E17" s="28">
        <v>4.65E-2</v>
      </c>
      <c r="F17" s="29">
        <v>7.4999999999999997E-3</v>
      </c>
      <c r="G17" s="39">
        <v>24.278444625723502</v>
      </c>
      <c r="H17" s="29">
        <v>1.1345067582113785E-10</v>
      </c>
      <c r="I17" s="39">
        <v>24.493066076214898</v>
      </c>
      <c r="J17" s="29">
        <f t="shared" si="1"/>
        <v>9.7342865987426755E-7</v>
      </c>
      <c r="K17" s="23" t="s">
        <v>48</v>
      </c>
      <c r="L17" s="23" t="s">
        <v>49</v>
      </c>
      <c r="M17" s="39">
        <v>8.3800000000000008</v>
      </c>
      <c r="N17" s="51" t="s">
        <v>50</v>
      </c>
      <c r="O17" s="37">
        <f t="shared" si="0"/>
        <v>2.0353982300884955E-10</v>
      </c>
      <c r="P17" s="37">
        <f t="shared" si="0"/>
        <v>4.5221238938053098E-10</v>
      </c>
      <c r="Q17" s="37">
        <f t="shared" si="0"/>
        <v>1.7964601769911505E-8</v>
      </c>
      <c r="R17" s="37">
        <f t="shared" si="0"/>
        <v>1.2300884955752211E-6</v>
      </c>
      <c r="S17" s="37">
        <f t="shared" si="0"/>
        <v>6.778761061946903E-24</v>
      </c>
      <c r="T17" s="37">
        <f t="shared" si="0"/>
        <v>1.2212389380530974E-6</v>
      </c>
      <c r="U17" s="37">
        <f t="shared" si="0"/>
        <v>1</v>
      </c>
      <c r="V17" s="37">
        <f t="shared" si="0"/>
        <v>4.5575221238938051E-32</v>
      </c>
      <c r="W17" s="53">
        <f t="shared" si="2"/>
        <v>1.0000024699477876</v>
      </c>
      <c r="Y17">
        <v>1</v>
      </c>
      <c r="Z17">
        <v>1</v>
      </c>
      <c r="AA17" s="14">
        <v>2.2999999999999999E-20</v>
      </c>
      <c r="AB17" s="14">
        <v>5.1099999999999999E-20</v>
      </c>
      <c r="AC17" s="14">
        <v>2.03E-18</v>
      </c>
      <c r="AD17" s="14">
        <v>1.3899999999999999E-16</v>
      </c>
      <c r="AE17" s="14">
        <v>7.6599999999999999E-34</v>
      </c>
      <c r="AF17" s="14">
        <v>1.38E-16</v>
      </c>
      <c r="AG17" s="14">
        <v>1.13E-10</v>
      </c>
      <c r="AH17" s="14">
        <v>5.1499999999999997E-42</v>
      </c>
      <c r="AI17" s="14">
        <v>1.13E-10</v>
      </c>
    </row>
    <row r="18" spans="2:36">
      <c r="B18" s="2" t="s">
        <v>141</v>
      </c>
      <c r="C18" t="s">
        <v>133</v>
      </c>
      <c r="D18" t="s">
        <v>108</v>
      </c>
      <c r="E18" s="28">
        <v>4.65E-2</v>
      </c>
      <c r="F18" s="29">
        <v>7.4999999999999997E-3</v>
      </c>
      <c r="G18" s="39">
        <v>48.652330446628397</v>
      </c>
      <c r="H18" s="29">
        <v>2.2734733853564672E-10</v>
      </c>
      <c r="I18" s="39">
        <v>49.082417047776602</v>
      </c>
      <c r="J18" s="29">
        <f t="shared" si="1"/>
        <v>1.9506839732329104E-6</v>
      </c>
      <c r="K18" s="23" t="s">
        <v>48</v>
      </c>
      <c r="L18" s="23" t="s">
        <v>49</v>
      </c>
      <c r="M18" s="39">
        <v>8.33</v>
      </c>
      <c r="N18" s="51" t="s">
        <v>50</v>
      </c>
      <c r="O18" s="37">
        <f t="shared" si="0"/>
        <v>1.1101321585903084E-10</v>
      </c>
      <c r="P18" s="37">
        <f t="shared" si="0"/>
        <v>2.4757709251101325E-10</v>
      </c>
      <c r="Q18" s="37">
        <f t="shared" si="0"/>
        <v>8.7665198237885456E-9</v>
      </c>
      <c r="R18" s="37">
        <f t="shared" si="0"/>
        <v>5.9911894273127754E-7</v>
      </c>
      <c r="S18" s="37">
        <f t="shared" si="0"/>
        <v>3.6255506607929514E-24</v>
      </c>
      <c r="T18" s="37">
        <f t="shared" si="0"/>
        <v>6.6960352422907496E-7</v>
      </c>
      <c r="U18" s="37">
        <f t="shared" si="0"/>
        <v>1</v>
      </c>
      <c r="V18" s="37">
        <f t="shared" si="0"/>
        <v>2.7312775330396477E-32</v>
      </c>
      <c r="W18" s="53">
        <f t="shared" si="2"/>
        <v>1.0000012778475771</v>
      </c>
      <c r="Y18">
        <v>1</v>
      </c>
      <c r="Z18">
        <v>1</v>
      </c>
      <c r="AA18" s="14">
        <v>2.52E-20</v>
      </c>
      <c r="AB18" s="14">
        <v>5.62E-20</v>
      </c>
      <c r="AC18" s="14">
        <v>1.9899999999999998E-18</v>
      </c>
      <c r="AD18" s="14">
        <v>1.3599999999999999E-16</v>
      </c>
      <c r="AE18" s="14">
        <v>8.2299999999999993E-34</v>
      </c>
      <c r="AF18" s="14">
        <v>1.52E-16</v>
      </c>
      <c r="AG18" s="14">
        <v>2.2699999999999999E-10</v>
      </c>
      <c r="AH18" s="14">
        <v>6.2000000000000005E-42</v>
      </c>
      <c r="AI18" s="14">
        <v>2.2699999999999999E-10</v>
      </c>
    </row>
    <row r="19" spans="2:36">
      <c r="B19" s="2" t="s">
        <v>142</v>
      </c>
      <c r="C19" t="s">
        <v>133</v>
      </c>
      <c r="D19" t="s">
        <v>108</v>
      </c>
      <c r="E19" s="28">
        <v>4.65E-2</v>
      </c>
      <c r="F19" s="29">
        <v>7.4999999999999997E-3</v>
      </c>
      <c r="G19" s="39">
        <v>96.521369831280651</v>
      </c>
      <c r="H19" s="29">
        <v>4.5103443846392826E-10</v>
      </c>
      <c r="I19" s="39">
        <v>86.941623875526048</v>
      </c>
      <c r="J19" s="29">
        <f t="shared" si="1"/>
        <v>3.4553235659879746E-6</v>
      </c>
      <c r="K19" s="23" t="s">
        <v>48</v>
      </c>
      <c r="L19" s="23" t="s">
        <v>49</v>
      </c>
      <c r="M19" s="39">
        <v>8.25</v>
      </c>
      <c r="N19" s="51" t="s">
        <v>50</v>
      </c>
      <c r="O19" s="37">
        <f t="shared" si="0"/>
        <v>7.2727272727272723E-11</v>
      </c>
      <c r="P19" s="37">
        <f t="shared" si="0"/>
        <v>1.6208425720620842E-10</v>
      </c>
      <c r="Q19" s="37">
        <f t="shared" si="0"/>
        <v>4.767184035476719E-9</v>
      </c>
      <c r="R19" s="37">
        <f t="shared" si="0"/>
        <v>3.2594235033259423E-7</v>
      </c>
      <c r="S19" s="37">
        <f t="shared" si="0"/>
        <v>2.5720620842572065E-24</v>
      </c>
      <c r="T19" s="37">
        <f t="shared" si="0"/>
        <v>4.3902439024390241E-7</v>
      </c>
      <c r="U19" s="37">
        <f t="shared" si="0"/>
        <v>1</v>
      </c>
      <c r="V19" s="37">
        <f t="shared" si="0"/>
        <v>2.3281596452328161E-32</v>
      </c>
      <c r="W19" s="53">
        <f t="shared" si="2"/>
        <v>1.0000007699687361</v>
      </c>
      <c r="Y19">
        <v>1</v>
      </c>
      <c r="Z19">
        <v>1</v>
      </c>
      <c r="AA19" s="14">
        <v>3.28E-20</v>
      </c>
      <c r="AB19" s="14">
        <v>7.3099999999999995E-20</v>
      </c>
      <c r="AC19" s="14">
        <v>2.1500000000000001E-18</v>
      </c>
      <c r="AD19" s="14">
        <v>1.47E-16</v>
      </c>
      <c r="AE19" s="14">
        <v>1.1600000000000001E-33</v>
      </c>
      <c r="AF19" s="14">
        <v>1.9799999999999999E-16</v>
      </c>
      <c r="AG19" s="14">
        <v>4.5099999999999999E-10</v>
      </c>
      <c r="AH19" s="14">
        <v>1.0500000000000001E-41</v>
      </c>
      <c r="AI19" s="14">
        <v>4.5099999999999999E-10</v>
      </c>
    </row>
    <row r="20" spans="2:36">
      <c r="B20" s="2" t="s">
        <v>143</v>
      </c>
      <c r="C20" t="s">
        <v>144</v>
      </c>
      <c r="D20" t="s">
        <v>102</v>
      </c>
      <c r="E20" s="28">
        <v>4.65E-2</v>
      </c>
      <c r="F20" s="29">
        <v>7.4999999999999997E-3</v>
      </c>
      <c r="G20" s="39">
        <v>4.9955040463582776</v>
      </c>
      <c r="H20" s="29">
        <v>2.3343476852141483E-11</v>
      </c>
      <c r="I20" s="39">
        <v>4.3197122589669306</v>
      </c>
      <c r="J20" s="29">
        <f t="shared" si="1"/>
        <v>1.7167845390218476E-7</v>
      </c>
      <c r="K20" s="23" t="s">
        <v>48</v>
      </c>
      <c r="L20" s="23" t="s">
        <v>49</v>
      </c>
      <c r="M20" s="39">
        <v>8.51</v>
      </c>
      <c r="N20" s="51" t="s">
        <v>50</v>
      </c>
      <c r="O20" s="37">
        <f t="shared" si="0"/>
        <v>9.1845493562231758E-10</v>
      </c>
      <c r="P20" s="37">
        <f t="shared" si="0"/>
        <v>2.0343347639484979E-9</v>
      </c>
      <c r="Q20" s="37">
        <f t="shared" si="0"/>
        <v>1.0901287553648069E-7</v>
      </c>
      <c r="R20" s="37">
        <f t="shared" si="0"/>
        <v>7.4678111587982827E-6</v>
      </c>
      <c r="S20" s="37">
        <f t="shared" si="0"/>
        <v>3.8454935622317598E-23</v>
      </c>
      <c r="T20" s="37">
        <f t="shared" si="0"/>
        <v>5.5364806866952792E-6</v>
      </c>
      <c r="U20" s="37">
        <f t="shared" si="0"/>
        <v>1</v>
      </c>
      <c r="V20" s="37">
        <f t="shared" si="0"/>
        <v>1.9141630901287555E-31</v>
      </c>
      <c r="W20" s="53">
        <f t="shared" si="2"/>
        <v>1.0000131162575108</v>
      </c>
      <c r="Y20">
        <v>1</v>
      </c>
      <c r="Z20">
        <v>1</v>
      </c>
      <c r="AA20" s="14">
        <v>2.14E-20</v>
      </c>
      <c r="AB20" s="14">
        <v>4.7400000000000003E-20</v>
      </c>
      <c r="AC20" s="14">
        <v>2.54E-18</v>
      </c>
      <c r="AD20" s="14">
        <v>1.7399999999999999E-16</v>
      </c>
      <c r="AE20" s="14">
        <v>8.9599999999999999E-34</v>
      </c>
      <c r="AF20" s="14">
        <v>1.29E-16</v>
      </c>
      <c r="AG20" s="14">
        <v>2.33E-11</v>
      </c>
      <c r="AH20" s="14">
        <v>4.46E-42</v>
      </c>
      <c r="AI20" s="14">
        <v>2.33E-11</v>
      </c>
    </row>
    <row r="21" spans="2:36">
      <c r="B21" s="2" t="s">
        <v>145</v>
      </c>
      <c r="C21" t="s">
        <v>144</v>
      </c>
      <c r="D21" t="s">
        <v>102</v>
      </c>
      <c r="E21" s="28">
        <v>4.65E-2</v>
      </c>
      <c r="F21" s="29">
        <v>7.4999999999999997E-3</v>
      </c>
      <c r="G21" s="39">
        <v>10.122072190618864</v>
      </c>
      <c r="H21" s="29">
        <v>4.7299402759901236E-11</v>
      </c>
      <c r="I21" s="39">
        <v>9.1174565256999411</v>
      </c>
      <c r="J21" s="29">
        <f t="shared" si="1"/>
        <v>3.6235534823027521E-7</v>
      </c>
      <c r="K21" s="23" t="s">
        <v>48</v>
      </c>
      <c r="L21" s="23" t="s">
        <v>49</v>
      </c>
      <c r="M21" s="39">
        <v>8.3699999999999992</v>
      </c>
      <c r="N21" s="51" t="s">
        <v>50</v>
      </c>
      <c r="O21" s="37">
        <f t="shared" ref="O21:V29" si="3">AA21/$AI21</f>
        <v>5.5602536997885834E-10</v>
      </c>
      <c r="P21" s="37">
        <f t="shared" si="3"/>
        <v>1.2389006342494713E-9</v>
      </c>
      <c r="Q21" s="37">
        <f t="shared" si="3"/>
        <v>4.7991543340380548E-8</v>
      </c>
      <c r="R21" s="37">
        <f t="shared" si="3"/>
        <v>3.2769556025369979E-6</v>
      </c>
      <c r="S21" s="37">
        <f t="shared" si="3"/>
        <v>2.0782241014799153E-23</v>
      </c>
      <c r="T21" s="37">
        <f t="shared" si="3"/>
        <v>3.3615221987315008E-6</v>
      </c>
      <c r="U21" s="37">
        <f t="shared" si="3"/>
        <v>1</v>
      </c>
      <c r="V21" s="37">
        <f t="shared" si="3"/>
        <v>1.427061310782241E-31</v>
      </c>
      <c r="W21" s="53">
        <f t="shared" si="2"/>
        <v>1.0000066882642706</v>
      </c>
      <c r="Y21">
        <v>1</v>
      </c>
      <c r="Z21">
        <v>1</v>
      </c>
      <c r="AA21" s="14">
        <v>2.63E-20</v>
      </c>
      <c r="AB21" s="14">
        <v>5.8599999999999995E-20</v>
      </c>
      <c r="AC21" s="14">
        <v>2.2699999999999999E-18</v>
      </c>
      <c r="AD21" s="14">
        <v>1.55E-16</v>
      </c>
      <c r="AE21" s="14">
        <v>9.8299999999999995E-34</v>
      </c>
      <c r="AF21" s="14">
        <v>1.59E-16</v>
      </c>
      <c r="AG21" s="14">
        <v>4.7300000000000001E-11</v>
      </c>
      <c r="AH21" s="14">
        <v>6.7500000000000001E-42</v>
      </c>
      <c r="AI21" s="14">
        <v>4.7300000000000001E-11</v>
      </c>
    </row>
    <row r="22" spans="2:36">
      <c r="B22" s="2" t="s">
        <v>146</v>
      </c>
      <c r="C22" t="s">
        <v>144</v>
      </c>
      <c r="D22" t="s">
        <v>102</v>
      </c>
      <c r="E22" s="28">
        <v>4.65E-2</v>
      </c>
      <c r="F22" s="29">
        <v>7.4999999999999997E-3</v>
      </c>
      <c r="G22" s="39">
        <v>24.590808939250866</v>
      </c>
      <c r="H22" s="29">
        <v>1.1491032214603208E-10</v>
      </c>
      <c r="I22" s="39">
        <v>24.808191690273848</v>
      </c>
      <c r="J22" s="29">
        <f t="shared" si="1"/>
        <v>9.8595270660777741E-7</v>
      </c>
      <c r="K22" s="23" t="s">
        <v>48</v>
      </c>
      <c r="L22" s="23" t="s">
        <v>49</v>
      </c>
      <c r="M22" s="39">
        <v>8.36</v>
      </c>
      <c r="N22" s="51" t="s">
        <v>50</v>
      </c>
      <c r="O22" s="37">
        <f t="shared" si="3"/>
        <v>2.0782608695652172E-10</v>
      </c>
      <c r="P22" s="37">
        <f t="shared" si="3"/>
        <v>4.626086956521739E-10</v>
      </c>
      <c r="Q22" s="37">
        <f t="shared" si="3"/>
        <v>1.7565217391304348E-8</v>
      </c>
      <c r="R22" s="37">
        <f t="shared" si="3"/>
        <v>1.1999999999999999E-6</v>
      </c>
      <c r="S22" s="37">
        <f t="shared" si="3"/>
        <v>6.8956521739130428E-24</v>
      </c>
      <c r="T22" s="37">
        <f t="shared" si="3"/>
        <v>1.2521739130434782E-6</v>
      </c>
      <c r="U22" s="37">
        <f t="shared" si="3"/>
        <v>1</v>
      </c>
      <c r="V22" s="37">
        <f t="shared" si="3"/>
        <v>4.8521739130434782E-32</v>
      </c>
      <c r="W22" s="53">
        <f t="shared" si="2"/>
        <v>1.0000024704095651</v>
      </c>
      <c r="Y22" s="3">
        <v>1</v>
      </c>
      <c r="Z22" s="3">
        <v>1</v>
      </c>
      <c r="AA22" s="55">
        <v>2.3899999999999999E-20</v>
      </c>
      <c r="AB22" s="55">
        <v>5.3200000000000003E-20</v>
      </c>
      <c r="AC22" s="55">
        <v>2.02E-18</v>
      </c>
      <c r="AD22" s="55">
        <v>1.38E-16</v>
      </c>
      <c r="AE22" s="55">
        <v>7.9299999999999999E-34</v>
      </c>
      <c r="AF22" s="55">
        <v>1.44E-16</v>
      </c>
      <c r="AG22" s="55">
        <v>1.15E-10</v>
      </c>
      <c r="AH22" s="55">
        <v>5.5800000000000002E-42</v>
      </c>
      <c r="AI22" s="55">
        <v>1.15E-10</v>
      </c>
    </row>
    <row r="23" spans="2:36">
      <c r="B23" s="2" t="s">
        <v>147</v>
      </c>
      <c r="C23" t="s">
        <v>144</v>
      </c>
      <c r="D23" t="s">
        <v>102</v>
      </c>
      <c r="E23" s="28">
        <v>4.65E-2</v>
      </c>
      <c r="F23" s="29">
        <v>7.4999999999999997E-3</v>
      </c>
      <c r="G23" s="39">
        <v>49.524564183835182</v>
      </c>
      <c r="H23" s="29">
        <v>2.3142319712072514E-10</v>
      </c>
      <c r="I23" s="39">
        <v>49.962361331220301</v>
      </c>
      <c r="J23" s="29">
        <f t="shared" si="1"/>
        <v>1.9856556252886906E-6</v>
      </c>
      <c r="K23" s="23" t="s">
        <v>48</v>
      </c>
      <c r="L23" s="23" t="s">
        <v>49</v>
      </c>
      <c r="M23" s="39">
        <v>8.2899999999999991</v>
      </c>
      <c r="N23" s="51" t="s">
        <v>50</v>
      </c>
      <c r="O23" s="37">
        <f t="shared" si="3"/>
        <v>1.1731601731601731E-10</v>
      </c>
      <c r="P23" s="37">
        <f t="shared" si="3"/>
        <v>2.6147186147186144E-10</v>
      </c>
      <c r="Q23" s="37">
        <f t="shared" si="3"/>
        <v>8.441558441558441E-9</v>
      </c>
      <c r="R23" s="37">
        <f t="shared" si="3"/>
        <v>5.7575757575757569E-7</v>
      </c>
      <c r="S23" s="37">
        <f t="shared" si="3"/>
        <v>3.7489177489177494E-24</v>
      </c>
      <c r="T23" s="37">
        <f t="shared" si="3"/>
        <v>7.0562770562770572E-7</v>
      </c>
      <c r="U23" s="37">
        <f t="shared" si="3"/>
        <v>1</v>
      </c>
      <c r="V23" s="37">
        <f t="shared" si="3"/>
        <v>3.0952380952380954E-32</v>
      </c>
      <c r="W23" s="53">
        <f t="shared" si="2"/>
        <v>1.0000012902056277</v>
      </c>
      <c r="Y23">
        <v>1</v>
      </c>
      <c r="Z23">
        <v>1</v>
      </c>
      <c r="AA23" s="14">
        <v>2.71E-20</v>
      </c>
      <c r="AB23" s="14">
        <v>6.0399999999999995E-20</v>
      </c>
      <c r="AC23" s="14">
        <v>1.95E-18</v>
      </c>
      <c r="AD23" s="14">
        <v>1.3299999999999999E-16</v>
      </c>
      <c r="AE23" s="14">
        <v>8.6600000000000005E-34</v>
      </c>
      <c r="AF23" s="14">
        <v>1.6300000000000001E-16</v>
      </c>
      <c r="AG23" s="14">
        <v>2.31E-10</v>
      </c>
      <c r="AH23" s="14">
        <v>7.1500000000000001E-42</v>
      </c>
      <c r="AI23" s="14">
        <v>2.31E-10</v>
      </c>
    </row>
    <row r="24" spans="2:36">
      <c r="B24" s="2" t="s">
        <v>148</v>
      </c>
      <c r="C24" t="s">
        <v>144</v>
      </c>
      <c r="D24" t="s">
        <v>102</v>
      </c>
      <c r="E24" s="28">
        <v>4.65E-2</v>
      </c>
      <c r="F24" s="29">
        <v>7.4999999999999997E-3</v>
      </c>
      <c r="G24" s="39">
        <v>100.48837349518661</v>
      </c>
      <c r="H24" s="29">
        <v>4.6957183876255423E-10</v>
      </c>
      <c r="I24" s="39">
        <v>81.722169744960524</v>
      </c>
      <c r="J24" s="29">
        <f t="shared" si="1"/>
        <v>3.2478866438900294E-6</v>
      </c>
      <c r="K24" s="23" t="s">
        <v>48</v>
      </c>
      <c r="L24" s="23" t="s">
        <v>49</v>
      </c>
      <c r="M24" s="39">
        <v>8.2799999999999994</v>
      </c>
      <c r="N24" s="51" t="s">
        <v>50</v>
      </c>
      <c r="O24" s="37">
        <f t="shared" si="3"/>
        <v>7.3191489361702114E-11</v>
      </c>
      <c r="P24" s="37">
        <f t="shared" si="3"/>
        <v>1.6297872340425532E-10</v>
      </c>
      <c r="Q24" s="37">
        <f t="shared" si="3"/>
        <v>5.1489361702127652E-9</v>
      </c>
      <c r="R24" s="37">
        <f t="shared" si="3"/>
        <v>3.51063829787234E-7</v>
      </c>
      <c r="S24" s="37">
        <f t="shared" si="3"/>
        <v>2.8936170212765956E-24</v>
      </c>
      <c r="T24" s="37">
        <f t="shared" si="3"/>
        <v>4.404255319148936E-7</v>
      </c>
      <c r="U24" s="37">
        <f t="shared" si="3"/>
        <v>1</v>
      </c>
      <c r="V24" s="37">
        <f t="shared" si="3"/>
        <v>2.4468085106382979E-32</v>
      </c>
      <c r="W24" s="53">
        <f t="shared" si="2"/>
        <v>1.0000007968744682</v>
      </c>
      <c r="Y24">
        <v>1</v>
      </c>
      <c r="Z24">
        <v>1</v>
      </c>
      <c r="AA24" s="14">
        <v>3.4399999999999998E-20</v>
      </c>
      <c r="AB24" s="14">
        <v>7.6600000000000003E-20</v>
      </c>
      <c r="AC24" s="14">
        <v>2.4199999999999998E-18</v>
      </c>
      <c r="AD24" s="14">
        <v>1.6499999999999999E-16</v>
      </c>
      <c r="AE24" s="14">
        <v>1.36E-33</v>
      </c>
      <c r="AF24" s="14">
        <v>2.0700000000000001E-16</v>
      </c>
      <c r="AG24" s="14">
        <v>4.7000000000000003E-10</v>
      </c>
      <c r="AH24" s="14">
        <v>1.1500000000000001E-41</v>
      </c>
      <c r="AI24" s="14">
        <v>4.7000000000000003E-10</v>
      </c>
    </row>
    <row r="25" spans="2:36" s="3" customFormat="1">
      <c r="B25" s="2" t="s">
        <v>149</v>
      </c>
      <c r="C25" t="s">
        <v>144</v>
      </c>
      <c r="D25" s="3" t="s">
        <v>108</v>
      </c>
      <c r="E25" s="28">
        <v>4.65E-2</v>
      </c>
      <c r="F25" s="29">
        <v>7.4999999999999997E-3</v>
      </c>
      <c r="G25" s="39">
        <v>4.8809058961343235</v>
      </c>
      <c r="H25" s="29">
        <v>2.2807971477263195E-11</v>
      </c>
      <c r="I25" s="39">
        <v>4.220616946505273</v>
      </c>
      <c r="J25" s="29">
        <f t="shared" si="1"/>
        <v>1.6774010592609993E-7</v>
      </c>
      <c r="K25" s="23" t="s">
        <v>48</v>
      </c>
      <c r="L25" s="23" t="s">
        <v>49</v>
      </c>
      <c r="M25" s="39">
        <v>8.52</v>
      </c>
      <c r="N25" s="51" t="s">
        <v>50</v>
      </c>
      <c r="O25" s="37">
        <f t="shared" si="3"/>
        <v>9.2543859649122798E-10</v>
      </c>
      <c r="P25" s="37">
        <f t="shared" si="3"/>
        <v>2.0482456140350874E-9</v>
      </c>
      <c r="Q25" s="37">
        <f t="shared" si="3"/>
        <v>1.1228070175438595E-7</v>
      </c>
      <c r="R25" s="37">
        <f t="shared" si="3"/>
        <v>7.7192982456140339E-6</v>
      </c>
      <c r="S25" s="37">
        <f t="shared" si="3"/>
        <v>3.9035087719298238E-23</v>
      </c>
      <c r="T25" s="37">
        <f t="shared" si="3"/>
        <v>5.5701754385964904E-6</v>
      </c>
      <c r="U25" s="37">
        <f t="shared" si="3"/>
        <v>1</v>
      </c>
      <c r="V25" s="37">
        <f t="shared" si="3"/>
        <v>1.8991228070175438E-31</v>
      </c>
      <c r="W25" s="53">
        <f t="shared" si="2"/>
        <v>1.0000134047280702</v>
      </c>
      <c r="X25"/>
      <c r="Y25">
        <v>1</v>
      </c>
      <c r="Z25">
        <v>1</v>
      </c>
      <c r="AA25" s="14">
        <v>2.1099999999999999E-20</v>
      </c>
      <c r="AB25" s="14">
        <v>4.6699999999999998E-20</v>
      </c>
      <c r="AC25" s="14">
        <v>2.5599999999999999E-18</v>
      </c>
      <c r="AD25" s="14">
        <v>1.76E-16</v>
      </c>
      <c r="AE25" s="14">
        <v>8.8999999999999993E-34</v>
      </c>
      <c r="AF25" s="14">
        <v>1.2699999999999999E-16</v>
      </c>
      <c r="AG25" s="14">
        <v>2.2800000000000001E-11</v>
      </c>
      <c r="AH25" s="14">
        <v>4.33E-42</v>
      </c>
      <c r="AI25" s="14">
        <v>2.2800000000000001E-11</v>
      </c>
      <c r="AJ25"/>
    </row>
    <row r="26" spans="2:36" s="3" customFormat="1">
      <c r="B26" s="2" t="s">
        <v>150</v>
      </c>
      <c r="C26" t="s">
        <v>144</v>
      </c>
      <c r="D26" s="3" t="s">
        <v>108</v>
      </c>
      <c r="E26" s="28">
        <v>4.65E-2</v>
      </c>
      <c r="F26" s="29">
        <v>7.4999999999999997E-3</v>
      </c>
      <c r="G26" s="39">
        <v>9.8498877112800916</v>
      </c>
      <c r="H26" s="29">
        <v>4.6027512669533139E-11</v>
      </c>
      <c r="I26" s="39">
        <v>8.8722863559355432</v>
      </c>
      <c r="J26" s="29">
        <f t="shared" si="1"/>
        <v>3.5261154281807073E-7</v>
      </c>
      <c r="K26" s="23" t="s">
        <v>48</v>
      </c>
      <c r="L26" s="23" t="s">
        <v>49</v>
      </c>
      <c r="M26" s="39">
        <v>8.5</v>
      </c>
      <c r="N26" s="51" t="s">
        <v>50</v>
      </c>
      <c r="O26" s="37">
        <f t="shared" si="3"/>
        <v>4.5434782608695644E-10</v>
      </c>
      <c r="P26" s="37">
        <f t="shared" si="3"/>
        <v>1.0086956521739131E-9</v>
      </c>
      <c r="Q26" s="37">
        <f t="shared" si="3"/>
        <v>5.2826086956521737E-8</v>
      </c>
      <c r="R26" s="37">
        <f t="shared" si="3"/>
        <v>3.6304347826086954E-6</v>
      </c>
      <c r="S26" s="37">
        <f t="shared" si="3"/>
        <v>1.8217391304347827E-23</v>
      </c>
      <c r="T26" s="37">
        <f t="shared" si="3"/>
        <v>2.7391304347826087E-6</v>
      </c>
      <c r="U26" s="37">
        <f t="shared" si="3"/>
        <v>1</v>
      </c>
      <c r="V26" s="37">
        <f t="shared" si="3"/>
        <v>9.2826086956521741E-32</v>
      </c>
      <c r="W26" s="53">
        <f t="shared" si="2"/>
        <v>1.0000064238543478</v>
      </c>
      <c r="X26"/>
      <c r="Y26">
        <v>1</v>
      </c>
      <c r="Z26">
        <v>1</v>
      </c>
      <c r="AA26" s="14">
        <v>2.0899999999999999E-20</v>
      </c>
      <c r="AB26" s="14">
        <v>4.64E-20</v>
      </c>
      <c r="AC26" s="14">
        <v>2.4300000000000002E-18</v>
      </c>
      <c r="AD26" s="14">
        <v>1.67E-16</v>
      </c>
      <c r="AE26" s="14">
        <v>8.3800000000000007E-34</v>
      </c>
      <c r="AF26" s="14">
        <v>1.26E-16</v>
      </c>
      <c r="AG26" s="14">
        <v>4.6000000000000003E-11</v>
      </c>
      <c r="AH26" s="14">
        <v>4.2700000000000002E-42</v>
      </c>
      <c r="AI26" s="14">
        <v>4.6000000000000003E-11</v>
      </c>
      <c r="AJ26"/>
    </row>
    <row r="27" spans="2:36" s="3" customFormat="1">
      <c r="B27" s="2" t="s">
        <v>151</v>
      </c>
      <c r="C27" t="s">
        <v>144</v>
      </c>
      <c r="D27" s="3" t="s">
        <v>108</v>
      </c>
      <c r="E27" s="28">
        <v>4.65E-2</v>
      </c>
      <c r="F27" s="29">
        <v>7.4999999999999997E-3</v>
      </c>
      <c r="G27" s="39">
        <v>24.11870260674938</v>
      </c>
      <c r="H27" s="29">
        <v>1.1270421778854851E-10</v>
      </c>
      <c r="I27" s="39">
        <v>24.331911937793045</v>
      </c>
      <c r="J27" s="29">
        <f t="shared" si="1"/>
        <v>9.6702390611624312E-7</v>
      </c>
      <c r="K27" s="23" t="s">
        <v>48</v>
      </c>
      <c r="L27" s="23" t="s">
        <v>49</v>
      </c>
      <c r="M27" s="39">
        <v>8.4499999999999993</v>
      </c>
      <c r="N27" s="51" t="s">
        <v>50</v>
      </c>
      <c r="O27" s="37">
        <f t="shared" si="3"/>
        <v>1.8141592920353984E-10</v>
      </c>
      <c r="P27" s="37">
        <f t="shared" si="3"/>
        <v>4.0176991150442482E-10</v>
      </c>
      <c r="Q27" s="37">
        <f t="shared" si="3"/>
        <v>1.8761061946902653E-8</v>
      </c>
      <c r="R27" s="37">
        <f t="shared" si="3"/>
        <v>1.2831858407079645E-6</v>
      </c>
      <c r="S27" s="37">
        <f t="shared" si="3"/>
        <v>6.3008849557522125E-24</v>
      </c>
      <c r="T27" s="37">
        <f t="shared" si="3"/>
        <v>1.0884955752212391E-6</v>
      </c>
      <c r="U27" s="37">
        <f t="shared" si="3"/>
        <v>1</v>
      </c>
      <c r="V27" s="37">
        <f t="shared" si="3"/>
        <v>3.601769911504425E-32</v>
      </c>
      <c r="W27" s="53">
        <f t="shared" si="2"/>
        <v>1.0000023910256637</v>
      </c>
      <c r="X27"/>
      <c r="Y27">
        <v>1</v>
      </c>
      <c r="Z27">
        <v>1</v>
      </c>
      <c r="AA27" s="14">
        <v>2.05E-20</v>
      </c>
      <c r="AB27" s="14">
        <v>4.5400000000000003E-20</v>
      </c>
      <c r="AC27" s="14">
        <v>2.1199999999999999E-18</v>
      </c>
      <c r="AD27" s="14">
        <v>1.4499999999999999E-16</v>
      </c>
      <c r="AE27" s="14">
        <v>7.12E-34</v>
      </c>
      <c r="AF27" s="14">
        <v>1.23E-16</v>
      </c>
      <c r="AG27" s="14">
        <v>1.13E-10</v>
      </c>
      <c r="AH27" s="14">
        <v>4.0700000000000002E-42</v>
      </c>
      <c r="AI27" s="14">
        <v>1.13E-10</v>
      </c>
      <c r="AJ27"/>
    </row>
    <row r="28" spans="2:36" s="3" customFormat="1">
      <c r="B28" s="2" t="s">
        <v>152</v>
      </c>
      <c r="C28" t="s">
        <v>144</v>
      </c>
      <c r="D28" s="3" t="s">
        <v>108</v>
      </c>
      <c r="E28" s="28">
        <v>4.65E-2</v>
      </c>
      <c r="F28" s="29">
        <v>7.4999999999999997E-3</v>
      </c>
      <c r="G28" s="39">
        <v>49.292164517528299</v>
      </c>
      <c r="H28" s="29">
        <v>2.3033721737162756E-10</v>
      </c>
      <c r="I28" s="39">
        <v>49.727907251863257</v>
      </c>
      <c r="J28" s="29">
        <f t="shared" si="1"/>
        <v>1.9763377097790352E-6</v>
      </c>
      <c r="K28" s="23" t="s">
        <v>48</v>
      </c>
      <c r="L28" s="23" t="s">
        <v>49</v>
      </c>
      <c r="M28" s="39">
        <v>8.44</v>
      </c>
      <c r="N28" s="51" t="s">
        <v>50</v>
      </c>
      <c r="O28" s="37">
        <f t="shared" si="3"/>
        <v>8.9999999999999999E-11</v>
      </c>
      <c r="P28" s="37">
        <f t="shared" si="3"/>
        <v>1.9956521739130434E-10</v>
      </c>
      <c r="Q28" s="37">
        <f t="shared" si="3"/>
        <v>9.0869565217391303E-9</v>
      </c>
      <c r="R28" s="37">
        <f t="shared" si="3"/>
        <v>6.2173913043478262E-7</v>
      </c>
      <c r="S28" s="37">
        <f t="shared" si="3"/>
        <v>3.0956521739130433E-24</v>
      </c>
      <c r="T28" s="37">
        <f t="shared" si="3"/>
        <v>5.391304347826087E-7</v>
      </c>
      <c r="U28" s="37">
        <f t="shared" si="3"/>
        <v>1</v>
      </c>
      <c r="V28" s="37">
        <f t="shared" si="3"/>
        <v>1.8130434782608697E-32</v>
      </c>
      <c r="W28" s="53">
        <f t="shared" si="2"/>
        <v>1.0000011702460869</v>
      </c>
      <c r="X28"/>
      <c r="Y28">
        <v>1</v>
      </c>
      <c r="Z28">
        <v>1</v>
      </c>
      <c r="AA28" s="14">
        <v>2.0700000000000001E-20</v>
      </c>
      <c r="AB28" s="14">
        <v>4.5900000000000001E-20</v>
      </c>
      <c r="AC28" s="14">
        <v>2.09E-18</v>
      </c>
      <c r="AD28" s="14">
        <v>1.4300000000000001E-16</v>
      </c>
      <c r="AE28" s="14">
        <v>7.12E-34</v>
      </c>
      <c r="AF28" s="14">
        <v>1.2399999999999999E-16</v>
      </c>
      <c r="AG28" s="14">
        <v>2.3000000000000001E-10</v>
      </c>
      <c r="AH28" s="14">
        <v>4.1700000000000002E-42</v>
      </c>
      <c r="AI28" s="14">
        <v>2.3000000000000001E-10</v>
      </c>
      <c r="AJ28"/>
    </row>
    <row r="29" spans="2:36" s="3" customFormat="1">
      <c r="B29" s="4" t="s">
        <v>153</v>
      </c>
      <c r="C29" s="5" t="s">
        <v>144</v>
      </c>
      <c r="D29" s="5" t="s">
        <v>108</v>
      </c>
      <c r="E29" s="44">
        <v>4.65E-2</v>
      </c>
      <c r="F29" s="45">
        <v>7.4999999999999997E-3</v>
      </c>
      <c r="G29" s="46">
        <v>100.78613182826044</v>
      </c>
      <c r="H29" s="45">
        <v>4.7096323284233849E-10</v>
      </c>
      <c r="I29" s="46">
        <v>81.964321709332793</v>
      </c>
      <c r="J29" s="45">
        <f t="shared" si="1"/>
        <v>3.2575104966747868E-6</v>
      </c>
      <c r="K29" s="20" t="s">
        <v>48</v>
      </c>
      <c r="L29" s="20" t="s">
        <v>49</v>
      </c>
      <c r="M29" s="46">
        <v>8.31</v>
      </c>
      <c r="N29" s="56" t="s">
        <v>50</v>
      </c>
      <c r="O29" s="47">
        <f t="shared" si="3"/>
        <v>6.9002123142250533E-11</v>
      </c>
      <c r="P29" s="48">
        <f t="shared" si="3"/>
        <v>1.5371549893842887E-10</v>
      </c>
      <c r="Q29" s="48">
        <f t="shared" si="3"/>
        <v>5.2016985138004248E-9</v>
      </c>
      <c r="R29" s="48">
        <f t="shared" si="3"/>
        <v>3.5456475583864119E-7</v>
      </c>
      <c r="S29" s="48">
        <f t="shared" si="3"/>
        <v>2.7600849256900209E-24</v>
      </c>
      <c r="T29" s="48">
        <f t="shared" si="3"/>
        <v>4.1613588110403397E-7</v>
      </c>
      <c r="U29" s="48">
        <f t="shared" si="3"/>
        <v>1</v>
      </c>
      <c r="V29" s="48">
        <f t="shared" si="3"/>
        <v>2.1868365180467088E-32</v>
      </c>
      <c r="W29" s="57">
        <f t="shared" si="2"/>
        <v>1.0000007761250531</v>
      </c>
      <c r="X29"/>
      <c r="Y29">
        <v>1</v>
      </c>
      <c r="Z29">
        <v>1</v>
      </c>
      <c r="AA29" s="14">
        <v>3.2500000000000002E-20</v>
      </c>
      <c r="AB29" s="14">
        <v>7.2399999999999996E-20</v>
      </c>
      <c r="AC29" s="14">
        <v>2.4500000000000001E-18</v>
      </c>
      <c r="AD29" s="14">
        <v>1.67E-16</v>
      </c>
      <c r="AE29" s="14">
        <v>1.3E-33</v>
      </c>
      <c r="AF29" s="14">
        <v>1.96E-16</v>
      </c>
      <c r="AG29" s="14">
        <v>4.7100000000000003E-10</v>
      </c>
      <c r="AH29" s="14">
        <v>1.0299999999999999E-41</v>
      </c>
      <c r="AI29" s="14">
        <v>4.7100000000000003E-10</v>
      </c>
      <c r="AJ29"/>
    </row>
    <row r="30" spans="2:36" s="3" customFormat="1">
      <c r="B30" s="58"/>
      <c r="E30" s="29"/>
      <c r="F30" s="29"/>
      <c r="G30" s="29"/>
      <c r="H30" s="29"/>
      <c r="I30" s="23"/>
      <c r="J30" s="29"/>
      <c r="K30" s="23"/>
      <c r="L30" s="23"/>
      <c r="M30" s="59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2:36" s="3" customFormat="1">
      <c r="B31" s="58"/>
      <c r="E31" s="29"/>
      <c r="F31" s="29"/>
      <c r="G31" s="29"/>
      <c r="H31" s="29"/>
      <c r="I31" s="23"/>
      <c r="J31" s="29"/>
      <c r="K31" s="23"/>
      <c r="L31" s="23"/>
      <c r="M31" s="60"/>
      <c r="N31" s="23"/>
      <c r="O31" s="23"/>
      <c r="P31" s="23"/>
      <c r="Q31" s="23"/>
      <c r="R31" s="23"/>
      <c r="S31" s="23"/>
      <c r="T31" s="23"/>
      <c r="U31" s="23"/>
      <c r="V31" s="23"/>
      <c r="W31" s="23"/>
      <c r="Y31"/>
      <c r="Z31"/>
      <c r="AA31"/>
      <c r="AB31"/>
      <c r="AC31"/>
      <c r="AD31"/>
      <c r="AE31"/>
      <c r="AF31"/>
      <c r="AG31"/>
      <c r="AH31"/>
      <c r="AI31"/>
    </row>
    <row r="32" spans="2:36" s="3" customFormat="1">
      <c r="B32" s="58"/>
      <c r="E32" s="29"/>
      <c r="F32" s="29"/>
      <c r="G32" s="29"/>
      <c r="H32" s="29"/>
      <c r="I32" s="23"/>
      <c r="J32" s="29"/>
      <c r="K32" s="23"/>
      <c r="L32" s="23"/>
      <c r="M32" s="60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2:23" s="3" customFormat="1">
      <c r="B33" s="58"/>
      <c r="E33" s="29"/>
      <c r="F33" s="29"/>
      <c r="G33" s="29"/>
      <c r="H33" s="29"/>
      <c r="I33" s="23"/>
      <c r="J33" s="29"/>
      <c r="K33" s="23"/>
      <c r="L33" s="23"/>
      <c r="M33" s="60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2:23" s="3" customFormat="1">
      <c r="B34" s="58"/>
      <c r="E34" s="29"/>
      <c r="F34" s="29"/>
      <c r="G34" s="29"/>
      <c r="H34" s="29"/>
      <c r="I34" s="23"/>
      <c r="J34" s="29"/>
      <c r="K34" s="23"/>
      <c r="L34" s="23"/>
      <c r="M34" s="60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2:23" s="3" customFormat="1">
      <c r="B35" s="58"/>
      <c r="E35" s="29"/>
      <c r="F35" s="29"/>
      <c r="G35" s="29"/>
      <c r="H35" s="29"/>
      <c r="I35" s="23"/>
      <c r="J35" s="29"/>
      <c r="K35" s="23"/>
      <c r="L35" s="23"/>
      <c r="M35" s="60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2:23" s="3" customFormat="1">
      <c r="B36" s="58"/>
      <c r="E36" s="29"/>
      <c r="F36" s="29"/>
      <c r="G36" s="29"/>
      <c r="H36" s="29"/>
      <c r="I36" s="23"/>
      <c r="J36" s="29"/>
      <c r="K36" s="23"/>
      <c r="L36" s="23"/>
      <c r="M36" s="60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2:23" s="3" customFormat="1">
      <c r="B37" s="58"/>
      <c r="E37" s="29"/>
      <c r="F37" s="29"/>
      <c r="G37" s="29"/>
      <c r="H37" s="29"/>
      <c r="I37" s="23"/>
      <c r="J37" s="29"/>
      <c r="K37" s="23"/>
      <c r="L37" s="23"/>
      <c r="M37" s="60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2:23" s="3" customFormat="1">
      <c r="B38" s="58"/>
      <c r="E38" s="29"/>
      <c r="F38" s="29"/>
      <c r="G38" s="29"/>
      <c r="H38" s="29"/>
      <c r="I38" s="23"/>
      <c r="J38" s="29"/>
      <c r="K38" s="23"/>
      <c r="L38" s="23"/>
      <c r="M38" s="60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2:23" s="3" customFormat="1">
      <c r="B39" s="58"/>
      <c r="E39" s="29"/>
      <c r="F39" s="29"/>
      <c r="G39" s="29"/>
      <c r="H39" s="29"/>
      <c r="I39" s="23"/>
      <c r="J39" s="29"/>
      <c r="K39" s="23"/>
      <c r="L39" s="23"/>
      <c r="M39" s="60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2:23" s="3" customFormat="1">
      <c r="B40" s="61"/>
      <c r="E40" s="29"/>
      <c r="F40" s="29"/>
      <c r="G40" s="29"/>
      <c r="H40" s="29"/>
      <c r="I40" s="23"/>
      <c r="J40" s="29"/>
      <c r="K40" s="23"/>
      <c r="L40" s="23"/>
      <c r="M40" s="62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2:23" s="3" customFormat="1">
      <c r="B41" s="61"/>
      <c r="E41" s="29"/>
      <c r="F41" s="29"/>
      <c r="G41" s="29"/>
      <c r="H41" s="29"/>
      <c r="I41" s="23"/>
      <c r="J41" s="29"/>
      <c r="K41" s="23"/>
      <c r="L41" s="23"/>
      <c r="M41" s="62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3" s="3" customFormat="1">
      <c r="B42" s="61"/>
      <c r="E42" s="29"/>
      <c r="F42" s="29"/>
      <c r="G42" s="29"/>
      <c r="H42" s="29"/>
      <c r="I42" s="23"/>
      <c r="J42" s="29"/>
      <c r="K42" s="23"/>
      <c r="L42" s="23"/>
      <c r="M42" s="62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2:23" s="3" customFormat="1">
      <c r="B43" s="61"/>
      <c r="E43" s="29"/>
      <c r="F43" s="29"/>
      <c r="G43" s="29"/>
      <c r="H43" s="29"/>
      <c r="I43" s="23"/>
      <c r="J43" s="29"/>
      <c r="K43" s="23"/>
      <c r="L43" s="23"/>
      <c r="M43" s="62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2:23" s="3" customFormat="1">
      <c r="E44" s="29"/>
      <c r="F44" s="29"/>
      <c r="G44" s="29"/>
      <c r="H44" s="29"/>
      <c r="I44" s="23"/>
      <c r="J44" s="29"/>
      <c r="K44" s="23"/>
      <c r="L44" s="23"/>
      <c r="M44" s="62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2:23" s="3" customFormat="1">
      <c r="E45" s="29"/>
      <c r="F45" s="29"/>
      <c r="G45" s="29"/>
      <c r="H45" s="29"/>
      <c r="I45" s="23"/>
      <c r="J45" s="29"/>
      <c r="K45" s="23"/>
      <c r="L45" s="23"/>
      <c r="M45" s="62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2:23" s="3" customFormat="1">
      <c r="E46" s="29"/>
      <c r="F46" s="29"/>
      <c r="G46" s="29"/>
      <c r="H46" s="29"/>
      <c r="I46" s="23"/>
      <c r="J46" s="29"/>
      <c r="K46" s="23"/>
      <c r="L46" s="23"/>
      <c r="M46" s="62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2:23" s="3" customFormat="1">
      <c r="E47" s="29"/>
      <c r="F47" s="29"/>
      <c r="G47" s="29"/>
      <c r="H47" s="29"/>
      <c r="I47" s="23"/>
      <c r="J47" s="29"/>
      <c r="K47" s="23"/>
      <c r="L47" s="23"/>
      <c r="M47" s="62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2:23" s="3" customFormat="1">
      <c r="E48" s="29"/>
      <c r="F48" s="29"/>
      <c r="G48" s="29"/>
      <c r="H48" s="29"/>
      <c r="I48" s="23"/>
      <c r="J48" s="29"/>
      <c r="K48" s="23"/>
      <c r="L48" s="23"/>
      <c r="M48" s="62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5:23" s="3" customFormat="1">
      <c r="E49" s="29"/>
      <c r="F49" s="29"/>
      <c r="G49" s="29"/>
      <c r="H49" s="29"/>
      <c r="I49" s="23"/>
      <c r="J49" s="29"/>
      <c r="K49" s="23"/>
      <c r="L49" s="23"/>
      <c r="M49" s="62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5:23" s="3" customFormat="1">
      <c r="E50" s="29"/>
      <c r="F50" s="29"/>
      <c r="G50" s="29"/>
      <c r="H50" s="29"/>
      <c r="I50" s="23"/>
      <c r="J50" s="29"/>
      <c r="K50" s="23"/>
      <c r="L50" s="23"/>
      <c r="M50" s="62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5:23" s="3" customFormat="1">
      <c r="E51" s="29"/>
      <c r="F51" s="29"/>
      <c r="G51" s="29"/>
      <c r="H51" s="29"/>
      <c r="I51" s="23"/>
      <c r="J51" s="29"/>
      <c r="K51" s="23"/>
      <c r="L51" s="23"/>
      <c r="M51" s="62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5:23" s="3" customFormat="1">
      <c r="E52" s="29"/>
      <c r="F52" s="29"/>
      <c r="G52" s="29"/>
      <c r="H52" s="29"/>
      <c r="I52" s="23"/>
      <c r="J52" s="29"/>
      <c r="K52" s="23"/>
      <c r="L52" s="23"/>
      <c r="M52" s="62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5:23" s="3" customFormat="1">
      <c r="E53" s="29"/>
      <c r="F53" s="29"/>
      <c r="G53" s="29"/>
      <c r="H53" s="29"/>
      <c r="I53" s="23"/>
      <c r="J53" s="29"/>
      <c r="K53" s="23"/>
      <c r="L53" s="23"/>
      <c r="M53" s="62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5:23" s="3" customFormat="1">
      <c r="E54" s="29"/>
      <c r="F54" s="29"/>
      <c r="G54" s="29"/>
      <c r="H54" s="29"/>
      <c r="I54" s="23"/>
      <c r="J54" s="29"/>
      <c r="K54" s="23"/>
      <c r="L54" s="23"/>
      <c r="M54" s="62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5:23" s="3" customFormat="1">
      <c r="E55" s="29"/>
      <c r="F55" s="29"/>
      <c r="G55" s="29"/>
      <c r="H55" s="29"/>
      <c r="I55" s="23"/>
      <c r="J55" s="29"/>
      <c r="K55" s="23"/>
      <c r="L55" s="23"/>
      <c r="M55" s="62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5:23" s="3" customFormat="1">
      <c r="E56" s="29"/>
      <c r="F56" s="29"/>
      <c r="G56" s="29"/>
      <c r="H56" s="29"/>
      <c r="I56" s="23"/>
      <c r="J56" s="29"/>
      <c r="K56" s="23"/>
      <c r="L56" s="23"/>
      <c r="M56" s="62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5:23" s="3" customFormat="1">
      <c r="E57" s="29"/>
      <c r="F57" s="29"/>
      <c r="G57" s="29"/>
      <c r="H57" s="29"/>
      <c r="I57" s="23"/>
      <c r="J57" s="29"/>
      <c r="K57" s="23"/>
      <c r="L57" s="23"/>
      <c r="M57" s="62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5:23" s="3" customFormat="1">
      <c r="E58" s="29"/>
      <c r="F58" s="29"/>
      <c r="G58" s="29"/>
      <c r="H58" s="29"/>
      <c r="I58" s="23"/>
      <c r="J58" s="29"/>
      <c r="K58" s="23"/>
      <c r="L58" s="23"/>
      <c r="M58" s="62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5:23" s="3" customFormat="1">
      <c r="E59" s="29"/>
      <c r="F59" s="29"/>
      <c r="G59" s="29"/>
      <c r="H59" s="29"/>
      <c r="I59" s="23"/>
      <c r="J59" s="29"/>
      <c r="K59" s="23"/>
      <c r="L59" s="23"/>
      <c r="M59" s="62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5:23" s="3" customFormat="1">
      <c r="E60" s="29"/>
      <c r="F60" s="29"/>
      <c r="G60" s="29"/>
      <c r="H60" s="29"/>
      <c r="I60" s="23"/>
      <c r="J60" s="29"/>
      <c r="K60" s="23"/>
      <c r="L60" s="23"/>
      <c r="M60" s="62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5:23" s="3" customFormat="1">
      <c r="E61" s="29"/>
      <c r="F61" s="29"/>
      <c r="G61" s="29"/>
      <c r="H61" s="29"/>
      <c r="I61" s="23"/>
      <c r="J61" s="29"/>
      <c r="K61" s="23"/>
      <c r="L61" s="23"/>
      <c r="M61" s="62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5:23" s="3" customFormat="1">
      <c r="E62" s="29"/>
      <c r="F62" s="29"/>
      <c r="G62" s="29"/>
      <c r="H62" s="29"/>
      <c r="I62" s="23"/>
      <c r="J62" s="29"/>
      <c r="K62" s="23"/>
      <c r="L62" s="23"/>
      <c r="M62" s="62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5:23" s="3" customFormat="1">
      <c r="E63" s="29"/>
      <c r="F63" s="29"/>
      <c r="G63" s="29"/>
      <c r="H63" s="29"/>
      <c r="I63" s="23"/>
      <c r="J63" s="29"/>
      <c r="K63" s="23"/>
      <c r="L63" s="23"/>
      <c r="M63" s="62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5:23" s="3" customFormat="1">
      <c r="E64" s="29"/>
      <c r="F64" s="29"/>
      <c r="G64" s="29"/>
      <c r="H64" s="29"/>
      <c r="I64" s="23"/>
      <c r="J64" s="29"/>
      <c r="K64" s="23"/>
      <c r="L64" s="23"/>
      <c r="M64" s="62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5:23" s="3" customFormat="1">
      <c r="E65" s="29"/>
      <c r="F65" s="29"/>
      <c r="G65" s="29"/>
      <c r="H65" s="29"/>
      <c r="I65" s="23"/>
      <c r="J65" s="29"/>
      <c r="K65" s="23"/>
      <c r="L65" s="23"/>
      <c r="M65" s="62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5:23" s="3" customFormat="1">
      <c r="E66" s="29"/>
      <c r="F66" s="29"/>
      <c r="G66" s="29"/>
      <c r="H66" s="29"/>
      <c r="I66" s="23"/>
      <c r="J66" s="29"/>
      <c r="K66" s="23"/>
      <c r="L66" s="23"/>
      <c r="M66" s="62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5:23" s="3" customFormat="1">
      <c r="E67" s="29"/>
      <c r="F67" s="29"/>
      <c r="G67" s="29"/>
      <c r="H67" s="29"/>
      <c r="I67" s="23"/>
      <c r="J67" s="29"/>
      <c r="K67" s="23"/>
      <c r="L67" s="23"/>
      <c r="M67" s="62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5:23" s="3" customFormat="1">
      <c r="E68" s="29"/>
      <c r="F68" s="29"/>
      <c r="G68" s="29"/>
      <c r="H68" s="29"/>
      <c r="I68" s="23"/>
      <c r="J68" s="29"/>
      <c r="K68" s="23"/>
      <c r="L68" s="23"/>
      <c r="M68" s="62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5:23" s="3" customFormat="1">
      <c r="E69" s="29"/>
      <c r="F69" s="29"/>
      <c r="G69" s="29"/>
      <c r="H69" s="29"/>
      <c r="I69" s="23"/>
      <c r="J69" s="29"/>
      <c r="K69" s="23"/>
      <c r="L69" s="23"/>
      <c r="M69" s="62"/>
      <c r="N69" s="23"/>
      <c r="O69" s="23"/>
      <c r="P69" s="23"/>
      <c r="Q69" s="23"/>
      <c r="R69" s="23"/>
      <c r="S69" s="23"/>
      <c r="T69" s="23"/>
      <c r="U69" s="23"/>
      <c r="V69" s="23"/>
      <c r="W69" s="23"/>
    </row>
    <row r="70" spans="5:23" s="3" customFormat="1">
      <c r="E70" s="29"/>
      <c r="F70" s="29"/>
      <c r="G70" s="29"/>
      <c r="H70" s="29"/>
      <c r="I70" s="23"/>
      <c r="J70" s="29"/>
      <c r="K70" s="23"/>
      <c r="L70" s="23"/>
      <c r="M70" s="62"/>
      <c r="N70" s="23"/>
      <c r="O70" s="23"/>
      <c r="P70" s="23"/>
      <c r="Q70" s="23"/>
      <c r="R70" s="23"/>
      <c r="S70" s="23"/>
      <c r="T70" s="23"/>
      <c r="U70" s="23"/>
      <c r="V70" s="23"/>
      <c r="W70" s="23"/>
    </row>
    <row r="71" spans="5:23" s="3" customFormat="1">
      <c r="E71" s="29"/>
      <c r="F71" s="29"/>
      <c r="G71" s="29"/>
      <c r="H71" s="29"/>
      <c r="I71" s="23"/>
      <c r="J71" s="29"/>
      <c r="K71" s="23"/>
      <c r="L71" s="23"/>
      <c r="M71" s="62"/>
      <c r="N71" s="23"/>
      <c r="O71" s="23"/>
      <c r="P71" s="23"/>
      <c r="Q71" s="23"/>
      <c r="R71" s="23"/>
      <c r="S71" s="23"/>
      <c r="T71" s="23"/>
      <c r="U71" s="23"/>
      <c r="V71" s="23"/>
      <c r="W71" s="23"/>
    </row>
    <row r="72" spans="5:23" s="3" customFormat="1">
      <c r="E72" s="29"/>
      <c r="F72" s="29"/>
      <c r="G72" s="29"/>
      <c r="H72" s="29"/>
      <c r="I72" s="23"/>
      <c r="J72" s="29"/>
      <c r="K72" s="23"/>
      <c r="L72" s="23"/>
      <c r="M72" s="62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5:23" s="3" customFormat="1">
      <c r="E73" s="29"/>
      <c r="F73" s="29"/>
      <c r="G73" s="29"/>
      <c r="H73" s="29"/>
      <c r="I73" s="23"/>
      <c r="J73" s="29"/>
      <c r="K73" s="23"/>
      <c r="L73" s="23"/>
      <c r="M73" s="62"/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pans="5:23" s="3" customFormat="1">
      <c r="E74" s="29"/>
      <c r="F74" s="29"/>
      <c r="G74" s="29"/>
      <c r="H74" s="29"/>
      <c r="I74" s="23"/>
      <c r="J74" s="29"/>
      <c r="K74" s="23"/>
      <c r="L74" s="23"/>
      <c r="M74" s="62"/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5:23" s="3" customFormat="1">
      <c r="E75" s="29"/>
      <c r="F75" s="29"/>
      <c r="G75" s="29"/>
      <c r="H75" s="29"/>
      <c r="I75" s="23"/>
      <c r="J75" s="29"/>
      <c r="K75" s="23"/>
      <c r="L75" s="23"/>
      <c r="M75" s="62"/>
      <c r="N75" s="23"/>
      <c r="O75" s="23"/>
      <c r="P75" s="23"/>
      <c r="Q75" s="23"/>
      <c r="R75" s="23"/>
      <c r="S75" s="23"/>
      <c r="T75" s="23"/>
      <c r="U75" s="23"/>
      <c r="V75" s="23"/>
      <c r="W75" s="23"/>
    </row>
    <row r="76" spans="5:23" s="3" customFormat="1">
      <c r="E76" s="29"/>
      <c r="F76" s="29"/>
      <c r="G76" s="29"/>
      <c r="H76" s="29"/>
      <c r="I76" s="23"/>
      <c r="J76" s="29"/>
      <c r="K76" s="23"/>
      <c r="L76" s="23"/>
      <c r="M76" s="62"/>
      <c r="N76" s="23"/>
      <c r="O76" s="23"/>
      <c r="P76" s="23"/>
      <c r="Q76" s="23"/>
      <c r="R76" s="23"/>
      <c r="S76" s="23"/>
      <c r="T76" s="23"/>
      <c r="U76" s="23"/>
      <c r="V76" s="23"/>
      <c r="W76" s="23"/>
    </row>
    <row r="77" spans="5:23" s="3" customFormat="1">
      <c r="E77" s="29"/>
      <c r="F77" s="29"/>
      <c r="G77" s="29"/>
      <c r="H77" s="29"/>
      <c r="I77" s="23"/>
      <c r="J77" s="29"/>
      <c r="K77" s="23"/>
      <c r="L77" s="23"/>
      <c r="M77" s="62"/>
      <c r="N77" s="23"/>
      <c r="O77" s="23"/>
      <c r="P77" s="23"/>
      <c r="Q77" s="23"/>
      <c r="R77" s="23"/>
      <c r="S77" s="23"/>
      <c r="T77" s="23"/>
      <c r="U77" s="23"/>
      <c r="V77" s="23"/>
      <c r="W77" s="23"/>
    </row>
    <row r="78" spans="5:23" s="3" customFormat="1">
      <c r="E78" s="29"/>
      <c r="F78" s="29"/>
      <c r="G78" s="29"/>
      <c r="H78" s="29"/>
      <c r="I78" s="23"/>
      <c r="J78" s="29"/>
      <c r="K78" s="23"/>
      <c r="L78" s="23"/>
      <c r="M78" s="62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5:23" s="3" customFormat="1">
      <c r="E79" s="29"/>
      <c r="F79" s="29"/>
      <c r="G79" s="29"/>
      <c r="H79" s="29"/>
      <c r="I79" s="23"/>
      <c r="J79" s="29"/>
      <c r="K79" s="23"/>
      <c r="L79" s="23"/>
      <c r="M79" s="62"/>
      <c r="N79" s="23"/>
      <c r="O79" s="23"/>
      <c r="P79" s="23"/>
      <c r="Q79" s="23"/>
      <c r="R79" s="23"/>
      <c r="S79" s="23"/>
      <c r="T79" s="23"/>
      <c r="U79" s="23"/>
      <c r="V79" s="23"/>
      <c r="W79" s="23"/>
    </row>
    <row r="80" spans="5:23" s="3" customFormat="1">
      <c r="E80" s="29"/>
      <c r="F80" s="29"/>
      <c r="G80" s="29"/>
      <c r="H80" s="29"/>
      <c r="I80" s="23"/>
      <c r="J80" s="29"/>
      <c r="K80" s="23"/>
      <c r="L80" s="23"/>
      <c r="M80" s="62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5:23" s="3" customFormat="1">
      <c r="E81" s="29"/>
      <c r="F81" s="29"/>
      <c r="G81" s="29"/>
      <c r="H81" s="29"/>
      <c r="I81" s="23"/>
      <c r="J81" s="29"/>
      <c r="K81" s="23"/>
      <c r="L81" s="23"/>
      <c r="M81" s="62"/>
      <c r="N81" s="23"/>
      <c r="O81" s="23"/>
      <c r="P81" s="23"/>
      <c r="Q81" s="23"/>
      <c r="R81" s="23"/>
      <c r="S81" s="23"/>
      <c r="T81" s="23"/>
      <c r="U81" s="23"/>
      <c r="V81" s="23"/>
      <c r="W81" s="23"/>
    </row>
    <row r="82" spans="5:23" s="3" customFormat="1">
      <c r="E82" s="29"/>
      <c r="F82" s="29"/>
      <c r="G82" s="29"/>
      <c r="H82" s="29"/>
      <c r="I82" s="23"/>
      <c r="J82" s="29"/>
      <c r="K82" s="23"/>
      <c r="L82" s="23"/>
      <c r="M82" s="62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5:23" s="3" customFormat="1">
      <c r="E83" s="29"/>
      <c r="F83" s="29"/>
      <c r="G83" s="29"/>
      <c r="H83" s="29"/>
      <c r="I83" s="23"/>
      <c r="J83" s="29"/>
      <c r="K83" s="23"/>
      <c r="L83" s="23"/>
      <c r="M83" s="62"/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5:23" s="3" customFormat="1">
      <c r="E84" s="29"/>
      <c r="F84" s="29"/>
      <c r="G84" s="29"/>
      <c r="H84" s="29"/>
      <c r="I84" s="23"/>
      <c r="J84" s="29"/>
      <c r="K84" s="23"/>
      <c r="L84" s="23"/>
      <c r="M84" s="62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5:23" s="3" customFormat="1">
      <c r="E85" s="29"/>
      <c r="F85" s="29"/>
      <c r="G85" s="29"/>
      <c r="H85" s="29"/>
      <c r="I85" s="23"/>
      <c r="J85" s="29"/>
      <c r="K85" s="23"/>
      <c r="L85" s="23"/>
      <c r="M85" s="62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5:23" s="3" customFormat="1">
      <c r="E86" s="29"/>
      <c r="F86" s="29"/>
      <c r="G86" s="29"/>
      <c r="H86" s="29"/>
      <c r="I86" s="23"/>
      <c r="J86" s="29"/>
      <c r="K86" s="23"/>
      <c r="L86" s="23"/>
      <c r="M86" s="62"/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7" spans="5:23" s="3" customFormat="1">
      <c r="E87" s="29"/>
      <c r="F87" s="29"/>
      <c r="G87" s="29"/>
      <c r="H87" s="29"/>
      <c r="I87" s="23"/>
      <c r="J87" s="29"/>
      <c r="K87" s="23"/>
      <c r="L87" s="23"/>
      <c r="M87" s="62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5:23" s="3" customFormat="1">
      <c r="E88" s="29"/>
      <c r="F88" s="29"/>
      <c r="G88" s="29"/>
      <c r="H88" s="29"/>
      <c r="I88" s="23"/>
      <c r="J88" s="29"/>
      <c r="K88" s="23"/>
      <c r="L88" s="23"/>
      <c r="M88" s="62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5:23" s="3" customFormat="1">
      <c r="E89" s="29"/>
      <c r="F89" s="29"/>
      <c r="G89" s="29"/>
      <c r="H89" s="29"/>
      <c r="I89" s="23"/>
      <c r="J89" s="29"/>
      <c r="K89" s="23"/>
      <c r="L89" s="23"/>
      <c r="M89" s="62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5:23" s="3" customFormat="1">
      <c r="E90" s="29"/>
      <c r="F90" s="29"/>
      <c r="G90" s="29"/>
      <c r="H90" s="29"/>
      <c r="I90" s="23"/>
      <c r="J90" s="29"/>
      <c r="K90" s="23"/>
      <c r="L90" s="23"/>
      <c r="M90" s="62"/>
      <c r="N90" s="23"/>
      <c r="O90" s="23"/>
      <c r="P90" s="23"/>
      <c r="Q90" s="23"/>
      <c r="R90" s="23"/>
      <c r="S90" s="23"/>
      <c r="T90" s="23"/>
      <c r="U90" s="23"/>
      <c r="V90" s="23"/>
      <c r="W90" s="23"/>
    </row>
    <row r="91" spans="5:23" s="3" customFormat="1">
      <c r="E91" s="29"/>
      <c r="F91" s="29"/>
      <c r="G91" s="29"/>
      <c r="H91" s="29"/>
      <c r="I91" s="23"/>
      <c r="J91" s="29"/>
      <c r="K91" s="23"/>
      <c r="L91" s="23"/>
      <c r="M91" s="62"/>
      <c r="N91" s="23"/>
      <c r="O91" s="23"/>
      <c r="P91" s="23"/>
      <c r="Q91" s="23"/>
      <c r="R91" s="23"/>
      <c r="S91" s="23"/>
      <c r="T91" s="23"/>
      <c r="U91" s="23"/>
      <c r="V91" s="23"/>
      <c r="W91" s="23"/>
    </row>
    <row r="92" spans="5:23" s="3" customFormat="1">
      <c r="E92" s="29"/>
      <c r="F92" s="29"/>
      <c r="G92" s="29"/>
      <c r="H92" s="29"/>
      <c r="I92" s="23"/>
      <c r="J92" s="29"/>
      <c r="K92" s="23"/>
      <c r="L92" s="23"/>
      <c r="M92" s="62"/>
      <c r="N92" s="23"/>
      <c r="O92" s="23"/>
      <c r="P92" s="23"/>
      <c r="Q92" s="23"/>
      <c r="R92" s="23"/>
      <c r="S92" s="23"/>
      <c r="T92" s="23"/>
      <c r="U92" s="23"/>
      <c r="V92" s="23"/>
      <c r="W92" s="23"/>
    </row>
    <row r="93" spans="5:23" s="3" customFormat="1">
      <c r="E93" s="29"/>
      <c r="F93" s="29"/>
      <c r="G93" s="29"/>
      <c r="H93" s="29"/>
      <c r="I93" s="23"/>
      <c r="J93" s="29"/>
      <c r="K93" s="23"/>
      <c r="L93" s="23"/>
      <c r="M93" s="62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5:23" s="3" customFormat="1">
      <c r="E94" s="29"/>
      <c r="F94" s="29"/>
      <c r="G94" s="29"/>
      <c r="H94" s="29"/>
      <c r="I94" s="23"/>
      <c r="J94" s="29"/>
      <c r="K94" s="23"/>
      <c r="L94" s="23"/>
      <c r="M94" s="62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5:23" s="3" customFormat="1">
      <c r="E95" s="29"/>
      <c r="F95" s="29"/>
      <c r="G95" s="29"/>
      <c r="H95" s="29"/>
      <c r="I95" s="23"/>
      <c r="J95" s="29"/>
      <c r="K95" s="23"/>
      <c r="L95" s="23"/>
      <c r="M95" s="62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5:23" s="3" customFormat="1">
      <c r="E96" s="29"/>
      <c r="F96" s="29"/>
      <c r="G96" s="29"/>
      <c r="H96" s="29"/>
      <c r="I96" s="23"/>
      <c r="J96" s="29"/>
      <c r="K96" s="23"/>
      <c r="L96" s="23"/>
      <c r="M96" s="62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5:23" s="3" customFormat="1">
      <c r="E97" s="29"/>
      <c r="F97" s="29"/>
      <c r="G97" s="29"/>
      <c r="H97" s="29"/>
      <c r="I97" s="23"/>
      <c r="J97" s="29"/>
      <c r="K97" s="23"/>
      <c r="L97" s="23"/>
      <c r="M97" s="62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5:23" s="3" customFormat="1">
      <c r="E98" s="29"/>
      <c r="F98" s="29"/>
      <c r="G98" s="29"/>
      <c r="H98" s="29"/>
      <c r="I98" s="23"/>
      <c r="J98" s="29"/>
      <c r="K98" s="23"/>
      <c r="L98" s="23"/>
      <c r="M98" s="62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5:23" s="3" customFormat="1">
      <c r="E99" s="29"/>
      <c r="F99" s="29"/>
      <c r="G99" s="29"/>
      <c r="H99" s="29"/>
      <c r="I99" s="23"/>
      <c r="J99" s="29"/>
      <c r="K99" s="23"/>
      <c r="L99" s="23"/>
      <c r="M99" s="62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5:23" s="3" customFormat="1">
      <c r="E100" s="29"/>
      <c r="F100" s="29"/>
      <c r="G100" s="29"/>
      <c r="H100" s="29"/>
      <c r="I100" s="23"/>
      <c r="J100" s="29"/>
      <c r="K100" s="23"/>
      <c r="L100" s="23"/>
      <c r="M100" s="62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5:23" s="3" customFormat="1">
      <c r="E101" s="29"/>
      <c r="F101" s="29"/>
      <c r="G101" s="29"/>
      <c r="H101" s="29"/>
      <c r="I101" s="23"/>
      <c r="J101" s="29"/>
      <c r="K101" s="23"/>
      <c r="L101" s="23"/>
      <c r="M101" s="62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5:23" s="3" customFormat="1">
      <c r="E102" s="29"/>
      <c r="F102" s="29"/>
      <c r="G102" s="29"/>
      <c r="H102" s="29"/>
      <c r="I102" s="23"/>
      <c r="J102" s="29"/>
      <c r="K102" s="23"/>
      <c r="L102" s="23"/>
      <c r="M102" s="62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5:23" s="3" customFormat="1">
      <c r="E103" s="29"/>
      <c r="F103" s="29"/>
      <c r="G103" s="29"/>
      <c r="H103" s="29"/>
      <c r="I103" s="23"/>
      <c r="J103" s="29"/>
      <c r="K103" s="23"/>
      <c r="L103" s="23"/>
      <c r="M103" s="62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5:23" s="3" customFormat="1">
      <c r="E104" s="29"/>
      <c r="F104" s="29"/>
      <c r="G104" s="29"/>
      <c r="H104" s="29"/>
      <c r="I104" s="23"/>
      <c r="J104" s="29"/>
      <c r="K104" s="23"/>
      <c r="L104" s="23"/>
      <c r="M104" s="62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5:23" s="3" customFormat="1">
      <c r="E105" s="29"/>
      <c r="F105" s="29"/>
      <c r="G105" s="29"/>
      <c r="H105" s="29"/>
      <c r="I105" s="23"/>
      <c r="J105" s="29"/>
      <c r="K105" s="23"/>
      <c r="L105" s="23"/>
      <c r="M105" s="62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5:23" s="3" customFormat="1">
      <c r="E106" s="29"/>
      <c r="F106" s="29"/>
      <c r="G106" s="29"/>
      <c r="H106" s="29"/>
      <c r="I106" s="23"/>
      <c r="J106" s="29"/>
      <c r="K106" s="23"/>
      <c r="L106" s="23"/>
      <c r="M106" s="62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5:23" s="3" customFormat="1">
      <c r="E107" s="29"/>
      <c r="F107" s="29"/>
      <c r="G107" s="29"/>
      <c r="H107" s="29"/>
      <c r="I107" s="23"/>
      <c r="J107" s="29"/>
      <c r="K107" s="23"/>
      <c r="L107" s="23"/>
      <c r="M107" s="62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5:23" s="3" customFormat="1">
      <c r="E108" s="29"/>
      <c r="F108" s="29"/>
      <c r="G108" s="29"/>
      <c r="H108" s="29"/>
      <c r="I108" s="23"/>
      <c r="J108" s="29"/>
      <c r="K108" s="23"/>
      <c r="L108" s="23"/>
      <c r="M108" s="62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5:23" s="3" customFormat="1">
      <c r="E109" s="29"/>
      <c r="F109" s="29"/>
      <c r="G109" s="29"/>
      <c r="H109" s="29"/>
      <c r="I109" s="23"/>
      <c r="J109" s="29"/>
      <c r="K109" s="23"/>
      <c r="L109" s="23"/>
      <c r="M109" s="62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5:23" s="3" customFormat="1">
      <c r="E110" s="29"/>
      <c r="F110" s="29"/>
      <c r="G110" s="29"/>
      <c r="H110" s="29"/>
      <c r="I110" s="23"/>
      <c r="J110" s="29"/>
      <c r="K110" s="23"/>
      <c r="L110" s="23"/>
      <c r="M110" s="62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5:23" s="3" customFormat="1">
      <c r="E111" s="29"/>
      <c r="F111" s="29"/>
      <c r="G111" s="29"/>
      <c r="H111" s="29"/>
      <c r="I111" s="23"/>
      <c r="J111" s="29"/>
      <c r="K111" s="23"/>
      <c r="L111" s="23"/>
      <c r="M111" s="62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5:23" s="3" customFormat="1">
      <c r="E112" s="29"/>
      <c r="F112" s="29"/>
      <c r="G112" s="29"/>
      <c r="H112" s="29"/>
      <c r="I112" s="23"/>
      <c r="J112" s="29"/>
      <c r="K112" s="23"/>
      <c r="L112" s="23"/>
      <c r="M112" s="62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2:23" s="3" customFormat="1">
      <c r="E113" s="29"/>
      <c r="F113" s="29"/>
      <c r="G113" s="29"/>
      <c r="H113" s="29"/>
      <c r="I113" s="23"/>
      <c r="J113" s="29"/>
      <c r="K113" s="23"/>
      <c r="L113" s="23"/>
      <c r="M113" s="62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2:23" s="3" customFormat="1">
      <c r="E114" s="29"/>
      <c r="F114" s="29"/>
      <c r="G114" s="29"/>
      <c r="H114" s="29"/>
      <c r="I114" s="23"/>
      <c r="J114" s="29"/>
      <c r="K114" s="23"/>
      <c r="L114" s="23"/>
      <c r="M114" s="62"/>
      <c r="N114" s="23"/>
      <c r="O114" s="23"/>
      <c r="P114" s="23"/>
      <c r="Q114" s="23"/>
      <c r="R114" s="23"/>
      <c r="S114" s="23"/>
      <c r="T114" s="23"/>
      <c r="U114" s="23"/>
      <c r="V114" s="23"/>
      <c r="W114" s="23"/>
    </row>
    <row r="115" spans="2:23" s="3" customFormat="1">
      <c r="E115" s="29"/>
      <c r="F115" s="29"/>
      <c r="G115" s="29"/>
      <c r="H115" s="29"/>
      <c r="I115" s="23"/>
      <c r="J115" s="29"/>
      <c r="K115" s="23"/>
      <c r="L115" s="23"/>
      <c r="M115" s="62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2:23" s="3" customFormat="1">
      <c r="E116" s="29"/>
      <c r="F116" s="29"/>
      <c r="G116" s="29"/>
      <c r="H116" s="29"/>
      <c r="I116" s="23"/>
      <c r="J116" s="29"/>
      <c r="K116" s="23"/>
      <c r="L116" s="23"/>
      <c r="M116" s="62"/>
      <c r="N116" s="23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2:23" s="3" customFormat="1">
      <c r="E117" s="29"/>
      <c r="F117" s="29"/>
      <c r="G117" s="29"/>
      <c r="H117" s="29"/>
      <c r="I117" s="23"/>
      <c r="J117" s="29"/>
      <c r="K117" s="23"/>
      <c r="L117" s="23"/>
      <c r="M117" s="62"/>
      <c r="N117" s="23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2:23" s="3" customFormat="1">
      <c r="E118" s="29"/>
      <c r="F118" s="29"/>
      <c r="G118" s="29"/>
      <c r="H118" s="29"/>
      <c r="I118" s="23"/>
      <c r="J118" s="29"/>
      <c r="K118" s="23"/>
      <c r="L118" s="23"/>
      <c r="M118" s="62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2:23" s="3" customFormat="1">
      <c r="B119" s="10"/>
      <c r="E119" s="29"/>
      <c r="F119" s="29"/>
      <c r="G119" s="29"/>
      <c r="H119" s="29"/>
      <c r="I119" s="23"/>
      <c r="J119" s="29"/>
      <c r="K119" s="23"/>
      <c r="L119" s="23"/>
      <c r="M119" s="62"/>
      <c r="N119" s="23"/>
      <c r="O119" s="23"/>
      <c r="P119" s="23"/>
      <c r="Q119" s="23"/>
      <c r="R119" s="23"/>
      <c r="S119" s="23"/>
      <c r="T119" s="23"/>
      <c r="U119" s="23"/>
      <c r="V119" s="23"/>
      <c r="W119" s="23"/>
    </row>
    <row r="120" spans="2:23" s="3" customFormat="1">
      <c r="B120" s="10"/>
      <c r="E120" s="29"/>
      <c r="F120" s="29"/>
      <c r="G120" s="29"/>
      <c r="H120" s="29"/>
      <c r="I120" s="23"/>
      <c r="J120" s="29"/>
      <c r="K120" s="23"/>
      <c r="L120" s="23"/>
      <c r="M120" s="62"/>
      <c r="N120" s="23"/>
      <c r="O120" s="23"/>
      <c r="P120" s="23"/>
      <c r="Q120" s="23"/>
      <c r="R120" s="23"/>
      <c r="S120" s="23"/>
      <c r="T120" s="23"/>
      <c r="U120" s="23"/>
      <c r="V120" s="23"/>
      <c r="W120" s="23"/>
    </row>
    <row r="121" spans="2:23" s="3" customFormat="1">
      <c r="B121" s="10"/>
      <c r="E121" s="29"/>
      <c r="F121" s="29"/>
      <c r="G121" s="29"/>
      <c r="H121" s="29"/>
      <c r="I121" s="23"/>
      <c r="J121" s="29"/>
      <c r="K121" s="23"/>
      <c r="L121" s="23"/>
      <c r="M121" s="62"/>
      <c r="N121" s="23"/>
      <c r="O121" s="23"/>
      <c r="P121" s="23"/>
      <c r="Q121" s="23"/>
      <c r="R121" s="23"/>
      <c r="S121" s="23"/>
      <c r="T121" s="23"/>
      <c r="U121" s="23"/>
      <c r="V121" s="23"/>
      <c r="W121" s="23"/>
    </row>
    <row r="122" spans="2:23" s="3" customFormat="1">
      <c r="B122" s="10"/>
      <c r="E122" s="29"/>
      <c r="F122" s="29"/>
      <c r="G122" s="29"/>
      <c r="H122" s="29"/>
      <c r="I122" s="23"/>
      <c r="J122" s="29"/>
      <c r="K122" s="23"/>
      <c r="L122" s="23"/>
      <c r="M122" s="62"/>
      <c r="N122" s="23"/>
      <c r="O122" s="23"/>
      <c r="P122" s="23"/>
      <c r="Q122" s="23"/>
      <c r="R122" s="23"/>
      <c r="S122" s="23"/>
      <c r="T122" s="23"/>
      <c r="U122" s="23"/>
      <c r="V122" s="23"/>
      <c r="W122" s="23"/>
    </row>
    <row r="123" spans="2:23" s="3" customFormat="1">
      <c r="B123" s="10"/>
      <c r="E123" s="29"/>
      <c r="F123" s="29"/>
      <c r="G123" s="29"/>
      <c r="H123" s="29"/>
      <c r="I123" s="23"/>
      <c r="J123" s="29"/>
      <c r="K123" s="23"/>
      <c r="L123" s="23"/>
      <c r="M123" s="62"/>
      <c r="N123" s="23"/>
      <c r="O123" s="23"/>
      <c r="P123" s="23"/>
      <c r="Q123" s="23"/>
      <c r="R123" s="23"/>
      <c r="S123" s="23"/>
      <c r="T123" s="23"/>
      <c r="U123" s="23"/>
      <c r="V123" s="23"/>
      <c r="W123" s="23"/>
    </row>
    <row r="124" spans="2:23" s="3" customFormat="1">
      <c r="E124" s="29"/>
      <c r="F124" s="29"/>
      <c r="G124" s="29"/>
      <c r="H124" s="29"/>
      <c r="I124" s="23"/>
      <c r="J124" s="29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</row>
    <row r="125" spans="2:23" s="3" customFormat="1">
      <c r="E125" s="29"/>
      <c r="F125" s="29"/>
      <c r="G125" s="29"/>
      <c r="H125" s="29"/>
      <c r="I125" s="23"/>
      <c r="J125" s="29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</row>
    <row r="126" spans="2:23" s="3" customFormat="1">
      <c r="E126" s="29"/>
      <c r="F126" s="29"/>
      <c r="G126" s="29"/>
      <c r="H126" s="29"/>
      <c r="I126" s="23"/>
      <c r="J126" s="29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</row>
    <row r="127" spans="2:23" s="3" customFormat="1">
      <c r="E127" s="29"/>
      <c r="F127" s="29"/>
      <c r="G127" s="29"/>
      <c r="H127" s="29"/>
      <c r="I127" s="23"/>
      <c r="J127" s="29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</row>
    <row r="128" spans="2:23" s="3" customFormat="1">
      <c r="E128" s="29"/>
      <c r="F128" s="29"/>
      <c r="G128" s="29"/>
      <c r="H128" s="29"/>
      <c r="I128" s="23"/>
      <c r="J128" s="29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</row>
    <row r="129" spans="5:23" s="3" customFormat="1">
      <c r="E129" s="29"/>
      <c r="F129" s="29"/>
      <c r="G129" s="29"/>
      <c r="H129" s="29"/>
      <c r="I129" s="23"/>
      <c r="J129" s="29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</row>
    <row r="130" spans="5:23" s="3" customFormat="1">
      <c r="E130" s="29"/>
      <c r="F130" s="29"/>
      <c r="G130" s="29"/>
      <c r="H130" s="29"/>
      <c r="I130" s="23"/>
      <c r="J130" s="29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</row>
    <row r="131" spans="5:23" s="3" customFormat="1">
      <c r="E131" s="29"/>
      <c r="F131" s="29"/>
      <c r="G131" s="29"/>
      <c r="H131" s="29"/>
      <c r="I131" s="23"/>
      <c r="J131" s="29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</row>
    <row r="132" spans="5:23" s="3" customFormat="1">
      <c r="E132" s="29"/>
      <c r="F132" s="29"/>
      <c r="G132" s="29"/>
      <c r="H132" s="29"/>
      <c r="I132" s="23"/>
      <c r="J132" s="29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5:23" s="3" customFormat="1">
      <c r="E133" s="29"/>
      <c r="F133" s="29"/>
      <c r="G133" s="29"/>
      <c r="H133" s="29"/>
      <c r="I133" s="23"/>
      <c r="J133" s="29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</row>
    <row r="134" spans="5:23" s="3" customFormat="1">
      <c r="E134" s="29"/>
      <c r="F134" s="29"/>
      <c r="G134" s="29"/>
      <c r="H134" s="29"/>
      <c r="I134" s="23"/>
      <c r="J134" s="29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</row>
    <row r="135" spans="5:23" s="3" customFormat="1">
      <c r="E135" s="29"/>
      <c r="F135" s="29"/>
      <c r="G135" s="29"/>
      <c r="H135" s="29"/>
      <c r="I135" s="23"/>
      <c r="J135" s="29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5:23" s="3" customFormat="1">
      <c r="E136" s="29"/>
      <c r="F136" s="29"/>
      <c r="G136" s="29"/>
      <c r="H136" s="29"/>
      <c r="I136" s="23"/>
      <c r="J136" s="29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5:23" s="3" customFormat="1">
      <c r="E137" s="29"/>
      <c r="F137" s="29"/>
      <c r="G137" s="29"/>
      <c r="H137" s="29"/>
      <c r="I137" s="23"/>
      <c r="J137" s="29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5:23" s="3" customFormat="1">
      <c r="E138" s="29"/>
      <c r="F138" s="29"/>
      <c r="G138" s="29"/>
      <c r="H138" s="29"/>
      <c r="I138" s="23"/>
      <c r="J138" s="29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5:23" s="3" customFormat="1">
      <c r="E139" s="29"/>
      <c r="F139" s="29"/>
      <c r="G139" s="29"/>
      <c r="H139" s="29"/>
      <c r="I139" s="23"/>
      <c r="J139" s="29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</row>
    <row r="140" spans="5:23" s="3" customFormat="1">
      <c r="E140" s="29"/>
      <c r="F140" s="29"/>
      <c r="G140" s="29"/>
      <c r="H140" s="29"/>
      <c r="I140" s="23"/>
      <c r="J140" s="29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</row>
    <row r="141" spans="5:23" s="3" customFormat="1">
      <c r="E141" s="29"/>
      <c r="F141" s="29"/>
      <c r="G141" s="29"/>
      <c r="H141" s="29"/>
      <c r="I141" s="23"/>
      <c r="J141" s="29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</row>
    <row r="142" spans="5:23" s="3" customFormat="1">
      <c r="E142" s="29"/>
      <c r="F142" s="29"/>
      <c r="G142" s="29"/>
      <c r="H142" s="29"/>
      <c r="I142" s="23"/>
      <c r="J142" s="29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</row>
    <row r="143" spans="5:23" s="3" customFormat="1">
      <c r="E143" s="29"/>
      <c r="F143" s="29"/>
      <c r="G143" s="29"/>
      <c r="H143" s="29"/>
      <c r="I143" s="23"/>
      <c r="J143" s="29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</row>
    <row r="144" spans="5:23" s="3" customFormat="1">
      <c r="E144" s="29"/>
      <c r="F144" s="29"/>
      <c r="G144" s="29"/>
      <c r="H144" s="29"/>
      <c r="I144" s="23"/>
      <c r="J144" s="29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</row>
    <row r="145" spans="5:23" s="3" customFormat="1">
      <c r="E145" s="29"/>
      <c r="F145" s="29"/>
      <c r="G145" s="29"/>
      <c r="H145" s="29"/>
      <c r="I145" s="23"/>
      <c r="J145" s="29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</row>
    <row r="146" spans="5:23" s="3" customFormat="1">
      <c r="E146" s="29"/>
      <c r="F146" s="29"/>
      <c r="G146" s="29"/>
      <c r="H146" s="29"/>
      <c r="I146" s="23"/>
      <c r="J146" s="29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</row>
    <row r="147" spans="5:23" s="3" customFormat="1">
      <c r="E147" s="29"/>
      <c r="F147" s="29"/>
      <c r="G147" s="29"/>
      <c r="H147" s="29"/>
      <c r="I147" s="23"/>
      <c r="J147" s="29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</row>
    <row r="148" spans="5:23" s="3" customFormat="1">
      <c r="E148" s="29"/>
      <c r="F148" s="29"/>
      <c r="G148" s="29"/>
      <c r="H148" s="29"/>
      <c r="I148" s="23"/>
      <c r="J148" s="29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</row>
    <row r="149" spans="5:23" s="3" customFormat="1">
      <c r="E149" s="29"/>
      <c r="F149" s="29"/>
      <c r="G149" s="29"/>
      <c r="H149" s="29"/>
      <c r="I149" s="23"/>
      <c r="J149" s="29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</row>
    <row r="150" spans="5:23" s="3" customFormat="1">
      <c r="E150" s="29"/>
      <c r="F150" s="29"/>
      <c r="G150" s="29"/>
      <c r="H150" s="29"/>
      <c r="I150" s="23"/>
      <c r="J150" s="29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</row>
    <row r="151" spans="5:23" s="3" customFormat="1">
      <c r="E151" s="29"/>
      <c r="F151" s="29"/>
      <c r="G151" s="29"/>
      <c r="H151" s="29"/>
      <c r="I151" s="23"/>
      <c r="J151" s="29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</row>
    <row r="152" spans="5:23" s="3" customFormat="1">
      <c r="E152" s="29"/>
      <c r="F152" s="29"/>
      <c r="G152" s="29"/>
      <c r="H152" s="29"/>
      <c r="I152" s="23"/>
      <c r="J152" s="29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</row>
    <row r="153" spans="5:23" s="3" customFormat="1">
      <c r="E153" s="29"/>
      <c r="F153" s="29"/>
      <c r="G153" s="29"/>
      <c r="H153" s="29"/>
      <c r="I153" s="23"/>
      <c r="J153" s="29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</row>
    <row r="154" spans="5:23" s="3" customFormat="1">
      <c r="E154" s="29"/>
      <c r="F154" s="29"/>
      <c r="G154" s="29"/>
      <c r="H154" s="29"/>
      <c r="I154" s="23"/>
      <c r="J154" s="29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</row>
    <row r="155" spans="5:23" s="3" customFormat="1">
      <c r="E155" s="29"/>
      <c r="F155" s="29"/>
      <c r="G155" s="29"/>
      <c r="H155" s="29"/>
      <c r="I155" s="23"/>
      <c r="J155" s="29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5:23" s="3" customFormat="1">
      <c r="E156" s="29"/>
      <c r="F156" s="29"/>
      <c r="G156" s="29"/>
      <c r="H156" s="29"/>
      <c r="I156" s="23"/>
      <c r="J156" s="29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5:23" s="3" customFormat="1">
      <c r="E157" s="29"/>
      <c r="F157" s="29"/>
      <c r="G157" s="29"/>
      <c r="H157" s="29"/>
      <c r="I157" s="23"/>
      <c r="J157" s="29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5:23" s="3" customFormat="1">
      <c r="E158" s="29"/>
      <c r="F158" s="29"/>
      <c r="G158" s="29"/>
      <c r="H158" s="29"/>
      <c r="I158" s="23"/>
      <c r="J158" s="29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</row>
    <row r="159" spans="5:23" s="3" customFormat="1">
      <c r="E159" s="29"/>
      <c r="F159" s="29"/>
      <c r="G159" s="29"/>
      <c r="H159" s="29"/>
      <c r="I159" s="23"/>
      <c r="J159" s="29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5:23" s="3" customFormat="1">
      <c r="E160" s="29"/>
      <c r="F160" s="29"/>
      <c r="G160" s="29"/>
      <c r="H160" s="29"/>
      <c r="I160" s="23"/>
      <c r="J160" s="29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5:23" s="3" customFormat="1">
      <c r="E161" s="29"/>
      <c r="F161" s="29"/>
      <c r="G161" s="29"/>
      <c r="H161" s="29"/>
      <c r="I161" s="23"/>
      <c r="J161" s="29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5:23" s="3" customFormat="1">
      <c r="E162" s="29"/>
      <c r="F162" s="29"/>
      <c r="G162" s="29"/>
      <c r="H162" s="29"/>
      <c r="I162" s="23"/>
      <c r="J162" s="29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5:23" s="3" customFormat="1">
      <c r="E163" s="29"/>
      <c r="F163" s="29"/>
      <c r="G163" s="29"/>
      <c r="H163" s="29"/>
      <c r="I163" s="23"/>
      <c r="J163" s="29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5:23" s="3" customFormat="1">
      <c r="E164" s="29"/>
      <c r="F164" s="29"/>
      <c r="G164" s="29"/>
      <c r="H164" s="29"/>
      <c r="I164" s="23"/>
      <c r="J164" s="29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5:23" s="3" customFormat="1">
      <c r="E165" s="29"/>
      <c r="F165" s="29"/>
      <c r="G165" s="29"/>
      <c r="H165" s="29"/>
      <c r="I165" s="23"/>
      <c r="J165" s="29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5:23" s="3" customFormat="1">
      <c r="E166" s="29"/>
      <c r="F166" s="29"/>
      <c r="G166" s="29"/>
      <c r="H166" s="29"/>
      <c r="I166" s="23"/>
      <c r="J166" s="29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</row>
    <row r="167" spans="5:23" s="3" customFormat="1">
      <c r="E167" s="29"/>
      <c r="F167" s="29"/>
      <c r="G167" s="29"/>
      <c r="H167" s="29"/>
      <c r="I167" s="23"/>
      <c r="J167" s="29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</row>
    <row r="168" spans="5:23" s="3" customFormat="1">
      <c r="E168" s="29"/>
      <c r="F168" s="29"/>
      <c r="G168" s="29"/>
      <c r="H168" s="29"/>
      <c r="I168" s="23"/>
      <c r="J168" s="29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</row>
    <row r="169" spans="5:23" s="3" customFormat="1">
      <c r="E169" s="29"/>
      <c r="F169" s="29"/>
      <c r="G169" s="29"/>
      <c r="H169" s="29"/>
      <c r="I169" s="23"/>
      <c r="J169" s="29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</row>
    <row r="170" spans="5:23" s="3" customFormat="1">
      <c r="E170" s="29"/>
      <c r="F170" s="29"/>
      <c r="G170" s="29"/>
      <c r="H170" s="29"/>
      <c r="I170" s="23"/>
      <c r="J170" s="29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</row>
    <row r="171" spans="5:23" s="3" customFormat="1">
      <c r="E171" s="29"/>
      <c r="F171" s="29"/>
      <c r="G171" s="29"/>
      <c r="H171" s="29"/>
      <c r="I171" s="23"/>
      <c r="J171" s="29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</row>
    <row r="172" spans="5:23" s="3" customFormat="1">
      <c r="E172" s="29"/>
      <c r="F172" s="29"/>
      <c r="G172" s="29"/>
      <c r="H172" s="29"/>
      <c r="I172" s="23"/>
      <c r="J172" s="29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</row>
    <row r="173" spans="5:23" s="3" customFormat="1">
      <c r="E173" s="29"/>
      <c r="F173" s="29"/>
      <c r="G173" s="29"/>
      <c r="H173" s="29"/>
      <c r="I173" s="23"/>
      <c r="J173" s="29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</row>
    <row r="174" spans="5:23" s="3" customFormat="1">
      <c r="E174" s="29"/>
      <c r="F174" s="29"/>
      <c r="G174" s="29"/>
      <c r="H174" s="29"/>
      <c r="I174" s="23"/>
      <c r="J174" s="29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</row>
    <row r="175" spans="5:23" s="3" customFormat="1">
      <c r="E175" s="29"/>
      <c r="F175" s="29"/>
      <c r="G175" s="29"/>
      <c r="H175" s="29"/>
      <c r="I175" s="23"/>
      <c r="J175" s="29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</row>
    <row r="176" spans="5:23" s="3" customFormat="1">
      <c r="E176" s="29"/>
      <c r="F176" s="29"/>
      <c r="G176" s="29"/>
      <c r="H176" s="29"/>
      <c r="I176" s="23"/>
      <c r="J176" s="29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</row>
    <row r="177" spans="5:23" s="3" customFormat="1">
      <c r="E177" s="29"/>
      <c r="F177" s="29"/>
      <c r="G177" s="29"/>
      <c r="H177" s="29"/>
      <c r="I177" s="23"/>
      <c r="J177" s="29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</row>
    <row r="178" spans="5:23" s="3" customFormat="1">
      <c r="E178" s="29"/>
      <c r="F178" s="29"/>
      <c r="G178" s="29"/>
      <c r="H178" s="29"/>
      <c r="I178" s="23"/>
      <c r="J178" s="29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</row>
    <row r="179" spans="5:23" s="3" customFormat="1">
      <c r="E179" s="29"/>
      <c r="F179" s="29"/>
      <c r="G179" s="29"/>
      <c r="H179" s="29"/>
      <c r="I179" s="23"/>
      <c r="J179" s="29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</row>
    <row r="180" spans="5:23" s="3" customFormat="1">
      <c r="E180" s="29"/>
      <c r="F180" s="29"/>
      <c r="G180" s="29"/>
      <c r="H180" s="29"/>
      <c r="I180" s="23"/>
      <c r="J180" s="29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</row>
    <row r="181" spans="5:23" s="3" customFormat="1">
      <c r="E181" s="29"/>
      <c r="F181" s="29"/>
      <c r="G181" s="29"/>
      <c r="H181" s="29"/>
      <c r="I181" s="23"/>
      <c r="J181" s="29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</row>
    <row r="182" spans="5:23" s="3" customFormat="1">
      <c r="E182" s="29"/>
      <c r="F182" s="29"/>
      <c r="G182" s="29"/>
      <c r="H182" s="29"/>
      <c r="I182" s="23"/>
      <c r="J182" s="29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</row>
    <row r="183" spans="5:23" s="3" customFormat="1">
      <c r="E183" s="29"/>
      <c r="F183" s="29"/>
      <c r="G183" s="29"/>
      <c r="H183" s="29"/>
      <c r="I183" s="23"/>
      <c r="J183" s="29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</row>
    <row r="184" spans="5:23" s="3" customFormat="1">
      <c r="E184" s="29"/>
      <c r="F184" s="29"/>
      <c r="G184" s="29"/>
      <c r="H184" s="29"/>
      <c r="I184" s="23"/>
      <c r="J184" s="29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</row>
    <row r="185" spans="5:23" s="3" customFormat="1">
      <c r="E185" s="29"/>
      <c r="F185" s="29"/>
      <c r="G185" s="29"/>
      <c r="H185" s="29"/>
      <c r="I185" s="23"/>
      <c r="J185" s="29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</row>
    <row r="186" spans="5:23" s="3" customFormat="1">
      <c r="E186" s="29"/>
      <c r="F186" s="29"/>
      <c r="G186" s="29"/>
      <c r="H186" s="29"/>
      <c r="I186" s="23"/>
      <c r="J186" s="29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</row>
    <row r="187" spans="5:23" s="3" customFormat="1">
      <c r="E187" s="29"/>
      <c r="F187" s="29"/>
      <c r="G187" s="29"/>
      <c r="H187" s="29"/>
      <c r="I187" s="23"/>
      <c r="J187" s="29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</row>
    <row r="188" spans="5:23" s="3" customFormat="1">
      <c r="E188" s="29"/>
      <c r="F188" s="29"/>
      <c r="G188" s="29"/>
      <c r="H188" s="29"/>
      <c r="I188" s="23"/>
      <c r="J188" s="29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</row>
    <row r="189" spans="5:23" s="3" customFormat="1">
      <c r="E189" s="29"/>
      <c r="F189" s="29"/>
      <c r="G189" s="29"/>
      <c r="H189" s="29"/>
      <c r="I189" s="23"/>
      <c r="J189" s="29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</row>
    <row r="190" spans="5:23" s="3" customFormat="1">
      <c r="E190" s="29"/>
      <c r="F190" s="29"/>
      <c r="G190" s="29"/>
      <c r="H190" s="29"/>
      <c r="I190" s="23"/>
      <c r="J190" s="29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</row>
    <row r="191" spans="5:23" s="3" customFormat="1">
      <c r="E191" s="29"/>
      <c r="F191" s="29"/>
      <c r="G191" s="29"/>
      <c r="H191" s="29"/>
      <c r="I191" s="23"/>
      <c r="J191" s="29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</row>
    <row r="192" spans="5:23" s="3" customFormat="1">
      <c r="E192" s="29"/>
      <c r="F192" s="29"/>
      <c r="G192" s="29"/>
      <c r="H192" s="29"/>
      <c r="I192" s="23"/>
      <c r="J192" s="29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</row>
    <row r="193" spans="5:23" s="3" customFormat="1">
      <c r="E193" s="29"/>
      <c r="F193" s="29"/>
      <c r="G193" s="29"/>
      <c r="H193" s="29"/>
      <c r="I193" s="23"/>
      <c r="J193" s="29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</row>
    <row r="194" spans="5:23" s="3" customFormat="1">
      <c r="E194" s="29"/>
      <c r="F194" s="29"/>
      <c r="G194" s="29"/>
      <c r="H194" s="29"/>
      <c r="I194" s="23"/>
      <c r="J194" s="29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</row>
    <row r="195" spans="5:23" s="3" customFormat="1">
      <c r="E195" s="29"/>
      <c r="F195" s="29"/>
      <c r="G195" s="29"/>
      <c r="H195" s="29"/>
      <c r="I195" s="23"/>
      <c r="J195" s="29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</row>
    <row r="196" spans="5:23" s="3" customFormat="1">
      <c r="E196" s="29"/>
      <c r="F196" s="29"/>
      <c r="G196" s="29"/>
      <c r="H196" s="29"/>
      <c r="I196" s="23"/>
      <c r="J196" s="29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</row>
    <row r="197" spans="5:23" s="3" customFormat="1">
      <c r="E197" s="29"/>
      <c r="F197" s="29"/>
      <c r="G197" s="29"/>
      <c r="H197" s="29"/>
      <c r="I197" s="23"/>
      <c r="J197" s="29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</row>
    <row r="198" spans="5:23" s="3" customFormat="1">
      <c r="E198" s="29"/>
      <c r="F198" s="29"/>
      <c r="G198" s="29"/>
      <c r="H198" s="29"/>
      <c r="I198" s="23"/>
      <c r="J198" s="29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</row>
    <row r="199" spans="5:23" s="3" customFormat="1">
      <c r="E199" s="29"/>
      <c r="F199" s="29"/>
      <c r="G199" s="29"/>
      <c r="H199" s="29"/>
      <c r="I199" s="23"/>
      <c r="J199" s="29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</row>
    <row r="200" spans="5:23" s="3" customFormat="1">
      <c r="E200" s="29"/>
      <c r="F200" s="29"/>
      <c r="G200" s="29"/>
      <c r="H200" s="29"/>
      <c r="I200" s="23"/>
      <c r="J200" s="29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</row>
    <row r="201" spans="5:23" s="3" customFormat="1">
      <c r="E201" s="29"/>
      <c r="F201" s="29"/>
      <c r="G201" s="29"/>
      <c r="H201" s="29"/>
      <c r="I201" s="23"/>
      <c r="J201" s="29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</row>
    <row r="202" spans="5:23" s="3" customFormat="1">
      <c r="E202" s="29"/>
      <c r="F202" s="29"/>
      <c r="G202" s="29"/>
      <c r="H202" s="29"/>
      <c r="I202" s="23"/>
      <c r="J202" s="29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</row>
    <row r="203" spans="5:23" s="3" customFormat="1">
      <c r="E203" s="29"/>
      <c r="F203" s="29"/>
      <c r="G203" s="29"/>
      <c r="H203" s="29"/>
      <c r="I203" s="23"/>
      <c r="J203" s="29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</row>
    <row r="204" spans="5:23" s="3" customFormat="1">
      <c r="E204" s="29"/>
      <c r="F204" s="29"/>
      <c r="G204" s="29"/>
      <c r="H204" s="29"/>
      <c r="I204" s="23"/>
      <c r="J204" s="29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</row>
    <row r="205" spans="5:23" s="3" customFormat="1">
      <c r="E205" s="29"/>
      <c r="F205" s="29"/>
      <c r="G205" s="29"/>
      <c r="H205" s="29"/>
      <c r="I205" s="23"/>
      <c r="J205" s="29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</row>
    <row r="206" spans="5:23" s="3" customFormat="1">
      <c r="E206" s="29"/>
      <c r="F206" s="29"/>
      <c r="G206" s="29"/>
      <c r="H206" s="29"/>
      <c r="I206" s="23"/>
      <c r="J206" s="29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</row>
    <row r="207" spans="5:23" s="3" customFormat="1">
      <c r="E207" s="29"/>
      <c r="F207" s="29"/>
      <c r="G207" s="29"/>
      <c r="H207" s="29"/>
      <c r="I207" s="23"/>
      <c r="J207" s="29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</row>
    <row r="208" spans="5:23" s="3" customFormat="1">
      <c r="E208" s="29"/>
      <c r="F208" s="29"/>
      <c r="G208" s="29"/>
      <c r="H208" s="29"/>
      <c r="I208" s="23"/>
      <c r="J208" s="29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</row>
    <row r="209" spans="5:23" s="3" customFormat="1">
      <c r="E209" s="29"/>
      <c r="F209" s="29"/>
      <c r="G209" s="29"/>
      <c r="H209" s="29"/>
      <c r="I209" s="23"/>
      <c r="J209" s="29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</row>
    <row r="210" spans="5:23" s="3" customFormat="1">
      <c r="E210" s="29"/>
      <c r="F210" s="29"/>
      <c r="G210" s="29"/>
      <c r="H210" s="29"/>
      <c r="I210" s="23"/>
      <c r="J210" s="29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</row>
    <row r="211" spans="5:23" s="3" customFormat="1">
      <c r="E211" s="29"/>
      <c r="F211" s="29"/>
      <c r="G211" s="29"/>
      <c r="H211" s="29"/>
      <c r="I211" s="23"/>
      <c r="J211" s="29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</row>
    <row r="212" spans="5:23" s="3" customFormat="1">
      <c r="E212" s="29"/>
      <c r="F212" s="29"/>
      <c r="G212" s="29"/>
      <c r="H212" s="29"/>
      <c r="I212" s="23"/>
      <c r="J212" s="29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</row>
    <row r="213" spans="5:23" s="3" customFormat="1">
      <c r="E213" s="29"/>
      <c r="F213" s="29"/>
      <c r="G213" s="29"/>
      <c r="H213" s="29"/>
      <c r="I213" s="23"/>
      <c r="J213" s="29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</row>
    <row r="214" spans="5:23" s="3" customFormat="1">
      <c r="E214" s="29"/>
      <c r="F214" s="29"/>
      <c r="G214" s="29"/>
      <c r="H214" s="29"/>
      <c r="I214" s="23"/>
      <c r="J214" s="29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</row>
    <row r="215" spans="5:23" s="3" customFormat="1">
      <c r="E215" s="29"/>
      <c r="F215" s="29"/>
      <c r="G215" s="29"/>
      <c r="H215" s="29"/>
      <c r="I215" s="23"/>
      <c r="J215" s="29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</row>
    <row r="216" spans="5:23" s="3" customFormat="1">
      <c r="E216" s="29"/>
      <c r="F216" s="29"/>
      <c r="G216" s="29"/>
      <c r="H216" s="29"/>
      <c r="I216" s="23"/>
      <c r="J216" s="29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</row>
    <row r="217" spans="5:23" s="3" customFormat="1">
      <c r="E217" s="29"/>
      <c r="F217" s="29"/>
      <c r="G217" s="29"/>
      <c r="H217" s="29"/>
      <c r="I217" s="23"/>
      <c r="J217" s="29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</row>
    <row r="218" spans="5:23" s="3" customFormat="1">
      <c r="E218" s="29"/>
      <c r="F218" s="29"/>
      <c r="G218" s="29"/>
      <c r="H218" s="29"/>
      <c r="I218" s="23"/>
      <c r="J218" s="29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</row>
    <row r="219" spans="5:23" s="3" customFormat="1">
      <c r="E219" s="29"/>
      <c r="F219" s="29"/>
      <c r="G219" s="29"/>
      <c r="H219" s="29"/>
      <c r="I219" s="23"/>
      <c r="J219" s="29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</row>
    <row r="220" spans="5:23" s="3" customFormat="1">
      <c r="E220" s="29"/>
      <c r="F220" s="29"/>
      <c r="G220" s="29"/>
      <c r="H220" s="29"/>
      <c r="I220" s="23"/>
      <c r="J220" s="29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</row>
    <row r="221" spans="5:23" s="3" customFormat="1">
      <c r="E221" s="29"/>
      <c r="F221" s="29"/>
      <c r="G221" s="29"/>
      <c r="H221" s="29"/>
      <c r="I221" s="23"/>
      <c r="J221" s="29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</row>
    <row r="222" spans="5:23" s="3" customFormat="1">
      <c r="E222" s="29"/>
      <c r="F222" s="29"/>
      <c r="G222" s="29"/>
      <c r="H222" s="29"/>
      <c r="I222" s="23"/>
      <c r="J222" s="29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</row>
    <row r="223" spans="5:23" s="3" customFormat="1">
      <c r="E223" s="29"/>
      <c r="F223" s="29"/>
      <c r="G223" s="29"/>
      <c r="H223" s="29"/>
      <c r="I223" s="23"/>
      <c r="J223" s="29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</row>
    <row r="224" spans="5:23" s="3" customFormat="1"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</row>
    <row r="225" spans="5:23" s="3" customFormat="1"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</row>
    <row r="226" spans="5:23" s="3" customFormat="1"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</row>
    <row r="227" spans="5:23" s="3" customFormat="1"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</row>
    <row r="228" spans="5:23" s="3" customFormat="1"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</row>
    <row r="229" spans="5:23" s="3" customFormat="1"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</row>
    <row r="230" spans="5:23" s="3" customFormat="1"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</row>
    <row r="231" spans="5:23" s="3" customFormat="1"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</row>
    <row r="232" spans="5:23" s="3" customFormat="1"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</row>
    <row r="233" spans="5:23" s="3" customFormat="1"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</row>
    <row r="234" spans="5:23" s="3" customFormat="1"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</row>
    <row r="235" spans="5:23" s="3" customFormat="1"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</row>
    <row r="236" spans="5:23" s="3" customFormat="1"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</row>
    <row r="237" spans="5:23" s="3" customFormat="1"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</row>
    <row r="238" spans="5:23" s="3" customFormat="1"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</row>
    <row r="239" spans="5:23" s="3" customFormat="1"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</row>
    <row r="240" spans="5:23" s="3" customFormat="1"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</row>
    <row r="241" spans="5:23" s="3" customFormat="1"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</row>
    <row r="242" spans="5:23" s="3" customFormat="1"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</row>
    <row r="243" spans="5:23" s="3" customFormat="1"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</row>
    <row r="244" spans="5:23" s="3" customFormat="1"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</row>
    <row r="245" spans="5:23" s="3" customFormat="1"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</row>
    <row r="246" spans="5:23" s="3" customFormat="1"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</row>
    <row r="247" spans="5:23" s="3" customFormat="1"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</row>
    <row r="248" spans="5:23" s="3" customFormat="1"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</row>
    <row r="249" spans="5:23" s="3" customFormat="1"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</row>
    <row r="250" spans="5:23" s="3" customFormat="1"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</row>
    <row r="251" spans="5:23" s="3" customFormat="1"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</row>
    <row r="252" spans="5:23" s="3" customFormat="1"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</row>
    <row r="253" spans="5:23" s="3" customFormat="1"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</row>
    <row r="254" spans="5:23" s="3" customFormat="1"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</row>
    <row r="255" spans="5:23" s="3" customFormat="1"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</row>
    <row r="256" spans="5:23" s="3" customFormat="1"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</row>
    <row r="257" spans="5:23" s="3" customFormat="1"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</row>
    <row r="258" spans="5:23" s="3" customFormat="1"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</row>
    <row r="259" spans="5:23" s="3" customFormat="1"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</row>
    <row r="260" spans="5:23" s="3" customFormat="1"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</row>
    <row r="261" spans="5:23" s="3" customFormat="1"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</row>
    <row r="262" spans="5:23" s="3" customFormat="1"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</row>
    <row r="263" spans="5:23" s="3" customFormat="1"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</row>
    <row r="264" spans="5:23" s="3" customFormat="1"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</row>
    <row r="265" spans="5:23" s="3" customFormat="1"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</row>
    <row r="266" spans="5:23" s="3" customFormat="1"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</row>
    <row r="267" spans="5:23" s="3" customFormat="1"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</row>
    <row r="268" spans="5:23" s="3" customFormat="1"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</row>
    <row r="269" spans="5:23" s="3" customFormat="1"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</row>
    <row r="270" spans="5:23" s="3" customFormat="1"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</row>
    <row r="271" spans="5:23" s="3" customFormat="1"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</row>
    <row r="272" spans="5:23" s="3" customFormat="1"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</row>
    <row r="273" spans="5:23" s="3" customFormat="1"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</row>
    <row r="274" spans="5:23" s="3" customFormat="1"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</row>
    <row r="275" spans="5:23" s="3" customFormat="1"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</row>
    <row r="276" spans="5:23" s="3" customFormat="1"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</row>
    <row r="277" spans="5:23" s="3" customFormat="1"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</row>
    <row r="278" spans="5:23" s="3" customFormat="1"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</row>
    <row r="279" spans="5:23" s="3" customFormat="1"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</row>
    <row r="280" spans="5:23" s="3" customFormat="1"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</row>
    <row r="281" spans="5:23" s="3" customFormat="1"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</row>
    <row r="282" spans="5:23" s="3" customFormat="1"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</row>
    <row r="283" spans="5:23" s="3" customFormat="1"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</row>
    <row r="284" spans="5:23" s="3" customFormat="1"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</row>
    <row r="285" spans="5:23" s="3" customFormat="1"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</row>
    <row r="286" spans="5:23" s="3" customFormat="1"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</row>
    <row r="287" spans="5:23" s="3" customFormat="1"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</row>
    <row r="288" spans="5:23" s="3" customFormat="1"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</row>
    <row r="289" spans="5:23" s="3" customFormat="1"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</row>
    <row r="290" spans="5:23" s="3" customFormat="1"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</row>
    <row r="291" spans="5:23" s="3" customFormat="1"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</row>
    <row r="292" spans="5:23" s="3" customFormat="1"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</row>
    <row r="293" spans="5:23" s="3" customFormat="1"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</row>
    <row r="294" spans="5:23" s="3" customFormat="1"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</row>
    <row r="295" spans="5:23" s="3" customFormat="1"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</row>
    <row r="296" spans="5:23" s="3" customFormat="1"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</row>
    <row r="297" spans="5:23" s="3" customFormat="1"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</row>
    <row r="298" spans="5:23" s="3" customFormat="1"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</row>
    <row r="299" spans="5:23" s="3" customFormat="1"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</row>
    <row r="300" spans="5:23" s="3" customFormat="1"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</row>
    <row r="301" spans="5:23" s="3" customFormat="1"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</row>
    <row r="302" spans="5:23" s="3" customFormat="1"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</row>
    <row r="303" spans="5:23" s="3" customFormat="1"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</row>
    <row r="304" spans="5:23" s="3" customFormat="1"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</row>
    <row r="305" spans="5:23" s="3" customFormat="1"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</row>
    <row r="306" spans="5:23" s="3" customFormat="1"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</row>
    <row r="307" spans="5:23" s="3" customFormat="1"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</row>
    <row r="308" spans="5:23" s="3" customFormat="1"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</row>
    <row r="309" spans="5:23" s="3" customFormat="1"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</row>
    <row r="310" spans="5:23" s="3" customFormat="1"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</row>
    <row r="311" spans="5:23" s="3" customFormat="1"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</row>
    <row r="312" spans="5:23" s="3" customFormat="1"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</row>
    <row r="313" spans="5:23" s="3" customFormat="1"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</row>
    <row r="314" spans="5:23" s="3" customFormat="1"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</row>
    <row r="315" spans="5:23" s="3" customFormat="1"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</row>
    <row r="316" spans="5:23" s="3" customFormat="1"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</row>
    <row r="317" spans="5:23" s="3" customFormat="1"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</row>
    <row r="318" spans="5:23" s="3" customFormat="1"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</row>
    <row r="319" spans="5:23" s="3" customFormat="1"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</row>
    <row r="320" spans="5:23" s="3" customFormat="1"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</row>
    <row r="321" spans="5:23" s="3" customFormat="1"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</row>
    <row r="322" spans="5:23" s="3" customFormat="1"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</row>
    <row r="323" spans="5:23" s="3" customFormat="1"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</row>
    <row r="324" spans="5:23" s="3" customFormat="1"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</row>
    <row r="325" spans="5:23" s="3" customFormat="1"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</row>
    <row r="326" spans="5:23" s="3" customFormat="1"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</row>
    <row r="327" spans="5:23" s="3" customFormat="1"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</row>
    <row r="328" spans="5:23" s="3" customFormat="1"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</row>
    <row r="329" spans="5:23" s="3" customFormat="1"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</row>
    <row r="330" spans="5:23" s="3" customFormat="1"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</row>
    <row r="331" spans="5:23" s="3" customFormat="1"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</row>
    <row r="332" spans="5:23" s="3" customFormat="1"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</row>
    <row r="333" spans="5:23" s="3" customFormat="1"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</row>
    <row r="334" spans="5:23" s="3" customFormat="1"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</row>
    <row r="335" spans="5:23" s="3" customFormat="1"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</row>
    <row r="336" spans="5:23" s="3" customFormat="1"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</row>
    <row r="337" spans="5:23" s="3" customFormat="1"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</row>
    <row r="338" spans="5:23" s="3" customFormat="1"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</row>
    <row r="339" spans="5:23" s="3" customFormat="1"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</row>
    <row r="340" spans="5:23" s="3" customFormat="1"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</row>
    <row r="341" spans="5:23" s="3" customFormat="1"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</row>
    <row r="342" spans="5:23" s="3" customFormat="1"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</row>
    <row r="343" spans="5:23" s="3" customFormat="1"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</row>
    <row r="344" spans="5:23" s="3" customFormat="1"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</row>
    <row r="345" spans="5:23" s="3" customFormat="1"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</row>
    <row r="346" spans="5:23" s="3" customFormat="1"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</row>
    <row r="347" spans="5:23" s="3" customFormat="1"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</row>
    <row r="348" spans="5:23" s="3" customFormat="1"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</row>
    <row r="349" spans="5:23" s="3" customFormat="1"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</row>
    <row r="350" spans="5:23" s="3" customFormat="1"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</row>
    <row r="351" spans="5:23" s="3" customFormat="1"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</row>
    <row r="352" spans="5:23" s="3" customFormat="1"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</row>
    <row r="353" spans="5:23" s="3" customFormat="1"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</row>
    <row r="354" spans="5:23" s="3" customFormat="1"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</row>
    <row r="355" spans="5:23" s="3" customFormat="1"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</row>
    <row r="356" spans="5:23" s="3" customFormat="1"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</row>
    <row r="357" spans="5:23" s="3" customFormat="1"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</row>
    <row r="358" spans="5:23" s="3" customFormat="1"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</row>
    <row r="359" spans="5:23" s="3" customFormat="1"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</row>
    <row r="360" spans="5:23" s="3" customFormat="1"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</row>
    <row r="361" spans="5:23" s="3" customFormat="1"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</row>
    <row r="362" spans="5:23" s="3" customFormat="1"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</row>
    <row r="363" spans="5:23" s="3" customFormat="1"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</row>
    <row r="364" spans="5:23" s="3" customFormat="1"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</row>
    <row r="365" spans="5:23" s="3" customFormat="1"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</row>
    <row r="366" spans="5:23" s="3" customFormat="1"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</row>
    <row r="367" spans="5:23" s="3" customFormat="1"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</row>
    <row r="368" spans="5:23" s="3" customFormat="1"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</row>
    <row r="369" spans="5:23" s="3" customFormat="1"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</row>
    <row r="370" spans="5:23" s="3" customFormat="1"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</row>
    <row r="371" spans="5:23" s="3" customFormat="1"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</row>
    <row r="372" spans="5:23" s="3" customFormat="1"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</row>
    <row r="373" spans="5:23" s="3" customFormat="1"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</row>
    <row r="374" spans="5:23" s="3" customFormat="1"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</row>
    <row r="375" spans="5:23" s="3" customFormat="1"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</row>
    <row r="376" spans="5:23" s="3" customFormat="1"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</row>
    <row r="377" spans="5:23" s="3" customFormat="1"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</row>
    <row r="378" spans="5:23" s="3" customFormat="1"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</row>
    <row r="379" spans="5:23" s="3" customFormat="1"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</row>
    <row r="380" spans="5:23" s="3" customFormat="1"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</row>
    <row r="381" spans="5:23" s="3" customFormat="1"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</row>
    <row r="382" spans="5:23" s="3" customFormat="1"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</row>
    <row r="383" spans="5:23" s="3" customFormat="1"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</row>
    <row r="384" spans="5:23" s="3" customFormat="1"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</row>
    <row r="385" spans="5:23" s="3" customFormat="1"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</row>
    <row r="386" spans="5:23" s="3" customFormat="1"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</row>
    <row r="387" spans="5:23" s="3" customFormat="1"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</row>
    <row r="388" spans="5:23" s="3" customFormat="1"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</row>
    <row r="389" spans="5:23" s="3" customFormat="1"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</row>
    <row r="390" spans="5:23" s="3" customFormat="1"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</row>
    <row r="391" spans="5:23" s="3" customFormat="1"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</row>
    <row r="392" spans="5:23" s="3" customFormat="1"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</row>
    <row r="393" spans="5:23" s="3" customFormat="1"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</row>
    <row r="394" spans="5:23" s="3" customFormat="1"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</row>
    <row r="395" spans="5:23" s="3" customFormat="1"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</row>
    <row r="396" spans="5:23" s="3" customFormat="1"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</row>
    <row r="397" spans="5:23" s="3" customFormat="1"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</row>
    <row r="398" spans="5:23" s="3" customFormat="1"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</row>
    <row r="399" spans="5:23" s="3" customFormat="1"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</row>
    <row r="400" spans="5:23" s="3" customFormat="1"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</row>
    <row r="401" spans="5:23" s="3" customFormat="1"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</row>
    <row r="402" spans="5:23" s="3" customFormat="1"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</row>
    <row r="403" spans="5:23" s="3" customFormat="1"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</row>
    <row r="404" spans="5:23" s="3" customFormat="1"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</row>
    <row r="405" spans="5:23" s="3" customFormat="1"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</row>
    <row r="406" spans="5:23" s="3" customFormat="1"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</row>
    <row r="407" spans="5:23" s="3" customFormat="1"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</row>
    <row r="408" spans="5:23" s="3" customFormat="1"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</row>
    <row r="409" spans="5:23" s="3" customFormat="1"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</row>
    <row r="410" spans="5:23" s="3" customFormat="1"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</row>
    <row r="411" spans="5:23" s="3" customFormat="1"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</row>
    <row r="412" spans="5:23" s="3" customFormat="1"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</row>
    <row r="413" spans="5:23" s="3" customFormat="1"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</row>
    <row r="414" spans="5:23" s="3" customFormat="1"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</row>
    <row r="415" spans="5:23" s="3" customFormat="1"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</row>
    <row r="416" spans="5:23" s="3" customFormat="1"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</row>
    <row r="417" spans="5:23" s="3" customFormat="1"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</row>
    <row r="418" spans="5:23" s="3" customFormat="1"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</row>
    <row r="419" spans="5:23" s="3" customFormat="1"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</row>
    <row r="420" spans="5:23" s="3" customFormat="1"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</row>
    <row r="421" spans="5:23" s="3" customFormat="1"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</row>
    <row r="422" spans="5:23" s="3" customFormat="1"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</row>
    <row r="423" spans="5:23" s="3" customFormat="1"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</row>
    <row r="424" spans="5:23" s="3" customFormat="1"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</row>
    <row r="425" spans="5:23" s="3" customFormat="1"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</row>
    <row r="426" spans="5:23" s="3" customFormat="1"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</row>
    <row r="427" spans="5:23" s="3" customFormat="1"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</row>
    <row r="428" spans="5:23" s="3" customFormat="1"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</row>
    <row r="429" spans="5:23" s="3" customFormat="1"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</row>
    <row r="430" spans="5:23" s="3" customFormat="1"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</row>
    <row r="431" spans="5:23" s="3" customFormat="1"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</row>
    <row r="432" spans="5:23" s="3" customFormat="1"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</row>
    <row r="433" spans="5:23" s="3" customFormat="1"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</row>
    <row r="434" spans="5:23" s="3" customFormat="1"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</row>
    <row r="435" spans="5:23" s="3" customFormat="1"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</row>
    <row r="436" spans="5:23" s="3" customFormat="1"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</row>
    <row r="437" spans="5:23" s="3" customFormat="1"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</row>
    <row r="438" spans="5:23" s="3" customFormat="1"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</row>
    <row r="439" spans="5:23" s="3" customFormat="1"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</row>
    <row r="440" spans="5:23" s="3" customFormat="1"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</row>
    <row r="441" spans="5:23" s="3" customFormat="1"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</row>
    <row r="442" spans="5:23" s="3" customFormat="1"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</row>
    <row r="443" spans="5:23" s="3" customFormat="1"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</row>
    <row r="444" spans="5:23" s="3" customFormat="1"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</row>
    <row r="445" spans="5:23" s="3" customFormat="1"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</row>
    <row r="446" spans="5:23" s="3" customFormat="1"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</row>
    <row r="447" spans="5:23" s="3" customFormat="1"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</row>
    <row r="448" spans="5:23" s="3" customFormat="1"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</row>
    <row r="449" spans="5:23" s="3" customFormat="1"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</row>
    <row r="450" spans="5:23" s="3" customFormat="1"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</row>
    <row r="451" spans="5:23" s="3" customFormat="1"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</row>
    <row r="452" spans="5:23" s="3" customFormat="1"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</row>
    <row r="453" spans="5:23" s="3" customFormat="1"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</row>
    <row r="454" spans="5:23" s="3" customFormat="1"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</row>
    <row r="455" spans="5:23" s="3" customFormat="1"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</row>
    <row r="456" spans="5:23" s="3" customFormat="1"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</row>
    <row r="457" spans="5:23" s="3" customFormat="1"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</row>
    <row r="458" spans="5:23" s="3" customFormat="1"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</row>
    <row r="459" spans="5:23" s="3" customFormat="1"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</row>
    <row r="460" spans="5:23" s="3" customFormat="1"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</row>
    <row r="461" spans="5:23" s="3" customFormat="1"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</row>
    <row r="462" spans="5:23" s="3" customFormat="1"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</row>
    <row r="463" spans="5:23" s="3" customFormat="1"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</row>
    <row r="464" spans="5:23" s="3" customFormat="1"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</row>
    <row r="465" spans="5:23" s="3" customFormat="1"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</row>
    <row r="466" spans="5:23" s="3" customFormat="1"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</row>
    <row r="467" spans="5:23" s="3" customFormat="1"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</row>
    <row r="468" spans="5:23" s="3" customFormat="1"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</row>
    <row r="469" spans="5:23" s="3" customFormat="1"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</row>
    <row r="470" spans="5:23" s="3" customFormat="1"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</row>
    <row r="471" spans="5:23" s="3" customFormat="1"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</row>
    <row r="472" spans="5:23" s="3" customFormat="1"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</row>
    <row r="473" spans="5:23" s="3" customFormat="1"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</row>
    <row r="474" spans="5:23" s="3" customFormat="1"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</row>
    <row r="475" spans="5:23" s="3" customFormat="1"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</row>
    <row r="476" spans="5:23" s="3" customFormat="1"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</row>
    <row r="477" spans="5:23" s="3" customFormat="1"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</row>
    <row r="478" spans="5:23" s="3" customFormat="1"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</row>
    <row r="479" spans="5:23" s="3" customFormat="1"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</row>
    <row r="480" spans="5:23" s="3" customFormat="1"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</row>
    <row r="481" spans="5:23" s="3" customFormat="1"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</row>
    <row r="482" spans="5:23" s="3" customFormat="1"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</row>
    <row r="483" spans="5:23" s="3" customFormat="1"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</row>
    <row r="484" spans="5:23" s="3" customFormat="1"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</row>
    <row r="485" spans="5:23" s="3" customFormat="1"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</row>
    <row r="486" spans="5:23" s="3" customFormat="1"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</row>
    <row r="487" spans="5:23" s="3" customFormat="1"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</row>
    <row r="488" spans="5:23" s="3" customFormat="1"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</row>
    <row r="489" spans="5:23" s="3" customFormat="1"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</row>
    <row r="490" spans="5:23" s="3" customFormat="1"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</row>
    <row r="491" spans="5:23" s="3" customFormat="1"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</row>
    <row r="492" spans="5:23" s="3" customFormat="1"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</row>
    <row r="493" spans="5:23" s="3" customFormat="1"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</row>
    <row r="494" spans="5:23" s="3" customFormat="1"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</row>
    <row r="495" spans="5:23" s="3" customFormat="1"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</row>
    <row r="496" spans="5:23" s="3" customFormat="1"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</row>
    <row r="497" spans="5:23" s="3" customFormat="1"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</row>
    <row r="498" spans="5:23" s="3" customFormat="1"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</row>
    <row r="499" spans="5:23" s="3" customFormat="1"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</row>
    <row r="500" spans="5:23" s="3" customFormat="1"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</row>
    <row r="501" spans="5:23" s="3" customFormat="1"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</row>
    <row r="502" spans="5:23" s="3" customFormat="1"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</row>
    <row r="503" spans="5:23" s="3" customFormat="1"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</row>
    <row r="504" spans="5:23" s="3" customFormat="1"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</row>
    <row r="505" spans="5:23" s="3" customFormat="1"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</row>
    <row r="506" spans="5:23" s="3" customFormat="1"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</row>
    <row r="507" spans="5:23" s="3" customFormat="1"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</row>
    <row r="508" spans="5:23" s="3" customFormat="1"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</row>
    <row r="509" spans="5:23" s="3" customFormat="1"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</row>
    <row r="510" spans="5:23" s="3" customFormat="1"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</row>
    <row r="511" spans="5:23" s="3" customFormat="1"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</row>
    <row r="512" spans="5:23" s="3" customFormat="1"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</row>
    <row r="513" spans="5:23" s="3" customFormat="1"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</row>
    <row r="514" spans="5:23" s="3" customFormat="1"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</row>
    <row r="515" spans="5:23" s="3" customFormat="1"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</row>
    <row r="516" spans="5:23" s="3" customFormat="1"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</row>
    <row r="517" spans="5:23" s="3" customFormat="1"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</row>
    <row r="518" spans="5:23" s="3" customFormat="1"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</row>
    <row r="519" spans="5:23" s="3" customFormat="1"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</row>
    <row r="520" spans="5:23" s="3" customFormat="1"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</row>
    <row r="521" spans="5:23" s="3" customFormat="1"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</row>
    <row r="522" spans="5:23" s="3" customFormat="1"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</row>
    <row r="523" spans="5:23" s="3" customFormat="1"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</row>
    <row r="524" spans="5:23" s="3" customFormat="1"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</row>
    <row r="525" spans="5:23" s="3" customFormat="1"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</row>
    <row r="526" spans="5:23" s="3" customFormat="1"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</row>
    <row r="527" spans="5:23" s="3" customFormat="1"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</row>
    <row r="528" spans="5:23" s="3" customFormat="1"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</row>
    <row r="529" spans="5:23" s="3" customFormat="1"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</row>
    <row r="530" spans="5:23" s="3" customFormat="1"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</row>
    <row r="531" spans="5:23" s="3" customFormat="1"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</row>
    <row r="532" spans="5:23" s="3" customFormat="1"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</row>
    <row r="533" spans="5:23" s="3" customFormat="1"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</row>
    <row r="534" spans="5:23" s="3" customFormat="1"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</row>
    <row r="535" spans="5:23" s="3" customFormat="1"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</row>
    <row r="536" spans="5:23" s="3" customFormat="1"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</row>
    <row r="537" spans="5:23" s="3" customFormat="1"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</row>
    <row r="538" spans="5:23" s="3" customFormat="1"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</row>
    <row r="539" spans="5:23" s="3" customFormat="1"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</row>
    <row r="540" spans="5:23" s="3" customFormat="1"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</row>
    <row r="541" spans="5:23" s="3" customFormat="1"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</row>
    <row r="542" spans="5:23" s="3" customFormat="1"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</row>
    <row r="543" spans="5:23" s="3" customFormat="1"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</row>
    <row r="544" spans="5:23" s="3" customFormat="1"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</row>
    <row r="545" spans="5:23" s="3" customFormat="1"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</row>
    <row r="546" spans="5:23" s="3" customFormat="1"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</row>
    <row r="547" spans="5:23" s="3" customFormat="1"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</row>
    <row r="548" spans="5:23" s="3" customFormat="1"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</row>
    <row r="549" spans="5:23" s="3" customFormat="1"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</row>
    <row r="550" spans="5:23" s="3" customFormat="1"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</row>
    <row r="551" spans="5:23" s="3" customFormat="1"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</row>
    <row r="552" spans="5:23" s="3" customFormat="1"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</row>
    <row r="553" spans="5:23" s="3" customFormat="1"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</row>
    <row r="554" spans="5:23" s="3" customFormat="1"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</row>
    <row r="555" spans="5:23" s="3" customFormat="1"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</row>
    <row r="556" spans="5:23" s="3" customFormat="1"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</row>
    <row r="557" spans="5:23" s="3" customFormat="1"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</row>
    <row r="558" spans="5:23" s="3" customFormat="1"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</row>
    <row r="559" spans="5:23" s="3" customFormat="1"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</row>
    <row r="560" spans="5:23" s="3" customFormat="1"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</row>
    <row r="561" spans="5:23" s="3" customFormat="1"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</row>
    <row r="562" spans="5:23" s="3" customFormat="1"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</row>
    <row r="563" spans="5:23" s="3" customFormat="1"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</row>
    <row r="564" spans="5:23" s="3" customFormat="1"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</row>
    <row r="565" spans="5:23" s="3" customFormat="1"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</row>
    <row r="566" spans="5:23" s="3" customFormat="1"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</row>
    <row r="567" spans="5:23" s="3" customFormat="1"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</row>
    <row r="568" spans="5:23" s="3" customFormat="1"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</row>
    <row r="569" spans="5:23" s="3" customFormat="1"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</row>
    <row r="570" spans="5:23" s="3" customFormat="1"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</row>
    <row r="571" spans="5:23" s="3" customFormat="1"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</row>
    <row r="572" spans="5:23" s="3" customFormat="1"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</row>
    <row r="573" spans="5:23" s="3" customFormat="1"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</row>
    <row r="574" spans="5:23" s="3" customFormat="1"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</row>
    <row r="575" spans="5:23" s="3" customFormat="1"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</row>
    <row r="576" spans="5:23" s="3" customFormat="1"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</row>
    <row r="577" spans="5:23" s="3" customFormat="1"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</row>
    <row r="578" spans="5:23" s="3" customFormat="1"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</row>
    <row r="579" spans="5:23" s="3" customFormat="1"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</row>
    <row r="580" spans="5:23" s="3" customFormat="1"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</row>
    <row r="581" spans="5:23" s="3" customFormat="1"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</row>
    <row r="582" spans="5:23" s="3" customFormat="1"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</row>
    <row r="583" spans="5:23" s="3" customFormat="1"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</row>
    <row r="584" spans="5:23" s="3" customFormat="1"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</row>
    <row r="585" spans="5:23" s="3" customFormat="1"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</row>
    <row r="586" spans="5:23" s="3" customFormat="1"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</row>
    <row r="587" spans="5:23" s="3" customFormat="1"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</row>
    <row r="588" spans="5:23" s="3" customFormat="1"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</row>
    <row r="589" spans="5:23" s="3" customFormat="1"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</row>
    <row r="590" spans="5:23" s="3" customFormat="1"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</row>
    <row r="591" spans="5:23" s="3" customFormat="1"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</row>
    <row r="592" spans="5:23" s="3" customFormat="1"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</row>
    <row r="593" spans="5:23" s="3" customFormat="1"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</row>
    <row r="594" spans="5:23" s="3" customFormat="1"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</row>
    <row r="595" spans="5:23" s="3" customFormat="1"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</row>
    <row r="596" spans="5:23" s="3" customFormat="1"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</row>
    <row r="597" spans="5:23" s="3" customFormat="1"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</row>
    <row r="598" spans="5:23" s="3" customFormat="1"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</row>
    <row r="599" spans="5:23" s="3" customFormat="1"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</row>
    <row r="600" spans="5:23" s="3" customFormat="1"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</row>
    <row r="601" spans="5:23" s="3" customFormat="1"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</row>
    <row r="602" spans="5:23" s="3" customFormat="1"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</row>
    <row r="603" spans="5:23" s="3" customFormat="1"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</row>
    <row r="604" spans="5:23" s="3" customFormat="1"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</row>
    <row r="605" spans="5:23" s="3" customFormat="1"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</row>
    <row r="606" spans="5:23" s="3" customFormat="1"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</row>
    <row r="607" spans="5:23" s="3" customFormat="1"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</row>
    <row r="608" spans="5:23" s="3" customFormat="1"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</row>
    <row r="609" spans="5:23" s="3" customFormat="1"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</row>
    <row r="610" spans="5:23" s="3" customFormat="1"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</row>
    <row r="611" spans="5:23" s="3" customFormat="1"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</row>
    <row r="612" spans="5:23" s="3" customFormat="1"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</row>
    <row r="613" spans="5:23" s="3" customFormat="1"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</row>
    <row r="614" spans="5:23" s="3" customFormat="1"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</row>
    <row r="615" spans="5:23" s="3" customFormat="1"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</row>
    <row r="616" spans="5:23" s="3" customFormat="1"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</row>
    <row r="617" spans="5:23" s="3" customFormat="1"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</row>
    <row r="618" spans="5:23" s="3" customFormat="1"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</row>
    <row r="619" spans="5:23" s="3" customFormat="1"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</row>
    <row r="620" spans="5:23" s="3" customFormat="1"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</row>
    <row r="621" spans="5:23" s="3" customFormat="1"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</row>
    <row r="622" spans="5:23" s="3" customFormat="1"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</row>
    <row r="623" spans="5:23" s="3" customFormat="1"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</row>
    <row r="624" spans="5:23" s="3" customFormat="1"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</row>
    <row r="625" spans="5:23" s="3" customFormat="1"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</row>
    <row r="626" spans="5:23" s="3" customFormat="1"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</row>
    <row r="627" spans="5:23" s="3" customFormat="1"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</row>
    <row r="628" spans="5:23" s="3" customFormat="1"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</row>
    <row r="629" spans="5:23" s="3" customFormat="1"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</row>
    <row r="630" spans="5:23" s="3" customFormat="1"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</row>
    <row r="631" spans="5:23" s="3" customFormat="1"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</row>
    <row r="632" spans="5:23" s="3" customFormat="1"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</row>
    <row r="633" spans="5:23" s="3" customFormat="1"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</row>
    <row r="634" spans="5:23" s="3" customFormat="1"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</row>
    <row r="635" spans="5:23" s="3" customFormat="1"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</row>
    <row r="636" spans="5:23" s="3" customFormat="1"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</row>
    <row r="637" spans="5:23" s="3" customFormat="1"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</row>
    <row r="638" spans="5:23" s="3" customFormat="1"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</row>
    <row r="639" spans="5:23" s="3" customFormat="1"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</row>
    <row r="640" spans="5:23" s="3" customFormat="1"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</row>
    <row r="641" spans="5:23" s="3" customFormat="1"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</row>
    <row r="642" spans="5:23" s="3" customFormat="1"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</row>
    <row r="643" spans="5:23" s="3" customFormat="1"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</row>
    <row r="644" spans="5:23" s="3" customFormat="1"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</row>
    <row r="645" spans="5:23" s="3" customFormat="1"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</row>
    <row r="646" spans="5:23" s="3" customFormat="1"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</row>
    <row r="647" spans="5:23" s="3" customFormat="1"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</row>
    <row r="648" spans="5:23" s="3" customFormat="1"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</row>
    <row r="649" spans="5:23" s="3" customFormat="1"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</row>
    <row r="650" spans="5:23" s="3" customFormat="1"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</row>
    <row r="651" spans="5:23" s="3" customFormat="1"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</row>
    <row r="652" spans="5:23" s="3" customFormat="1"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</row>
    <row r="653" spans="5:23" s="3" customFormat="1"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</row>
    <row r="654" spans="5:23" s="3" customFormat="1"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</row>
    <row r="655" spans="5:23" s="3" customFormat="1"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</row>
    <row r="656" spans="5:23" s="3" customFormat="1"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</row>
    <row r="657" spans="5:23" s="3" customFormat="1"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</row>
    <row r="658" spans="5:23" s="3" customFormat="1"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</row>
    <row r="659" spans="5:23" s="3" customFormat="1"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</row>
    <row r="660" spans="5:23" s="3" customFormat="1"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</row>
    <row r="661" spans="5:23" s="3" customFormat="1"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</row>
    <row r="662" spans="5:23" s="3" customFormat="1"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</row>
    <row r="663" spans="5:23" s="3" customFormat="1"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</row>
    <row r="664" spans="5:23" s="3" customFormat="1"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</row>
    <row r="665" spans="5:23" s="3" customFormat="1"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</row>
    <row r="666" spans="5:23" s="3" customFormat="1"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</row>
    <row r="667" spans="5:23" s="3" customFormat="1"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</row>
    <row r="668" spans="5:23" s="3" customFormat="1"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</row>
    <row r="669" spans="5:23" s="3" customFormat="1"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</row>
    <row r="670" spans="5:23" s="3" customFormat="1"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</row>
    <row r="671" spans="5:23" s="3" customFormat="1"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</row>
    <row r="672" spans="5:23" s="3" customFormat="1"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</row>
    <row r="673" spans="5:23" s="3" customFormat="1"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</row>
    <row r="674" spans="5:23" s="3" customFormat="1"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</row>
    <row r="675" spans="5:23" s="3" customFormat="1"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</row>
    <row r="676" spans="5:23" s="3" customFormat="1"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</row>
    <row r="677" spans="5:23" s="3" customFormat="1"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</row>
    <row r="678" spans="5:23" s="3" customFormat="1"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</row>
    <row r="679" spans="5:23" s="3" customFormat="1"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</row>
    <row r="680" spans="5:23" s="3" customFormat="1"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</row>
    <row r="681" spans="5:23" s="3" customFormat="1"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</row>
    <row r="682" spans="5:23" s="3" customFormat="1"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</row>
    <row r="683" spans="5:23" s="3" customFormat="1"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</row>
    <row r="684" spans="5:23" s="3" customFormat="1"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</row>
    <row r="685" spans="5:23" s="3" customFormat="1"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</row>
    <row r="686" spans="5:23" s="3" customFormat="1"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</row>
    <row r="687" spans="5:23" s="3" customFormat="1"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</row>
    <row r="688" spans="5:23" s="3" customFormat="1"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</row>
    <row r="689" spans="5:23" s="3" customFormat="1"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</row>
    <row r="690" spans="5:23" s="3" customFormat="1"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</row>
    <row r="691" spans="5:23" s="3" customFormat="1"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</row>
    <row r="692" spans="5:23" s="3" customFormat="1"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</row>
    <row r="693" spans="5:23" s="3" customFormat="1"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</row>
    <row r="694" spans="5:23" s="3" customFormat="1"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</row>
    <row r="695" spans="5:23" s="3" customFormat="1"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</row>
    <row r="696" spans="5:23" s="3" customFormat="1"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</row>
    <row r="697" spans="5:23" s="3" customFormat="1"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</row>
    <row r="698" spans="5:23" s="3" customFormat="1"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</row>
    <row r="699" spans="5:23" s="3" customFormat="1"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</row>
    <row r="700" spans="5:23" s="3" customFormat="1"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</row>
    <row r="701" spans="5:23" s="3" customFormat="1"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</row>
    <row r="702" spans="5:23" s="3" customFormat="1"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</row>
    <row r="703" spans="5:23" s="3" customFormat="1"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</row>
    <row r="704" spans="5:23" s="3" customFormat="1"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</row>
    <row r="705" spans="5:23" s="3" customFormat="1"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</row>
    <row r="706" spans="5:23" s="3" customFormat="1"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</row>
    <row r="707" spans="5:23" s="3" customFormat="1"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</row>
    <row r="708" spans="5:23" s="3" customFormat="1"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</row>
    <row r="709" spans="5:23" s="3" customFormat="1"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</row>
    <row r="710" spans="5:23" s="3" customFormat="1"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</row>
    <row r="711" spans="5:23" s="3" customFormat="1"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</row>
    <row r="712" spans="5:23" s="3" customFormat="1"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</row>
    <row r="713" spans="5:23" s="3" customFormat="1"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</row>
    <row r="714" spans="5:23" s="3" customFormat="1"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</row>
    <row r="715" spans="5:23" s="3" customFormat="1"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</row>
    <row r="716" spans="5:23" s="3" customFormat="1"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</row>
    <row r="717" spans="5:23" s="3" customFormat="1"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</row>
    <row r="718" spans="5:23" s="3" customFormat="1"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</row>
    <row r="719" spans="5:23" s="3" customFormat="1"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</row>
    <row r="720" spans="5:23" s="3" customFormat="1"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</row>
    <row r="721" spans="5:23" s="3" customFormat="1"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</row>
    <row r="722" spans="5:23" s="3" customFormat="1"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</row>
    <row r="723" spans="5:23" s="3" customFormat="1"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</row>
    <row r="724" spans="5:23" s="3" customFormat="1"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</row>
    <row r="725" spans="5:23" s="3" customFormat="1"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</row>
    <row r="726" spans="5:23" s="3" customFormat="1"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</row>
    <row r="727" spans="5:23" s="3" customFormat="1"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</row>
    <row r="728" spans="5:23" s="3" customFormat="1"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</row>
    <row r="729" spans="5:23" s="3" customFormat="1"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</row>
    <row r="730" spans="5:23" s="3" customFormat="1"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</row>
    <row r="731" spans="5:23" s="3" customFormat="1"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</row>
    <row r="732" spans="5:23" s="3" customFormat="1"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</row>
    <row r="733" spans="5:23" s="3" customFormat="1"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</row>
    <row r="734" spans="5:23" s="3" customFormat="1"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</row>
    <row r="735" spans="5:23" s="3" customFormat="1"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</row>
    <row r="736" spans="5:23" s="3" customFormat="1"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</row>
    <row r="737" spans="5:23" s="3" customFormat="1"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</row>
    <row r="738" spans="5:23" s="3" customFormat="1"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</row>
    <row r="739" spans="5:23" s="3" customFormat="1"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</row>
    <row r="740" spans="5:23" s="3" customFormat="1"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</row>
    <row r="741" spans="5:23" s="3" customFormat="1"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</row>
    <row r="742" spans="5:23" s="3" customFormat="1"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</row>
    <row r="743" spans="5:23" s="3" customFormat="1"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</row>
    <row r="744" spans="5:23" s="3" customFormat="1"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</row>
    <row r="745" spans="5:23" s="3" customFormat="1"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</row>
    <row r="746" spans="5:23" s="3" customFormat="1"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</row>
    <row r="747" spans="5:23" s="3" customFormat="1"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</row>
    <row r="748" spans="5:23" s="3" customFormat="1"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</row>
    <row r="749" spans="5:23" s="3" customFormat="1"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</row>
    <row r="750" spans="5:23" s="3" customFormat="1"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</row>
    <row r="751" spans="5:23" s="3" customFormat="1"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</row>
    <row r="752" spans="5:23" s="3" customFormat="1"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</row>
    <row r="753" spans="5:23" s="3" customFormat="1"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</row>
    <row r="754" spans="5:23" s="3" customFormat="1"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</row>
    <row r="755" spans="5:23" s="3" customFormat="1"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</row>
    <row r="756" spans="5:23" s="3" customFormat="1"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</row>
    <row r="757" spans="5:23" s="3" customFormat="1"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</row>
    <row r="758" spans="5:23" s="3" customFormat="1"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</row>
    <row r="759" spans="5:23" s="3" customFormat="1"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</row>
    <row r="760" spans="5:23" s="3" customFormat="1"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</row>
    <row r="761" spans="5:23" s="3" customFormat="1"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</row>
    <row r="762" spans="5:23" s="3" customFormat="1"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</row>
    <row r="763" spans="5:23" s="3" customFormat="1"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</row>
    <row r="764" spans="5:23" s="3" customFormat="1"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</row>
    <row r="765" spans="5:23" s="3" customFormat="1"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</row>
    <row r="766" spans="5:23" s="3" customFormat="1"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</row>
    <row r="767" spans="5:23" s="3" customFormat="1"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</row>
    <row r="768" spans="5:23" s="3" customFormat="1"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</row>
    <row r="769" spans="5:23" s="3" customFormat="1"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</row>
    <row r="770" spans="5:23" s="3" customFormat="1"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</row>
    <row r="771" spans="5:23" s="3" customFormat="1"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</row>
    <row r="772" spans="5:23" s="3" customFormat="1"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</row>
    <row r="773" spans="5:23" s="3" customFormat="1"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</row>
    <row r="774" spans="5:23" s="3" customFormat="1"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</row>
    <row r="775" spans="5:23" s="3" customFormat="1"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</row>
    <row r="776" spans="5:23" s="3" customFormat="1"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</row>
    <row r="777" spans="5:23" s="3" customFormat="1"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</row>
    <row r="778" spans="5:23" s="3" customFormat="1"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</row>
    <row r="779" spans="5:23" s="3" customFormat="1"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</row>
    <row r="780" spans="5:23" s="3" customFormat="1"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</row>
    <row r="781" spans="5:23" s="3" customFormat="1"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</row>
    <row r="782" spans="5:23" s="3" customFormat="1"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</row>
    <row r="783" spans="5:23" s="3" customFormat="1"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</row>
    <row r="784" spans="5:23" s="3" customFormat="1"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</row>
    <row r="785" spans="5:23" s="3" customFormat="1"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</row>
    <row r="786" spans="5:23" s="3" customFormat="1"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</row>
    <row r="787" spans="5:23" s="3" customFormat="1"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</row>
    <row r="788" spans="5:23" s="3" customFormat="1"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</row>
    <row r="789" spans="5:23" s="3" customFormat="1"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</row>
    <row r="790" spans="5:23" s="3" customFormat="1"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</row>
    <row r="791" spans="5:23" s="3" customFormat="1"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</row>
    <row r="792" spans="5:23" s="3" customFormat="1"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</row>
    <row r="793" spans="5:23" s="3" customFormat="1"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</row>
    <row r="794" spans="5:23" s="3" customFormat="1"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</row>
    <row r="795" spans="5:23" s="3" customFormat="1"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</row>
    <row r="796" spans="5:23" s="3" customFormat="1"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</row>
    <row r="797" spans="5:23" s="3" customFormat="1"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</row>
    <row r="798" spans="5:23" s="3" customFormat="1"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</row>
    <row r="799" spans="5:23" s="3" customFormat="1"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</row>
    <row r="800" spans="5:23" s="3" customFormat="1"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</row>
    <row r="801" spans="5:23" s="3" customFormat="1"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</row>
    <row r="802" spans="5:23" s="3" customFormat="1"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</row>
    <row r="803" spans="5:23" s="3" customFormat="1"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</row>
    <row r="804" spans="5:23" s="3" customFormat="1"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</row>
    <row r="805" spans="5:23" s="3" customFormat="1"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</row>
    <row r="806" spans="5:23" s="3" customFormat="1"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</row>
    <row r="807" spans="5:23" s="3" customFormat="1"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</row>
    <row r="808" spans="5:23" s="3" customFormat="1"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</row>
    <row r="809" spans="5:23" s="3" customFormat="1"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</row>
    <row r="810" spans="5:23" s="3" customFormat="1"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</row>
    <row r="811" spans="5:23" s="3" customFormat="1"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</row>
    <row r="812" spans="5:23" s="3" customFormat="1"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</row>
    <row r="813" spans="5:23" s="3" customFormat="1"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</row>
    <row r="814" spans="5:23" s="3" customFormat="1"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</row>
    <row r="815" spans="5:23" s="3" customFormat="1"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</row>
    <row r="816" spans="5:23" s="3" customFormat="1"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</row>
    <row r="817" spans="5:23" s="3" customFormat="1"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</row>
    <row r="818" spans="5:23" s="3" customFormat="1"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</row>
    <row r="819" spans="5:23" s="3" customFormat="1"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</row>
    <row r="820" spans="5:23" s="3" customFormat="1"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</row>
    <row r="821" spans="5:23" s="3" customFormat="1"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</row>
    <row r="822" spans="5:23" s="3" customFormat="1"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</row>
    <row r="823" spans="5:23" s="3" customFormat="1"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</row>
    <row r="824" spans="5:23" s="3" customFormat="1"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</row>
    <row r="825" spans="5:23" s="3" customFormat="1"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</row>
    <row r="826" spans="5:23" s="3" customFormat="1"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</row>
    <row r="827" spans="5:23" s="3" customFormat="1"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</row>
    <row r="828" spans="5:23" s="3" customFormat="1"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</row>
    <row r="829" spans="5:23" s="3" customFormat="1"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</row>
    <row r="830" spans="5:23" s="3" customFormat="1"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</row>
    <row r="831" spans="5:23" s="3" customFormat="1"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</row>
    <row r="832" spans="5:23" s="3" customFormat="1"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</row>
    <row r="833" spans="5:23" s="3" customFormat="1"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</row>
    <row r="834" spans="5:23" s="3" customFormat="1"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</row>
    <row r="835" spans="5:23" s="3" customFormat="1"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</row>
    <row r="836" spans="5:23" s="3" customFormat="1"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</row>
    <row r="837" spans="5:23" s="3" customFormat="1"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</row>
    <row r="838" spans="5:23" s="3" customFormat="1"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</row>
    <row r="839" spans="5:23" s="3" customFormat="1"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</row>
    <row r="840" spans="5:23" s="3" customFormat="1"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</row>
    <row r="841" spans="5:23" s="3" customFormat="1"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</row>
    <row r="842" spans="5:23" s="3" customFormat="1"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</row>
    <row r="843" spans="5:23" s="3" customFormat="1"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</row>
    <row r="844" spans="5:23" s="3" customFormat="1"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</row>
    <row r="845" spans="5:23" s="3" customFormat="1"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</row>
    <row r="846" spans="5:23" s="3" customFormat="1"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</row>
    <row r="847" spans="5:23" s="3" customFormat="1"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</row>
    <row r="848" spans="5:23" s="3" customFormat="1"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</row>
    <row r="849" spans="5:23" s="3" customFormat="1"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</row>
    <row r="850" spans="5:23" s="3" customFormat="1"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</row>
    <row r="851" spans="5:23" s="3" customFormat="1"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</row>
    <row r="852" spans="5:23" s="3" customFormat="1"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</row>
    <row r="853" spans="5:23" s="3" customFormat="1"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</row>
    <row r="854" spans="5:23" s="3" customFormat="1"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</row>
    <row r="855" spans="5:23" s="3" customFormat="1"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</row>
    <row r="856" spans="5:23" s="3" customFormat="1"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</row>
    <row r="857" spans="5:23" s="3" customFormat="1"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</row>
    <row r="858" spans="5:23" s="3" customFormat="1"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</row>
    <row r="859" spans="5:23" s="3" customFormat="1"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</row>
    <row r="860" spans="5:23" s="3" customFormat="1"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</row>
    <row r="861" spans="5:23" s="3" customFormat="1"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</row>
    <row r="862" spans="5:23" s="3" customFormat="1"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</row>
    <row r="863" spans="5:23" s="3" customFormat="1"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</row>
    <row r="864" spans="5:23" s="3" customFormat="1"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</row>
    <row r="865" spans="5:23" s="3" customFormat="1"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</row>
    <row r="866" spans="5:23" s="3" customFormat="1"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</row>
    <row r="867" spans="5:23" s="3" customFormat="1"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</row>
    <row r="868" spans="5:23" s="3" customFormat="1"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</row>
    <row r="869" spans="5:23" s="3" customFormat="1"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</row>
    <row r="870" spans="5:23" s="3" customFormat="1"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</row>
    <row r="871" spans="5:23" s="3" customFormat="1"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</row>
    <row r="872" spans="5:23" s="3" customFormat="1"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</row>
    <row r="873" spans="5:23" s="3" customFormat="1"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</row>
    <row r="874" spans="5:23" s="3" customFormat="1"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</row>
    <row r="875" spans="5:23" s="3" customFormat="1"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</row>
    <row r="876" spans="5:23" s="3" customFormat="1"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</row>
    <row r="877" spans="5:23" s="3" customFormat="1"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</row>
    <row r="878" spans="5:23" s="3" customFormat="1"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</row>
    <row r="879" spans="5:23" s="3" customFormat="1"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</row>
    <row r="880" spans="5:23" s="3" customFormat="1"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</row>
    <row r="881" spans="5:23" s="3" customFormat="1"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</row>
    <row r="882" spans="5:23" s="3" customFormat="1"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</row>
    <row r="883" spans="5:23" s="3" customFormat="1"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</row>
    <row r="884" spans="5:23" s="3" customFormat="1"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</row>
    <row r="885" spans="5:23" s="3" customFormat="1"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</row>
    <row r="886" spans="5:23" s="3" customFormat="1"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</row>
    <row r="887" spans="5:23" s="3" customFormat="1"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</row>
    <row r="888" spans="5:23" s="3" customFormat="1"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</row>
    <row r="889" spans="5:23" s="3" customFormat="1"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</row>
    <row r="890" spans="5:23" s="3" customFormat="1"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</row>
    <row r="891" spans="5:23" s="3" customFormat="1"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</row>
    <row r="892" spans="5:23" s="3" customFormat="1"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</row>
    <row r="893" spans="5:23" s="3" customFormat="1"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</row>
    <row r="894" spans="5:23" s="3" customFormat="1"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</row>
    <row r="895" spans="5:23" s="3" customFormat="1"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</row>
    <row r="896" spans="5:23" s="3" customFormat="1"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</row>
    <row r="897" spans="5:23" s="3" customFormat="1"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</row>
    <row r="898" spans="5:23" s="3" customFormat="1"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</row>
    <row r="899" spans="5:23" s="3" customFormat="1"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</row>
    <row r="900" spans="5:23" s="3" customFormat="1"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</row>
    <row r="901" spans="5:23" s="3" customFormat="1"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</row>
    <row r="902" spans="5:23" s="3" customFormat="1"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</row>
    <row r="903" spans="5:23" s="3" customFormat="1"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</row>
    <row r="904" spans="5:23" s="3" customFormat="1"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</row>
    <row r="905" spans="5:23" s="3" customFormat="1"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</row>
    <row r="906" spans="5:23" s="3" customFormat="1"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</row>
    <row r="907" spans="5:23" s="3" customFormat="1"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</row>
    <row r="908" spans="5:23" s="3" customFormat="1"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</row>
    <row r="909" spans="5:23" s="3" customFormat="1"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</row>
    <row r="910" spans="5:23" s="3" customFormat="1"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</row>
    <row r="911" spans="5:23" s="3" customFormat="1"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</row>
    <row r="912" spans="5:23" s="3" customFormat="1"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</row>
    <row r="913" spans="5:23" s="3" customFormat="1"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</row>
    <row r="914" spans="5:23" s="3" customFormat="1"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</row>
    <row r="915" spans="5:23" s="3" customFormat="1"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</row>
    <row r="916" spans="5:23" s="3" customFormat="1"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</row>
    <row r="917" spans="5:23" s="3" customFormat="1"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</row>
    <row r="918" spans="5:23" s="3" customFormat="1"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</row>
    <row r="919" spans="5:23" s="3" customFormat="1"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</row>
    <row r="920" spans="5:23" s="3" customFormat="1"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</row>
    <row r="921" spans="5:23" s="3" customFormat="1"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</row>
    <row r="922" spans="5:23" s="3" customFormat="1"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</row>
    <row r="923" spans="5:23" s="3" customFormat="1"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</row>
    <row r="924" spans="5:23" s="3" customFormat="1"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</row>
    <row r="925" spans="5:23" s="3" customFormat="1"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</row>
    <row r="926" spans="5:23" s="3" customFormat="1"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</row>
    <row r="927" spans="5:23" s="3" customFormat="1"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</row>
    <row r="928" spans="5:23" s="3" customFormat="1"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</row>
    <row r="929" spans="5:23" s="3" customFormat="1"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</row>
    <row r="930" spans="5:23" s="3" customFormat="1"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</row>
    <row r="931" spans="5:23" s="3" customFormat="1"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</row>
    <row r="932" spans="5:23" s="3" customFormat="1"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</row>
    <row r="933" spans="5:23" s="3" customFormat="1"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</row>
    <row r="934" spans="5:23" s="3" customFormat="1"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</row>
    <row r="935" spans="5:23" s="3" customFormat="1"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</row>
    <row r="936" spans="5:23" s="3" customFormat="1"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</row>
    <row r="937" spans="5:23" s="3" customFormat="1"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</row>
    <row r="938" spans="5:23" s="3" customFormat="1"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</row>
    <row r="939" spans="5:23" s="3" customFormat="1"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</row>
    <row r="940" spans="5:23" s="3" customFormat="1"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</row>
    <row r="941" spans="5:23" s="3" customFormat="1"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</row>
    <row r="942" spans="5:23" s="3" customFormat="1"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</row>
    <row r="943" spans="5:23" s="3" customFormat="1"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</row>
    <row r="944" spans="5:23" s="3" customFormat="1"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</row>
    <row r="945" spans="5:23" s="3" customFormat="1"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</row>
    <row r="946" spans="5:23" s="3" customFormat="1"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</row>
    <row r="947" spans="5:23" s="3" customFormat="1"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</row>
    <row r="948" spans="5:23" s="3" customFormat="1"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</row>
    <row r="949" spans="5:23" s="3" customFormat="1"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</row>
    <row r="950" spans="5:23" s="3" customFormat="1"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</row>
    <row r="951" spans="5:23" s="3" customFormat="1"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</row>
    <row r="952" spans="5:23" s="3" customFormat="1"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</row>
    <row r="953" spans="5:23" s="3" customFormat="1"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</row>
    <row r="954" spans="5:23" s="3" customFormat="1"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</row>
    <row r="955" spans="5:23" s="3" customFormat="1"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</row>
    <row r="956" spans="5:23" s="3" customFormat="1"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</row>
    <row r="957" spans="5:23" s="3" customFormat="1"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</row>
    <row r="958" spans="5:23" s="3" customFormat="1"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</row>
    <row r="959" spans="5:23" s="3" customFormat="1"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</row>
    <row r="960" spans="5:23" s="3" customFormat="1"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</row>
    <row r="961" spans="5:23" s="3" customFormat="1"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</row>
    <row r="962" spans="5:23" s="3" customFormat="1"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</row>
    <row r="963" spans="5:23" s="3" customFormat="1"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</row>
    <row r="964" spans="5:23" s="3" customFormat="1"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</row>
    <row r="965" spans="5:23" s="3" customFormat="1"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</row>
    <row r="966" spans="5:23" s="3" customFormat="1"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</row>
    <row r="967" spans="5:23" s="3" customFormat="1"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</row>
    <row r="968" spans="5:23" s="3" customFormat="1"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</row>
    <row r="969" spans="5:23" s="3" customFormat="1"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</row>
    <row r="970" spans="5:23" s="3" customFormat="1"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</row>
    <row r="971" spans="5:23" s="3" customFormat="1"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</row>
    <row r="972" spans="5:23" s="3" customFormat="1"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</row>
    <row r="973" spans="5:23" s="3" customFormat="1"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</row>
    <row r="974" spans="5:23" s="3" customFormat="1"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</row>
    <row r="975" spans="5:23" s="3" customFormat="1"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</row>
    <row r="976" spans="5:23" s="3" customFormat="1"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</row>
    <row r="977" spans="5:23" s="3" customFormat="1"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</row>
    <row r="978" spans="5:23" s="3" customFormat="1"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</row>
    <row r="979" spans="5:23" s="3" customFormat="1"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</row>
    <row r="980" spans="5:23" s="3" customFormat="1"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</row>
    <row r="981" spans="5:23" s="3" customFormat="1"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</row>
    <row r="982" spans="5:23" s="3" customFormat="1"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</row>
    <row r="983" spans="5:23" s="3" customFormat="1"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</row>
    <row r="984" spans="5:23" s="3" customFormat="1"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</row>
    <row r="985" spans="5:23" s="3" customFormat="1"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</row>
    <row r="986" spans="5:23" s="3" customFormat="1"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</row>
    <row r="987" spans="5:23" s="3" customFormat="1"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</row>
    <row r="988" spans="5:23" s="3" customFormat="1"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</row>
    <row r="989" spans="5:23" s="3" customFormat="1"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</row>
    <row r="990" spans="5:23" s="3" customFormat="1"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</row>
    <row r="991" spans="5:23" s="3" customFormat="1"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</row>
    <row r="992" spans="5:23" s="3" customFormat="1"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</row>
    <row r="993" spans="5:23" s="3" customFormat="1"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</row>
    <row r="994" spans="5:23" s="3" customFormat="1"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</row>
    <row r="995" spans="5:23" s="3" customFormat="1"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</row>
    <row r="996" spans="5:23" s="3" customFormat="1"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</row>
    <row r="997" spans="5:23" s="3" customFormat="1"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</row>
    <row r="998" spans="5:23" s="3" customFormat="1"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</row>
    <row r="999" spans="5:23" s="3" customFormat="1"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</row>
    <row r="1000" spans="5:23" s="3" customFormat="1"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</row>
    <row r="1001" spans="5:23" s="3" customFormat="1"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</row>
    <row r="1002" spans="5:23" s="3" customFormat="1"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</row>
    <row r="1003" spans="5:23" s="3" customFormat="1"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</row>
    <row r="1004" spans="5:23" s="3" customFormat="1"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</row>
    <row r="1005" spans="5:23" s="3" customFormat="1"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</row>
    <row r="1006" spans="5:23" s="3" customFormat="1"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</row>
    <row r="1007" spans="5:23" s="3" customFormat="1"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</row>
    <row r="1008" spans="5:23" s="3" customFormat="1"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</row>
    <row r="1009" spans="5:23" s="3" customFormat="1"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</row>
    <row r="1010" spans="5:23" s="3" customFormat="1"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</row>
    <row r="1011" spans="5:23" s="3" customFormat="1"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</row>
    <row r="1012" spans="5:23" s="3" customFormat="1"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</row>
    <row r="1013" spans="5:23" s="3" customFormat="1"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</row>
    <row r="1014" spans="5:23" s="3" customFormat="1"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</row>
    <row r="1015" spans="5:23" s="3" customFormat="1"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</row>
    <row r="1016" spans="5:23" s="3" customFormat="1"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</row>
    <row r="1017" spans="5:23" s="3" customFormat="1"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</row>
    <row r="1018" spans="5:23" s="3" customFormat="1"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</row>
    <row r="1019" spans="5:23" s="3" customFormat="1"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</row>
    <row r="1020" spans="5:23" s="3" customFormat="1"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</row>
    <row r="1021" spans="5:23" s="3" customFormat="1"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</row>
    <row r="1022" spans="5:23" s="3" customFormat="1"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</row>
    <row r="1023" spans="5:23" s="3" customFormat="1"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</row>
    <row r="1024" spans="5:23" s="3" customFormat="1"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</row>
    <row r="1025" spans="5:23" s="3" customFormat="1"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</row>
    <row r="1026" spans="5:23" s="3" customFormat="1"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</row>
    <row r="1027" spans="5:23" s="3" customFormat="1"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</row>
    <row r="1028" spans="5:23" s="3" customFormat="1"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</row>
    <row r="1029" spans="5:23" s="3" customFormat="1"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</row>
    <row r="1030" spans="5:23" s="3" customFormat="1"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</row>
    <row r="1031" spans="5:23" s="3" customFormat="1"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</row>
    <row r="1032" spans="5:23" s="3" customFormat="1"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</row>
    <row r="1033" spans="5:23" s="3" customFormat="1"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</row>
    <row r="1034" spans="5:23" s="3" customFormat="1"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</row>
    <row r="1035" spans="5:23" s="3" customFormat="1"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</row>
    <row r="1036" spans="5:23" s="3" customFormat="1"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</row>
    <row r="1037" spans="5:23" s="3" customFormat="1"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</row>
    <row r="1038" spans="5:23" s="3" customFormat="1"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</row>
    <row r="1039" spans="5:23" s="3" customFormat="1"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</row>
    <row r="1040" spans="5:23" s="3" customFormat="1"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</row>
    <row r="1041" spans="5:23" s="3" customFormat="1"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</row>
    <row r="1042" spans="5:23" s="3" customFormat="1"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</row>
    <row r="1043" spans="5:23" s="3" customFormat="1"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</row>
    <row r="1044" spans="5:23" s="3" customFormat="1"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</row>
    <row r="1045" spans="5:23" s="3" customFormat="1"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</row>
    <row r="1046" spans="5:23" s="3" customFormat="1"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</row>
    <row r="1047" spans="5:23" s="3" customFormat="1"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</row>
    <row r="1048" spans="5:23" s="3" customFormat="1"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</row>
    <row r="1049" spans="5:23" s="3" customFormat="1"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</row>
    <row r="1050" spans="5:23" s="3" customFormat="1"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</row>
    <row r="1051" spans="5:23" s="3" customFormat="1"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</row>
    <row r="1052" spans="5:23" s="3" customFormat="1"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</row>
    <row r="1053" spans="5:23" s="3" customFormat="1"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</row>
    <row r="1054" spans="5:23" s="3" customFormat="1"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</row>
    <row r="1055" spans="5:23" s="3" customFormat="1"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</row>
    <row r="1056" spans="5:23" s="3" customFormat="1"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</row>
    <row r="1057" spans="5:23" s="3" customFormat="1"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</row>
    <row r="1058" spans="5:23" s="3" customFormat="1"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</row>
    <row r="1059" spans="5:23" s="3" customFormat="1"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</row>
    <row r="1060" spans="5:23" s="3" customFormat="1"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</row>
    <row r="1061" spans="5:23" s="3" customFormat="1"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</row>
    <row r="1062" spans="5:23" s="3" customFormat="1"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</row>
    <row r="1063" spans="5:23" s="3" customFormat="1"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</row>
    <row r="1064" spans="5:23" s="3" customFormat="1"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</row>
    <row r="1065" spans="5:23" s="3" customFormat="1"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</row>
    <row r="1066" spans="5:23" s="3" customFormat="1"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</row>
    <row r="1067" spans="5:23" s="3" customFormat="1"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</row>
    <row r="1068" spans="5:23" s="3" customFormat="1"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</row>
    <row r="1069" spans="5:23" s="3" customFormat="1"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</row>
    <row r="1070" spans="5:23" s="3" customFormat="1"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</row>
    <row r="1071" spans="5:23" s="3" customFormat="1"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</row>
    <row r="1072" spans="5:23" s="3" customFormat="1"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</row>
    <row r="1073" spans="5:23" s="3" customFormat="1"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</row>
    <row r="1074" spans="5:23" s="3" customFormat="1"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</row>
    <row r="1075" spans="5:23" s="3" customFormat="1"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</row>
    <row r="1076" spans="5:23" s="3" customFormat="1"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</row>
    <row r="1077" spans="5:23" s="3" customFormat="1"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</row>
    <row r="1078" spans="5:23" s="3" customFormat="1"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</row>
    <row r="1079" spans="5:23" s="3" customFormat="1"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</row>
    <row r="1080" spans="5:23" s="3" customFormat="1"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</row>
    <row r="1081" spans="5:23" s="3" customFormat="1"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</row>
    <row r="1082" spans="5:23" s="3" customFormat="1"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</row>
    <row r="1083" spans="5:23" s="3" customFormat="1"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</row>
    <row r="1084" spans="5:23" s="3" customFormat="1"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</row>
    <row r="1085" spans="5:23" s="3" customFormat="1"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</row>
    <row r="1086" spans="5:23" s="3" customFormat="1"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</row>
    <row r="1087" spans="5:23" s="3" customFormat="1"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</row>
    <row r="1088" spans="5:23" s="3" customFormat="1"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</row>
    <row r="1089" spans="5:23" s="3" customFormat="1"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</row>
    <row r="1090" spans="5:23" s="3" customFormat="1"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</row>
    <row r="1091" spans="5:23" s="3" customFormat="1"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</row>
    <row r="1092" spans="5:23" s="3" customFormat="1"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</row>
    <row r="1093" spans="5:23" s="3" customFormat="1"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</row>
    <row r="1094" spans="5:23" s="3" customFormat="1"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</row>
    <row r="1095" spans="5:23" s="3" customFormat="1"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</row>
    <row r="1096" spans="5:23" s="3" customFormat="1"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</row>
    <row r="1097" spans="5:23" s="3" customFormat="1"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</row>
    <row r="1098" spans="5:23" s="3" customFormat="1"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</row>
    <row r="1099" spans="5:23" s="3" customFormat="1"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</row>
    <row r="1100" spans="5:23" s="3" customFormat="1"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</row>
    <row r="1101" spans="5:23" s="3" customFormat="1"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</row>
    <row r="1102" spans="5:23" s="3" customFormat="1"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</row>
    <row r="1103" spans="5:23" s="3" customFormat="1"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</row>
    <row r="1104" spans="5:23" s="3" customFormat="1"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</row>
    <row r="1105" spans="5:23" s="3" customFormat="1"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</row>
    <row r="1106" spans="5:23" s="3" customFormat="1"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</row>
    <row r="1107" spans="5:23" s="3" customFormat="1"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</row>
    <row r="1108" spans="5:23" s="3" customFormat="1"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</row>
    <row r="1109" spans="5:23" s="3" customFormat="1"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</row>
    <row r="1110" spans="5:23" s="3" customFormat="1"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</row>
    <row r="1111" spans="5:23" s="3" customFormat="1"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</row>
    <row r="1112" spans="5:23" s="3" customFormat="1"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</row>
    <row r="1113" spans="5:23" s="3" customFormat="1"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</row>
    <row r="1114" spans="5:23" s="3" customFormat="1"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</row>
    <row r="1115" spans="5:23" s="3" customFormat="1"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</row>
    <row r="1116" spans="5:23" s="3" customFormat="1"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</row>
    <row r="1117" spans="5:23" s="3" customFormat="1"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</row>
    <row r="1118" spans="5:23" s="3" customFormat="1"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</row>
    <row r="1119" spans="5:23" s="3" customFormat="1"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</row>
    <row r="1120" spans="5:23" s="3" customFormat="1"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</row>
    <row r="1121" spans="5:23" s="3" customFormat="1"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</row>
    <row r="1122" spans="5:23" s="3" customFormat="1"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</row>
    <row r="1123" spans="5:23" s="3" customFormat="1"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</row>
    <row r="1124" spans="5:23" s="3" customFormat="1"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</row>
    <row r="1125" spans="5:23" s="3" customFormat="1"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</row>
    <row r="1126" spans="5:23" s="3" customFormat="1"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</row>
    <row r="1127" spans="5:23" s="3" customFormat="1"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</row>
    <row r="1128" spans="5:23" s="3" customFormat="1"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</row>
    <row r="1129" spans="5:23" s="3" customFormat="1"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</row>
    <row r="1130" spans="5:23" s="3" customFormat="1"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</row>
    <row r="1131" spans="5:23" s="3" customFormat="1"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</row>
    <row r="1132" spans="5:23" s="3" customFormat="1"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</row>
    <row r="1133" spans="5:23" s="3" customFormat="1"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</row>
    <row r="1134" spans="5:23" s="3" customFormat="1"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</row>
    <row r="1135" spans="5:23" s="3" customFormat="1"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</row>
    <row r="1136" spans="5:23" s="3" customFormat="1"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</row>
    <row r="1137" spans="5:23" s="3" customFormat="1"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</row>
    <row r="1138" spans="5:23" s="3" customFormat="1"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</row>
    <row r="1139" spans="5:23" s="3" customFormat="1"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</row>
    <row r="1140" spans="5:23" s="3" customFormat="1"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</row>
    <row r="1141" spans="5:23" s="3" customFormat="1"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</row>
    <row r="1142" spans="5:23" s="3" customFormat="1"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</row>
    <row r="1143" spans="5:23" s="3" customFormat="1"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</row>
    <row r="1144" spans="5:23" s="3" customFormat="1"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</row>
    <row r="1145" spans="5:23" s="3" customFormat="1"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</row>
    <row r="1146" spans="5:23" s="3" customFormat="1"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</row>
    <row r="1147" spans="5:23" s="3" customFormat="1"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</row>
    <row r="1148" spans="5:23" s="3" customFormat="1"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</row>
    <row r="1149" spans="5:23" s="3" customFormat="1"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</row>
    <row r="1150" spans="5:23" s="3" customFormat="1"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</row>
    <row r="1151" spans="5:23" s="3" customFormat="1"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</row>
    <row r="1152" spans="5:23" s="3" customFormat="1"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</row>
    <row r="1153" spans="5:23" s="3" customFormat="1"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</row>
    <row r="1154" spans="5:23" s="3" customFormat="1"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</row>
    <row r="1155" spans="5:23" s="3" customFormat="1"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</row>
    <row r="1156" spans="5:23" s="3" customFormat="1"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</row>
    <row r="1157" spans="5:23" s="3" customFormat="1"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</row>
    <row r="1158" spans="5:23" s="3" customFormat="1"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</row>
    <row r="1159" spans="5:23" s="3" customFormat="1"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</row>
    <row r="1160" spans="5:23" s="3" customFormat="1"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</row>
    <row r="1161" spans="5:23" s="3" customFormat="1"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</row>
    <row r="1162" spans="5:23" s="3" customFormat="1"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</row>
    <row r="1163" spans="5:23" s="3" customFormat="1"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</row>
    <row r="1164" spans="5:23" s="3" customFormat="1"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</row>
    <row r="1165" spans="5:23" s="3" customFormat="1"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</row>
    <row r="1166" spans="5:23" s="3" customFormat="1"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</row>
    <row r="1167" spans="5:23" s="3" customFormat="1"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</row>
    <row r="1168" spans="5:23" s="3" customFormat="1"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</row>
    <row r="1169" spans="5:23" s="3" customFormat="1"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</row>
    <row r="1170" spans="5:23" s="3" customFormat="1"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</row>
    <row r="1171" spans="5:23" s="3" customFormat="1"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</row>
    <row r="1172" spans="5:23" s="3" customFormat="1"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</row>
    <row r="1173" spans="5:23" s="3" customFormat="1"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</row>
    <row r="1174" spans="5:23" s="3" customFormat="1"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</row>
    <row r="1175" spans="5:23" s="3" customFormat="1"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</row>
    <row r="1176" spans="5:23" s="3" customFormat="1"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</row>
    <row r="1177" spans="5:23" s="3" customFormat="1"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</row>
    <row r="1178" spans="5:23" s="3" customFormat="1"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</row>
    <row r="1179" spans="5:23" s="3" customFormat="1"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</row>
    <row r="1180" spans="5:23" s="3" customFormat="1"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</row>
    <row r="1181" spans="5:23" s="3" customFormat="1"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</row>
    <row r="1182" spans="5:23" s="3" customFormat="1"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</row>
    <row r="1183" spans="5:23" s="3" customFormat="1"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</row>
    <row r="1184" spans="5:23" s="3" customFormat="1"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</row>
    <row r="1185" spans="5:23" s="3" customFormat="1"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</row>
    <row r="1186" spans="5:23" s="3" customFormat="1"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</row>
    <row r="1187" spans="5:23" s="3" customFormat="1"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</row>
    <row r="1188" spans="5:23" s="3" customFormat="1"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</row>
    <row r="1189" spans="5:23" s="3" customFormat="1"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</row>
    <row r="1190" spans="5:23" s="3" customFormat="1"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</row>
    <row r="1191" spans="5:23" s="3" customFormat="1"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</row>
    <row r="1192" spans="5:23" s="3" customFormat="1"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</row>
    <row r="1193" spans="5:23" s="3" customFormat="1"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</row>
    <row r="1194" spans="5:23" s="3" customFormat="1"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</row>
    <row r="1195" spans="5:23" s="3" customFormat="1"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</row>
    <row r="1196" spans="5:23" s="3" customFormat="1"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</row>
    <row r="1197" spans="5:23" s="3" customFormat="1"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</row>
    <row r="1198" spans="5:23" s="3" customFormat="1"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</row>
    <row r="1199" spans="5:23" s="3" customFormat="1"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</row>
    <row r="1200" spans="5:23" s="3" customFormat="1"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</row>
    <row r="1201" spans="5:23" s="3" customFormat="1"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</row>
    <row r="1202" spans="5:23" s="3" customFormat="1"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</row>
    <row r="1203" spans="5:23" s="3" customFormat="1"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</row>
    <row r="1204" spans="5:23" s="3" customFormat="1"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</row>
    <row r="1205" spans="5:23" s="3" customFormat="1"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</row>
    <row r="1206" spans="5:23" s="3" customFormat="1"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</row>
    <row r="1207" spans="5:23" s="3" customFormat="1"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</row>
    <row r="1208" spans="5:23" s="3" customFormat="1"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</row>
    <row r="1209" spans="5:23" s="3" customFormat="1"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</row>
    <row r="1210" spans="5:23" s="3" customFormat="1"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</row>
    <row r="1211" spans="5:23" s="3" customFormat="1"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</row>
    <row r="1212" spans="5:23" s="3" customFormat="1"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</row>
    <row r="1213" spans="5:23" s="3" customFormat="1"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</row>
    <row r="1214" spans="5:23" s="3" customFormat="1"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</row>
    <row r="1215" spans="5:23" s="3" customFormat="1"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</row>
    <row r="1216" spans="5:23" s="3" customFormat="1"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</row>
    <row r="1217" spans="5:23" s="3" customFormat="1"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</row>
    <row r="1218" spans="5:23" s="3" customFormat="1"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</row>
    <row r="1219" spans="5:23" s="3" customFormat="1"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</row>
    <row r="1220" spans="5:23" s="3" customFormat="1"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</row>
    <row r="1221" spans="5:23" s="3" customFormat="1"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</row>
    <row r="1222" spans="5:23" s="3" customFormat="1"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</row>
    <row r="1223" spans="5:23" s="3" customFormat="1"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</row>
    <row r="1224" spans="5:23" s="3" customFormat="1"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</row>
    <row r="1225" spans="5:23" s="3" customFormat="1"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</row>
    <row r="1226" spans="5:23" s="3" customFormat="1"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</row>
    <row r="1227" spans="5:23" s="3" customFormat="1"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</row>
    <row r="1228" spans="5:23" s="3" customFormat="1"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</row>
    <row r="1229" spans="5:23" s="3" customFormat="1"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</row>
    <row r="1230" spans="5:23" s="3" customFormat="1"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</row>
    <row r="1231" spans="5:23" s="3" customFormat="1"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</row>
    <row r="1232" spans="5:23" s="3" customFormat="1"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</row>
    <row r="1233" spans="5:23" s="3" customFormat="1"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</row>
    <row r="1234" spans="5:23" s="3" customFormat="1"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</row>
    <row r="1235" spans="5:23" s="3" customFormat="1"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</row>
    <row r="1236" spans="5:23" s="3" customFormat="1"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</row>
    <row r="1237" spans="5:23" s="3" customFormat="1"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</row>
    <row r="1238" spans="5:23" s="3" customFormat="1"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</row>
    <row r="1239" spans="5:23" s="3" customFormat="1"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</row>
    <row r="1240" spans="5:23" s="3" customFormat="1"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</row>
    <row r="1241" spans="5:23" s="3" customFormat="1"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</row>
    <row r="1242" spans="5:23" s="3" customFormat="1"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</row>
    <row r="1243" spans="5:23" s="3" customFormat="1"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</row>
    <row r="1244" spans="5:23" s="3" customFormat="1"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</row>
    <row r="1245" spans="5:23" s="3" customFormat="1"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</row>
    <row r="1246" spans="5:23" s="3" customFormat="1"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</row>
    <row r="1247" spans="5:23" s="3" customFormat="1"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</row>
    <row r="1248" spans="5:23" s="3" customFormat="1"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</row>
    <row r="1249" spans="5:23" s="3" customFormat="1"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</row>
    <row r="1250" spans="5:23" s="3" customFormat="1"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</row>
    <row r="1251" spans="5:23" s="3" customFormat="1"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</row>
    <row r="1252" spans="5:23" s="3" customFormat="1"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</row>
    <row r="1253" spans="5:23" s="3" customFormat="1"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</row>
    <row r="1254" spans="5:23" s="3" customFormat="1"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</row>
    <row r="1255" spans="5:23" s="3" customFormat="1"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</row>
    <row r="1256" spans="5:23" s="3" customFormat="1"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</row>
    <row r="1257" spans="5:23" s="3" customFormat="1"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</row>
    <row r="1258" spans="5:23" s="3" customFormat="1"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</row>
    <row r="1259" spans="5:23" s="3" customFormat="1"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</row>
    <row r="1260" spans="5:23" s="3" customFormat="1"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</row>
    <row r="1261" spans="5:23" s="3" customFormat="1"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</row>
    <row r="1262" spans="5:23" s="3" customFormat="1"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</row>
    <row r="1263" spans="5:23" s="3" customFormat="1"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</row>
    <row r="1264" spans="5:23" s="3" customFormat="1"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</row>
    <row r="1265" spans="5:23" s="3" customFormat="1"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</row>
    <row r="1266" spans="5:23" s="3" customFormat="1"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</row>
    <row r="1267" spans="5:23" s="3" customFormat="1"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</row>
    <row r="1268" spans="5:23" s="3" customFormat="1"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</row>
    <row r="1269" spans="5:23" s="3" customFormat="1"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</row>
    <row r="1270" spans="5:23" s="3" customFormat="1"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</row>
    <row r="1271" spans="5:23" s="3" customFormat="1"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</row>
    <row r="1272" spans="5:23" s="3" customFormat="1"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</row>
    <row r="1273" spans="5:23" s="3" customFormat="1"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</row>
    <row r="1274" spans="5:23" s="3" customFormat="1"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</row>
    <row r="1275" spans="5:23" s="3" customFormat="1"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</row>
    <row r="1276" spans="5:23" s="3" customFormat="1"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</row>
    <row r="1277" spans="5:23" s="3" customFormat="1"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</row>
    <row r="1278" spans="5:23" s="3" customFormat="1"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</row>
    <row r="1279" spans="5:23" s="3" customFormat="1"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</row>
    <row r="1280" spans="5:23" s="3" customFormat="1"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</row>
    <row r="1281" spans="5:23" s="3" customFormat="1"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</row>
    <row r="1282" spans="5:23" s="3" customFormat="1"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</row>
    <row r="1283" spans="5:23" s="3" customFormat="1"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</row>
    <row r="1284" spans="5:23" s="3" customFormat="1"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</row>
    <row r="1285" spans="5:23" s="3" customFormat="1"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</row>
    <row r="1286" spans="5:23" s="3" customFormat="1"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</row>
    <row r="1287" spans="5:23" s="3" customFormat="1"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</row>
    <row r="1288" spans="5:23" s="3" customFormat="1"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</row>
    <row r="1289" spans="5:23" s="3" customFormat="1"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</row>
    <row r="1290" spans="5:23" s="3" customFormat="1"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</row>
    <row r="1291" spans="5:23" s="3" customFormat="1"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</row>
    <row r="1292" spans="5:23" s="3" customFormat="1"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</row>
    <row r="1293" spans="5:23" s="3" customFormat="1"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</row>
    <row r="1294" spans="5:23" s="3" customFormat="1"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</row>
    <row r="1295" spans="5:23" s="3" customFormat="1"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</row>
    <row r="1296" spans="5:23" s="3" customFormat="1"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</row>
    <row r="1297" spans="5:23" s="3" customFormat="1"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</row>
    <row r="1298" spans="5:23" s="3" customFormat="1"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</row>
    <row r="1299" spans="5:23" s="3" customFormat="1"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</row>
    <row r="1300" spans="5:23" s="3" customFormat="1"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</row>
    <row r="1301" spans="5:23" s="3" customFormat="1"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</row>
    <row r="1302" spans="5:23" s="3" customFormat="1"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</row>
    <row r="1303" spans="5:23" s="3" customFormat="1"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</row>
    <row r="1304" spans="5:23" s="3" customFormat="1"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</row>
    <row r="1305" spans="5:23" s="3" customFormat="1"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</row>
    <row r="1306" spans="5:23" s="3" customFormat="1"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</row>
    <row r="1307" spans="5:23" s="3" customFormat="1"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</row>
    <row r="1308" spans="5:23" s="3" customFormat="1"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</row>
    <row r="1309" spans="5:23" s="3" customFormat="1"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</row>
    <row r="1310" spans="5:23" s="3" customFormat="1"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</row>
    <row r="1311" spans="5:23" s="3" customFormat="1"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</row>
    <row r="1312" spans="5:23" s="3" customFormat="1"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</row>
    <row r="1313" spans="5:23" s="3" customFormat="1"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</row>
    <row r="1314" spans="5:23" s="3" customFormat="1"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</row>
    <row r="1315" spans="5:23" s="3" customFormat="1"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</row>
    <row r="1316" spans="5:23" s="3" customFormat="1"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</row>
    <row r="1317" spans="5:23" s="3" customFormat="1"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</row>
    <row r="1318" spans="5:23" s="3" customFormat="1"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</row>
    <row r="1319" spans="5:23" s="3" customFormat="1"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</row>
    <row r="1320" spans="5:23" s="3" customFormat="1"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</row>
    <row r="1321" spans="5:23" s="3" customFormat="1"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</row>
    <row r="1322" spans="5:23" s="3" customFormat="1"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</row>
    <row r="1323" spans="5:23" s="3" customFormat="1"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</row>
    <row r="1324" spans="5:23" s="3" customFormat="1"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</row>
    <row r="1325" spans="5:23" s="3" customFormat="1"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</row>
    <row r="1326" spans="5:23" s="3" customFormat="1"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</row>
    <row r="1327" spans="5:23" s="3" customFormat="1"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</row>
    <row r="1328" spans="5:23" s="3" customFormat="1"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</row>
    <row r="1329" spans="5:23" s="3" customFormat="1"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</row>
    <row r="1330" spans="5:23" s="3" customFormat="1"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</row>
    <row r="1331" spans="5:23" s="3" customFormat="1"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</row>
    <row r="1332" spans="5:23" s="3" customFormat="1"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</row>
    <row r="1333" spans="5:23" s="3" customFormat="1"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</row>
    <row r="1334" spans="5:23" s="3" customFormat="1"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</row>
    <row r="1335" spans="5:23" s="3" customFormat="1"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</row>
    <row r="1336" spans="5:23" s="3" customFormat="1"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</row>
    <row r="1337" spans="5:23" s="3" customFormat="1"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</row>
    <row r="1338" spans="5:23" s="3" customFormat="1"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</row>
    <row r="1339" spans="5:23" s="3" customFormat="1"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</row>
    <row r="1340" spans="5:23" s="3" customFormat="1"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</row>
    <row r="1341" spans="5:23" s="3" customFormat="1"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</row>
    <row r="1342" spans="5:23" s="3" customFormat="1"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</row>
    <row r="1343" spans="5:23" s="3" customFormat="1"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</row>
    <row r="1344" spans="5:23" s="3" customFormat="1"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</row>
    <row r="1345" spans="5:23" s="3" customFormat="1"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</row>
    <row r="1346" spans="5:23" s="3" customFormat="1"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</row>
    <row r="1347" spans="5:23" s="3" customFormat="1"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</row>
    <row r="1348" spans="5:23" s="3" customFormat="1"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</row>
    <row r="1349" spans="5:23" s="3" customFormat="1"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</row>
    <row r="1350" spans="5:23" s="3" customFormat="1"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</row>
    <row r="1351" spans="5:23" s="3" customFormat="1"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</row>
    <row r="1352" spans="5:23" s="3" customFormat="1"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</row>
    <row r="1353" spans="5:23" s="3" customFormat="1"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</row>
    <row r="1354" spans="5:23" s="3" customFormat="1"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</row>
    <row r="1355" spans="5:23" s="3" customFormat="1"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</row>
    <row r="1356" spans="5:23" s="3" customFormat="1"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</row>
    <row r="1357" spans="5:23" s="3" customFormat="1"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</row>
    <row r="1358" spans="5:23" s="3" customFormat="1"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</row>
    <row r="1359" spans="5:23" s="3" customFormat="1"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</row>
    <row r="1360" spans="5:23" s="3" customFormat="1"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</row>
    <row r="1361" spans="5:23" s="3" customFormat="1"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</row>
    <row r="1362" spans="5:23" s="3" customFormat="1"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</row>
    <row r="1363" spans="5:23" s="3" customFormat="1"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</row>
    <row r="1364" spans="5:23" s="3" customFormat="1"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</row>
    <row r="1365" spans="5:23" s="3" customFormat="1"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</row>
    <row r="1366" spans="5:23" s="3" customFormat="1"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</row>
    <row r="1367" spans="5:23" s="3" customFormat="1"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</row>
    <row r="1368" spans="5:23" s="3" customFormat="1"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</row>
    <row r="1369" spans="5:23" s="3" customFormat="1"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</row>
    <row r="1370" spans="5:23" s="3" customFormat="1"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</row>
    <row r="1371" spans="5:23" s="3" customFormat="1"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</row>
    <row r="1372" spans="5:23" s="3" customFormat="1"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</row>
    <row r="1373" spans="5:23" s="3" customFormat="1"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</row>
    <row r="1374" spans="5:23" s="3" customFormat="1"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</row>
    <row r="1375" spans="5:23" s="3" customFormat="1"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</row>
    <row r="1376" spans="5:23" s="3" customFormat="1"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</row>
    <row r="1377" spans="5:23" s="3" customFormat="1"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</row>
    <row r="1378" spans="5:23" s="3" customFormat="1"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</row>
    <row r="1379" spans="5:23" s="3" customFormat="1"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</row>
    <row r="1380" spans="5:23" s="3" customFormat="1"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</row>
    <row r="1381" spans="5:23" s="3" customFormat="1"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</row>
    <row r="1382" spans="5:23" s="3" customFormat="1"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</row>
    <row r="1383" spans="5:23" s="3" customFormat="1"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</row>
    <row r="1384" spans="5:23" s="3" customFormat="1"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</row>
    <row r="1385" spans="5:23" s="3" customFormat="1"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</row>
    <row r="1386" spans="5:23" s="3" customFormat="1"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</row>
    <row r="1387" spans="5:23" s="3" customFormat="1"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</row>
    <row r="1388" spans="5:23" s="3" customFormat="1"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</row>
    <row r="1389" spans="5:23" s="3" customFormat="1"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</row>
    <row r="1390" spans="5:23" s="3" customFormat="1"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</row>
    <row r="1391" spans="5:23" s="3" customFormat="1"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</row>
    <row r="1392" spans="5:23" s="3" customFormat="1"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</row>
    <row r="1393" spans="5:23" s="3" customFormat="1"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</row>
    <row r="1394" spans="5:23" s="3" customFormat="1"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</row>
    <row r="1395" spans="5:23" s="3" customFormat="1"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</row>
    <row r="1396" spans="5:23" s="3" customFormat="1"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</row>
    <row r="1397" spans="5:23" s="3" customFormat="1"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</row>
    <row r="1398" spans="5:23" s="3" customFormat="1"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</row>
    <row r="1399" spans="5:23" s="3" customFormat="1"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</row>
    <row r="1400" spans="5:23" s="3" customFormat="1"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</row>
    <row r="1401" spans="5:23" s="3" customFormat="1"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</row>
    <row r="1402" spans="5:23" s="3" customFormat="1"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</row>
    <row r="1403" spans="5:23" s="3" customFormat="1"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</row>
    <row r="1404" spans="5:23" s="3" customFormat="1"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</row>
    <row r="1405" spans="5:23" s="3" customFormat="1"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</row>
    <row r="1406" spans="5:23" s="3" customFormat="1"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</row>
    <row r="1407" spans="5:23" s="3" customFormat="1"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</row>
    <row r="1408" spans="5:23" s="3" customFormat="1"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</row>
    <row r="1409" spans="5:23" s="3" customFormat="1"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</row>
    <row r="1410" spans="5:23" s="3" customFormat="1"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</row>
    <row r="1411" spans="5:23" s="3" customFormat="1"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</row>
    <row r="1412" spans="5:23" s="3" customFormat="1"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</row>
    <row r="1413" spans="5:23" s="3" customFormat="1"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</row>
    <row r="1414" spans="5:23" s="3" customFormat="1"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</row>
    <row r="1415" spans="5:23" s="3" customFormat="1"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</row>
    <row r="1416" spans="5:23" s="3" customFormat="1"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</row>
    <row r="1417" spans="5:23" s="3" customFormat="1"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</row>
    <row r="1418" spans="5:23" s="3" customFormat="1"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</row>
    <row r="1419" spans="5:23" s="3" customFormat="1"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</row>
    <row r="1420" spans="5:23" s="3" customFormat="1"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</row>
    <row r="1421" spans="5:23" s="3" customFormat="1"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</row>
    <row r="1422" spans="5:23" s="3" customFormat="1"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</row>
    <row r="1423" spans="5:23" s="3" customFormat="1"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</row>
    <row r="1424" spans="5:23" s="3" customFormat="1"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</row>
    <row r="1425" spans="5:23" s="3" customFormat="1"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</row>
    <row r="1426" spans="5:23" s="3" customFormat="1"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</row>
    <row r="1427" spans="5:23" s="3" customFormat="1"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</row>
    <row r="1428" spans="5:23" s="3" customFormat="1"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</row>
    <row r="1429" spans="5:23" s="3" customFormat="1"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</row>
    <row r="1430" spans="5:23" s="3" customFormat="1"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</row>
    <row r="1431" spans="5:23" s="3" customFormat="1"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</row>
    <row r="1432" spans="5:23" s="3" customFormat="1"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</row>
    <row r="1433" spans="5:23" s="3" customFormat="1"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</row>
    <row r="1434" spans="5:23" s="3" customFormat="1"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</row>
    <row r="1435" spans="5:23" s="3" customFormat="1"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</row>
    <row r="1436" spans="5:23" s="3" customFormat="1"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</row>
    <row r="1437" spans="5:23" s="3" customFormat="1"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</row>
    <row r="1438" spans="5:23" s="3" customFormat="1"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</row>
    <row r="1439" spans="5:23" s="3" customFormat="1"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</row>
    <row r="1440" spans="5:23" s="3" customFormat="1"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</row>
    <row r="1441" spans="5:23" s="3" customFormat="1"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</row>
    <row r="1442" spans="5:23" s="3" customFormat="1"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</row>
    <row r="1443" spans="5:23" s="3" customFormat="1"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</row>
    <row r="1444" spans="5:23" s="3" customFormat="1"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</row>
    <row r="1445" spans="5:23" s="3" customFormat="1"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</row>
    <row r="1446" spans="5:23" s="3" customFormat="1"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</row>
    <row r="1447" spans="5:23" s="3" customFormat="1"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</row>
    <row r="1448" spans="5:23" s="3" customFormat="1"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</row>
    <row r="1449" spans="5:23" s="3" customFormat="1"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</row>
    <row r="1450" spans="5:23" s="3" customFormat="1"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</row>
    <row r="1451" spans="5:23" s="3" customFormat="1"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</row>
    <row r="1452" spans="5:23" s="3" customFormat="1"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</row>
    <row r="1453" spans="5:23" s="3" customFormat="1"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</row>
    <row r="1454" spans="5:23" s="3" customFormat="1"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</row>
    <row r="1455" spans="5:23" s="3" customFormat="1"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</row>
    <row r="1456" spans="5:23" s="3" customFormat="1"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</row>
    <row r="1457" spans="5:23" s="3" customFormat="1"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</row>
    <row r="1458" spans="5:23" s="3" customFormat="1"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</row>
    <row r="1459" spans="5:23" s="3" customFormat="1"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</row>
    <row r="1460" spans="5:23" s="3" customFormat="1"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</row>
    <row r="1461" spans="5:23" s="3" customFormat="1"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</row>
    <row r="1462" spans="5:23" s="3" customFormat="1"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</row>
    <row r="1463" spans="5:23" s="3" customFormat="1"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</row>
    <row r="1464" spans="5:23" s="3" customFormat="1"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</row>
    <row r="1465" spans="5:23" s="3" customFormat="1"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</row>
    <row r="1466" spans="5:23" s="3" customFormat="1"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</row>
    <row r="1467" spans="5:23" s="3" customFormat="1"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</row>
    <row r="1468" spans="5:23" s="3" customFormat="1"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</row>
    <row r="1469" spans="5:23" s="3" customFormat="1"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</row>
    <row r="1470" spans="5:23" s="3" customFormat="1"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</row>
    <row r="1471" spans="5:23" s="3" customFormat="1"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</row>
    <row r="1472" spans="5:23" s="3" customFormat="1"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</row>
    <row r="1473" spans="5:23" s="3" customFormat="1"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</row>
    <row r="1474" spans="5:23" s="3" customFormat="1"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</row>
    <row r="1475" spans="5:23" s="3" customFormat="1"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</row>
    <row r="1476" spans="5:23" s="3" customFormat="1"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</row>
    <row r="1477" spans="5:23" s="3" customFormat="1"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</row>
    <row r="1478" spans="5:23" s="3" customFormat="1"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</row>
    <row r="1479" spans="5:23" s="3" customFormat="1"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</row>
    <row r="1480" spans="5:23" s="3" customFormat="1"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</row>
    <row r="1481" spans="5:23" s="3" customFormat="1"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</row>
    <row r="1482" spans="5:23" s="3" customFormat="1"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</row>
    <row r="1483" spans="5:23" s="3" customFormat="1"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</row>
    <row r="1484" spans="5:23" s="3" customFormat="1"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</row>
    <row r="1485" spans="5:23" s="3" customFormat="1"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</row>
    <row r="1486" spans="5:23" s="3" customFormat="1"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</row>
    <row r="1487" spans="5:23" s="3" customFormat="1"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</row>
    <row r="1488" spans="5:23" s="3" customFormat="1"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</row>
    <row r="1489" spans="5:23" s="3" customFormat="1"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</row>
    <row r="1490" spans="5:23" s="3" customFormat="1"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</row>
    <row r="1491" spans="5:23" s="3" customFormat="1"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</row>
    <row r="1492" spans="5:23" s="3" customFormat="1"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</row>
    <row r="1493" spans="5:23" s="3" customFormat="1"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</row>
    <row r="1494" spans="5:23" s="3" customFormat="1"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</row>
    <row r="1495" spans="5:23" s="3" customFormat="1"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</row>
    <row r="1496" spans="5:23" s="3" customFormat="1"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</row>
    <row r="1497" spans="5:23" s="3" customFormat="1"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</row>
    <row r="1498" spans="5:23" s="3" customFormat="1"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</row>
    <row r="1499" spans="5:23" s="3" customFormat="1"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</row>
    <row r="1500" spans="5:23" s="3" customFormat="1"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</row>
    <row r="1501" spans="5:23" s="3" customFormat="1"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</row>
    <row r="1502" spans="5:23" s="3" customFormat="1"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</row>
    <row r="1503" spans="5:23" s="3" customFormat="1"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</row>
    <row r="1504" spans="5:23" s="3" customFormat="1"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</row>
    <row r="1505" spans="5:23" s="3" customFormat="1"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</row>
    <row r="1506" spans="5:23" s="3" customFormat="1"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</row>
    <row r="1507" spans="5:23" s="3" customFormat="1"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</row>
    <row r="1508" spans="5:23" s="3" customFormat="1"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</row>
    <row r="1509" spans="5:23" s="3" customFormat="1"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</row>
    <row r="1510" spans="5:23" s="3" customFormat="1"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</row>
    <row r="1511" spans="5:23" s="3" customFormat="1"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</row>
    <row r="1512" spans="5:23" s="3" customFormat="1"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</row>
    <row r="1513" spans="5:23" s="3" customFormat="1"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</row>
    <row r="1514" spans="5:23" s="3" customFormat="1"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</row>
    <row r="1515" spans="5:23" s="3" customFormat="1"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</row>
    <row r="1516" spans="5:23" s="3" customFormat="1"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</row>
    <row r="1517" spans="5:23" s="3" customFormat="1"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</row>
    <row r="1518" spans="5:23" s="3" customFormat="1"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</row>
    <row r="1519" spans="5:23" s="3" customFormat="1"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</row>
    <row r="1520" spans="5:23" s="3" customFormat="1"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</row>
    <row r="1521" spans="5:23" s="3" customFormat="1"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</row>
    <row r="1522" spans="5:23" s="3" customFormat="1"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</row>
    <row r="1523" spans="5:23" s="3" customFormat="1"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</row>
    <row r="1524" spans="5:23" s="3" customFormat="1"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</row>
    <row r="1525" spans="5:23" s="3" customFormat="1"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</row>
    <row r="1526" spans="5:23" s="3" customFormat="1"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</row>
    <row r="1527" spans="5:23" s="3" customFormat="1"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</row>
    <row r="1528" spans="5:23" s="3" customFormat="1"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</row>
    <row r="1529" spans="5:23" s="3" customFormat="1"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</row>
    <row r="1530" spans="5:23" s="3" customFormat="1"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</row>
    <row r="1531" spans="5:23" s="3" customFormat="1"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</row>
    <row r="1532" spans="5:23" s="3" customFormat="1"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</row>
    <row r="1533" spans="5:23" s="3" customFormat="1"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</row>
    <row r="1534" spans="5:23" s="3" customFormat="1"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</row>
    <row r="1535" spans="5:23" s="3" customFormat="1"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</row>
    <row r="1536" spans="5:23" s="3" customFormat="1"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</row>
    <row r="1537" spans="5:23" s="3" customFormat="1"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</row>
    <row r="1538" spans="5:23" s="3" customFormat="1"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</row>
    <row r="1539" spans="5:23" s="3" customFormat="1"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</row>
    <row r="1540" spans="5:23" s="3" customFormat="1"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</row>
    <row r="1541" spans="5:23" s="3" customFormat="1"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</row>
    <row r="1542" spans="5:23" s="3" customFormat="1"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</row>
    <row r="1543" spans="5:23" s="3" customFormat="1"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</row>
    <row r="1544" spans="5:23" s="3" customFormat="1"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</row>
    <row r="1545" spans="5:23" s="3" customFormat="1"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</row>
    <row r="1546" spans="5:23" s="3" customFormat="1"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</row>
    <row r="1547" spans="5:23" s="3" customFormat="1"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</row>
    <row r="1548" spans="5:23" s="3" customFormat="1"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</row>
    <row r="1549" spans="5:23" s="3" customFormat="1"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</row>
    <row r="1550" spans="5:23" s="3" customFormat="1"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</row>
    <row r="1551" spans="5:23" s="3" customFormat="1"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</row>
    <row r="1552" spans="5:23" s="3" customFormat="1"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</row>
    <row r="1553" spans="5:23" s="3" customFormat="1"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  <c r="U1553" s="23"/>
      <c r="V1553" s="23"/>
      <c r="W1553" s="23"/>
    </row>
    <row r="1554" spans="5:23" s="3" customFormat="1"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3"/>
      <c r="T1554" s="23"/>
      <c r="U1554" s="23"/>
      <c r="V1554" s="23"/>
      <c r="W1554" s="23"/>
    </row>
    <row r="1555" spans="5:23" s="3" customFormat="1"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3"/>
      <c r="T1555" s="23"/>
      <c r="U1555" s="23"/>
      <c r="V1555" s="23"/>
      <c r="W1555" s="23"/>
    </row>
    <row r="1556" spans="5:23" s="3" customFormat="1"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3"/>
      <c r="T1556" s="23"/>
      <c r="U1556" s="23"/>
      <c r="V1556" s="23"/>
      <c r="W1556" s="23"/>
    </row>
    <row r="1557" spans="5:23" s="3" customFormat="1"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3"/>
      <c r="T1557" s="23"/>
      <c r="U1557" s="23"/>
      <c r="V1557" s="23"/>
      <c r="W1557" s="23"/>
    </row>
    <row r="1558" spans="5:23" s="3" customFormat="1"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3"/>
      <c r="T1558" s="23"/>
      <c r="U1558" s="23"/>
      <c r="V1558" s="23"/>
      <c r="W1558" s="23"/>
    </row>
    <row r="1559" spans="5:23" s="3" customFormat="1"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3"/>
      <c r="T1559" s="23"/>
      <c r="U1559" s="23"/>
      <c r="V1559" s="23"/>
      <c r="W1559" s="23"/>
    </row>
    <row r="1560" spans="5:23" s="3" customFormat="1"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  <c r="U1560" s="23"/>
      <c r="V1560" s="23"/>
      <c r="W1560" s="23"/>
    </row>
    <row r="1561" spans="5:23" s="3" customFormat="1"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3"/>
      <c r="T1561" s="23"/>
      <c r="U1561" s="23"/>
      <c r="V1561" s="23"/>
      <c r="W1561" s="23"/>
    </row>
    <row r="1562" spans="5:23" s="3" customFormat="1"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3"/>
      <c r="T1562" s="23"/>
      <c r="U1562" s="23"/>
      <c r="V1562" s="23"/>
      <c r="W1562" s="23"/>
    </row>
    <row r="1563" spans="5:23" s="3" customFormat="1"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  <c r="U1563" s="23"/>
      <c r="V1563" s="23"/>
      <c r="W1563" s="23"/>
    </row>
    <row r="1564" spans="5:23" s="3" customFormat="1"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3"/>
      <c r="T1564" s="23"/>
      <c r="U1564" s="23"/>
      <c r="V1564" s="23"/>
      <c r="W1564" s="23"/>
    </row>
    <row r="1565" spans="5:23" s="3" customFormat="1"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3"/>
      <c r="T1565" s="23"/>
      <c r="U1565" s="23"/>
      <c r="V1565" s="23"/>
      <c r="W1565" s="23"/>
    </row>
    <row r="1566" spans="5:23" s="3" customFormat="1"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  <c r="U1566" s="23"/>
      <c r="V1566" s="23"/>
      <c r="W1566" s="23"/>
    </row>
    <row r="1567" spans="5:23" s="3" customFormat="1"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3"/>
      <c r="T1567" s="23"/>
      <c r="U1567" s="23"/>
      <c r="V1567" s="23"/>
      <c r="W1567" s="23"/>
    </row>
    <row r="1568" spans="5:23" s="3" customFormat="1"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3"/>
      <c r="T1568" s="23"/>
      <c r="U1568" s="23"/>
      <c r="V1568" s="23"/>
      <c r="W1568" s="23"/>
    </row>
    <row r="1569" spans="5:23" s="3" customFormat="1"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  <c r="U1569" s="23"/>
      <c r="V1569" s="23"/>
      <c r="W1569" s="23"/>
    </row>
    <row r="1570" spans="5:23" s="3" customFormat="1"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3"/>
      <c r="T1570" s="23"/>
      <c r="U1570" s="23"/>
      <c r="V1570" s="23"/>
      <c r="W1570" s="23"/>
    </row>
    <row r="1571" spans="5:23" s="3" customFormat="1"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3"/>
      <c r="T1571" s="23"/>
      <c r="U1571" s="23"/>
      <c r="V1571" s="23"/>
      <c r="W1571" s="23"/>
    </row>
    <row r="1572" spans="5:23" s="3" customFormat="1"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3"/>
      <c r="T1572" s="23"/>
      <c r="U1572" s="23"/>
      <c r="V1572" s="23"/>
      <c r="W1572" s="23"/>
    </row>
    <row r="1573" spans="5:23" s="3" customFormat="1"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3"/>
      <c r="T1573" s="23"/>
      <c r="U1573" s="23"/>
      <c r="V1573" s="23"/>
      <c r="W1573" s="23"/>
    </row>
    <row r="1574" spans="5:23" s="3" customFormat="1"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3"/>
      <c r="T1574" s="23"/>
      <c r="U1574" s="23"/>
      <c r="V1574" s="23"/>
      <c r="W1574" s="23"/>
    </row>
    <row r="1575" spans="5:23" s="3" customFormat="1"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  <c r="U1575" s="23"/>
      <c r="V1575" s="23"/>
      <c r="W1575" s="23"/>
    </row>
    <row r="1576" spans="5:23" s="3" customFormat="1"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3"/>
      <c r="T1576" s="23"/>
      <c r="U1576" s="23"/>
      <c r="V1576" s="23"/>
      <c r="W1576" s="23"/>
    </row>
    <row r="1577" spans="5:23" s="3" customFormat="1"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3"/>
      <c r="T1577" s="23"/>
      <c r="U1577" s="23"/>
      <c r="V1577" s="23"/>
      <c r="W1577" s="23"/>
    </row>
    <row r="1578" spans="5:23" s="3" customFormat="1"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3"/>
      <c r="T1578" s="23"/>
      <c r="U1578" s="23"/>
      <c r="V1578" s="23"/>
      <c r="W1578" s="23"/>
    </row>
    <row r="1579" spans="5:23" s="3" customFormat="1"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3"/>
      <c r="T1579" s="23"/>
      <c r="U1579" s="23"/>
      <c r="V1579" s="23"/>
      <c r="W1579" s="23"/>
    </row>
    <row r="1580" spans="5:23" s="3" customFormat="1"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3"/>
      <c r="T1580" s="23"/>
      <c r="U1580" s="23"/>
      <c r="V1580" s="23"/>
      <c r="W1580" s="23"/>
    </row>
    <row r="1581" spans="5:23" s="3" customFormat="1"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  <c r="U1581" s="23"/>
      <c r="V1581" s="23"/>
      <c r="W1581" s="23"/>
    </row>
    <row r="1582" spans="5:23" s="3" customFormat="1"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3"/>
      <c r="T1582" s="23"/>
      <c r="U1582" s="23"/>
      <c r="V1582" s="23"/>
      <c r="W1582" s="23"/>
    </row>
    <row r="1583" spans="5:23" s="3" customFormat="1"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  <c r="U1583" s="23"/>
      <c r="V1583" s="23"/>
      <c r="W1583" s="23"/>
    </row>
    <row r="1584" spans="5:23" s="3" customFormat="1"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3"/>
      <c r="T1584" s="23"/>
      <c r="U1584" s="23"/>
      <c r="V1584" s="23"/>
      <c r="W1584" s="23"/>
    </row>
    <row r="1585" spans="5:23" s="3" customFormat="1"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3"/>
      <c r="T1585" s="23"/>
      <c r="U1585" s="23"/>
      <c r="V1585" s="23"/>
      <c r="W1585" s="23"/>
    </row>
    <row r="1586" spans="5:23" s="3" customFormat="1"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3"/>
      <c r="T1586" s="23"/>
      <c r="U1586" s="23"/>
      <c r="V1586" s="23"/>
      <c r="W1586" s="23"/>
    </row>
    <row r="1587" spans="5:23" s="3" customFormat="1"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  <c r="U1587" s="23"/>
      <c r="V1587" s="23"/>
      <c r="W1587" s="23"/>
    </row>
    <row r="1588" spans="5:23" s="3" customFormat="1"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3"/>
      <c r="T1588" s="23"/>
      <c r="U1588" s="23"/>
      <c r="V1588" s="23"/>
      <c r="W1588" s="23"/>
    </row>
    <row r="1589" spans="5:23" s="3" customFormat="1"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3"/>
      <c r="T1589" s="23"/>
      <c r="U1589" s="23"/>
      <c r="V1589" s="23"/>
      <c r="W1589" s="23"/>
    </row>
    <row r="1590" spans="5:23" s="3" customFormat="1"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  <c r="U1590" s="23"/>
      <c r="V1590" s="23"/>
      <c r="W1590" s="23"/>
    </row>
    <row r="1591" spans="5:23" s="3" customFormat="1"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  <c r="T1591" s="23"/>
      <c r="U1591" s="23"/>
      <c r="V1591" s="23"/>
      <c r="W1591" s="23"/>
    </row>
    <row r="1592" spans="5:23" s="3" customFormat="1"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  <c r="U1592" s="23"/>
      <c r="V1592" s="23"/>
      <c r="W1592" s="23"/>
    </row>
    <row r="1593" spans="5:23" s="3" customFormat="1"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  <c r="U1593" s="23"/>
      <c r="V1593" s="23"/>
      <c r="W1593" s="23"/>
    </row>
    <row r="1594" spans="5:23" s="3" customFormat="1"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3"/>
      <c r="T1594" s="23"/>
      <c r="U1594" s="23"/>
      <c r="V1594" s="23"/>
      <c r="W1594" s="23"/>
    </row>
    <row r="1595" spans="5:23" s="3" customFormat="1"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3"/>
      <c r="T1595" s="23"/>
      <c r="U1595" s="23"/>
      <c r="V1595" s="23"/>
      <c r="W1595" s="23"/>
    </row>
    <row r="1596" spans="5:23" s="3" customFormat="1"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  <c r="U1596" s="23"/>
      <c r="V1596" s="23"/>
      <c r="W1596" s="23"/>
    </row>
    <row r="1597" spans="5:23" s="3" customFormat="1"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3"/>
      <c r="T1597" s="23"/>
      <c r="U1597" s="23"/>
      <c r="V1597" s="23"/>
      <c r="W1597" s="23"/>
    </row>
    <row r="1598" spans="5:23" s="3" customFormat="1"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3"/>
      <c r="T1598" s="23"/>
      <c r="U1598" s="23"/>
      <c r="V1598" s="23"/>
      <c r="W1598" s="23"/>
    </row>
    <row r="1599" spans="5:23" s="3" customFormat="1"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  <c r="U1599" s="23"/>
      <c r="V1599" s="23"/>
      <c r="W1599" s="23"/>
    </row>
    <row r="1600" spans="5:23" s="3" customFormat="1"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3"/>
      <c r="T1600" s="23"/>
      <c r="U1600" s="23"/>
      <c r="V1600" s="23"/>
      <c r="W1600" s="23"/>
    </row>
    <row r="1601" spans="5:23" s="3" customFormat="1"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3"/>
      <c r="T1601" s="23"/>
      <c r="U1601" s="23"/>
      <c r="V1601" s="23"/>
      <c r="W1601" s="23"/>
    </row>
    <row r="1602" spans="5:23" s="3" customFormat="1"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3"/>
      <c r="T1602" s="23"/>
      <c r="U1602" s="23"/>
      <c r="V1602" s="23"/>
      <c r="W1602" s="23"/>
    </row>
    <row r="1603" spans="5:23" s="3" customFormat="1"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3"/>
      <c r="T1603" s="23"/>
      <c r="U1603" s="23"/>
      <c r="V1603" s="23"/>
      <c r="W1603" s="23"/>
    </row>
    <row r="1604" spans="5:23" s="3" customFormat="1"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3"/>
      <c r="T1604" s="23"/>
      <c r="U1604" s="23"/>
      <c r="V1604" s="23"/>
      <c r="W1604" s="23"/>
    </row>
    <row r="1605" spans="5:23" s="3" customFormat="1"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3"/>
      <c r="T1605" s="23"/>
      <c r="U1605" s="23"/>
      <c r="V1605" s="23"/>
      <c r="W1605" s="23"/>
    </row>
    <row r="1606" spans="5:23" s="3" customFormat="1"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3"/>
      <c r="T1606" s="23"/>
      <c r="U1606" s="23"/>
      <c r="V1606" s="23"/>
      <c r="W1606" s="23"/>
    </row>
    <row r="1607" spans="5:23" s="3" customFormat="1"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3"/>
      <c r="T1607" s="23"/>
      <c r="U1607" s="23"/>
      <c r="V1607" s="23"/>
      <c r="W1607" s="23"/>
    </row>
    <row r="1608" spans="5:23" s="3" customFormat="1"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  <c r="U1608" s="23"/>
      <c r="V1608" s="23"/>
      <c r="W1608" s="23"/>
    </row>
    <row r="1609" spans="5:23" s="3" customFormat="1"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3"/>
      <c r="T1609" s="23"/>
      <c r="U1609" s="23"/>
      <c r="V1609" s="23"/>
      <c r="W1609" s="23"/>
    </row>
    <row r="1610" spans="5:23" s="3" customFormat="1"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3"/>
      <c r="T1610" s="23"/>
      <c r="U1610" s="23"/>
      <c r="V1610" s="23"/>
      <c r="W1610" s="23"/>
    </row>
    <row r="1611" spans="5:23" s="3" customFormat="1"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3"/>
      <c r="T1611" s="23"/>
      <c r="U1611" s="23"/>
      <c r="V1611" s="23"/>
      <c r="W1611" s="23"/>
    </row>
    <row r="1612" spans="5:23" s="3" customFormat="1"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3"/>
      <c r="T1612" s="23"/>
      <c r="U1612" s="23"/>
      <c r="V1612" s="23"/>
      <c r="W1612" s="23"/>
    </row>
    <row r="1613" spans="5:23" s="3" customFormat="1"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3"/>
      <c r="T1613" s="23"/>
      <c r="U1613" s="23"/>
      <c r="V1613" s="23"/>
      <c r="W1613" s="23"/>
    </row>
    <row r="1614" spans="5:23" s="3" customFormat="1"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3"/>
      <c r="T1614" s="23"/>
      <c r="U1614" s="23"/>
      <c r="V1614" s="23"/>
      <c r="W1614" s="23"/>
    </row>
    <row r="1615" spans="5:23" s="3" customFormat="1"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3"/>
      <c r="T1615" s="23"/>
      <c r="U1615" s="23"/>
      <c r="V1615" s="23"/>
      <c r="W1615" s="23"/>
    </row>
    <row r="1616" spans="5:23" s="3" customFormat="1"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3"/>
      <c r="T1616" s="23"/>
      <c r="U1616" s="23"/>
      <c r="V1616" s="23"/>
      <c r="W1616" s="23"/>
    </row>
    <row r="1617" spans="5:23" s="3" customFormat="1"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3"/>
      <c r="T1617" s="23"/>
      <c r="U1617" s="23"/>
      <c r="V1617" s="23"/>
      <c r="W1617" s="23"/>
    </row>
    <row r="1618" spans="5:23" s="3" customFormat="1"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3"/>
      <c r="T1618" s="23"/>
      <c r="U1618" s="23"/>
      <c r="V1618" s="23"/>
      <c r="W1618" s="23"/>
    </row>
    <row r="1619" spans="5:23" s="3" customFormat="1"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3"/>
      <c r="T1619" s="23"/>
      <c r="U1619" s="23"/>
      <c r="V1619" s="23"/>
      <c r="W1619" s="23"/>
    </row>
    <row r="1620" spans="5:23" s="3" customFormat="1"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3"/>
      <c r="T1620" s="23"/>
      <c r="U1620" s="23"/>
      <c r="V1620" s="23"/>
      <c r="W1620" s="23"/>
    </row>
    <row r="1621" spans="5:23" s="3" customFormat="1"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3"/>
      <c r="T1621" s="23"/>
      <c r="U1621" s="23"/>
      <c r="V1621" s="23"/>
      <c r="W1621" s="23"/>
    </row>
    <row r="1622" spans="5:23" s="3" customFormat="1"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3"/>
      <c r="T1622" s="23"/>
      <c r="U1622" s="23"/>
      <c r="V1622" s="23"/>
      <c r="W1622" s="23"/>
    </row>
    <row r="1623" spans="5:23" s="3" customFormat="1"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3"/>
      <c r="T1623" s="23"/>
      <c r="U1623" s="23"/>
      <c r="V1623" s="23"/>
      <c r="W1623" s="23"/>
    </row>
    <row r="1624" spans="5:23" s="3" customFormat="1"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3"/>
      <c r="T1624" s="23"/>
      <c r="U1624" s="23"/>
      <c r="V1624" s="23"/>
      <c r="W1624" s="23"/>
    </row>
    <row r="1625" spans="5:23" s="3" customFormat="1"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3"/>
      <c r="T1625" s="23"/>
      <c r="U1625" s="23"/>
      <c r="V1625" s="23"/>
      <c r="W1625" s="23"/>
    </row>
    <row r="1626" spans="5:23" s="3" customFormat="1"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3"/>
      <c r="T1626" s="23"/>
      <c r="U1626" s="23"/>
      <c r="V1626" s="23"/>
      <c r="W1626" s="23"/>
    </row>
    <row r="1627" spans="5:23" s="3" customFormat="1"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3"/>
      <c r="T1627" s="23"/>
      <c r="U1627" s="23"/>
      <c r="V1627" s="23"/>
      <c r="W1627" s="23"/>
    </row>
    <row r="1628" spans="5:23" s="3" customFormat="1"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3"/>
      <c r="T1628" s="23"/>
      <c r="U1628" s="23"/>
      <c r="V1628" s="23"/>
      <c r="W1628" s="23"/>
    </row>
    <row r="1629" spans="5:23" s="3" customFormat="1"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3"/>
      <c r="T1629" s="23"/>
      <c r="U1629" s="23"/>
      <c r="V1629" s="23"/>
      <c r="W1629" s="23"/>
    </row>
    <row r="1630" spans="5:23" s="3" customFormat="1"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3"/>
      <c r="T1630" s="23"/>
      <c r="U1630" s="23"/>
      <c r="V1630" s="23"/>
      <c r="W1630" s="23"/>
    </row>
    <row r="1631" spans="5:23" s="3" customFormat="1"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3"/>
      <c r="T1631" s="23"/>
      <c r="U1631" s="23"/>
      <c r="V1631" s="23"/>
      <c r="W1631" s="23"/>
    </row>
    <row r="1632" spans="5:23" s="3" customFormat="1"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3"/>
      <c r="T1632" s="23"/>
      <c r="U1632" s="23"/>
      <c r="V1632" s="23"/>
      <c r="W1632" s="23"/>
    </row>
    <row r="1633" spans="5:23" s="3" customFormat="1"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23"/>
      <c r="R1633" s="23"/>
      <c r="S1633" s="23"/>
      <c r="T1633" s="23"/>
      <c r="U1633" s="23"/>
      <c r="V1633" s="23"/>
      <c r="W1633" s="23"/>
    </row>
    <row r="1634" spans="5:23" s="3" customFormat="1"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3"/>
      <c r="T1634" s="23"/>
      <c r="U1634" s="23"/>
      <c r="V1634" s="23"/>
      <c r="W1634" s="23"/>
    </row>
    <row r="1635" spans="5:23" s="3" customFormat="1"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O1635" s="23"/>
      <c r="P1635" s="23"/>
      <c r="Q1635" s="23"/>
      <c r="R1635" s="23"/>
      <c r="S1635" s="23"/>
      <c r="T1635" s="23"/>
      <c r="U1635" s="23"/>
      <c r="V1635" s="23"/>
      <c r="W1635" s="23"/>
    </row>
    <row r="1636" spans="5:23" s="3" customFormat="1"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23"/>
      <c r="R1636" s="23"/>
      <c r="S1636" s="23"/>
      <c r="T1636" s="23"/>
      <c r="U1636" s="23"/>
      <c r="V1636" s="23"/>
      <c r="W1636" s="23"/>
    </row>
    <row r="1637" spans="5:23" s="3" customFormat="1"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3"/>
      <c r="T1637" s="23"/>
      <c r="U1637" s="23"/>
      <c r="V1637" s="23"/>
      <c r="W1637" s="23"/>
    </row>
    <row r="1638" spans="5:23" s="3" customFormat="1"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O1638" s="23"/>
      <c r="P1638" s="23"/>
      <c r="Q1638" s="23"/>
      <c r="R1638" s="23"/>
      <c r="S1638" s="23"/>
      <c r="T1638" s="23"/>
      <c r="U1638" s="23"/>
      <c r="V1638" s="23"/>
      <c r="W1638" s="23"/>
    </row>
    <row r="1639" spans="5:23" s="3" customFormat="1"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  <c r="Q1639" s="23"/>
      <c r="R1639" s="23"/>
      <c r="S1639" s="23"/>
      <c r="T1639" s="23"/>
      <c r="U1639" s="23"/>
      <c r="V1639" s="23"/>
      <c r="W1639" s="23"/>
    </row>
    <row r="1640" spans="5:23" s="3" customFormat="1"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  <c r="Q1640" s="23"/>
      <c r="R1640" s="23"/>
      <c r="S1640" s="23"/>
      <c r="T1640" s="23"/>
      <c r="U1640" s="23"/>
      <c r="V1640" s="23"/>
      <c r="W1640" s="23"/>
    </row>
    <row r="1641" spans="5:23" s="3" customFormat="1"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O1641" s="23"/>
      <c r="P1641" s="23"/>
      <c r="Q1641" s="23"/>
      <c r="R1641" s="23"/>
      <c r="S1641" s="23"/>
      <c r="T1641" s="23"/>
      <c r="U1641" s="23"/>
      <c r="V1641" s="23"/>
      <c r="W1641" s="23"/>
    </row>
    <row r="1642" spans="5:23" s="3" customFormat="1"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O1642" s="23"/>
      <c r="P1642" s="23"/>
      <c r="Q1642" s="23"/>
      <c r="R1642" s="23"/>
      <c r="S1642" s="23"/>
      <c r="T1642" s="23"/>
      <c r="U1642" s="23"/>
      <c r="V1642" s="23"/>
      <c r="W1642" s="23"/>
    </row>
    <row r="1643" spans="5:23" s="3" customFormat="1"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  <c r="Q1643" s="23"/>
      <c r="R1643" s="23"/>
      <c r="S1643" s="23"/>
      <c r="T1643" s="23"/>
      <c r="U1643" s="23"/>
      <c r="V1643" s="23"/>
      <c r="W1643" s="23"/>
    </row>
    <row r="1644" spans="5:23" s="3" customFormat="1"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O1644" s="23"/>
      <c r="P1644" s="23"/>
      <c r="Q1644" s="23"/>
      <c r="R1644" s="23"/>
      <c r="S1644" s="23"/>
      <c r="T1644" s="23"/>
      <c r="U1644" s="23"/>
      <c r="V1644" s="23"/>
      <c r="W1644" s="23"/>
    </row>
    <row r="1645" spans="5:23" s="3" customFormat="1"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O1645" s="23"/>
      <c r="P1645" s="23"/>
      <c r="Q1645" s="23"/>
      <c r="R1645" s="23"/>
      <c r="S1645" s="23"/>
      <c r="T1645" s="23"/>
      <c r="U1645" s="23"/>
      <c r="V1645" s="23"/>
      <c r="W1645" s="23"/>
    </row>
    <row r="1646" spans="5:23" s="3" customFormat="1"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O1646" s="23"/>
      <c r="P1646" s="23"/>
      <c r="Q1646" s="23"/>
      <c r="R1646" s="23"/>
      <c r="S1646" s="23"/>
      <c r="T1646" s="23"/>
      <c r="U1646" s="23"/>
      <c r="V1646" s="23"/>
      <c r="W1646" s="23"/>
    </row>
    <row r="1647" spans="5:23" s="3" customFormat="1"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O1647" s="23"/>
      <c r="P1647" s="23"/>
      <c r="Q1647" s="23"/>
      <c r="R1647" s="23"/>
      <c r="S1647" s="23"/>
      <c r="T1647" s="23"/>
      <c r="U1647" s="23"/>
      <c r="V1647" s="23"/>
      <c r="W1647" s="23"/>
    </row>
    <row r="1648" spans="5:23" s="3" customFormat="1"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O1648" s="23"/>
      <c r="P1648" s="23"/>
      <c r="Q1648" s="23"/>
      <c r="R1648" s="23"/>
      <c r="S1648" s="23"/>
      <c r="T1648" s="23"/>
      <c r="U1648" s="23"/>
      <c r="V1648" s="23"/>
      <c r="W1648" s="23"/>
    </row>
    <row r="1649" spans="5:23" s="3" customFormat="1"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23"/>
      <c r="R1649" s="23"/>
      <c r="S1649" s="23"/>
      <c r="T1649" s="23"/>
      <c r="U1649" s="23"/>
      <c r="V1649" s="23"/>
      <c r="W1649" s="23"/>
    </row>
    <row r="1650" spans="5:23" s="3" customFormat="1"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O1650" s="23"/>
      <c r="P1650" s="23"/>
      <c r="Q1650" s="23"/>
      <c r="R1650" s="23"/>
      <c r="S1650" s="23"/>
      <c r="T1650" s="23"/>
      <c r="U1650" s="23"/>
      <c r="V1650" s="23"/>
      <c r="W1650" s="23"/>
    </row>
    <row r="1651" spans="5:23" s="3" customFormat="1"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O1651" s="23"/>
      <c r="P1651" s="23"/>
      <c r="Q1651" s="23"/>
      <c r="R1651" s="23"/>
      <c r="S1651" s="23"/>
      <c r="T1651" s="23"/>
      <c r="U1651" s="23"/>
      <c r="V1651" s="23"/>
      <c r="W1651" s="23"/>
    </row>
    <row r="1652" spans="5:23" s="3" customFormat="1"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  <c r="Q1652" s="23"/>
      <c r="R1652" s="23"/>
      <c r="S1652" s="23"/>
      <c r="T1652" s="23"/>
      <c r="U1652" s="23"/>
      <c r="V1652" s="23"/>
      <c r="W1652" s="23"/>
    </row>
    <row r="1653" spans="5:23" s="3" customFormat="1"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  <c r="Q1653" s="23"/>
      <c r="R1653" s="23"/>
      <c r="S1653" s="23"/>
      <c r="T1653" s="23"/>
      <c r="U1653" s="23"/>
      <c r="V1653" s="23"/>
      <c r="W1653" s="23"/>
    </row>
    <row r="1654" spans="5:23" s="3" customFormat="1"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O1654" s="23"/>
      <c r="P1654" s="23"/>
      <c r="Q1654" s="23"/>
      <c r="R1654" s="23"/>
      <c r="S1654" s="23"/>
      <c r="T1654" s="23"/>
      <c r="U1654" s="23"/>
      <c r="V1654" s="23"/>
      <c r="W1654" s="23"/>
    </row>
    <row r="1655" spans="5:23" s="3" customFormat="1"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  <c r="U1655" s="23"/>
      <c r="V1655" s="23"/>
      <c r="W1655" s="23"/>
    </row>
    <row r="1656" spans="5:23" s="3" customFormat="1"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O1656" s="23"/>
      <c r="P1656" s="23"/>
      <c r="Q1656" s="23"/>
      <c r="R1656" s="23"/>
      <c r="S1656" s="23"/>
      <c r="T1656" s="23"/>
      <c r="U1656" s="23"/>
      <c r="V1656" s="23"/>
      <c r="W1656" s="23"/>
    </row>
    <row r="1657" spans="5:23" s="3" customFormat="1"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O1657" s="23"/>
      <c r="P1657" s="23"/>
      <c r="Q1657" s="23"/>
      <c r="R1657" s="23"/>
      <c r="S1657" s="23"/>
      <c r="T1657" s="23"/>
      <c r="U1657" s="23"/>
      <c r="V1657" s="23"/>
      <c r="W1657" s="23"/>
    </row>
    <row r="1658" spans="5:23" s="3" customFormat="1"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  <c r="Q1658" s="23"/>
      <c r="R1658" s="23"/>
      <c r="S1658" s="23"/>
      <c r="T1658" s="23"/>
      <c r="U1658" s="23"/>
      <c r="V1658" s="23"/>
      <c r="W1658" s="23"/>
    </row>
    <row r="1659" spans="5:23" s="3" customFormat="1"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O1659" s="23"/>
      <c r="P1659" s="23"/>
      <c r="Q1659" s="23"/>
      <c r="R1659" s="23"/>
      <c r="S1659" s="23"/>
      <c r="T1659" s="23"/>
      <c r="U1659" s="23"/>
      <c r="V1659" s="23"/>
      <c r="W1659" s="23"/>
    </row>
    <row r="1660" spans="5:23" s="3" customFormat="1"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O1660" s="23"/>
      <c r="P1660" s="23"/>
      <c r="Q1660" s="23"/>
      <c r="R1660" s="23"/>
      <c r="S1660" s="23"/>
      <c r="T1660" s="23"/>
      <c r="U1660" s="23"/>
      <c r="V1660" s="23"/>
      <c r="W1660" s="23"/>
    </row>
    <row r="1661" spans="5:23" s="3" customFormat="1"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  <c r="Q1661" s="23"/>
      <c r="R1661" s="23"/>
      <c r="S1661" s="23"/>
      <c r="T1661" s="23"/>
      <c r="U1661" s="23"/>
      <c r="V1661" s="23"/>
      <c r="W1661" s="23"/>
    </row>
    <row r="1662" spans="5:23" s="3" customFormat="1"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O1662" s="23"/>
      <c r="P1662" s="23"/>
      <c r="Q1662" s="23"/>
      <c r="R1662" s="23"/>
      <c r="S1662" s="23"/>
      <c r="T1662" s="23"/>
      <c r="U1662" s="23"/>
      <c r="V1662" s="23"/>
      <c r="W1662" s="23"/>
    </row>
    <row r="1663" spans="5:23" s="3" customFormat="1"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O1663" s="23"/>
      <c r="P1663" s="23"/>
      <c r="Q1663" s="23"/>
      <c r="R1663" s="23"/>
      <c r="S1663" s="23"/>
      <c r="T1663" s="23"/>
      <c r="U1663" s="23"/>
      <c r="V1663" s="23"/>
      <c r="W1663" s="23"/>
    </row>
    <row r="1664" spans="5:23" s="3" customFormat="1"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O1664" s="23"/>
      <c r="P1664" s="23"/>
      <c r="Q1664" s="23"/>
      <c r="R1664" s="23"/>
      <c r="S1664" s="23"/>
      <c r="T1664" s="23"/>
      <c r="U1664" s="23"/>
      <c r="V1664" s="23"/>
      <c r="W1664" s="23"/>
    </row>
    <row r="1665" spans="5:23" s="3" customFormat="1"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O1665" s="23"/>
      <c r="P1665" s="23"/>
      <c r="Q1665" s="23"/>
      <c r="R1665" s="23"/>
      <c r="S1665" s="23"/>
      <c r="T1665" s="23"/>
      <c r="U1665" s="23"/>
      <c r="V1665" s="23"/>
      <c r="W1665" s="23"/>
    </row>
    <row r="1666" spans="5:23" s="3" customFormat="1"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O1666" s="23"/>
      <c r="P1666" s="23"/>
      <c r="Q1666" s="23"/>
      <c r="R1666" s="23"/>
      <c r="S1666" s="23"/>
      <c r="T1666" s="23"/>
      <c r="U1666" s="23"/>
      <c r="V1666" s="23"/>
      <c r="W1666" s="23"/>
    </row>
    <row r="1667" spans="5:23" s="3" customFormat="1"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  <c r="Q1667" s="23"/>
      <c r="R1667" s="23"/>
      <c r="S1667" s="23"/>
      <c r="T1667" s="23"/>
      <c r="U1667" s="23"/>
      <c r="V1667" s="23"/>
      <c r="W1667" s="23"/>
    </row>
    <row r="1668" spans="5:23" s="3" customFormat="1"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O1668" s="23"/>
      <c r="P1668" s="23"/>
      <c r="Q1668" s="23"/>
      <c r="R1668" s="23"/>
      <c r="S1668" s="23"/>
      <c r="T1668" s="23"/>
      <c r="U1668" s="23"/>
      <c r="V1668" s="23"/>
      <c r="W1668" s="23"/>
    </row>
    <row r="1669" spans="5:23" s="3" customFormat="1"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O1669" s="23"/>
      <c r="P1669" s="23"/>
      <c r="Q1669" s="23"/>
      <c r="R1669" s="23"/>
      <c r="S1669" s="23"/>
      <c r="T1669" s="23"/>
      <c r="U1669" s="23"/>
      <c r="V1669" s="23"/>
      <c r="W1669" s="23"/>
    </row>
    <row r="1670" spans="5:23" s="3" customFormat="1"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  <c r="Q1670" s="23"/>
      <c r="R1670" s="23"/>
      <c r="S1670" s="23"/>
      <c r="T1670" s="23"/>
      <c r="U1670" s="23"/>
      <c r="V1670" s="23"/>
      <c r="W1670" s="23"/>
    </row>
    <row r="1671" spans="5:23" s="3" customFormat="1"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O1671" s="23"/>
      <c r="P1671" s="23"/>
      <c r="Q1671" s="23"/>
      <c r="R1671" s="23"/>
      <c r="S1671" s="23"/>
      <c r="T1671" s="23"/>
      <c r="U1671" s="23"/>
      <c r="V1671" s="23"/>
      <c r="W1671" s="23"/>
    </row>
    <row r="1672" spans="5:23" s="3" customFormat="1"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O1672" s="23"/>
      <c r="P1672" s="23"/>
      <c r="Q1672" s="23"/>
      <c r="R1672" s="23"/>
      <c r="S1672" s="23"/>
      <c r="T1672" s="23"/>
      <c r="U1672" s="23"/>
      <c r="V1672" s="23"/>
      <c r="W1672" s="23"/>
    </row>
    <row r="1673" spans="5:23" s="3" customFormat="1"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  <c r="U1673" s="23"/>
      <c r="V1673" s="23"/>
      <c r="W1673" s="23"/>
    </row>
    <row r="1674" spans="5:23" s="3" customFormat="1"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  <c r="Q1674" s="23"/>
      <c r="R1674" s="23"/>
      <c r="S1674" s="23"/>
      <c r="T1674" s="23"/>
      <c r="U1674" s="23"/>
      <c r="V1674" s="23"/>
      <c r="W1674" s="23"/>
    </row>
    <row r="1675" spans="5:23" s="3" customFormat="1"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O1675" s="23"/>
      <c r="P1675" s="23"/>
      <c r="Q1675" s="23"/>
      <c r="R1675" s="23"/>
      <c r="S1675" s="23"/>
      <c r="T1675" s="23"/>
      <c r="U1675" s="23"/>
      <c r="V1675" s="23"/>
      <c r="W1675" s="23"/>
    </row>
    <row r="1676" spans="5:23" s="3" customFormat="1"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  <c r="U1676" s="23"/>
      <c r="V1676" s="23"/>
      <c r="W1676" s="23"/>
    </row>
    <row r="1677" spans="5:23" s="3" customFormat="1"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O1677" s="23"/>
      <c r="P1677" s="23"/>
      <c r="Q1677" s="23"/>
      <c r="R1677" s="23"/>
      <c r="S1677" s="23"/>
      <c r="T1677" s="23"/>
      <c r="U1677" s="23"/>
      <c r="V1677" s="23"/>
      <c r="W1677" s="23"/>
    </row>
    <row r="1678" spans="5:23" s="3" customFormat="1"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  <c r="Q1678" s="23"/>
      <c r="R1678" s="23"/>
      <c r="S1678" s="23"/>
      <c r="T1678" s="23"/>
      <c r="U1678" s="23"/>
      <c r="V1678" s="23"/>
      <c r="W1678" s="23"/>
    </row>
    <row r="1679" spans="5:23" s="3" customFormat="1"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  <c r="U1679" s="23"/>
      <c r="V1679" s="23"/>
      <c r="W1679" s="23"/>
    </row>
    <row r="1680" spans="5:23" s="3" customFormat="1"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O1680" s="23"/>
      <c r="P1680" s="23"/>
      <c r="Q1680" s="23"/>
      <c r="R1680" s="23"/>
      <c r="S1680" s="23"/>
      <c r="T1680" s="23"/>
      <c r="U1680" s="23"/>
      <c r="V1680" s="23"/>
      <c r="W1680" s="23"/>
    </row>
    <row r="1681" spans="5:23" s="3" customFormat="1"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O1681" s="23"/>
      <c r="P1681" s="23"/>
      <c r="Q1681" s="23"/>
      <c r="R1681" s="23"/>
      <c r="S1681" s="23"/>
      <c r="T1681" s="23"/>
      <c r="U1681" s="23"/>
      <c r="V1681" s="23"/>
      <c r="W1681" s="23"/>
    </row>
    <row r="1682" spans="5:23" s="3" customFormat="1"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  <c r="U1682" s="23"/>
      <c r="V1682" s="23"/>
      <c r="W1682" s="23"/>
    </row>
    <row r="1683" spans="5:23" s="3" customFormat="1"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  <c r="T1683" s="23"/>
      <c r="U1683" s="23"/>
      <c r="V1683" s="23"/>
      <c r="W1683" s="23"/>
    </row>
    <row r="1684" spans="5:23" s="3" customFormat="1"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  <c r="Q1684" s="23"/>
      <c r="R1684" s="23"/>
      <c r="S1684" s="23"/>
      <c r="T1684" s="23"/>
      <c r="U1684" s="23"/>
      <c r="V1684" s="23"/>
      <c r="W1684" s="23"/>
    </row>
    <row r="1685" spans="5:23" s="3" customFormat="1"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  <c r="U1685" s="23"/>
      <c r="V1685" s="23"/>
      <c r="W1685" s="23"/>
    </row>
    <row r="1686" spans="5:23" s="3" customFormat="1"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  <c r="Q1686" s="23"/>
      <c r="R1686" s="23"/>
      <c r="S1686" s="23"/>
      <c r="T1686" s="23"/>
      <c r="U1686" s="23"/>
      <c r="V1686" s="23"/>
      <c r="W1686" s="23"/>
    </row>
    <row r="1687" spans="5:23" s="3" customFormat="1"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  <c r="Q1687" s="23"/>
      <c r="R1687" s="23"/>
      <c r="S1687" s="23"/>
      <c r="T1687" s="23"/>
      <c r="U1687" s="23"/>
      <c r="V1687" s="23"/>
      <c r="W1687" s="23"/>
    </row>
    <row r="1688" spans="5:23" s="3" customFormat="1"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  <c r="U1688" s="23"/>
      <c r="V1688" s="23"/>
      <c r="W1688" s="23"/>
    </row>
    <row r="1689" spans="5:23" s="3" customFormat="1"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  <c r="Q1689" s="23"/>
      <c r="R1689" s="23"/>
      <c r="S1689" s="23"/>
      <c r="T1689" s="23"/>
      <c r="U1689" s="23"/>
      <c r="V1689" s="23"/>
      <c r="W1689" s="23"/>
    </row>
    <row r="1690" spans="5:23" s="3" customFormat="1"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O1690" s="23"/>
      <c r="P1690" s="23"/>
      <c r="Q1690" s="23"/>
      <c r="R1690" s="23"/>
      <c r="S1690" s="23"/>
      <c r="T1690" s="23"/>
      <c r="U1690" s="23"/>
      <c r="V1690" s="23"/>
      <c r="W1690" s="23"/>
    </row>
    <row r="1691" spans="5:23" s="3" customFormat="1"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  <c r="U1691" s="23"/>
      <c r="V1691" s="23"/>
      <c r="W1691" s="23"/>
    </row>
    <row r="1692" spans="5:23" s="3" customFormat="1"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  <c r="Q1692" s="23"/>
      <c r="R1692" s="23"/>
      <c r="S1692" s="23"/>
      <c r="T1692" s="23"/>
      <c r="U1692" s="23"/>
      <c r="V1692" s="23"/>
      <c r="W1692" s="23"/>
    </row>
    <row r="1693" spans="5:23" s="3" customFormat="1"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23"/>
      <c r="T1693" s="23"/>
      <c r="U1693" s="23"/>
      <c r="V1693" s="23"/>
      <c r="W1693" s="23"/>
    </row>
    <row r="1694" spans="5:23" s="3" customFormat="1"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  <c r="U1694" s="23"/>
      <c r="V1694" s="23"/>
      <c r="W1694" s="23"/>
    </row>
    <row r="1695" spans="5:23" s="3" customFormat="1"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  <c r="Q1695" s="23"/>
      <c r="R1695" s="23"/>
      <c r="S1695" s="23"/>
      <c r="T1695" s="23"/>
      <c r="U1695" s="23"/>
      <c r="V1695" s="23"/>
      <c r="W1695" s="23"/>
    </row>
    <row r="1696" spans="5:23" s="3" customFormat="1"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  <c r="U1696" s="23"/>
      <c r="V1696" s="23"/>
      <c r="W1696" s="23"/>
    </row>
    <row r="1697" spans="5:23" s="3" customFormat="1"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  <c r="U1697" s="23"/>
      <c r="V1697" s="23"/>
      <c r="W1697" s="23"/>
    </row>
    <row r="1698" spans="5:23" s="3" customFormat="1"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  <c r="U1698" s="23"/>
      <c r="V1698" s="23"/>
      <c r="W1698" s="23"/>
    </row>
    <row r="1699" spans="5:23" s="3" customFormat="1"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  <c r="U1699" s="23"/>
      <c r="V1699" s="23"/>
      <c r="W1699" s="23"/>
    </row>
    <row r="1700" spans="5:23" s="3" customFormat="1"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  <c r="U1700" s="23"/>
      <c r="V1700" s="23"/>
      <c r="W1700" s="23"/>
    </row>
    <row r="1701" spans="5:23" s="3" customFormat="1"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  <c r="U1701" s="23"/>
      <c r="V1701" s="23"/>
      <c r="W1701" s="23"/>
    </row>
    <row r="1702" spans="5:23" s="3" customFormat="1"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  <c r="U1702" s="23"/>
      <c r="V1702" s="23"/>
      <c r="W1702" s="23"/>
    </row>
    <row r="1703" spans="5:23" s="3" customFormat="1"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  <c r="W1703" s="23"/>
    </row>
    <row r="1704" spans="5:23" s="3" customFormat="1"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  <c r="U1704" s="23"/>
      <c r="V1704" s="23"/>
      <c r="W1704" s="23"/>
    </row>
    <row r="1705" spans="5:23" s="3" customFormat="1"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  <c r="U1705" s="23"/>
      <c r="V1705" s="23"/>
      <c r="W1705" s="23"/>
    </row>
    <row r="1706" spans="5:23" s="3" customFormat="1"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  <c r="U1706" s="23"/>
      <c r="V1706" s="23"/>
      <c r="W1706" s="23"/>
    </row>
    <row r="1707" spans="5:23" s="3" customFormat="1"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  <c r="U1707" s="23"/>
      <c r="V1707" s="23"/>
      <c r="W1707" s="23"/>
    </row>
    <row r="1708" spans="5:23" s="3" customFormat="1"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  <c r="T1708" s="23"/>
      <c r="U1708" s="23"/>
      <c r="V1708" s="23"/>
      <c r="W1708" s="23"/>
    </row>
    <row r="1709" spans="5:23" s="3" customFormat="1"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  <c r="U1709" s="23"/>
      <c r="V1709" s="23"/>
      <c r="W1709" s="23"/>
    </row>
    <row r="1710" spans="5:23" s="3" customFormat="1"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  <c r="U1710" s="23"/>
      <c r="V1710" s="23"/>
      <c r="W1710" s="23"/>
    </row>
    <row r="1711" spans="5:23" s="3" customFormat="1"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  <c r="U1711" s="23"/>
      <c r="V1711" s="23"/>
      <c r="W1711" s="23"/>
    </row>
    <row r="1712" spans="5:23" s="3" customFormat="1"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  <c r="U1712" s="23"/>
      <c r="V1712" s="23"/>
      <c r="W1712" s="23"/>
    </row>
    <row r="1713" spans="5:23" s="3" customFormat="1"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  <c r="U1713" s="23"/>
      <c r="V1713" s="23"/>
      <c r="W1713" s="23"/>
    </row>
    <row r="1714" spans="5:23" s="3" customFormat="1"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  <c r="U1714" s="23"/>
      <c r="V1714" s="23"/>
      <c r="W1714" s="23"/>
    </row>
    <row r="1715" spans="5:23" s="3" customFormat="1"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  <c r="U1715" s="23"/>
      <c r="V1715" s="23"/>
      <c r="W1715" s="23"/>
    </row>
    <row r="1716" spans="5:23" s="3" customFormat="1"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  <c r="U1716" s="23"/>
      <c r="V1716" s="23"/>
      <c r="W1716" s="23"/>
    </row>
    <row r="1717" spans="5:23" s="3" customFormat="1"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  <c r="U1717" s="23"/>
      <c r="V1717" s="23"/>
      <c r="W1717" s="23"/>
    </row>
    <row r="1718" spans="5:23" s="3" customFormat="1"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  <c r="U1718" s="23"/>
      <c r="V1718" s="23"/>
      <c r="W1718" s="23"/>
    </row>
    <row r="1719" spans="5:23" s="3" customFormat="1"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  <c r="U1719" s="23"/>
      <c r="V1719" s="23"/>
      <c r="W1719" s="23"/>
    </row>
    <row r="1720" spans="5:23" s="3" customFormat="1"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  <c r="U1720" s="23"/>
      <c r="V1720" s="23"/>
      <c r="W1720" s="23"/>
    </row>
    <row r="1721" spans="5:23" s="3" customFormat="1"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  <c r="U1721" s="23"/>
      <c r="V1721" s="23"/>
      <c r="W1721" s="23"/>
    </row>
    <row r="1722" spans="5:23" s="3" customFormat="1"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  <c r="U1722" s="23"/>
      <c r="V1722" s="23"/>
      <c r="W1722" s="23"/>
    </row>
    <row r="1723" spans="5:23" s="3" customFormat="1"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  <c r="U1723" s="23"/>
      <c r="V1723" s="23"/>
      <c r="W1723" s="23"/>
    </row>
    <row r="1724" spans="5:23" s="3" customFormat="1"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  <c r="U1724" s="23"/>
      <c r="V1724" s="23"/>
      <c r="W1724" s="23"/>
    </row>
    <row r="1725" spans="5:23" s="3" customFormat="1"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  <c r="U1725" s="23"/>
      <c r="V1725" s="23"/>
      <c r="W1725" s="23"/>
    </row>
    <row r="1726" spans="5:23" s="3" customFormat="1"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  <c r="U1726" s="23"/>
      <c r="V1726" s="23"/>
      <c r="W1726" s="23"/>
    </row>
    <row r="1727" spans="5:23" s="3" customFormat="1"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  <c r="U1727" s="23"/>
      <c r="V1727" s="23"/>
      <c r="W1727" s="23"/>
    </row>
    <row r="1728" spans="5:23" s="3" customFormat="1"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  <c r="U1728" s="23"/>
      <c r="V1728" s="23"/>
      <c r="W1728" s="23"/>
    </row>
    <row r="1729" spans="5:23" s="3" customFormat="1"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  <c r="U1729" s="23"/>
      <c r="V1729" s="23"/>
      <c r="W1729" s="23"/>
    </row>
    <row r="1730" spans="5:23" s="3" customFormat="1"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  <c r="U1730" s="23"/>
      <c r="V1730" s="23"/>
      <c r="W1730" s="23"/>
    </row>
    <row r="1731" spans="5:23" s="3" customFormat="1"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  <c r="U1731" s="23"/>
      <c r="V1731" s="23"/>
      <c r="W1731" s="23"/>
    </row>
    <row r="1732" spans="5:23" s="3" customFormat="1"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  <c r="U1732" s="23"/>
      <c r="V1732" s="23"/>
      <c r="W1732" s="23"/>
    </row>
    <row r="1733" spans="5:23" s="3" customFormat="1"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  <c r="U1733" s="23"/>
      <c r="V1733" s="23"/>
      <c r="W1733" s="23"/>
    </row>
    <row r="1734" spans="5:23" s="3" customFormat="1"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  <c r="U1734" s="23"/>
      <c r="V1734" s="23"/>
      <c r="W1734" s="23"/>
    </row>
    <row r="1735" spans="5:23" s="3" customFormat="1"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  <c r="U1735" s="23"/>
      <c r="V1735" s="23"/>
      <c r="W1735" s="23"/>
    </row>
    <row r="1736" spans="5:23" s="3" customFormat="1"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  <c r="U1736" s="23"/>
      <c r="V1736" s="23"/>
      <c r="W1736" s="23"/>
    </row>
    <row r="1737" spans="5:23" s="3" customFormat="1"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  <c r="U1737" s="23"/>
      <c r="V1737" s="23"/>
      <c r="W1737" s="23"/>
    </row>
    <row r="1738" spans="5:23" s="3" customFormat="1"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  <c r="W1738" s="23"/>
    </row>
    <row r="1739" spans="5:23" s="3" customFormat="1"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  <c r="U1739" s="23"/>
      <c r="V1739" s="23"/>
      <c r="W1739" s="23"/>
    </row>
    <row r="1740" spans="5:23" s="3" customFormat="1"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  <c r="U1740" s="23"/>
      <c r="V1740" s="23"/>
      <c r="W1740" s="23"/>
    </row>
    <row r="1741" spans="5:23" s="3" customFormat="1"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  <c r="U1741" s="23"/>
      <c r="V1741" s="23"/>
      <c r="W1741" s="23"/>
    </row>
    <row r="1742" spans="5:23" s="3" customFormat="1"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  <c r="U1742" s="23"/>
      <c r="V1742" s="23"/>
      <c r="W1742" s="23"/>
    </row>
    <row r="1743" spans="5:23" s="3" customFormat="1"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  <c r="U1743" s="23"/>
      <c r="V1743" s="23"/>
      <c r="W1743" s="23"/>
    </row>
    <row r="1744" spans="5:23" s="3" customFormat="1"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  <c r="U1744" s="23"/>
      <c r="V1744" s="23"/>
      <c r="W1744" s="23"/>
    </row>
    <row r="1745" spans="5:23" s="3" customFormat="1"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  <c r="U1745" s="23"/>
      <c r="V1745" s="23"/>
      <c r="W1745" s="23"/>
    </row>
    <row r="1746" spans="5:23" s="3" customFormat="1"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  <c r="U1746" s="23"/>
      <c r="V1746" s="23"/>
      <c r="W1746" s="23"/>
    </row>
    <row r="1747" spans="5:23" s="3" customFormat="1"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  <c r="U1747" s="23"/>
      <c r="V1747" s="23"/>
      <c r="W1747" s="23"/>
    </row>
    <row r="1748" spans="5:23" s="3" customFormat="1"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  <c r="U1748" s="23"/>
      <c r="V1748" s="23"/>
      <c r="W1748" s="23"/>
    </row>
    <row r="1749" spans="5:23" s="3" customFormat="1"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  <c r="U1749" s="23"/>
      <c r="V1749" s="23"/>
      <c r="W1749" s="23"/>
    </row>
    <row r="1750" spans="5:23" s="3" customFormat="1"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  <c r="U1750" s="23"/>
      <c r="V1750" s="23"/>
      <c r="W1750" s="23"/>
    </row>
    <row r="1751" spans="5:23" s="3" customFormat="1"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  <c r="U1751" s="23"/>
      <c r="V1751" s="23"/>
      <c r="W1751" s="23"/>
    </row>
    <row r="1752" spans="5:23" s="3" customFormat="1"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  <c r="U1752" s="23"/>
      <c r="V1752" s="23"/>
      <c r="W1752" s="23"/>
    </row>
    <row r="1753" spans="5:23" s="3" customFormat="1"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  <c r="U1753" s="23"/>
      <c r="V1753" s="23"/>
      <c r="W1753" s="23"/>
    </row>
    <row r="1754" spans="5:23" s="3" customFormat="1"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  <c r="U1754" s="23"/>
      <c r="V1754" s="23"/>
      <c r="W1754" s="23"/>
    </row>
    <row r="1755" spans="5:23" s="3" customFormat="1"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  <c r="U1755" s="23"/>
      <c r="V1755" s="23"/>
      <c r="W1755" s="23"/>
    </row>
    <row r="1756" spans="5:23" s="3" customFormat="1"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  <c r="W1756" s="23"/>
    </row>
    <row r="1757" spans="5:23" s="3" customFormat="1"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  <c r="U1757" s="23"/>
      <c r="V1757" s="23"/>
      <c r="W1757" s="23"/>
    </row>
    <row r="1758" spans="5:23" s="3" customFormat="1"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  <c r="U1758" s="23"/>
      <c r="V1758" s="23"/>
      <c r="W1758" s="23"/>
    </row>
    <row r="1759" spans="5:23" s="3" customFormat="1"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  <c r="U1759" s="23"/>
      <c r="V1759" s="23"/>
      <c r="W1759" s="23"/>
    </row>
    <row r="1760" spans="5:23" s="3" customFormat="1"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  <c r="U1760" s="23"/>
      <c r="V1760" s="23"/>
      <c r="W1760" s="23"/>
    </row>
    <row r="1761" spans="5:23" s="3" customFormat="1"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  <c r="U1761" s="23"/>
      <c r="V1761" s="23"/>
      <c r="W1761" s="23"/>
    </row>
    <row r="1762" spans="5:23" s="3" customFormat="1"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  <c r="U1762" s="23"/>
      <c r="V1762" s="23"/>
      <c r="W1762" s="23"/>
    </row>
    <row r="1763" spans="5:23" s="3" customFormat="1"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  <c r="U1763" s="23"/>
      <c r="V1763" s="23"/>
      <c r="W1763" s="23"/>
    </row>
    <row r="1764" spans="5:23" s="3" customFormat="1"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  <c r="U1764" s="23"/>
      <c r="V1764" s="23"/>
      <c r="W1764" s="23"/>
    </row>
    <row r="1765" spans="5:23" s="3" customFormat="1"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  <c r="U1765" s="23"/>
      <c r="V1765" s="23"/>
      <c r="W1765" s="23"/>
    </row>
    <row r="1766" spans="5:23" s="3" customFormat="1"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  <c r="U1766" s="23"/>
      <c r="V1766" s="23"/>
      <c r="W1766" s="23"/>
    </row>
    <row r="1767" spans="5:23" s="3" customFormat="1"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  <c r="U1767" s="23"/>
      <c r="V1767" s="23"/>
      <c r="W1767" s="23"/>
    </row>
    <row r="1768" spans="5:23" s="3" customFormat="1"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/>
      <c r="V1768" s="23"/>
      <c r="W1768" s="23"/>
    </row>
    <row r="1769" spans="5:23" s="3" customFormat="1"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  <c r="U1769" s="23"/>
      <c r="V1769" s="23"/>
      <c r="W1769" s="23"/>
    </row>
    <row r="1770" spans="5:23" s="3" customFormat="1"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  <c r="V1770" s="23"/>
      <c r="W1770" s="23"/>
    </row>
    <row r="1771" spans="5:23" s="3" customFormat="1"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  <c r="U1771" s="23"/>
      <c r="V1771" s="23"/>
      <c r="W1771" s="23"/>
    </row>
    <row r="1772" spans="5:23" s="3" customFormat="1"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  <c r="U1772" s="23"/>
      <c r="V1772" s="23"/>
      <c r="W1772" s="23"/>
    </row>
    <row r="1773" spans="5:23" s="3" customFormat="1"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  <c r="U1773" s="23"/>
      <c r="V1773" s="23"/>
      <c r="W1773" s="23"/>
    </row>
    <row r="1774" spans="5:23" s="3" customFormat="1"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  <c r="U1774" s="23"/>
      <c r="V1774" s="23"/>
      <c r="W1774" s="23"/>
    </row>
    <row r="1775" spans="5:23" s="3" customFormat="1"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  <c r="U1775" s="23"/>
      <c r="V1775" s="23"/>
      <c r="W1775" s="23"/>
    </row>
    <row r="1776" spans="5:23" s="3" customFormat="1"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  <c r="U1776" s="23"/>
      <c r="V1776" s="23"/>
      <c r="W1776" s="23"/>
    </row>
    <row r="1777" spans="5:23" s="3" customFormat="1"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  <c r="U1777" s="23"/>
      <c r="V1777" s="23"/>
      <c r="W1777" s="23"/>
    </row>
    <row r="1778" spans="5:23" s="3" customFormat="1"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  <c r="U1778" s="23"/>
      <c r="V1778" s="23"/>
      <c r="W1778" s="23"/>
    </row>
    <row r="1779" spans="5:23" s="3" customFormat="1"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  <c r="U1779" s="23"/>
      <c r="V1779" s="23"/>
      <c r="W1779" s="23"/>
    </row>
    <row r="1780" spans="5:23" s="3" customFormat="1"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  <c r="U1780" s="23"/>
      <c r="V1780" s="23"/>
      <c r="W1780" s="23"/>
    </row>
    <row r="1781" spans="5:23" s="3" customFormat="1"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  <c r="U1781" s="23"/>
      <c r="V1781" s="23"/>
      <c r="W1781" s="23"/>
    </row>
    <row r="1782" spans="5:23" s="3" customFormat="1"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  <c r="U1782" s="23"/>
      <c r="V1782" s="23"/>
      <c r="W1782" s="23"/>
    </row>
    <row r="1783" spans="5:23" s="3" customFormat="1"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  <c r="U1783" s="23"/>
      <c r="V1783" s="23"/>
      <c r="W1783" s="23"/>
    </row>
    <row r="1784" spans="5:23" s="3" customFormat="1"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  <c r="U1784" s="23"/>
      <c r="V1784" s="23"/>
      <c r="W1784" s="23"/>
    </row>
    <row r="1785" spans="5:23" s="3" customFormat="1"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  <c r="U1785" s="23"/>
      <c r="V1785" s="23"/>
      <c r="W1785" s="23"/>
    </row>
    <row r="1786" spans="5:23" s="3" customFormat="1"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  <c r="U1786" s="23"/>
      <c r="V1786" s="23"/>
      <c r="W1786" s="23"/>
    </row>
    <row r="1787" spans="5:23" s="3" customFormat="1"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  <c r="U1787" s="23"/>
      <c r="V1787" s="23"/>
      <c r="W1787" s="23"/>
    </row>
    <row r="1788" spans="5:23" s="3" customFormat="1"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  <c r="U1788" s="23"/>
      <c r="V1788" s="23"/>
      <c r="W1788" s="23"/>
    </row>
    <row r="1789" spans="5:23" s="3" customFormat="1"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  <c r="U1789" s="23"/>
      <c r="V1789" s="23"/>
      <c r="W1789" s="23"/>
    </row>
    <row r="1790" spans="5:23" s="3" customFormat="1"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  <c r="U1790" s="23"/>
      <c r="V1790" s="23"/>
      <c r="W1790" s="23"/>
    </row>
    <row r="1791" spans="5:23" s="3" customFormat="1"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  <c r="U1791" s="23"/>
      <c r="V1791" s="23"/>
      <c r="W1791" s="23"/>
    </row>
    <row r="1792" spans="5:23" s="3" customFormat="1"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  <c r="U1792" s="23"/>
      <c r="V1792" s="23"/>
      <c r="W1792" s="23"/>
    </row>
    <row r="1793" spans="5:23" s="3" customFormat="1"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  <c r="U1793" s="23"/>
      <c r="V1793" s="23"/>
      <c r="W1793" s="23"/>
    </row>
    <row r="1794" spans="5:23" s="3" customFormat="1"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  <c r="U1794" s="23"/>
      <c r="V1794" s="23"/>
      <c r="W1794" s="23"/>
    </row>
    <row r="1795" spans="5:23" s="3" customFormat="1"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  <c r="U1795" s="23"/>
      <c r="V1795" s="23"/>
      <c r="W1795" s="23"/>
    </row>
    <row r="1796" spans="5:23" s="3" customFormat="1"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  <c r="U1796" s="23"/>
      <c r="V1796" s="23"/>
      <c r="W1796" s="23"/>
    </row>
    <row r="1797" spans="5:23" s="3" customFormat="1"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  <c r="U1797" s="23"/>
      <c r="V1797" s="23"/>
      <c r="W1797" s="23"/>
    </row>
    <row r="1798" spans="5:23" s="3" customFormat="1"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  <c r="U1798" s="23"/>
      <c r="V1798" s="23"/>
      <c r="W1798" s="23"/>
    </row>
    <row r="1799" spans="5:23" s="3" customFormat="1"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  <c r="U1799" s="23"/>
      <c r="V1799" s="23"/>
      <c r="W1799" s="23"/>
    </row>
    <row r="1800" spans="5:23" s="3" customFormat="1"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  <c r="U1800" s="23"/>
      <c r="V1800" s="23"/>
      <c r="W1800" s="23"/>
    </row>
    <row r="1801" spans="5:23" s="3" customFormat="1"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  <c r="U1801" s="23"/>
      <c r="V1801" s="23"/>
      <c r="W1801" s="23"/>
    </row>
    <row r="1802" spans="5:23" s="3" customFormat="1"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  <c r="U1802" s="23"/>
      <c r="V1802" s="23"/>
      <c r="W1802" s="23"/>
    </row>
    <row r="1803" spans="5:23" s="3" customFormat="1"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  <c r="U1803" s="23"/>
      <c r="V1803" s="23"/>
      <c r="W1803" s="23"/>
    </row>
    <row r="1804" spans="5:23" s="3" customFormat="1"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  <c r="U1804" s="23"/>
      <c r="V1804" s="23"/>
      <c r="W1804" s="23"/>
    </row>
    <row r="1805" spans="5:23" s="3" customFormat="1"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  <c r="U1805" s="23"/>
      <c r="V1805" s="23"/>
      <c r="W1805" s="23"/>
    </row>
    <row r="1806" spans="5:23" s="3" customFormat="1"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  <c r="U1806" s="23"/>
      <c r="V1806" s="23"/>
      <c r="W1806" s="23"/>
    </row>
    <row r="1807" spans="5:23" s="3" customFormat="1"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  <c r="U1807" s="23"/>
      <c r="V1807" s="23"/>
      <c r="W1807" s="23"/>
    </row>
    <row r="1808" spans="5:23" s="3" customFormat="1"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  <c r="U1808" s="23"/>
      <c r="V1808" s="23"/>
      <c r="W1808" s="23"/>
    </row>
    <row r="1809" spans="5:23" s="3" customFormat="1"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  <c r="U1809" s="23"/>
      <c r="V1809" s="23"/>
      <c r="W1809" s="23"/>
    </row>
    <row r="1810" spans="5:23" s="3" customFormat="1"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  <c r="U1810" s="23"/>
      <c r="V1810" s="23"/>
      <c r="W1810" s="23"/>
    </row>
    <row r="1811" spans="5:23" s="3" customFormat="1"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  <c r="U1811" s="23"/>
      <c r="V1811" s="23"/>
      <c r="W1811" s="23"/>
    </row>
    <row r="1812" spans="5:23" s="3" customFormat="1"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  <c r="W1812" s="23"/>
    </row>
    <row r="1813" spans="5:23" s="3" customFormat="1"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  <c r="U1813" s="23"/>
      <c r="V1813" s="23"/>
      <c r="W1813" s="23"/>
    </row>
    <row r="1814" spans="5:23" s="3" customFormat="1"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  <c r="U1814" s="23"/>
      <c r="V1814" s="23"/>
      <c r="W1814" s="23"/>
    </row>
    <row r="1815" spans="5:23" s="3" customFormat="1"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  <c r="U1815" s="23"/>
      <c r="V1815" s="23"/>
      <c r="W1815" s="23"/>
    </row>
    <row r="1816" spans="5:23" s="3" customFormat="1"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  <c r="U1816" s="23"/>
      <c r="V1816" s="23"/>
      <c r="W1816" s="23"/>
    </row>
    <row r="1817" spans="5:23" s="3" customFormat="1"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  <c r="U1817" s="23"/>
      <c r="V1817" s="23"/>
      <c r="W1817" s="23"/>
    </row>
    <row r="1818" spans="5:23" s="3" customFormat="1"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  <c r="U1818" s="23"/>
      <c r="V1818" s="23"/>
      <c r="W1818" s="23"/>
    </row>
    <row r="1819" spans="5:23" s="3" customFormat="1"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  <c r="U1819" s="23"/>
      <c r="V1819" s="23"/>
      <c r="W1819" s="23"/>
    </row>
    <row r="1820" spans="5:23" s="3" customFormat="1"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  <c r="U1820" s="23"/>
      <c r="V1820" s="23"/>
      <c r="W1820" s="23"/>
    </row>
    <row r="1821" spans="5:23" s="3" customFormat="1"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  <c r="U1821" s="23"/>
      <c r="V1821" s="23"/>
      <c r="W1821" s="23"/>
    </row>
    <row r="1822" spans="5:23" s="3" customFormat="1"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  <c r="U1822" s="23"/>
      <c r="V1822" s="23"/>
      <c r="W1822" s="23"/>
    </row>
    <row r="1823" spans="5:23" s="3" customFormat="1"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  <c r="U1823" s="23"/>
      <c r="V1823" s="23"/>
      <c r="W1823" s="23"/>
    </row>
    <row r="1824" spans="5:23" s="3" customFormat="1"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  <c r="U1824" s="23"/>
      <c r="V1824" s="23"/>
      <c r="W1824" s="23"/>
    </row>
    <row r="1825" spans="5:23" s="3" customFormat="1"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  <c r="U1825" s="23"/>
      <c r="V1825" s="23"/>
      <c r="W1825" s="23"/>
    </row>
    <row r="1826" spans="5:23" s="3" customFormat="1"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  <c r="U1826" s="23"/>
      <c r="V1826" s="23"/>
      <c r="W1826" s="23"/>
    </row>
    <row r="1827" spans="5:23" s="3" customFormat="1"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  <c r="U1827" s="23"/>
      <c r="V1827" s="23"/>
      <c r="W1827" s="23"/>
    </row>
    <row r="1828" spans="5:23" s="3" customFormat="1"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  <c r="U1828" s="23"/>
      <c r="V1828" s="23"/>
      <c r="W1828" s="23"/>
    </row>
    <row r="1829" spans="5:23" s="3" customFormat="1"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  <c r="U1829" s="23"/>
      <c r="V1829" s="23"/>
      <c r="W1829" s="23"/>
    </row>
    <row r="1830" spans="5:23" s="3" customFormat="1"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  <c r="U1830" s="23"/>
      <c r="V1830" s="23"/>
      <c r="W1830" s="23"/>
    </row>
    <row r="1831" spans="5:23" s="3" customFormat="1"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  <c r="U1831" s="23"/>
      <c r="V1831" s="23"/>
      <c r="W1831" s="23"/>
    </row>
    <row r="1832" spans="5:23" s="3" customFormat="1"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  <c r="U1832" s="23"/>
      <c r="V1832" s="23"/>
      <c r="W1832" s="23"/>
    </row>
    <row r="1833" spans="5:23" s="3" customFormat="1"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  <c r="U1833" s="23"/>
      <c r="V1833" s="23"/>
      <c r="W1833" s="23"/>
    </row>
    <row r="1834" spans="5:23" s="3" customFormat="1"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  <c r="U1834" s="23"/>
      <c r="V1834" s="23"/>
      <c r="W1834" s="23"/>
    </row>
    <row r="1835" spans="5:23" s="3" customFormat="1"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  <c r="U1835" s="23"/>
      <c r="V1835" s="23"/>
      <c r="W1835" s="23"/>
    </row>
    <row r="1836" spans="5:23" s="3" customFormat="1"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  <c r="U1836" s="23"/>
      <c r="V1836" s="23"/>
      <c r="W1836" s="23"/>
    </row>
    <row r="1837" spans="5:23" s="3" customFormat="1"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  <c r="U1837" s="23"/>
      <c r="V1837" s="23"/>
      <c r="W1837" s="23"/>
    </row>
    <row r="1838" spans="5:23" s="3" customFormat="1"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  <c r="U1838" s="23"/>
      <c r="V1838" s="23"/>
      <c r="W1838" s="23"/>
    </row>
    <row r="1839" spans="5:23" s="3" customFormat="1"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  <c r="U1839" s="23"/>
      <c r="V1839" s="23"/>
      <c r="W1839" s="23"/>
    </row>
    <row r="1840" spans="5:23" s="3" customFormat="1"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  <c r="U1840" s="23"/>
      <c r="V1840" s="23"/>
      <c r="W1840" s="23"/>
    </row>
    <row r="1841" spans="5:23" s="3" customFormat="1"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  <c r="U1841" s="23"/>
      <c r="V1841" s="23"/>
      <c r="W1841" s="23"/>
    </row>
    <row r="1842" spans="5:23" s="3" customFormat="1"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  <c r="U1842" s="23"/>
      <c r="V1842" s="23"/>
      <c r="W1842" s="23"/>
    </row>
    <row r="1843" spans="5:23" s="3" customFormat="1"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  <c r="U1843" s="23"/>
      <c r="V1843" s="23"/>
      <c r="W1843" s="23"/>
    </row>
    <row r="1844" spans="5:23" s="3" customFormat="1"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  <c r="U1844" s="23"/>
      <c r="V1844" s="23"/>
      <c r="W1844" s="23"/>
    </row>
    <row r="1845" spans="5:23" s="3" customFormat="1"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  <c r="U1845" s="23"/>
      <c r="V1845" s="23"/>
      <c r="W1845" s="23"/>
    </row>
    <row r="1846" spans="5:23" s="3" customFormat="1"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  <c r="U1846" s="23"/>
      <c r="V1846" s="23"/>
      <c r="W1846" s="23"/>
    </row>
    <row r="1847" spans="5:23" s="3" customFormat="1"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  <c r="U1847" s="23"/>
      <c r="V1847" s="23"/>
      <c r="W1847" s="23"/>
    </row>
    <row r="1848" spans="5:23" s="3" customFormat="1"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  <c r="U1848" s="23"/>
      <c r="V1848" s="23"/>
      <c r="W1848" s="23"/>
    </row>
    <row r="1849" spans="5:23" s="3" customFormat="1"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  <c r="U1849" s="23"/>
      <c r="V1849" s="23"/>
      <c r="W1849" s="23"/>
    </row>
    <row r="1850" spans="5:23" s="3" customFormat="1"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  <c r="U1850" s="23"/>
      <c r="V1850" s="23"/>
      <c r="W1850" s="23"/>
    </row>
    <row r="1851" spans="5:23" s="3" customFormat="1"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  <c r="U1851" s="23"/>
      <c r="V1851" s="23"/>
      <c r="W1851" s="23"/>
    </row>
    <row r="1852" spans="5:23" s="3" customFormat="1"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  <c r="U1852" s="23"/>
      <c r="V1852" s="23"/>
      <c r="W1852" s="23"/>
    </row>
    <row r="1853" spans="5:23" s="3" customFormat="1"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  <c r="U1853" s="23"/>
      <c r="V1853" s="23"/>
      <c r="W1853" s="23"/>
    </row>
    <row r="1854" spans="5:23" s="3" customFormat="1"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  <c r="U1854" s="23"/>
      <c r="V1854" s="23"/>
      <c r="W1854" s="23"/>
    </row>
    <row r="1855" spans="5:23" s="3" customFormat="1"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  <c r="U1855" s="23"/>
      <c r="V1855" s="23"/>
      <c r="W1855" s="23"/>
    </row>
    <row r="1856" spans="5:23" s="3" customFormat="1"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  <c r="U1856" s="23"/>
      <c r="V1856" s="23"/>
      <c r="W1856" s="23"/>
    </row>
    <row r="1857" spans="5:23" s="3" customFormat="1"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  <c r="U1857" s="23"/>
      <c r="V1857" s="23"/>
      <c r="W1857" s="23"/>
    </row>
    <row r="1858" spans="5:23" s="3" customFormat="1"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  <c r="U1858" s="23"/>
      <c r="V1858" s="23"/>
      <c r="W1858" s="23"/>
    </row>
    <row r="1859" spans="5:23" s="3" customFormat="1"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  <c r="U1859" s="23"/>
      <c r="V1859" s="23"/>
      <c r="W1859" s="23"/>
    </row>
    <row r="1860" spans="5:23" s="3" customFormat="1"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  <c r="U1860" s="23"/>
      <c r="V1860" s="23"/>
      <c r="W1860" s="23"/>
    </row>
    <row r="1861" spans="5:23" s="3" customFormat="1"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  <c r="U1861" s="23"/>
      <c r="V1861" s="23"/>
      <c r="W1861" s="23"/>
    </row>
    <row r="1862" spans="5:23" s="3" customFormat="1"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  <c r="U1862" s="23"/>
      <c r="V1862" s="23"/>
      <c r="W1862" s="23"/>
    </row>
    <row r="1863" spans="5:23" s="3" customFormat="1"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  <c r="U1863" s="23"/>
      <c r="V1863" s="23"/>
      <c r="W1863" s="23"/>
    </row>
    <row r="1864" spans="5:23" s="3" customFormat="1"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  <c r="U1864" s="23"/>
      <c r="V1864" s="23"/>
      <c r="W1864" s="23"/>
    </row>
    <row r="1865" spans="5:23" s="3" customFormat="1"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  <c r="U1865" s="23"/>
      <c r="V1865" s="23"/>
      <c r="W1865" s="23"/>
    </row>
    <row r="1866" spans="5:23" s="3" customFormat="1"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  <c r="U1866" s="23"/>
      <c r="V1866" s="23"/>
      <c r="W1866" s="23"/>
    </row>
    <row r="1867" spans="5:23" s="3" customFormat="1"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  <c r="U1867" s="23"/>
      <c r="V1867" s="23"/>
      <c r="W1867" s="23"/>
    </row>
    <row r="1868" spans="5:23" s="3" customFormat="1"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  <c r="U1868" s="23"/>
      <c r="V1868" s="23"/>
      <c r="W1868" s="23"/>
    </row>
    <row r="1869" spans="5:23" s="3" customFormat="1"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  <c r="U1869" s="23"/>
      <c r="V1869" s="23"/>
      <c r="W1869" s="23"/>
    </row>
    <row r="1870" spans="5:23" s="3" customFormat="1"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  <c r="U1870" s="23"/>
      <c r="V1870" s="23"/>
      <c r="W1870" s="23"/>
    </row>
    <row r="1871" spans="5:23" s="3" customFormat="1"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  <c r="U1871" s="23"/>
      <c r="V1871" s="23"/>
      <c r="W1871" s="23"/>
    </row>
    <row r="1872" spans="5:23" s="3" customFormat="1"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  <c r="U1872" s="23"/>
      <c r="V1872" s="23"/>
      <c r="W1872" s="23"/>
    </row>
    <row r="1873" spans="5:23" s="3" customFormat="1"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  <c r="U1873" s="23"/>
      <c r="V1873" s="23"/>
      <c r="W1873" s="23"/>
    </row>
    <row r="1874" spans="5:23" s="3" customFormat="1"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  <c r="U1874" s="23"/>
      <c r="V1874" s="23"/>
      <c r="W1874" s="23"/>
    </row>
    <row r="1875" spans="5:23" s="3" customFormat="1"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  <c r="U1875" s="23"/>
      <c r="V1875" s="23"/>
      <c r="W1875" s="23"/>
    </row>
    <row r="1876" spans="5:23" s="3" customFormat="1"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  <c r="U1876" s="23"/>
      <c r="V1876" s="23"/>
      <c r="W1876" s="23"/>
    </row>
    <row r="1877" spans="5:23" s="3" customFormat="1"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  <c r="U1877" s="23"/>
      <c r="V1877" s="23"/>
      <c r="W1877" s="23"/>
    </row>
    <row r="1878" spans="5:23" s="3" customFormat="1"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  <c r="U1878" s="23"/>
      <c r="V1878" s="23"/>
      <c r="W1878" s="23"/>
    </row>
    <row r="1879" spans="5:23" s="3" customFormat="1"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  <c r="U1879" s="23"/>
      <c r="V1879" s="23"/>
      <c r="W1879" s="23"/>
    </row>
    <row r="1880" spans="5:23" s="3" customFormat="1"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  <c r="U1880" s="23"/>
      <c r="V1880" s="23"/>
      <c r="W1880" s="23"/>
    </row>
    <row r="1881" spans="5:23" s="3" customFormat="1"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  <c r="U1881" s="23"/>
      <c r="V1881" s="23"/>
      <c r="W1881" s="23"/>
    </row>
    <row r="1882" spans="5:23" s="3" customFormat="1"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  <c r="U1882" s="23"/>
      <c r="V1882" s="23"/>
      <c r="W1882" s="23"/>
    </row>
    <row r="1883" spans="5:23" s="3" customFormat="1"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  <c r="U1883" s="23"/>
      <c r="V1883" s="23"/>
      <c r="W1883" s="23"/>
    </row>
    <row r="1884" spans="5:23" s="3" customFormat="1"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  <c r="U1884" s="23"/>
      <c r="V1884" s="23"/>
      <c r="W1884" s="23"/>
    </row>
    <row r="1885" spans="5:23" s="3" customFormat="1"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  <c r="U1885" s="23"/>
      <c r="V1885" s="23"/>
      <c r="W1885" s="23"/>
    </row>
    <row r="1886" spans="5:23" s="3" customFormat="1"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  <c r="U1886" s="23"/>
      <c r="V1886" s="23"/>
      <c r="W1886" s="23"/>
    </row>
    <row r="1887" spans="5:23" s="3" customFormat="1"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  <c r="U1887" s="23"/>
      <c r="V1887" s="23"/>
      <c r="W1887" s="23"/>
    </row>
    <row r="1888" spans="5:23" s="3" customFormat="1"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  <c r="U1888" s="23"/>
      <c r="V1888" s="23"/>
      <c r="W1888" s="23"/>
    </row>
    <row r="1889" spans="5:23" s="3" customFormat="1"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  <c r="U1889" s="23"/>
      <c r="V1889" s="23"/>
      <c r="W1889" s="23"/>
    </row>
    <row r="1890" spans="5:23" s="3" customFormat="1"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  <c r="U1890" s="23"/>
      <c r="V1890" s="23"/>
      <c r="W1890" s="23"/>
    </row>
    <row r="1891" spans="5:23" s="3" customFormat="1"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  <c r="U1891" s="23"/>
      <c r="V1891" s="23"/>
      <c r="W1891" s="23"/>
    </row>
    <row r="1892" spans="5:23" s="3" customFormat="1"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  <c r="U1892" s="23"/>
      <c r="V1892" s="23"/>
      <c r="W1892" s="23"/>
    </row>
  </sheetData>
  <mergeCells count="3">
    <mergeCell ref="E2:N2"/>
    <mergeCell ref="O2:W2"/>
    <mergeCell ref="W3:W4"/>
  </mergeCells>
  <pageMargins left="0.7" right="0.7" top="0.75" bottom="0.75" header="0.3" footer="0.3"/>
  <pageSetup scale="44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"/>
  <sheetViews>
    <sheetView workbookViewId="0">
      <selection activeCell="C18" sqref="C18"/>
    </sheetView>
  </sheetViews>
  <sheetFormatPr defaultColWidth="11.42578125" defaultRowHeight="15"/>
  <sheetData>
    <row r="1" spans="1:11">
      <c r="A1" s="1" t="s">
        <v>201</v>
      </c>
    </row>
    <row r="2" spans="1:11" ht="15.75">
      <c r="A2" s="85" t="s">
        <v>198</v>
      </c>
    </row>
    <row r="4" spans="1:11" ht="15.75">
      <c r="A4" s="86" t="s">
        <v>4</v>
      </c>
      <c r="B4" s="86" t="s">
        <v>5</v>
      </c>
      <c r="C4" s="86" t="s">
        <v>6</v>
      </c>
      <c r="D4" s="86" t="s">
        <v>7</v>
      </c>
      <c r="E4" s="86" t="s">
        <v>8</v>
      </c>
      <c r="F4" s="86" t="s">
        <v>9</v>
      </c>
      <c r="G4" s="86" t="s">
        <v>18</v>
      </c>
      <c r="H4" s="86" t="s">
        <v>19</v>
      </c>
      <c r="I4" s="87" t="s">
        <v>199</v>
      </c>
      <c r="J4" s="86" t="s">
        <v>200</v>
      </c>
      <c r="K4" s="84"/>
    </row>
    <row r="5" spans="1:11" ht="15.75">
      <c r="A5" s="88" t="s">
        <v>10</v>
      </c>
      <c r="B5" s="89">
        <v>7.1950000000000003</v>
      </c>
      <c r="C5" s="90">
        <v>6.3826348619054715E-8</v>
      </c>
      <c r="D5" s="90">
        <v>8.9962172083445248E-6</v>
      </c>
      <c r="E5" s="90">
        <v>4.8133600000000007E-4</v>
      </c>
      <c r="F5" s="90">
        <v>1.76685226E-2</v>
      </c>
      <c r="G5" s="90">
        <v>2.4613636363636363E-10</v>
      </c>
      <c r="H5" s="90">
        <v>6.8312310307256248E-11</v>
      </c>
      <c r="I5" s="90">
        <v>2.6454166666666668E-6</v>
      </c>
      <c r="J5" s="88">
        <v>1.4227941176470591E-9</v>
      </c>
    </row>
    <row r="6" spans="1:11" ht="15.75">
      <c r="A6" s="88" t="s">
        <v>11</v>
      </c>
      <c r="B6" s="89">
        <v>7.1422222222222222</v>
      </c>
      <c r="C6" s="90">
        <v>7.2073859327174462E-8</v>
      </c>
      <c r="D6" s="90">
        <v>2.111399608042101E-6</v>
      </c>
      <c r="E6" s="90">
        <v>4.4547999999999989E-4</v>
      </c>
      <c r="F6" s="90">
        <v>2.2278171655000002E-2</v>
      </c>
      <c r="G6" s="90">
        <v>5.4027999999999989E-11</v>
      </c>
      <c r="H6" s="90">
        <v>1.1633750000000001E-11</v>
      </c>
      <c r="I6" s="90">
        <v>8.8614166666666684E-7</v>
      </c>
      <c r="J6" s="88">
        <v>2.493270189431705E-11</v>
      </c>
      <c r="K6" s="84"/>
    </row>
    <row r="7" spans="1:11" ht="15.75">
      <c r="A7" s="88" t="s">
        <v>12</v>
      </c>
      <c r="B7" s="89">
        <v>7.319</v>
      </c>
      <c r="C7" s="90">
        <v>4.7973344863668892E-8</v>
      </c>
      <c r="D7" s="90">
        <v>2.1966335392604534E-6</v>
      </c>
      <c r="E7" s="90">
        <v>4.7076000000000003E-4</v>
      </c>
      <c r="F7" s="90">
        <v>2.0681986450000002E-2</v>
      </c>
      <c r="G7" s="90">
        <v>6.0807000000000008E-11</v>
      </c>
      <c r="H7" s="90">
        <v>1.0816164627583225E-11</v>
      </c>
      <c r="I7" s="90">
        <v>2.0434015153333336E-6</v>
      </c>
      <c r="J7" s="88">
        <v>2.0736789631106683E-10</v>
      </c>
      <c r="K7" s="84"/>
    </row>
    <row r="8" spans="1:11" ht="15.75">
      <c r="A8" s="88" t="s">
        <v>13</v>
      </c>
      <c r="B8" s="89">
        <v>7.479000000000001</v>
      </c>
      <c r="C8" s="90">
        <v>3.3189445755260957E-8</v>
      </c>
      <c r="D8" s="90">
        <v>2.0574984331632194E-6</v>
      </c>
      <c r="E8" s="90">
        <v>4.5022000000000009E-4</v>
      </c>
      <c r="F8" s="90">
        <v>1.8393585314999999E-2</v>
      </c>
      <c r="G8" s="90">
        <v>8.3097727272727292E-11</v>
      </c>
      <c r="H8" s="90">
        <v>9.0557051542408545E-12</v>
      </c>
      <c r="I8" s="90">
        <v>2.3714616640000004E-6</v>
      </c>
      <c r="J8" s="88">
        <v>4.0409604519774015E-10</v>
      </c>
      <c r="K8" s="84"/>
    </row>
    <row r="9" spans="1:11" ht="15.75">
      <c r="A9" s="88" t="s">
        <v>14</v>
      </c>
      <c r="B9" s="89">
        <v>6.801499999999999</v>
      </c>
      <c r="C9" s="90">
        <v>1.5794286077385562E-7</v>
      </c>
      <c r="D9" s="90">
        <v>4.9207628256782164E-6</v>
      </c>
      <c r="E9" s="90">
        <v>4.6129999999999999E-4</v>
      </c>
      <c r="F9" s="90">
        <v>1.6238704125000003E-2</v>
      </c>
      <c r="G9" s="90">
        <v>1.1276708333333333E-10</v>
      </c>
      <c r="H9" s="90">
        <v>1.4645875129864855E-11</v>
      </c>
      <c r="I9" s="90">
        <v>1.6630024546666668E-6</v>
      </c>
      <c r="J9" s="88">
        <v>4.3532972511038327E-10</v>
      </c>
      <c r="K9" s="8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0138F-8FCB-450F-9B48-FC495A7A195B}">
  <dimension ref="A1:Q48"/>
  <sheetViews>
    <sheetView tabSelected="1" topLeftCell="A37" workbookViewId="0">
      <selection activeCell="A17" sqref="A17"/>
    </sheetView>
  </sheetViews>
  <sheetFormatPr defaultColWidth="12.5703125" defaultRowHeight="15.75"/>
  <cols>
    <col min="1" max="1" width="12.5703125" style="98"/>
    <col min="2" max="2" width="19" style="98" customWidth="1"/>
    <col min="3" max="4" width="12.5703125" style="98"/>
    <col min="5" max="11" width="12.5703125" style="99"/>
    <col min="12" max="16384" width="12.5703125" style="98"/>
  </cols>
  <sheetData>
    <row r="1" spans="1:17">
      <c r="A1" s="98" t="s">
        <v>204</v>
      </c>
    </row>
    <row r="3" spans="1:17">
      <c r="A3" s="98" t="s">
        <v>205</v>
      </c>
    </row>
    <row r="4" spans="1:17">
      <c r="A4" s="99" t="s">
        <v>206</v>
      </c>
    </row>
    <row r="10" spans="1:17">
      <c r="A10" s="100"/>
      <c r="B10" s="100"/>
      <c r="C10" s="100"/>
      <c r="D10" s="100"/>
      <c r="E10" s="101" t="s">
        <v>207</v>
      </c>
      <c r="F10" s="101" t="s">
        <v>207</v>
      </c>
      <c r="G10" s="101" t="s">
        <v>207</v>
      </c>
      <c r="H10" s="101" t="s">
        <v>208</v>
      </c>
      <c r="I10" s="101" t="s">
        <v>208</v>
      </c>
      <c r="J10" s="101" t="s">
        <v>208</v>
      </c>
      <c r="K10" s="101"/>
      <c r="L10" s="101" t="s">
        <v>209</v>
      </c>
      <c r="M10" s="101"/>
      <c r="N10" s="101" t="s">
        <v>210</v>
      </c>
      <c r="O10" s="102" t="s">
        <v>211</v>
      </c>
      <c r="P10" s="102" t="s">
        <v>208</v>
      </c>
      <c r="Q10" s="102" t="s">
        <v>208</v>
      </c>
    </row>
    <row r="11" spans="1:17">
      <c r="A11" s="100" t="s">
        <v>157</v>
      </c>
      <c r="B11" s="100" t="s">
        <v>4</v>
      </c>
      <c r="C11" s="100" t="s">
        <v>159</v>
      </c>
      <c r="D11" s="102" t="s">
        <v>212</v>
      </c>
      <c r="E11" s="101" t="s">
        <v>55</v>
      </c>
      <c r="F11" s="101" t="s">
        <v>213</v>
      </c>
      <c r="G11" s="101" t="s">
        <v>214</v>
      </c>
      <c r="H11" s="101" t="s">
        <v>55</v>
      </c>
      <c r="I11" s="101" t="s">
        <v>213</v>
      </c>
      <c r="J11" s="101" t="s">
        <v>214</v>
      </c>
      <c r="K11" s="101"/>
      <c r="L11" s="102" t="s">
        <v>211</v>
      </c>
      <c r="M11" s="101" t="s">
        <v>46</v>
      </c>
      <c r="N11" s="101" t="s">
        <v>215</v>
      </c>
      <c r="O11" s="101" t="s">
        <v>216</v>
      </c>
      <c r="P11" s="101" t="s">
        <v>46</v>
      </c>
      <c r="Q11" s="101" t="s">
        <v>215</v>
      </c>
    </row>
    <row r="12" spans="1:17" s="103" customFormat="1">
      <c r="A12" s="103" t="s">
        <v>46</v>
      </c>
      <c r="B12" s="103" t="s">
        <v>54</v>
      </c>
      <c r="C12" s="103" t="s">
        <v>160</v>
      </c>
      <c r="D12" s="103">
        <v>0</v>
      </c>
      <c r="E12" s="104"/>
      <c r="F12" s="104">
        <v>1083.6945648549515</v>
      </c>
      <c r="G12" s="104">
        <v>4346.0091934809861</v>
      </c>
      <c r="H12" s="104"/>
      <c r="I12" s="104"/>
      <c r="J12" s="104"/>
      <c r="K12" s="104"/>
      <c r="L12" s="104"/>
      <c r="M12" s="104">
        <v>3278.3073703789819</v>
      </c>
      <c r="N12" s="104">
        <v>11454.346637506835</v>
      </c>
    </row>
    <row r="13" spans="1:17" s="103" customFormat="1">
      <c r="C13" s="103" t="s">
        <v>161</v>
      </c>
      <c r="D13" s="103">
        <v>1</v>
      </c>
      <c r="E13" s="104"/>
      <c r="F13" s="104"/>
      <c r="G13" s="104"/>
      <c r="H13" s="104"/>
      <c r="I13" s="104"/>
      <c r="J13" s="104"/>
      <c r="K13" s="104"/>
      <c r="L13" s="104"/>
      <c r="M13" s="104">
        <v>8930.5263157894733</v>
      </c>
      <c r="N13" s="104">
        <v>349831.4706404116</v>
      </c>
    </row>
    <row r="14" spans="1:17" s="103" customFormat="1">
      <c r="C14" s="103" t="s">
        <v>162</v>
      </c>
      <c r="D14" s="103">
        <v>3</v>
      </c>
      <c r="E14" s="104"/>
      <c r="F14" s="104">
        <v>1311.416781292985</v>
      </c>
      <c r="G14" s="104">
        <v>6611.9873817034704</v>
      </c>
      <c r="H14" s="104"/>
      <c r="I14" s="104"/>
      <c r="J14" s="104"/>
      <c r="K14" s="104"/>
      <c r="L14" s="104"/>
      <c r="M14" s="104">
        <v>15255.255255255255</v>
      </c>
      <c r="N14" s="104">
        <v>472513.54154661746</v>
      </c>
    </row>
    <row r="15" spans="1:17" s="103" customFormat="1">
      <c r="C15" s="103" t="s">
        <v>163</v>
      </c>
      <c r="D15" s="103">
        <v>7</v>
      </c>
      <c r="E15" s="104"/>
      <c r="F15" s="104">
        <v>1004.6869141357331</v>
      </c>
      <c r="G15" s="104">
        <v>7053.7634408602153</v>
      </c>
      <c r="H15" s="104"/>
      <c r="I15" s="104"/>
      <c r="J15" s="104"/>
      <c r="K15" s="104"/>
      <c r="L15" s="104"/>
      <c r="M15" s="104">
        <v>13122.037914691942</v>
      </c>
      <c r="N15" s="104">
        <v>408914.53586707794</v>
      </c>
    </row>
    <row r="16" spans="1:17" s="103" customFormat="1">
      <c r="C16" s="103" t="s">
        <v>164</v>
      </c>
      <c r="D16" s="103">
        <v>21</v>
      </c>
      <c r="E16" s="104"/>
      <c r="F16" s="104">
        <v>1876.2475049900199</v>
      </c>
      <c r="G16" s="104">
        <v>10948.626653102747</v>
      </c>
      <c r="H16" s="104"/>
      <c r="I16" s="104"/>
      <c r="J16" s="104"/>
      <c r="K16" s="104"/>
      <c r="L16" s="104"/>
      <c r="M16" s="104">
        <v>18570.219966159053</v>
      </c>
      <c r="N16" s="104">
        <v>190462.42774566475</v>
      </c>
    </row>
    <row r="17" spans="1:17" s="103" customFormat="1">
      <c r="B17" s="103" t="s">
        <v>53</v>
      </c>
      <c r="C17" s="103" t="s">
        <v>160</v>
      </c>
      <c r="D17" s="103">
        <v>0</v>
      </c>
      <c r="E17" s="104"/>
      <c r="F17" s="104">
        <v>9765.9658865529564</v>
      </c>
      <c r="G17" s="104">
        <v>32660.499018783288</v>
      </c>
      <c r="H17" s="104"/>
      <c r="I17" s="104"/>
      <c r="J17" s="104"/>
      <c r="K17" s="104"/>
      <c r="L17" s="104"/>
      <c r="M17" s="104">
        <v>120418.47041847042</v>
      </c>
      <c r="N17" s="104">
        <v>1036775.8186397984</v>
      </c>
      <c r="P17" s="104"/>
      <c r="Q17" s="104"/>
    </row>
    <row r="18" spans="1:17" s="103" customFormat="1">
      <c r="C18" s="103" t="s">
        <v>161</v>
      </c>
      <c r="D18" s="103">
        <v>1</v>
      </c>
      <c r="E18" s="104"/>
      <c r="F18" s="104"/>
      <c r="G18" s="104"/>
      <c r="H18" s="104"/>
      <c r="I18" s="104"/>
      <c r="J18" s="104"/>
      <c r="K18" s="104"/>
      <c r="L18" s="104"/>
      <c r="M18" s="104">
        <v>584390.61899269512</v>
      </c>
      <c r="N18" s="104">
        <v>2214168.8099134909</v>
      </c>
      <c r="P18" s="104">
        <f>(M18-M13*0.95)/0.05</f>
        <v>11518132.379853902</v>
      </c>
      <c r="Q18" s="104">
        <f>(N18-N13*0.95)/0.05</f>
        <v>37636578.256101996</v>
      </c>
    </row>
    <row r="19" spans="1:17" s="103" customFormat="1">
      <c r="C19" s="103" t="s">
        <v>162</v>
      </c>
      <c r="D19" s="103">
        <v>3</v>
      </c>
      <c r="E19" s="104"/>
      <c r="F19" s="104">
        <v>13673.257023933402</v>
      </c>
      <c r="G19" s="104">
        <v>64550.533265617065</v>
      </c>
      <c r="H19" s="104"/>
      <c r="I19" s="104">
        <f>(F19-F14*0.95)/0.05</f>
        <v>248548.2216341013</v>
      </c>
      <c r="J19" s="104">
        <f>(G19-G14*0.95)/0.05</f>
        <v>1165382.9050599753</v>
      </c>
      <c r="K19" s="104"/>
      <c r="L19" s="104"/>
      <c r="M19" s="104">
        <v>64800.585437248446</v>
      </c>
      <c r="N19" s="104">
        <v>101704.26065162907</v>
      </c>
      <c r="O19" s="104"/>
      <c r="P19" s="104"/>
      <c r="Q19" s="104"/>
    </row>
    <row r="20" spans="1:17" s="103" customFormat="1">
      <c r="C20" s="103" t="s">
        <v>163</v>
      </c>
      <c r="D20" s="103">
        <v>7</v>
      </c>
      <c r="E20" s="104"/>
      <c r="F20" s="104">
        <v>6381.9742489270384</v>
      </c>
      <c r="G20" s="104">
        <v>96395.641240569981</v>
      </c>
      <c r="H20" s="104"/>
      <c r="I20" s="104">
        <f t="shared" ref="I20:J21" si="0">(F20-F15*0.95)/0.05</f>
        <v>108550.43360996184</v>
      </c>
      <c r="J20" s="104">
        <f t="shared" si="0"/>
        <v>1793891.3194350554</v>
      </c>
      <c r="K20" s="104"/>
      <c r="L20" s="104"/>
      <c r="M20" s="104">
        <v>760673.71719545638</v>
      </c>
      <c r="N20" s="104">
        <v>2399508.7092451989</v>
      </c>
      <c r="O20" s="104"/>
      <c r="P20" s="104">
        <f t="shared" ref="P20:Q21" si="1">(M20-M15*0.95)/0.05</f>
        <v>14964155.623529982</v>
      </c>
      <c r="Q20" s="104">
        <f t="shared" si="1"/>
        <v>40220798.003429495</v>
      </c>
    </row>
    <row r="21" spans="1:17" s="103" customFormat="1">
      <c r="C21" s="103" t="s">
        <v>164</v>
      </c>
      <c r="D21" s="103">
        <v>21</v>
      </c>
      <c r="E21" s="104"/>
      <c r="F21" s="104">
        <v>26630.303030303028</v>
      </c>
      <c r="G21" s="104">
        <v>87071.42857142858</v>
      </c>
      <c r="H21" s="104"/>
      <c r="I21" s="104">
        <f t="shared" si="0"/>
        <v>496957.35801125015</v>
      </c>
      <c r="J21" s="104">
        <f t="shared" si="0"/>
        <v>1533404.6650196193</v>
      </c>
      <c r="K21" s="104"/>
      <c r="L21" s="104"/>
      <c r="M21" s="104">
        <v>1609879.0322580645</v>
      </c>
      <c r="N21" s="104">
        <v>1884761.9047619049</v>
      </c>
      <c r="O21" s="104"/>
      <c r="P21" s="104">
        <f t="shared" si="1"/>
        <v>31844746.465804268</v>
      </c>
      <c r="Q21" s="104">
        <f t="shared" si="1"/>
        <v>34076451.96807047</v>
      </c>
    </row>
    <row r="22" spans="1:17" s="103" customFormat="1"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s="103" customFormat="1">
      <c r="A23" s="103" t="s">
        <v>55</v>
      </c>
      <c r="B23" s="103" t="s">
        <v>54</v>
      </c>
      <c r="C23" s="103" t="s">
        <v>160</v>
      </c>
      <c r="D23" s="103">
        <v>0</v>
      </c>
      <c r="E23" s="104">
        <v>215.59905100830369</v>
      </c>
      <c r="F23" s="104"/>
      <c r="G23" s="104">
        <v>2462.7618308766487</v>
      </c>
      <c r="H23" s="104"/>
      <c r="I23" s="104"/>
      <c r="J23" s="104"/>
      <c r="K23" s="104"/>
      <c r="L23" s="104"/>
      <c r="M23" s="104"/>
      <c r="N23" s="104">
        <v>503416.85649202735</v>
      </c>
      <c r="O23" s="104"/>
      <c r="P23" s="104"/>
      <c r="Q23" s="104"/>
    </row>
    <row r="24" spans="1:17" s="103" customFormat="1">
      <c r="C24" s="103" t="s">
        <v>161</v>
      </c>
      <c r="D24" s="103">
        <v>1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>
        <v>351571.22348061891</v>
      </c>
      <c r="O24" s="104"/>
      <c r="P24" s="104"/>
      <c r="Q24" s="104"/>
    </row>
    <row r="25" spans="1:17" s="103" customFormat="1">
      <c r="C25" s="103" t="s">
        <v>162</v>
      </c>
      <c r="D25" s="103">
        <v>3</v>
      </c>
      <c r="E25" s="104">
        <v>587.94848206071754</v>
      </c>
      <c r="F25" s="104"/>
      <c r="G25" s="104">
        <v>4403.6796536796537</v>
      </c>
      <c r="H25" s="104"/>
      <c r="I25" s="104"/>
      <c r="J25" s="104"/>
      <c r="K25" s="104"/>
      <c r="L25" s="104"/>
      <c r="M25" s="104"/>
      <c r="N25" s="104">
        <v>622632.93440387817</v>
      </c>
      <c r="O25" s="104"/>
      <c r="P25" s="104"/>
      <c r="Q25" s="104"/>
    </row>
    <row r="26" spans="1:17" s="103" customFormat="1">
      <c r="C26" s="103" t="s">
        <v>163</v>
      </c>
      <c r="D26" s="103">
        <v>7</v>
      </c>
      <c r="E26" s="104">
        <v>1177.4193548387098</v>
      </c>
      <c r="F26" s="104"/>
      <c r="G26" s="104">
        <v>5015.4019534184818</v>
      </c>
      <c r="H26" s="104"/>
      <c r="I26" s="104"/>
      <c r="J26" s="104"/>
      <c r="K26" s="104"/>
      <c r="L26" s="104"/>
      <c r="M26" s="104"/>
      <c r="N26" s="104">
        <v>119642.85714285714</v>
      </c>
      <c r="O26" s="104"/>
      <c r="P26" s="104"/>
      <c r="Q26" s="104"/>
    </row>
    <row r="27" spans="1:17" s="103" customFormat="1">
      <c r="C27" s="103" t="s">
        <v>164</v>
      </c>
      <c r="D27" s="103">
        <v>21</v>
      </c>
      <c r="E27" s="104">
        <v>3038.032786885246</v>
      </c>
      <c r="F27" s="104"/>
      <c r="G27" s="104">
        <v>15668.939909982688</v>
      </c>
      <c r="H27" s="104"/>
      <c r="I27" s="104"/>
      <c r="J27" s="104"/>
      <c r="K27" s="104"/>
      <c r="L27" s="104"/>
      <c r="M27" s="104"/>
      <c r="N27" s="104">
        <v>804566.56346749223</v>
      </c>
      <c r="O27" s="104"/>
      <c r="P27" s="104"/>
      <c r="Q27" s="104"/>
    </row>
    <row r="28" spans="1:17" s="103" customFormat="1">
      <c r="B28" s="103" t="s">
        <v>53</v>
      </c>
      <c r="C28" s="103" t="s">
        <v>160</v>
      </c>
      <c r="D28" s="103">
        <v>0</v>
      </c>
      <c r="E28" s="104">
        <v>4640.9791477787858</v>
      </c>
      <c r="F28" s="104"/>
      <c r="G28" s="104">
        <v>21841.230257689109</v>
      </c>
      <c r="H28" s="104"/>
      <c r="I28" s="104"/>
      <c r="J28" s="104"/>
      <c r="K28" s="104"/>
      <c r="L28" s="104"/>
      <c r="M28" s="104"/>
      <c r="N28" s="104">
        <v>1863945.5782312928</v>
      </c>
      <c r="O28" s="104"/>
      <c r="P28" s="104"/>
      <c r="Q28" s="104"/>
    </row>
    <row r="29" spans="1:17" s="103" customFormat="1">
      <c r="C29" s="103" t="s">
        <v>161</v>
      </c>
      <c r="D29" s="103">
        <v>1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>
        <v>1818965.5172413795</v>
      </c>
      <c r="O29" s="104"/>
      <c r="P29" s="104"/>
      <c r="Q29" s="104">
        <f>(N29-N24*0.95)/0.05</f>
        <v>29699457.09869583</v>
      </c>
    </row>
    <row r="30" spans="1:17" s="103" customFormat="1">
      <c r="C30" s="103" t="s">
        <v>162</v>
      </c>
      <c r="D30" s="103">
        <v>3</v>
      </c>
      <c r="E30" s="104">
        <v>17508.28729281768</v>
      </c>
      <c r="F30" s="104"/>
      <c r="G30" s="104">
        <v>43674.698795180724</v>
      </c>
      <c r="H30" s="104">
        <f>(G30-G25*0.95)/0.05</f>
        <v>789824.06248370104</v>
      </c>
      <c r="I30" s="104"/>
      <c r="J30" s="104">
        <f>(G30-G25*0.95)/0.05</f>
        <v>789824.06248370104</v>
      </c>
      <c r="K30" s="104"/>
      <c r="L30" s="104"/>
      <c r="M30" s="104"/>
      <c r="N30" s="104">
        <v>1580407.4555700044</v>
      </c>
      <c r="O30" s="104"/>
      <c r="P30" s="104"/>
      <c r="Q30" s="104">
        <f t="shared" ref="Q30:Q32" si="2">(N30-N25*0.95)/0.05</f>
        <v>19778123.357726403</v>
      </c>
    </row>
    <row r="31" spans="1:17" s="103" customFormat="1">
      <c r="C31" s="103" t="s">
        <v>163</v>
      </c>
      <c r="D31" s="103">
        <v>7</v>
      </c>
      <c r="E31" s="104">
        <v>33995.715050883773</v>
      </c>
      <c r="F31" s="104"/>
      <c r="G31" s="104">
        <v>86048.210372534697</v>
      </c>
      <c r="H31" s="104">
        <f t="shared" ref="H31:H32" si="3">(G31-G26*0.95)/0.05</f>
        <v>1625671.5703357426</v>
      </c>
      <c r="I31" s="104"/>
      <c r="J31" s="104">
        <f t="shared" ref="J31:J32" si="4">(G31-G26*0.95)/0.05</f>
        <v>1625671.5703357426</v>
      </c>
      <c r="K31" s="104"/>
      <c r="L31" s="104"/>
      <c r="M31" s="104"/>
      <c r="N31" s="104">
        <v>2279125.1624079687</v>
      </c>
      <c r="O31" s="104"/>
      <c r="P31" s="104"/>
      <c r="Q31" s="104">
        <f t="shared" si="2"/>
        <v>43309288.962445088</v>
      </c>
    </row>
    <row r="32" spans="1:17" s="103" customFormat="1">
      <c r="C32" s="103" t="s">
        <v>164</v>
      </c>
      <c r="D32" s="103">
        <v>21</v>
      </c>
      <c r="E32" s="104">
        <v>37686.325340246272</v>
      </c>
      <c r="F32" s="104"/>
      <c r="G32" s="104">
        <v>70449.029126213602</v>
      </c>
      <c r="H32" s="104">
        <f t="shared" si="3"/>
        <v>1111270.7242346008</v>
      </c>
      <c r="I32" s="104"/>
      <c r="J32" s="104">
        <f t="shared" si="4"/>
        <v>1111270.7242346008</v>
      </c>
      <c r="K32" s="104"/>
      <c r="L32" s="104"/>
      <c r="M32" s="104"/>
      <c r="N32" s="104">
        <v>3000000</v>
      </c>
      <c r="O32" s="104"/>
      <c r="P32" s="104"/>
      <c r="Q32" s="104">
        <f t="shared" si="2"/>
        <v>44713235.294117644</v>
      </c>
    </row>
    <row r="33" spans="1:17" ht="16.5" thickBot="1">
      <c r="A33" s="103"/>
      <c r="B33" s="103"/>
      <c r="C33" s="103"/>
      <c r="D33" s="103"/>
      <c r="G33" s="104"/>
      <c r="L33" s="99"/>
      <c r="M33" s="99"/>
      <c r="N33" s="99"/>
      <c r="O33" s="99"/>
      <c r="P33" s="99"/>
      <c r="Q33" s="99"/>
    </row>
    <row r="34" spans="1:17">
      <c r="A34" s="103"/>
      <c r="B34" s="103"/>
      <c r="C34" s="103"/>
      <c r="D34" s="103"/>
      <c r="G34" s="105"/>
      <c r="H34" s="106" t="s">
        <v>208</v>
      </c>
      <c r="I34" s="106" t="s">
        <v>208</v>
      </c>
      <c r="J34" s="107" t="s">
        <v>208</v>
      </c>
      <c r="L34" s="99"/>
      <c r="M34" s="99"/>
      <c r="N34" s="99"/>
      <c r="O34" s="108"/>
      <c r="P34" s="106" t="s">
        <v>208</v>
      </c>
      <c r="Q34" s="107" t="s">
        <v>208</v>
      </c>
    </row>
    <row r="35" spans="1:17">
      <c r="G35" s="109"/>
      <c r="H35" s="110" t="s">
        <v>55</v>
      </c>
      <c r="I35" s="110" t="s">
        <v>213</v>
      </c>
      <c r="J35" s="111" t="s">
        <v>214</v>
      </c>
      <c r="O35" s="112"/>
      <c r="P35" s="113" t="s">
        <v>46</v>
      </c>
      <c r="Q35" s="114" t="s">
        <v>215</v>
      </c>
    </row>
    <row r="36" spans="1:17">
      <c r="G36" s="115" t="s">
        <v>217</v>
      </c>
      <c r="H36" s="116">
        <f>AVERAGE(H28:H32)</f>
        <v>1175588.7856846815</v>
      </c>
      <c r="I36" s="116">
        <f>AVERAGE(I17:I21)</f>
        <v>284685.33775177109</v>
      </c>
      <c r="J36" s="117">
        <f>AVERAGE(J17:J32)</f>
        <v>1336574.207761449</v>
      </c>
      <c r="O36" s="115" t="s">
        <v>218</v>
      </c>
      <c r="P36" s="116">
        <f>AVERAGE(P17:P21)</f>
        <v>19442344.823062718</v>
      </c>
      <c r="Q36" s="117">
        <f>AVERAGE(Q17:Q32)</f>
        <v>35633418.991512418</v>
      </c>
    </row>
    <row r="37" spans="1:17">
      <c r="G37" s="115" t="s">
        <v>219</v>
      </c>
      <c r="H37" s="116">
        <f>STDEV(H28:H32)</f>
        <v>421619.34712147538</v>
      </c>
      <c r="I37" s="116">
        <f>STDEV(I17:I21)</f>
        <v>196708.92989819628</v>
      </c>
      <c r="J37" s="117">
        <f>STDEV(J17:J32)</f>
        <v>376951.53475017566</v>
      </c>
      <c r="K37" s="118"/>
      <c r="L37" s="118"/>
      <c r="M37" s="118"/>
      <c r="N37" s="118"/>
      <c r="O37" s="115" t="s">
        <v>219</v>
      </c>
      <c r="P37" s="116">
        <f>STDEV(P17:P21)</f>
        <v>10878117.664830511</v>
      </c>
      <c r="Q37" s="117">
        <f>STDEV(Q17:Q32)</f>
        <v>8712492.8199898582</v>
      </c>
    </row>
    <row r="38" spans="1:17">
      <c r="G38" s="115" t="s">
        <v>220</v>
      </c>
      <c r="H38" s="119">
        <f t="shared" ref="H38:J38" si="5">H37/H36</f>
        <v>0.35864526121344176</v>
      </c>
      <c r="I38" s="119">
        <f t="shared" si="5"/>
        <v>0.6909696560126849</v>
      </c>
      <c r="J38" s="120">
        <f t="shared" si="5"/>
        <v>0.28202813772795304</v>
      </c>
      <c r="K38" s="118"/>
      <c r="L38" s="118"/>
      <c r="M38" s="118"/>
      <c r="N38" s="118"/>
      <c r="O38" s="115" t="s">
        <v>220</v>
      </c>
      <c r="P38" s="119">
        <f>P37/P36</f>
        <v>0.55950646713799523</v>
      </c>
      <c r="Q38" s="120">
        <f>Q37/Q36</f>
        <v>0.24450342028827213</v>
      </c>
    </row>
    <row r="39" spans="1:17">
      <c r="G39" s="115" t="s">
        <v>221</v>
      </c>
      <c r="H39" s="116">
        <f t="shared" ref="H39:J39" si="6">H36+H37</f>
        <v>1597208.1328061568</v>
      </c>
      <c r="I39" s="116">
        <f t="shared" si="6"/>
        <v>481394.26764996734</v>
      </c>
      <c r="J39" s="117">
        <f>J36+J37</f>
        <v>1713525.7425116247</v>
      </c>
      <c r="K39" s="118"/>
      <c r="L39" s="118"/>
      <c r="M39" s="118"/>
      <c r="N39" s="118"/>
      <c r="O39" s="115" t="s">
        <v>221</v>
      </c>
      <c r="P39" s="116">
        <f>P36+P37</f>
        <v>30320462.487893231</v>
      </c>
      <c r="Q39" s="117">
        <f>Q36+Q37</f>
        <v>44345911.811502278</v>
      </c>
    </row>
    <row r="40" spans="1:17">
      <c r="G40" s="115"/>
      <c r="H40" s="116"/>
      <c r="I40" s="116"/>
      <c r="J40" s="117"/>
      <c r="K40" s="118"/>
      <c r="L40" s="118"/>
      <c r="M40" s="118"/>
      <c r="N40" s="118"/>
      <c r="O40" s="121"/>
      <c r="P40" s="116"/>
      <c r="Q40" s="117"/>
    </row>
    <row r="41" spans="1:17">
      <c r="G41" s="115"/>
      <c r="H41" s="116"/>
      <c r="I41" s="116"/>
      <c r="J41" s="117"/>
      <c r="K41" s="118"/>
      <c r="L41" s="118"/>
      <c r="M41" s="118"/>
      <c r="N41" s="118"/>
      <c r="O41" s="121"/>
      <c r="P41" s="116"/>
      <c r="Q41" s="117"/>
    </row>
    <row r="42" spans="1:17">
      <c r="G42" s="115"/>
      <c r="H42" s="122"/>
      <c r="I42" s="122"/>
      <c r="J42" s="123"/>
      <c r="K42" s="118"/>
      <c r="L42" s="118"/>
      <c r="M42" s="118"/>
      <c r="N42" s="118"/>
      <c r="O42" s="121"/>
      <c r="P42" s="122"/>
      <c r="Q42" s="123"/>
    </row>
    <row r="43" spans="1:17">
      <c r="G43" s="115" t="s">
        <v>202</v>
      </c>
      <c r="H43" s="124">
        <f>LOG(H36)</f>
        <v>6.0702554345471462</v>
      </c>
      <c r="I43" s="125">
        <f>LOG(I36)</f>
        <v>5.4543651001027857</v>
      </c>
      <c r="J43" s="126">
        <f>LOG(J36)</f>
        <v>6.1259930761689727</v>
      </c>
      <c r="O43" s="127" t="s">
        <v>222</v>
      </c>
      <c r="P43" s="124">
        <f>LOG(P36)</f>
        <v>7.2887486413673432</v>
      </c>
      <c r="Q43" s="126">
        <f>LOG(Q36)</f>
        <v>7.5518574944787265</v>
      </c>
    </row>
    <row r="44" spans="1:17" ht="16.5" thickBot="1">
      <c r="G44" s="128" t="s">
        <v>223</v>
      </c>
      <c r="H44" s="129">
        <f t="shared" ref="H44:J44" si="7">LOG(H39)-H43</f>
        <v>0.13310607835997956</v>
      </c>
      <c r="I44" s="129">
        <f t="shared" si="7"/>
        <v>0.22813581437214214</v>
      </c>
      <c r="J44" s="130">
        <f>LOG(J39)-J43</f>
        <v>0.10789755710626281</v>
      </c>
      <c r="O44" s="131" t="s">
        <v>203</v>
      </c>
      <c r="P44" s="129">
        <f>LOG(P39)-P43</f>
        <v>0.19298718007842819</v>
      </c>
      <c r="Q44" s="130">
        <f>LOG(Q39)-Q43</f>
        <v>9.4996094524589125E-2</v>
      </c>
    </row>
    <row r="45" spans="1:17">
      <c r="G45" s="116"/>
      <c r="H45" s="116"/>
      <c r="I45" s="116"/>
      <c r="J45" s="116"/>
    </row>
    <row r="46" spans="1:17">
      <c r="O46" s="98" t="s">
        <v>59</v>
      </c>
      <c r="Q46" s="98">
        <v>6.55</v>
      </c>
    </row>
    <row r="47" spans="1:17">
      <c r="F47" s="99" t="s">
        <v>224</v>
      </c>
      <c r="G47" s="98" t="s">
        <v>20</v>
      </c>
      <c r="H47" s="98"/>
      <c r="I47" s="118">
        <v>4.9000000000000004</v>
      </c>
      <c r="O47" s="98" t="s">
        <v>225</v>
      </c>
      <c r="Q47" s="98">
        <v>4.53</v>
      </c>
    </row>
    <row r="48" spans="1:17">
      <c r="G48" s="98" t="s">
        <v>226</v>
      </c>
      <c r="H48" s="98"/>
      <c r="I48" s="98">
        <v>4.3499999999999996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6B4F6-A68F-4A70-9B2D-215F4B9C0CA9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thiol density calculations</vt:lpstr>
      <vt:lpstr>Isotherm Hg</vt:lpstr>
      <vt:lpstr>Isotherm MeHg</vt:lpstr>
      <vt:lpstr>Slurry speciation inputs</vt:lpstr>
      <vt:lpstr>Microcosm KAC estimates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</dc:creator>
  <cp:lastModifiedBy>Schwartz, Grace E.</cp:lastModifiedBy>
  <dcterms:created xsi:type="dcterms:W3CDTF">2017-08-23T14:53:54Z</dcterms:created>
  <dcterms:modified xsi:type="dcterms:W3CDTF">2018-12-18T15:21:43Z</dcterms:modified>
</cp:coreProperties>
</file>