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tabRatio="973" activeTab="2"/>
  </bookViews>
  <sheets>
    <sheet name="MINLP 1 calibration" sheetId="26" r:id="rId1"/>
    <sheet name="MINLP 2 calibration" sheetId="25" r:id="rId2"/>
    <sheet name="MINLP 2 standard preparation" sheetId="22" r:id="rId3"/>
  </sheets>
  <externalReferences>
    <externalReference r:id="rId4"/>
    <externalReference r:id="rId5"/>
  </externalReferences>
  <definedNames>
    <definedName name="density12dimethyl3nitrobenzene">'MINLP 2 standard preparation'!$J$6</definedName>
    <definedName name="densityNitrobenzene" localSheetId="1">'[1]Physical properties'!$B$2</definedName>
    <definedName name="densityNitrobenzene">'MINLP 2 standard preparation'!$J$5</definedName>
    <definedName name="densityToluene" localSheetId="1">'[1]Physical properties'!$B$4</definedName>
    <definedName name="densityToluene">'MINLP 2 standard preparation'!$J$7</definedName>
    <definedName name="dimethyl3nitrobenzeneDensity">'MINLP 2 standard preparation'!$J$6</definedName>
    <definedName name="molarMass12dimethyl3nitrobenzene">'MINLP 2 standard preparation'!$K$6</definedName>
    <definedName name="molarMass15dinitronaphthalene">'MINLP 2 standard preparation'!$K$8</definedName>
    <definedName name="molarMass1Benzyl5nitroindole">'MINLP 2 standard preparation'!$K$9</definedName>
    <definedName name="molarMass5nitroindole">'[2]Physical properties'!$C$7</definedName>
    <definedName name="molarMassNitrobenzene" localSheetId="1">'[1]Physical properties'!$C$2</definedName>
    <definedName name="molarMassNitrobenzene">'MINLP 2 standard preparation'!$K$5</definedName>
    <definedName name="molarMassToluene" localSheetId="1">'[1]Physical properties'!$C$4</definedName>
    <definedName name="molarMassToluene">'MINLP 2 standard preparation'!$K$7</definedName>
    <definedName name="nitrobenzeneDensity">'MINLP 2 standard preparation'!$J$5</definedName>
    <definedName name="solver_adj" localSheetId="1" hidden="1">'MINLP 2 calibration'!$A$24:$B$24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'MINLP 2 calibration'!$D$46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Target_concentration_in_mol_l" localSheetId="1">#REF!</definedName>
    <definedName name="Target_concentration_in_mol_l" localSheetId="2">#REF!</definedName>
    <definedName name="Target_concentration_in_mol_l">#REF!</definedName>
    <definedName name="tolueneDensity">'MINLP 2 standard preparation'!$J$7</definedName>
  </definedNames>
  <calcPr calcId="162913"/>
</workbook>
</file>

<file path=xl/calcChain.xml><?xml version="1.0" encoding="utf-8"?>
<calcChain xmlns="http://schemas.openxmlformats.org/spreadsheetml/2006/main">
  <c r="B38" i="26" l="1"/>
  <c r="C35" i="26" s="1"/>
  <c r="D35" i="26" s="1"/>
  <c r="C34" i="26" l="1"/>
  <c r="D34" i="26" s="1"/>
  <c r="C33" i="26"/>
  <c r="D33" i="26" s="1"/>
  <c r="C32" i="26"/>
  <c r="D32" i="26" s="1"/>
  <c r="C30" i="26"/>
  <c r="D30" i="26" s="1"/>
  <c r="C31" i="26"/>
  <c r="D31" i="26" s="1"/>
  <c r="B22" i="25" l="1"/>
  <c r="B23" i="25" s="1"/>
  <c r="I19" i="25"/>
  <c r="I18" i="25"/>
  <c r="I17" i="25"/>
  <c r="I16" i="25"/>
  <c r="I15" i="25"/>
  <c r="I14" i="25"/>
  <c r="K14" i="25" s="1"/>
  <c r="I13" i="25"/>
  <c r="K11" i="25" s="1"/>
  <c r="I12" i="25"/>
  <c r="J11" i="25" s="1"/>
  <c r="I11" i="25"/>
  <c r="I10" i="25"/>
  <c r="I9" i="25"/>
  <c r="I8" i="25"/>
  <c r="K8" i="25" s="1"/>
  <c r="I7" i="25"/>
  <c r="I6" i="25"/>
  <c r="I5" i="25"/>
  <c r="F2" i="25"/>
  <c r="J5" i="25" l="1"/>
  <c r="L11" i="25"/>
  <c r="K5" i="25"/>
  <c r="K17" i="25"/>
  <c r="J8" i="25"/>
  <c r="L8" i="25" s="1"/>
  <c r="J17" i="25"/>
  <c r="J14" i="25"/>
  <c r="L14" i="25" s="1"/>
  <c r="C39" i="22"/>
  <c r="D39" i="22"/>
  <c r="E39" i="22"/>
  <c r="F39" i="22"/>
  <c r="G39" i="22"/>
  <c r="B39" i="22"/>
  <c r="G58" i="22"/>
  <c r="F58" i="22"/>
  <c r="E58" i="22"/>
  <c r="D58" i="22"/>
  <c r="C58" i="22"/>
  <c r="B58" i="22"/>
  <c r="G51" i="22"/>
  <c r="G53" i="22" s="1"/>
  <c r="F51" i="22"/>
  <c r="E51" i="22"/>
  <c r="D51" i="22"/>
  <c r="D53" i="22" s="1"/>
  <c r="D54" i="22" s="1"/>
  <c r="C51" i="22"/>
  <c r="B51" i="22"/>
  <c r="G50" i="22"/>
  <c r="F50" i="22"/>
  <c r="E50" i="22"/>
  <c r="E52" i="22" s="1"/>
  <c r="E56" i="22" s="1"/>
  <c r="D50" i="22"/>
  <c r="D52" i="22" s="1"/>
  <c r="D56" i="22" s="1"/>
  <c r="C50" i="22"/>
  <c r="B50" i="22"/>
  <c r="C44" i="22"/>
  <c r="C52" i="22" s="1"/>
  <c r="C56" i="22" s="1"/>
  <c r="D44" i="22"/>
  <c r="E44" i="22"/>
  <c r="F44" i="22"/>
  <c r="G44" i="22"/>
  <c r="G46" i="22" s="1"/>
  <c r="C45" i="22"/>
  <c r="D45" i="22"/>
  <c r="D46" i="22" s="1"/>
  <c r="E45" i="22"/>
  <c r="F45" i="22"/>
  <c r="G45" i="22"/>
  <c r="B45" i="22"/>
  <c r="B53" i="22" s="1"/>
  <c r="B44" i="22"/>
  <c r="L17" i="25" l="1"/>
  <c r="L5" i="25"/>
  <c r="E46" i="22"/>
  <c r="E53" i="22"/>
  <c r="E54" i="22" s="1"/>
  <c r="C46" i="22"/>
  <c r="F53" i="22"/>
  <c r="F54" i="22" s="1"/>
  <c r="B46" i="22"/>
  <c r="F46" i="22"/>
  <c r="F52" i="22"/>
  <c r="F56" i="22" s="1"/>
  <c r="F57" i="22"/>
  <c r="D57" i="22"/>
  <c r="C53" i="22"/>
  <c r="C54" i="22" s="1"/>
  <c r="G52" i="22"/>
  <c r="G56" i="22" s="1"/>
  <c r="B52" i="22"/>
  <c r="B56" i="22" s="1"/>
  <c r="B27" i="22"/>
  <c r="B26" i="22"/>
  <c r="B28" i="22" s="1"/>
  <c r="B33" i="22" s="1"/>
  <c r="B22" i="22"/>
  <c r="C22" i="22" s="1"/>
  <c r="B21" i="22"/>
  <c r="B29" i="22" l="1"/>
  <c r="C29" i="22" s="1"/>
  <c r="B34" i="22"/>
  <c r="B60" i="22" s="1"/>
  <c r="E57" i="22"/>
  <c r="B57" i="22"/>
  <c r="C57" i="22"/>
  <c r="G57" i="22"/>
  <c r="G54" i="22"/>
  <c r="B54" i="22"/>
  <c r="F60" i="22" l="1"/>
  <c r="E60" i="22"/>
  <c r="D60" i="22"/>
  <c r="C60" i="22"/>
  <c r="G60" i="22"/>
  <c r="C34" i="22"/>
  <c r="D59" i="22" l="1"/>
  <c r="D62" i="22" s="1"/>
  <c r="D63" i="22" s="1"/>
  <c r="D64" i="22" s="1"/>
  <c r="B17" i="22"/>
  <c r="G12" i="22"/>
  <c r="F12" i="22"/>
  <c r="E12" i="22"/>
  <c r="D12" i="22"/>
  <c r="C12" i="22"/>
  <c r="B12" i="22"/>
  <c r="G11" i="22"/>
  <c r="G40" i="22" s="1"/>
  <c r="F11" i="22"/>
  <c r="F40" i="22" s="1"/>
  <c r="E11" i="22"/>
  <c r="E40" i="22" s="1"/>
  <c r="D11" i="22"/>
  <c r="D40" i="22" s="1"/>
  <c r="C11" i="22"/>
  <c r="C40" i="22" s="1"/>
  <c r="B11" i="22"/>
  <c r="B40" i="22" s="1"/>
  <c r="C13" i="22" l="1"/>
  <c r="D13" i="22"/>
  <c r="B13" i="22"/>
  <c r="C59" i="22"/>
  <c r="E59" i="22"/>
  <c r="F59" i="22"/>
  <c r="D61" i="22"/>
  <c r="F13" i="22"/>
  <c r="G13" i="22"/>
  <c r="E13" i="22"/>
  <c r="G59" i="22"/>
  <c r="B59" i="22"/>
  <c r="F61" i="22" l="1"/>
  <c r="F62" i="22"/>
  <c r="F63" i="22" s="1"/>
  <c r="F64" i="22" s="1"/>
  <c r="E61" i="22"/>
  <c r="E62" i="22"/>
  <c r="E63" i="22" s="1"/>
  <c r="E64" i="22" s="1"/>
  <c r="G61" i="22"/>
  <c r="G62" i="22"/>
  <c r="G63" i="22" s="1"/>
  <c r="G64" i="22" s="1"/>
  <c r="B61" i="22"/>
  <c r="B62" i="22"/>
  <c r="C61" i="22"/>
  <c r="C62" i="22"/>
  <c r="C63" i="22" s="1"/>
  <c r="C64" i="22" s="1"/>
  <c r="B63" i="22" l="1"/>
  <c r="B64" i="22" s="1"/>
</calcChain>
</file>

<file path=xl/sharedStrings.xml><?xml version="1.0" encoding="utf-8"?>
<sst xmlns="http://schemas.openxmlformats.org/spreadsheetml/2006/main" count="162" uniqueCount="102">
  <si>
    <t>Analyt</t>
  </si>
  <si>
    <t>Internal standard</t>
  </si>
  <si>
    <t>Solvent</t>
  </si>
  <si>
    <t>Number of standards</t>
  </si>
  <si>
    <t>Standard number</t>
  </si>
  <si>
    <t>Minimum concentration in mol/l</t>
  </si>
  <si>
    <t>Maximum concentation in mol/l</t>
  </si>
  <si>
    <t>Measuring flask volume in ml</t>
  </si>
  <si>
    <t>Density in g/ml</t>
  </si>
  <si>
    <t xml:space="preserve">Molar mass in g/mol </t>
  </si>
  <si>
    <t xml:space="preserve">Target analyt concentration in mol/l </t>
  </si>
  <si>
    <t>Target analyt mass in g</t>
  </si>
  <si>
    <t>Mixing of standards</t>
  </si>
  <si>
    <t>Target internal standard mass in g</t>
  </si>
  <si>
    <t>Standard levels</t>
  </si>
  <si>
    <t>Resulting standards</t>
  </si>
  <si>
    <t>Date</t>
  </si>
  <si>
    <t>Sample set</t>
  </si>
  <si>
    <t>Sample #</t>
  </si>
  <si>
    <t>Sample name</t>
  </si>
  <si>
    <t>Injection</t>
  </si>
  <si>
    <t>Actual analyt concentration in mol/l</t>
  </si>
  <si>
    <t>Analyt peak area / Internal standard peak area</t>
  </si>
  <si>
    <t xml:space="preserve">Average </t>
  </si>
  <si>
    <t xml:space="preserve">Standard deviation </t>
  </si>
  <si>
    <t>Relative standard deviation</t>
  </si>
  <si>
    <t>Naphthalene</t>
  </si>
  <si>
    <t>THF</t>
  </si>
  <si>
    <t>2-fluoro-3,3'-bipyridine</t>
  </si>
  <si>
    <t>Makeup solution</t>
  </si>
  <si>
    <t>#</t>
  </si>
  <si>
    <t>Method</t>
  </si>
  <si>
    <t>Actual analyt concentration / Actual internal standard concentration</t>
  </si>
  <si>
    <t>Ratio</t>
  </si>
  <si>
    <t xml:space="preserve">Actual internal standard concentration in g/l </t>
  </si>
  <si>
    <t>Actual analyt concentration in M / actucal internal standard concentration in g / L</t>
  </si>
  <si>
    <t>Slope in  (Analyt peak area / Internal standard peak area) / (Analyt concentration in M/ Internal standard amount in g/L) Unit = L*M*/(g)</t>
  </si>
  <si>
    <t>Target internal standard concentration in g/l</t>
  </si>
  <si>
    <t>Concentration ratio in M * L /g</t>
  </si>
  <si>
    <t>Yield percentage</t>
  </si>
  <si>
    <t>Fill measuring flask with THF</t>
  </si>
  <si>
    <t>Dilute THF 1:1 with 50%Acetone:50%H2O</t>
  </si>
  <si>
    <t>Actual internal standard concentration in g/L</t>
  </si>
  <si>
    <t>*ISTD: in g/L</t>
  </si>
  <si>
    <t>2017-09-05 1</t>
  </si>
  <si>
    <t>2017-09-05 2</t>
  </si>
  <si>
    <t>2017-09-05 3</t>
  </si>
  <si>
    <t>2017-09-05 4</t>
  </si>
  <si>
    <t>2017-09-05 5</t>
  </si>
  <si>
    <t>CWC_Suzukiv7.0.M</t>
  </si>
  <si>
    <t xml:space="preserve"> Naphthalene, analytical standard 99.7% purity</t>
  </si>
  <si>
    <t xml:space="preserve">1. Actual analyt mass in g </t>
  </si>
  <si>
    <t xml:space="preserve">3. Actual analyt mass in g </t>
  </si>
  <si>
    <t xml:space="preserve">2. Actual analyt mass in g </t>
  </si>
  <si>
    <t>1. Flask mass in g</t>
  </si>
  <si>
    <t>Average flask mass in g</t>
  </si>
  <si>
    <t>Standard deviation flask mass in g</t>
  </si>
  <si>
    <t>1. Actual internal standard mass + flask in g</t>
  </si>
  <si>
    <t>2. Actual internal standard mass + flask in g</t>
  </si>
  <si>
    <t>3. Actual internal standard mass + flask in g</t>
  </si>
  <si>
    <t>Average Actual internal standard mass + flask in g</t>
  </si>
  <si>
    <t>Std Actual internal standard mass + flask in g</t>
  </si>
  <si>
    <t>Average internal standard mass in g</t>
  </si>
  <si>
    <t>Std internal standard mass in g</t>
  </si>
  <si>
    <t>Naphthalene(228)</t>
  </si>
  <si>
    <t>Product (285 nm)</t>
  </si>
  <si>
    <t>Std</t>
  </si>
  <si>
    <t>Volumetric flask error in ml</t>
  </si>
  <si>
    <t>Error internal standard concentration in g/L</t>
  </si>
  <si>
    <t>Average in g</t>
  </si>
  <si>
    <t>Std in g</t>
  </si>
  <si>
    <t>Difference in g</t>
  </si>
  <si>
    <t>Std in mol/l</t>
  </si>
  <si>
    <t>Volumetric error in ml</t>
  </si>
  <si>
    <t>Concentration ratio</t>
  </si>
  <si>
    <t>Rel. std</t>
  </si>
  <si>
    <t>Re. error</t>
  </si>
  <si>
    <t>Calibration parameter</t>
  </si>
  <si>
    <t>Injection volume in µL</t>
  </si>
  <si>
    <t>Data point</t>
  </si>
  <si>
    <t>MINLP 1 #</t>
  </si>
  <si>
    <t>Temperature (degC)</t>
  </si>
  <si>
    <t>Reagent 3 Conc. (M)</t>
  </si>
  <si>
    <t>Residence Time (s)</t>
  </si>
  <si>
    <t>Product peak area (270 nm)</t>
  </si>
  <si>
    <t>Internal standard peak area (300nm)</t>
  </si>
  <si>
    <t>Peak ratio</t>
  </si>
  <si>
    <t>MINLP 2 #</t>
  </si>
  <si>
    <t>Yield</t>
  </si>
  <si>
    <t>-</t>
  </si>
  <si>
    <t>Correlation</t>
  </si>
  <si>
    <t>Predicted yield</t>
  </si>
  <si>
    <t>Difference</t>
  </si>
  <si>
    <t xml:space="preserve">Slope </t>
  </si>
  <si>
    <t>Maximum Single standard deviation of model prediction for experimental data from optimization (Matlab)</t>
  </si>
  <si>
    <t>TON</t>
  </si>
  <si>
    <t>Pivoted table</t>
  </si>
  <si>
    <t>P2L1 XPhos Cl</t>
  </si>
  <si>
    <t>P1L1 XPhos OMs</t>
  </si>
  <si>
    <t xml:space="preserve">Catalyst </t>
  </si>
  <si>
    <t>MINLP 1 Experiment #</t>
  </si>
  <si>
    <t>MINLP 2 Experiment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</si>
</sst>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0.00000"/>
    <numFmt numFmtId="170" formatCode="0.0000%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5">
    <xf numFmtId="0" fontId="0" fillId="0" borderId="0" xfId="0"/>
    <xf numFmtId="0" fontId="1" fillId="2" borderId="1" xfId="1"/>
    <xf numFmtId="0" fontId="2" fillId="3" borderId="1" xfId="2"/>
    <xf numFmtId="164" fontId="2" fillId="3" borderId="1" xfId="2" applyNumberFormat="1"/>
    <xf numFmtId="165" fontId="2" fillId="3" borderId="1" xfId="2" applyNumberFormat="1"/>
    <xf numFmtId="164" fontId="0" fillId="0" borderId="0" xfId="0" applyNumberFormat="1"/>
    <xf numFmtId="165" fontId="0" fillId="0" borderId="0" xfId="0" applyNumberFormat="1"/>
    <xf numFmtId="0" fontId="2" fillId="3" borderId="2" xfId="2" applyBorder="1"/>
    <xf numFmtId="0" fontId="1" fillId="2" borderId="1" xfId="1" applyAlignment="1">
      <alignment horizontal="right"/>
    </xf>
    <xf numFmtId="165" fontId="0" fillId="0" borderId="0" xfId="0" applyNumberFormat="1" applyAlignment="1">
      <alignment horizontal="left"/>
    </xf>
    <xf numFmtId="0" fontId="4" fillId="0" borderId="0" xfId="3" applyFont="1"/>
    <xf numFmtId="165" fontId="4" fillId="0" borderId="0" xfId="3" applyNumberFormat="1" applyFont="1"/>
    <xf numFmtId="2" fontId="4" fillId="0" borderId="0" xfId="3" applyNumberFormat="1" applyFont="1"/>
    <xf numFmtId="1" fontId="4" fillId="0" borderId="0" xfId="0" applyNumberFormat="1" applyFont="1"/>
    <xf numFmtId="164" fontId="4" fillId="0" borderId="0" xfId="3" applyNumberFormat="1" applyFont="1"/>
    <xf numFmtId="167" fontId="4" fillId="0" borderId="0" xfId="5" applyNumberFormat="1" applyFont="1"/>
    <xf numFmtId="166" fontId="4" fillId="0" borderId="0" xfId="0" applyNumberFormat="1" applyFont="1"/>
    <xf numFmtId="0" fontId="4" fillId="0" borderId="0" xfId="3" quotePrefix="1" applyFont="1"/>
    <xf numFmtId="0" fontId="4" fillId="0" borderId="0" xfId="3" applyFont="1" applyAlignment="1">
      <alignment vertical="top"/>
    </xf>
    <xf numFmtId="166" fontId="4" fillId="0" borderId="0" xfId="3" applyNumberFormat="1" applyFont="1"/>
    <xf numFmtId="0" fontId="4" fillId="0" borderId="0" xfId="3" applyFont="1" applyAlignment="1">
      <alignment horizontal="right"/>
    </xf>
    <xf numFmtId="0" fontId="4" fillId="0" borderId="0" xfId="0" quotePrefix="1" applyFont="1"/>
    <xf numFmtId="165" fontId="4" fillId="0" borderId="0" xfId="0" applyNumberFormat="1" applyFont="1"/>
    <xf numFmtId="0" fontId="4" fillId="4" borderId="0" xfId="6" applyFont="1" applyAlignment="1">
      <alignment vertical="top"/>
    </xf>
    <xf numFmtId="167" fontId="4" fillId="0" borderId="0" xfId="3" applyNumberFormat="1" applyFont="1"/>
    <xf numFmtId="10" fontId="4" fillId="0" borderId="0" xfId="3" applyNumberFormat="1" applyFont="1"/>
    <xf numFmtId="0" fontId="0" fillId="0" borderId="0" xfId="3" applyFont="1"/>
    <xf numFmtId="1" fontId="0" fillId="0" borderId="0" xfId="0" applyNumberFormat="1"/>
    <xf numFmtId="9" fontId="4" fillId="0" borderId="0" xfId="3" applyNumberFormat="1" applyFont="1"/>
    <xf numFmtId="9" fontId="4" fillId="0" borderId="0" xfId="5" applyFont="1"/>
    <xf numFmtId="14" fontId="4" fillId="0" borderId="0" xfId="3" applyNumberFormat="1" applyFont="1"/>
    <xf numFmtId="9" fontId="4" fillId="0" borderId="0" xfId="5" applyNumberFormat="1" applyFont="1"/>
    <xf numFmtId="0" fontId="3" fillId="0" borderId="0" xfId="3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1" fillId="2" borderId="3" xfId="1" applyBorder="1"/>
    <xf numFmtId="0" fontId="2" fillId="3" borderId="3" xfId="2" applyBorder="1"/>
    <xf numFmtId="164" fontId="2" fillId="3" borderId="3" xfId="2" applyNumberFormat="1" applyBorder="1"/>
    <xf numFmtId="168" fontId="2" fillId="3" borderId="1" xfId="2" applyNumberFormat="1"/>
    <xf numFmtId="169" fontId="2" fillId="3" borderId="1" xfId="2" applyNumberFormat="1"/>
    <xf numFmtId="10" fontId="0" fillId="0" borderId="0" xfId="5" applyNumberFormat="1" applyFont="1"/>
    <xf numFmtId="170" fontId="0" fillId="0" borderId="0" xfId="5" applyNumberFormat="1" applyFont="1"/>
    <xf numFmtId="168" fontId="1" fillId="2" borderId="1" xfId="1" applyNumberFormat="1"/>
    <xf numFmtId="167" fontId="2" fillId="3" borderId="1" xfId="2" applyNumberFormat="1"/>
    <xf numFmtId="167" fontId="2" fillId="3" borderId="1" xfId="5" applyNumberFormat="1" applyFont="1" applyFill="1" applyBorder="1"/>
    <xf numFmtId="10" fontId="2" fillId="3" borderId="1" xfId="5" applyNumberFormat="1" applyFont="1" applyFill="1" applyBorder="1"/>
    <xf numFmtId="0" fontId="0" fillId="0" borderId="0" xfId="0" applyAlignment="1">
      <alignment horizontal="left"/>
    </xf>
    <xf numFmtId="169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67" fontId="0" fillId="0" borderId="0" xfId="0" applyNumberFormat="1"/>
    <xf numFmtId="167" fontId="0" fillId="0" borderId="0" xfId="5" applyNumberFormat="1" applyFont="1"/>
    <xf numFmtId="0" fontId="0" fillId="0" borderId="0" xfId="5" applyNumberFormat="1" applyFont="1"/>
    <xf numFmtId="9" fontId="0" fillId="0" borderId="0" xfId="5" applyFont="1"/>
    <xf numFmtId="9" fontId="0" fillId="0" borderId="0" xfId="0" applyNumberFormat="1"/>
  </cellXfs>
  <cellStyles count="7">
    <cellStyle name="20% - Accent2" xfId="6" builtinId="34"/>
    <cellStyle name="Calculation" xfId="2" builtinId="22"/>
    <cellStyle name="Input" xfId="1" builtinId="20"/>
    <cellStyle name="Normal" xfId="0" builtinId="0"/>
    <cellStyle name="Percent" xfId="5" builtinId="5"/>
    <cellStyle name="Prozent 2" xfId="4"/>
    <cellStyle name="Standard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Yield correlation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9328937007874017"/>
                  <c:y val="5.5138888888888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'MINLP 1 calibration'!$A$30:$A$35</c:f>
              <c:numCache>
                <c:formatCode>0.0000</c:formatCode>
                <c:ptCount val="6"/>
                <c:pt idx="0">
                  <c:v>0</c:v>
                </c:pt>
                <c:pt idx="1">
                  <c:v>0.42172451596092564</c:v>
                </c:pt>
                <c:pt idx="2">
                  <c:v>0.61408921872201583</c:v>
                </c:pt>
                <c:pt idx="3">
                  <c:v>0.72588502151283318</c:v>
                </c:pt>
                <c:pt idx="4">
                  <c:v>0.6944176809911049</c:v>
                </c:pt>
                <c:pt idx="5">
                  <c:v>0.67483754686992337</c:v>
                </c:pt>
              </c:numCache>
            </c:numRef>
          </c:xVal>
          <c:yVal>
            <c:numRef>
              <c:f>'MINLP 1 calibration'!$B$30:$B$35</c:f>
              <c:numCache>
                <c:formatCode>0.0%</c:formatCode>
                <c:ptCount val="6"/>
                <c:pt idx="0">
                  <c:v>0</c:v>
                </c:pt>
                <c:pt idx="1">
                  <c:v>0.45953016269821045</c:v>
                </c:pt>
                <c:pt idx="2">
                  <c:v>0.78493527698275933</c:v>
                </c:pt>
                <c:pt idx="3">
                  <c:v>0.8061210411749431</c:v>
                </c:pt>
                <c:pt idx="4">
                  <c:v>0.85275348607024759</c:v>
                </c:pt>
                <c:pt idx="5">
                  <c:v>0.85475458489771305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DE-4B92-B145-52F45A89C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33928"/>
        <c:axId val="605636224"/>
      </c:scatterChart>
      <c:valAx>
        <c:axId val="605633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area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636224"/>
        <c:crosses val="autoZero"/>
        <c:crossBetween val="midCat"/>
      </c:valAx>
      <c:valAx>
        <c:axId val="6056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5633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Method</a:t>
            </a:r>
            <a:r>
              <a:rPr lang="en-US" baseline="0"/>
              <a:t>7.0 - Calibration standards 3 - </a:t>
            </a:r>
            <a:r>
              <a:rPr lang="en-US"/>
              <a:t>9.16.2017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'MINLP 2 calibration'!$I$4</c:f>
              <c:strCache>
                <c:ptCount val="1"/>
                <c:pt idx="0">
                  <c:v>Analyt peak area / Internal standard peak area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"/>
            <c:intercept val="0"/>
            <c:dispRSqr val="1"/>
            <c:dispEq val="1"/>
            <c:trendlineLbl>
              <c:layout>
                <c:manualLayout>
                  <c:x val="-0.17274926841041421"/>
                  <c:y val="0.28902898435918423"/>
                </c:manualLayout>
              </c:layout>
              <c:numFmt formatCode="General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'MINLP 2 calibration'!$F$5:$F$22</c:f>
              <c:numCache>
                <c:formatCode>0.0000</c:formatCode>
                <c:ptCount val="18"/>
                <c:pt idx="0">
                  <c:v>7.5065667581881495E-3</c:v>
                </c:pt>
                <c:pt idx="1">
                  <c:v>7.5065667581881495E-3</c:v>
                </c:pt>
                <c:pt idx="2">
                  <c:v>7.5065667581881495E-3</c:v>
                </c:pt>
                <c:pt idx="3">
                  <c:v>1.5061428313687786E-2</c:v>
                </c:pt>
                <c:pt idx="4">
                  <c:v>1.5061428313687786E-2</c:v>
                </c:pt>
                <c:pt idx="5">
                  <c:v>1.5061428313687786E-2</c:v>
                </c:pt>
                <c:pt idx="6">
                  <c:v>2.2173860412467754E-2</c:v>
                </c:pt>
                <c:pt idx="7">
                  <c:v>2.2173860412467754E-2</c:v>
                </c:pt>
                <c:pt idx="8">
                  <c:v>2.2173860412467754E-2</c:v>
                </c:pt>
                <c:pt idx="9">
                  <c:v>2.943322329290228E-2</c:v>
                </c:pt>
                <c:pt idx="10">
                  <c:v>2.943322329290228E-2</c:v>
                </c:pt>
                <c:pt idx="11">
                  <c:v>2.943322329290228E-2</c:v>
                </c:pt>
                <c:pt idx="12">
                  <c:v>3.6021370346308347E-2</c:v>
                </c:pt>
                <c:pt idx="13">
                  <c:v>3.6021370346308347E-2</c:v>
                </c:pt>
                <c:pt idx="14">
                  <c:v>3.6021370346308347E-2</c:v>
                </c:pt>
              </c:numCache>
            </c:numRef>
          </c:xVal>
          <c:yVal>
            <c:numRef>
              <c:f>'MINLP 2 calibration'!$I$5:$I$22</c:f>
              <c:numCache>
                <c:formatCode>0.000</c:formatCode>
                <c:ptCount val="18"/>
                <c:pt idx="0">
                  <c:v>1.3269343888915905</c:v>
                </c:pt>
                <c:pt idx="1">
                  <c:v>1.2531719096954992</c:v>
                </c:pt>
                <c:pt idx="2">
                  <c:v>1.3230801096471296</c:v>
                </c:pt>
                <c:pt idx="3">
                  <c:v>2.6614918267918339</c:v>
                </c:pt>
                <c:pt idx="4">
                  <c:v>2.6214486202089122</c:v>
                </c:pt>
                <c:pt idx="5">
                  <c:v>2.6869087849336375</c:v>
                </c:pt>
                <c:pt idx="6">
                  <c:v>3.9619029276968125</c:v>
                </c:pt>
                <c:pt idx="7">
                  <c:v>4.0567677214268496</c:v>
                </c:pt>
                <c:pt idx="8">
                  <c:v>3.974478991826548</c:v>
                </c:pt>
                <c:pt idx="9">
                  <c:v>5.218372867249272</c:v>
                </c:pt>
                <c:pt idx="10">
                  <c:v>5.0783898431397017</c:v>
                </c:pt>
                <c:pt idx="11">
                  <c:v>5.3943011996253425</c:v>
                </c:pt>
                <c:pt idx="12">
                  <c:v>6.5486837764282573</c:v>
                </c:pt>
                <c:pt idx="13">
                  <c:v>6.5009440881569009</c:v>
                </c:pt>
                <c:pt idx="14">
                  <c:v>6.4999544907100315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54-440C-B5EA-8F89050F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362368"/>
        <c:axId val="3913626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backward val="0.8"/>
                  <c:intercept val="0"/>
                  <c:dispRSqr val="1"/>
                  <c:dispEq val="1"/>
                  <c:trendlineLbl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de-DE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'MINLP 2 calibration'!$D$5:$D$13</c15:sqref>
                        </c15:formulaRef>
                      </c:ext>
                    </c:extLst>
                    <c:numCache>
                      <c:formatCode>0.00000</c:formatCode>
                      <c:ptCount val="9"/>
                      <c:pt idx="0">
                        <c:v>3.5099705285720491E-2</c:v>
                      </c:pt>
                      <c:pt idx="1">
                        <c:v>3.5099705285720491E-2</c:v>
                      </c:pt>
                      <c:pt idx="2">
                        <c:v>3.5099705285720491E-2</c:v>
                      </c:pt>
                      <c:pt idx="3">
                        <c:v>7.042523060436319E-2</c:v>
                      </c:pt>
                      <c:pt idx="4">
                        <c:v>7.042523060436319E-2</c:v>
                      </c:pt>
                      <c:pt idx="5">
                        <c:v>7.042523060436319E-2</c:v>
                      </c:pt>
                      <c:pt idx="6">
                        <c:v>0.10368201477397893</c:v>
                      </c:pt>
                      <c:pt idx="7">
                        <c:v>0.10368201477397893</c:v>
                      </c:pt>
                      <c:pt idx="8">
                        <c:v>0.10368201477397893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'MINLP 2 calibration'!$I$5:$I$14</c15:sqref>
                        </c15:formulaRef>
                      </c:ext>
                    </c:extLst>
                    <c:numCache>
                      <c:formatCode>0.000</c:formatCode>
                      <c:ptCount val="10"/>
                      <c:pt idx="0">
                        <c:v>1.3269343888915905</c:v>
                      </c:pt>
                      <c:pt idx="1">
                        <c:v>1.2531719096954992</c:v>
                      </c:pt>
                      <c:pt idx="2">
                        <c:v>1.3230801096471296</c:v>
                      </c:pt>
                      <c:pt idx="3">
                        <c:v>2.6614918267918339</c:v>
                      </c:pt>
                      <c:pt idx="4">
                        <c:v>2.6214486202089122</c:v>
                      </c:pt>
                      <c:pt idx="5">
                        <c:v>2.6869087849336375</c:v>
                      </c:pt>
                      <c:pt idx="6">
                        <c:v>3.9619029276968125</c:v>
                      </c:pt>
                      <c:pt idx="7">
                        <c:v>4.0567677214268496</c:v>
                      </c:pt>
                      <c:pt idx="8">
                        <c:v>3.974478991826548</c:v>
                      </c:pt>
                      <c:pt idx="9">
                        <c:v>5.218372867249272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7E54-440C-B5EA-8F89050F13FD}"/>
                  </c:ext>
                </c:extLst>
              </c15:ser>
            </c15:filteredScatterSeries>
          </c:ext>
        </c:extLst>
      </c:scatterChart>
      <c:valAx>
        <c:axId val="3913623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'MINLP 2 calibration'!$F$4</c:f>
              <c:strCache>
                <c:ptCount val="1"/>
                <c:pt idx="0">
                  <c:v>Actual analyt concentration in M / actucal internal standard concentration in g / L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362696"/>
        <c:crosses val="autoZero"/>
        <c:crossBetween val="midCat"/>
      </c:valAx>
      <c:valAx>
        <c:axId val="391362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'MINLP 2 calibration'!$I$4</c:f>
              <c:strCache>
                <c:ptCount val="1"/>
                <c:pt idx="0">
                  <c:v>Analyt peak area / Internal standard peak area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136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1"/>
                </a:solidFill>
              </a:rPr>
              <a:t>How</a:t>
            </a:r>
            <a:r>
              <a:rPr lang="en-US" sz="1800" baseline="0">
                <a:solidFill>
                  <a:schemeClr val="tx1"/>
                </a:solidFill>
              </a:rPr>
              <a:t> low would the purity have to be to reach a yield of 100%?</a:t>
            </a:r>
            <a:endParaRPr lang="en-US" sz="1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260312166528447"/>
          <c:y val="0.24537037037037038"/>
          <c:w val="0.82631820654354782"/>
          <c:h val="0.64723024205307667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'MINLP 2 calibration'!$C$111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'MINLP 2 calibration'!$C$120:$C$137</c:f>
              <c:numCache>
                <c:formatCode>0%</c:formatCode>
                <c:ptCount val="18"/>
              </c:numCache>
            </c:numRef>
          </c:xVal>
          <c:yVal>
            <c:numRef>
              <c:f>'MINLP 2 calibration'!$D$120:$D$137</c:f>
              <c:numCache>
                <c:formatCode>0.000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95-494C-857A-8AD0175BF53F}"/>
            </c:ext>
          </c:extLst>
        </c:ser>
        <c:ser>
          <c:idx val="1"/>
          <c:order val="1"/>
          <c:tx>
            <c:strRef>
              <c:f>'MINLP 2 calibration'!$B$111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'MINLP 2 calibration'!$B$120:$B$137</c:f>
              <c:numCache>
                <c:formatCode>0%</c:formatCode>
                <c:ptCount val="18"/>
              </c:numCache>
            </c:numRef>
          </c:xVal>
          <c:yVal>
            <c:numRef>
              <c:f>'MINLP 2 calibration'!$D$120:$D$137</c:f>
              <c:numCache>
                <c:formatCode>0.000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95-494C-857A-8AD0175BF53F}"/>
            </c:ext>
          </c:extLst>
        </c:ser>
        <c:ser>
          <c:idx val="0"/>
          <c:order val="2"/>
          <c:tx>
            <c:strRef>
              <c:f>'MINLP 2 calibration'!$D$85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0.2"/>
            <c:intercept val="0"/>
            <c:dispRSqr val="0"/>
            <c:dispEq val="0"/>
          </c:trendline>
          <c:xVal>
            <c:numRef>
              <c:f>'MINLP 2 calibration'!$C$88:$C$105</c:f>
              <c:numCache>
                <c:formatCode>0%</c:formatCode>
                <c:ptCount val="18"/>
              </c:numCache>
            </c:numRef>
          </c:xVal>
          <c:yVal>
            <c:numRef>
              <c:f>'MINLP 2 calibration'!$D$88:$D$105</c:f>
              <c:numCache>
                <c:formatCode>0.000</c:formatCode>
                <c:ptCount val="1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95-494C-857A-8AD0175BF53F}"/>
            </c:ext>
          </c:extLst>
        </c:ser>
        <c:ser>
          <c:idx val="3"/>
          <c:order val="3"/>
          <c:tx>
            <c:v>Maximum ratio optimization 08232017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xVal>
          <c:yVal>
            <c:numRef>
              <c:f>('MINLP 2 calibration'!$F$82,'MINLP 2 calibration'!$F$82)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D95-494C-857A-8AD0175BF53F}"/>
            </c:ext>
          </c:extLst>
        </c:ser>
        <c:ser>
          <c:idx val="4"/>
          <c:order val="4"/>
          <c:tx>
            <c:strRef>
              <c:f>'MINLP 2 calibration'!$G$81</c:f>
              <c:strCache>
                <c:ptCount val="1"/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5-494C-857A-8AD0175BF5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D95-494C-857A-8AD0175BF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('MINLP 2 calibration'!$G$82,'MINLP 2 calibration'!$G$82)</c:f>
              <c:numCache>
                <c:formatCode>0%</c:formatCode>
                <c:ptCount val="2"/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1D95-494C-857A-8AD0175BF53F}"/>
            </c:ext>
          </c:extLst>
        </c:ser>
        <c:ser>
          <c:idx val="5"/>
          <c:order val="5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95-494C-857A-8AD0175BF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('MINLP 2 calibration'!$B$115,'MINLP 2 calibration'!$B$115)</c:f>
              <c:numCache>
                <c:formatCode>0%</c:formatCode>
                <c:ptCount val="2"/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1D95-494C-857A-8AD0175BF53F}"/>
            </c:ext>
          </c:extLst>
        </c:ser>
        <c:ser>
          <c:idx val="6"/>
          <c:order val="6"/>
          <c:spPr>
            <a:ln w="2540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95-494C-857A-8AD0175BF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('MINLP 2 calibration'!$C$115,'MINLP 2 calibration'!$C$115)</c:f>
              <c:numCache>
                <c:formatCode>0%</c:formatCode>
                <c:ptCount val="2"/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1D95-494C-857A-8AD0175BF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63672"/>
        <c:axId val="624466296"/>
      </c:scatterChart>
      <c:valAx>
        <c:axId val="624463672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466296"/>
        <c:crosses val="autoZero"/>
        <c:crossBetween val="midCat"/>
      </c:valAx>
      <c:valAx>
        <c:axId val="624466296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Product peak area / ISTD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4463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872782181955453"/>
          <c:y val="0.25115631379410908"/>
          <c:w val="0.25196701771281987"/>
          <c:h val="0.2343766404199475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693420</xdr:colOff>
      <xdr:row>28</xdr:row>
      <xdr:rowOff>99060</xdr:rowOff>
    </xdr:from>
    <xdr:to>
      <xdr:col>11</xdr:col>
      <xdr:colOff>137160</xdr:colOff>
      <xdr:row>41</xdr:row>
      <xdr:rowOff>60960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B498FA02-5783-4529-8566-577701D09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23</xdr:row>
      <xdr:rowOff>7620</xdr:rowOff>
    </xdr:from>
    <xdr:to>
      <xdr:col>8</xdr:col>
      <xdr:colOff>281940</xdr:colOff>
      <xdr:row>35</xdr:row>
      <xdr:rowOff>85320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D28C9FB-BE9F-436B-8F34-F60493CD3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632460</xdr:colOff>
      <xdr:row>135</xdr:row>
      <xdr:rowOff>152400</xdr:rowOff>
    </xdr:from>
    <xdr:to>
      <xdr:col>8</xdr:col>
      <xdr:colOff>152400</xdr:colOff>
      <xdr:row>161</xdr:row>
      <xdr:rowOff>45720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26386D0-2DB2-430C-AA81-771B35218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0.11321</cdr:x>
      <cdr:y>0.55738</cdr:y>
    </cdr:from>
    <cdr:to>
      <cdr:x>0.35732</cdr:x>
      <cdr:y>0.68028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30DDE5EB-E959-4D38-8AE7-4529C2673D1C}"/>
            </a:ext>
          </a:extLst>
        </cdr:cNvPr>
        <cdr:cNvSpPr txBox="1"/>
      </cdr:nvSpPr>
      <cdr:spPr>
        <a:xfrm xmlns:a="http://schemas.openxmlformats.org/drawingml/2006/main">
          <a:off x="914400" y="2590800"/>
          <a:ext cx="1971730" cy="571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dirty="0"/>
            <a:t>Optimization</a:t>
          </a:r>
          <a:r>
            <a:rPr lang="en-US" sz="1100" baseline="0" dirty="0"/>
            <a:t> 08232017</a:t>
          </a:r>
          <a:endParaRPr lang="en-US" sz="1100" dirty="0"/>
        </a:p>
        <a:p xmlns:a="http://schemas.openxmlformats.org/drawingml/2006/main">
          <a:r>
            <a:rPr lang="en-US" sz="1100" dirty="0"/>
            <a:t>Maximum peak ratio</a:t>
          </a:r>
        </a:p>
      </cdr:txBody>
    </cdr:sp>
  </cdr:relSizeAnchor>
  <cdr:relSizeAnchor xmlns:cdr="http://schemas.openxmlformats.org/drawingml/2006/chartDrawing">
    <cdr:from>
      <cdr:x>0.29245</cdr:x>
      <cdr:y>0.60656</cdr:y>
    </cdr:from>
    <cdr:to>
      <cdr:x>0.37786</cdr:x>
      <cdr:y>0.64627</cdr:y>
    </cdr:to>
    <cdr:cxnSp macro="">
      <cdr:nvCxnSpPr>
        <cdr:cNvPr id="4" name="Gerade Verbindung mit Pfeil 3">
          <a:extLst xmlns:a="http://schemas.openxmlformats.org/drawingml/2006/main">
            <a:ext uri="{FF2B5EF4-FFF2-40B4-BE49-F238E27FC236}">
              <a16:creationId xmlns:a16="http://schemas.microsoft.com/office/drawing/2014/main" id="{09F78DF0-C5A5-4231-88B8-8CF66F2ECF53}"/>
            </a:ext>
          </a:extLst>
        </cdr:cNvPr>
        <cdr:cNvCxnSpPr/>
      </cdr:nvCxnSpPr>
      <cdr:spPr>
        <a:xfrm xmlns:a="http://schemas.openxmlformats.org/drawingml/2006/main">
          <a:off x="2362200" y="2819400"/>
          <a:ext cx="689872" cy="18457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</xdr:colOff>
      <xdr:row>16</xdr:row>
      <xdr:rowOff>114300</xdr:rowOff>
    </xdr:from>
    <xdr:to>
      <xdr:col>10</xdr:col>
      <xdr:colOff>739140</xdr:colOff>
      <xdr:row>28</xdr:row>
      <xdr:rowOff>79757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7DEADF0-D55B-46D5-90BA-65311A19A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3040380"/>
          <a:ext cx="5410200" cy="2160017"/>
        </a:xfrm>
        <a:prstGeom prst="rect">
          <a:avLst/>
        </a:prstGeom>
      </xdr:spPr>
    </xdr:pic>
    <xdr:clientData/>
  </xdr:twoCellAnchor>
  <xdr:twoCellAnchor editAs="oneCell">
    <xdr:from>
      <xdr:col>7</xdr:col>
      <xdr:colOff>259080</xdr:colOff>
      <xdr:row>44</xdr:row>
      <xdr:rowOff>76200</xdr:rowOff>
    </xdr:from>
    <xdr:to>
      <xdr:col>13</xdr:col>
      <xdr:colOff>94426</xdr:colOff>
      <xdr:row>55</xdr:row>
      <xdr:rowOff>49277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F94D86-E5D3-4A26-9DA5-8DEEB6D6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5880" y="8122920"/>
          <a:ext cx="4971226" cy="1984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%20(MIT)\Size%20Selective%20Catalysis_Shared\Experiments\Calibration\GC\Nitrobenzene\NB%20calibration%200705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%20(MIT)\Size%20Selective%20Catalysis_Shared\Experiments\Calibration\HPLC\5nitroindole\07072016%205-nitroind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Set"/>
      <sheetName val="CalibrationParameter"/>
      <sheetName val="Nitrobenzene"/>
      <sheetName val="Physical properties"/>
      <sheetName val="Conversion"/>
      <sheetName val="Peak report"/>
    </sheetNames>
    <sheetDataSet>
      <sheetData sheetId="0">
        <row r="4">
          <cell r="F4" t="str">
            <v>Actual analyt concentration in M / actucal internal standard concentration in M</v>
          </cell>
        </row>
      </sheetData>
      <sheetData sheetId="1" refreshError="1"/>
      <sheetData sheetId="2" refreshError="1"/>
      <sheetData sheetId="3">
        <row r="2">
          <cell r="B2">
            <v>1.196</v>
          </cell>
          <cell r="C2">
            <v>123.11</v>
          </cell>
        </row>
        <row r="4">
          <cell r="B4">
            <v>0.86699999999999999</v>
          </cell>
          <cell r="C4">
            <v>92.14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Set"/>
      <sheetName val="5-nitroindole"/>
      <sheetName val="Physical properties"/>
    </sheetNames>
    <sheetDataSet>
      <sheetData sheetId="0">
        <row r="4">
          <cell r="F4" t="str">
            <v>Actual analyt concentration in M / actucal internal standard concentration in M</v>
          </cell>
        </row>
      </sheetData>
      <sheetData sheetId="1"/>
      <sheetData sheetId="2">
        <row r="7">
          <cell r="C7">
            <v>162.15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9" workbookViewId="0">
      <selection activeCell="J21" sqref="J21"/>
    </sheetView>
  </sheetViews>
  <sheetFormatPr defaultColWidth="11.5546875" defaultRowHeight="14.4" x14ac:dyDescent="0.3"/>
  <cols>
    <col min="1" max="1" width="30.88671875" customWidth="1"/>
    <col min="4" max="4" width="15.33203125" customWidth="1"/>
  </cols>
  <sheetData>
    <row r="1" spans="1:14" x14ac:dyDescent="0.3">
      <c r="A1" t="s">
        <v>79</v>
      </c>
      <c r="B1" t="s">
        <v>99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81</v>
      </c>
      <c r="L1" t="s">
        <v>82</v>
      </c>
      <c r="M1" t="s">
        <v>83</v>
      </c>
      <c r="N1" t="s">
        <v>88</v>
      </c>
    </row>
    <row r="2" spans="1:14" x14ac:dyDescent="0.3">
      <c r="A2">
        <v>1</v>
      </c>
      <c r="B2" t="s">
        <v>98</v>
      </c>
      <c r="C2">
        <v>7</v>
      </c>
      <c r="D2">
        <v>30</v>
      </c>
      <c r="E2">
        <v>8.4230931568770901E-4</v>
      </c>
      <c r="F2">
        <v>600</v>
      </c>
      <c r="G2" s="27">
        <v>0</v>
      </c>
      <c r="H2" s="27">
        <v>4024.648193359375</v>
      </c>
      <c r="I2" s="5">
        <v>0</v>
      </c>
      <c r="J2" s="49" t="s">
        <v>89</v>
      </c>
      <c r="K2" s="49" t="s">
        <v>89</v>
      </c>
      <c r="L2" s="49" t="s">
        <v>89</v>
      </c>
      <c r="M2" s="49" t="s">
        <v>89</v>
      </c>
      <c r="N2" s="50">
        <v>0</v>
      </c>
    </row>
    <row r="3" spans="1:14" x14ac:dyDescent="0.3">
      <c r="A3">
        <v>2</v>
      </c>
      <c r="B3" t="s">
        <v>98</v>
      </c>
      <c r="C3">
        <v>82</v>
      </c>
      <c r="D3">
        <v>110</v>
      </c>
      <c r="E3">
        <v>8.4230931568770901E-4</v>
      </c>
      <c r="F3">
        <v>600</v>
      </c>
      <c r="G3" s="27">
        <v>1658.0128173828125</v>
      </c>
      <c r="H3" s="27">
        <v>3931.5068359375</v>
      </c>
      <c r="I3" s="5">
        <v>0.42172451596092564</v>
      </c>
      <c r="J3">
        <v>11</v>
      </c>
      <c r="K3">
        <v>110</v>
      </c>
      <c r="L3">
        <v>8.4230931568770901E-4</v>
      </c>
      <c r="M3">
        <v>519.61572027206421</v>
      </c>
      <c r="N3" s="51">
        <v>0.45953016269821045</v>
      </c>
    </row>
    <row r="4" spans="1:14" x14ac:dyDescent="0.3">
      <c r="A4">
        <v>3</v>
      </c>
      <c r="B4" t="s">
        <v>97</v>
      </c>
      <c r="C4">
        <v>65</v>
      </c>
      <c r="D4">
        <v>82.6</v>
      </c>
      <c r="E4">
        <v>4.1604538274508098E-3</v>
      </c>
      <c r="F4">
        <v>600</v>
      </c>
      <c r="G4" s="27">
        <v>2837.77734375</v>
      </c>
      <c r="H4" s="27">
        <v>4621.11572265625</v>
      </c>
      <c r="I4" s="5">
        <v>0.61408921872201583</v>
      </c>
      <c r="J4">
        <v>52</v>
      </c>
      <c r="K4">
        <v>82</v>
      </c>
      <c r="L4">
        <v>4.1604538274508098E-3</v>
      </c>
      <c r="M4">
        <v>612.25201892852783</v>
      </c>
      <c r="N4" s="51">
        <v>0.78493527698275933</v>
      </c>
    </row>
    <row r="5" spans="1:14" x14ac:dyDescent="0.3">
      <c r="A5">
        <v>4</v>
      </c>
      <c r="B5" t="s">
        <v>98</v>
      </c>
      <c r="C5">
        <v>58</v>
      </c>
      <c r="D5">
        <v>104.6</v>
      </c>
      <c r="E5">
        <v>4.1604538274508098E-3</v>
      </c>
      <c r="F5">
        <v>195.9</v>
      </c>
      <c r="G5" s="27">
        <v>1619.9185791015625</v>
      </c>
      <c r="H5" s="27">
        <v>2231.646240234375</v>
      </c>
      <c r="I5" s="5">
        <v>0.72588502151283318</v>
      </c>
      <c r="J5">
        <v>40</v>
      </c>
      <c r="K5">
        <v>103.5</v>
      </c>
      <c r="L5">
        <v>4.1604538274508098E-3</v>
      </c>
      <c r="M5">
        <v>234.67742300033569</v>
      </c>
      <c r="N5" s="51">
        <v>0.8061210411749431</v>
      </c>
    </row>
    <row r="6" spans="1:14" x14ac:dyDescent="0.3">
      <c r="A6">
        <v>5</v>
      </c>
      <c r="B6" t="s">
        <v>98</v>
      </c>
      <c r="C6">
        <v>88</v>
      </c>
      <c r="D6">
        <v>77.599999999999994</v>
      </c>
      <c r="E6">
        <v>4.1604538274508098E-3</v>
      </c>
      <c r="F6">
        <v>600</v>
      </c>
      <c r="G6" s="27">
        <v>2976.20263671875</v>
      </c>
      <c r="H6" s="27">
        <v>4285.89697265625</v>
      </c>
      <c r="I6" s="5">
        <v>0.6944176809911049</v>
      </c>
      <c r="J6">
        <v>34</v>
      </c>
      <c r="K6">
        <v>70</v>
      </c>
      <c r="L6">
        <v>4.1604538274508098E-3</v>
      </c>
      <c r="M6">
        <v>646.53197956085205</v>
      </c>
      <c r="N6" s="51">
        <v>0.85275348607024759</v>
      </c>
    </row>
    <row r="7" spans="1:14" x14ac:dyDescent="0.3">
      <c r="A7">
        <v>6</v>
      </c>
      <c r="B7" t="s">
        <v>97</v>
      </c>
      <c r="C7">
        <v>28</v>
      </c>
      <c r="D7">
        <v>110</v>
      </c>
      <c r="E7">
        <v>4.1604538274508098E-3</v>
      </c>
      <c r="F7">
        <v>600</v>
      </c>
      <c r="G7" s="27">
        <v>938.10821533203125</v>
      </c>
      <c r="H7" s="27">
        <v>1390.12451171875</v>
      </c>
      <c r="I7" s="5">
        <v>0.67483754686992337</v>
      </c>
      <c r="J7">
        <v>25</v>
      </c>
      <c r="K7">
        <v>110</v>
      </c>
      <c r="L7">
        <v>4.1604538274508098E-3</v>
      </c>
      <c r="M7">
        <v>573.93482732772827</v>
      </c>
      <c r="N7" s="51">
        <v>0.85475458489771305</v>
      </c>
    </row>
    <row r="10" spans="1:14" x14ac:dyDescent="0.3">
      <c r="A10" t="s">
        <v>96</v>
      </c>
    </row>
    <row r="11" spans="1:14" x14ac:dyDescent="0.3">
      <c r="A11" t="s">
        <v>79</v>
      </c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</row>
    <row r="12" spans="1:14" x14ac:dyDescent="0.3">
      <c r="A12" t="s">
        <v>99</v>
      </c>
      <c r="B12" t="s">
        <v>98</v>
      </c>
      <c r="C12" t="s">
        <v>98</v>
      </c>
      <c r="D12" t="s">
        <v>97</v>
      </c>
      <c r="E12" t="s">
        <v>98</v>
      </c>
      <c r="F12" t="s">
        <v>98</v>
      </c>
      <c r="G12" t="s">
        <v>97</v>
      </c>
    </row>
    <row r="13" spans="1:14" x14ac:dyDescent="0.3">
      <c r="A13" t="s">
        <v>100</v>
      </c>
      <c r="B13">
        <v>7</v>
      </c>
      <c r="C13">
        <v>82</v>
      </c>
      <c r="D13">
        <v>65</v>
      </c>
      <c r="E13">
        <v>58</v>
      </c>
      <c r="F13">
        <v>88</v>
      </c>
      <c r="G13">
        <v>28</v>
      </c>
    </row>
    <row r="14" spans="1:14" x14ac:dyDescent="0.3">
      <c r="A14" t="s">
        <v>81</v>
      </c>
      <c r="B14">
        <v>30</v>
      </c>
      <c r="C14">
        <v>110</v>
      </c>
      <c r="D14">
        <v>82.6</v>
      </c>
      <c r="E14">
        <v>104.6</v>
      </c>
      <c r="F14">
        <v>77.599999999999994</v>
      </c>
      <c r="G14">
        <v>110</v>
      </c>
    </row>
    <row r="15" spans="1:14" x14ac:dyDescent="0.3">
      <c r="A15" t="s">
        <v>82</v>
      </c>
      <c r="B15" s="47">
        <v>8.4230931568770901E-4</v>
      </c>
      <c r="C15" s="47">
        <v>8.4230931568770901E-4</v>
      </c>
      <c r="D15" s="47">
        <v>4.1604538274508098E-3</v>
      </c>
      <c r="E15" s="47">
        <v>4.1604538274508098E-3</v>
      </c>
      <c r="F15" s="47">
        <v>4.1604538274508098E-3</v>
      </c>
      <c r="G15" s="47">
        <v>4.1604538274508098E-3</v>
      </c>
    </row>
    <row r="16" spans="1:14" x14ac:dyDescent="0.3">
      <c r="A16" t="s">
        <v>83</v>
      </c>
      <c r="B16">
        <v>600</v>
      </c>
      <c r="C16">
        <v>600</v>
      </c>
      <c r="D16">
        <v>600</v>
      </c>
      <c r="E16">
        <v>195.9</v>
      </c>
      <c r="F16">
        <v>600</v>
      </c>
      <c r="G16">
        <v>600</v>
      </c>
    </row>
    <row r="17" spans="1:18" x14ac:dyDescent="0.3">
      <c r="A17" t="s">
        <v>84</v>
      </c>
      <c r="B17" s="27">
        <v>0</v>
      </c>
      <c r="C17" s="27">
        <v>1658.0128173828125</v>
      </c>
      <c r="D17" s="27">
        <v>2837.77734375</v>
      </c>
      <c r="E17" s="27">
        <v>1619.9185791015625</v>
      </c>
      <c r="F17" s="27">
        <v>2976.20263671875</v>
      </c>
      <c r="G17" s="27">
        <v>938.10821533203125</v>
      </c>
      <c r="L17" s="27"/>
      <c r="M17" s="27"/>
      <c r="N17" s="27"/>
      <c r="O17" s="27"/>
      <c r="P17" s="27"/>
      <c r="Q17" s="27"/>
      <c r="R17" s="27"/>
    </row>
    <row r="18" spans="1:18" x14ac:dyDescent="0.3">
      <c r="A18" t="s">
        <v>85</v>
      </c>
      <c r="B18" s="27">
        <v>4024.648193359375</v>
      </c>
      <c r="C18" s="27">
        <v>3931.5068359375</v>
      </c>
      <c r="D18" s="27">
        <v>4621.11572265625</v>
      </c>
      <c r="E18" s="27">
        <v>2231.646240234375</v>
      </c>
      <c r="F18" s="27">
        <v>4285.89697265625</v>
      </c>
      <c r="G18" s="27">
        <v>1390.12451171875</v>
      </c>
      <c r="L18" s="27"/>
      <c r="M18" s="27"/>
      <c r="N18" s="27"/>
      <c r="O18" s="27"/>
      <c r="P18" s="27"/>
      <c r="Q18" s="27"/>
      <c r="R18" s="27"/>
    </row>
    <row r="19" spans="1:18" x14ac:dyDescent="0.3">
      <c r="A19" t="s">
        <v>86</v>
      </c>
      <c r="B19" s="5">
        <v>0</v>
      </c>
      <c r="C19" s="5">
        <v>0.42172451596092564</v>
      </c>
      <c r="D19" s="5">
        <v>0.61408921872201583</v>
      </c>
      <c r="E19" s="5">
        <v>0.72588502151283318</v>
      </c>
      <c r="F19" s="5">
        <v>0.6944176809911049</v>
      </c>
      <c r="G19" s="5">
        <v>0.67483754686992337</v>
      </c>
      <c r="L19" s="5"/>
      <c r="M19" s="5"/>
      <c r="N19" s="5"/>
      <c r="O19" s="5"/>
      <c r="P19" s="5"/>
      <c r="Q19" s="5"/>
      <c r="R19" s="5"/>
    </row>
    <row r="20" spans="1:18" x14ac:dyDescent="0.3">
      <c r="A20" t="s">
        <v>101</v>
      </c>
      <c r="B20" s="49" t="s">
        <v>89</v>
      </c>
      <c r="C20">
        <v>44</v>
      </c>
      <c r="D20">
        <v>63</v>
      </c>
      <c r="E20">
        <v>48</v>
      </c>
      <c r="F20">
        <v>46</v>
      </c>
      <c r="G20">
        <v>25</v>
      </c>
      <c r="L20" s="49"/>
    </row>
    <row r="21" spans="1:18" x14ac:dyDescent="0.3">
      <c r="A21" t="s">
        <v>81</v>
      </c>
      <c r="B21" s="49" t="s">
        <v>89</v>
      </c>
      <c r="C21">
        <v>110</v>
      </c>
      <c r="D21">
        <v>82</v>
      </c>
      <c r="E21">
        <v>103.5</v>
      </c>
      <c r="F21">
        <v>70</v>
      </c>
      <c r="G21">
        <v>110</v>
      </c>
      <c r="L21" s="49"/>
    </row>
    <row r="22" spans="1:18" x14ac:dyDescent="0.3">
      <c r="A22" t="s">
        <v>82</v>
      </c>
      <c r="B22" s="49" t="s">
        <v>89</v>
      </c>
      <c r="C22" s="5">
        <v>8.4230931568770901E-4</v>
      </c>
      <c r="D22" s="5">
        <v>4.1604538274508098E-3</v>
      </c>
      <c r="E22" s="5">
        <v>4.1604538274508098E-3</v>
      </c>
      <c r="F22" s="5">
        <v>4.1604538274508098E-3</v>
      </c>
      <c r="G22" s="5">
        <v>4.1604538274508098E-3</v>
      </c>
      <c r="L22" s="49"/>
    </row>
    <row r="23" spans="1:18" x14ac:dyDescent="0.3">
      <c r="A23" t="s">
        <v>83</v>
      </c>
      <c r="B23" s="49" t="s">
        <v>89</v>
      </c>
      <c r="C23" s="27">
        <v>519.61572027206421</v>
      </c>
      <c r="D23" s="27">
        <v>612.25201892852783</v>
      </c>
      <c r="E23" s="27">
        <v>234.67742300033569</v>
      </c>
      <c r="F23" s="27">
        <v>646.53197956085205</v>
      </c>
      <c r="G23" s="27">
        <v>573.93482732772827</v>
      </c>
      <c r="L23" s="49"/>
    </row>
    <row r="24" spans="1:18" x14ac:dyDescent="0.3">
      <c r="A24" t="s">
        <v>88</v>
      </c>
      <c r="B24" s="50">
        <v>0</v>
      </c>
      <c r="C24" s="51">
        <v>0.45953016269821045</v>
      </c>
      <c r="D24" s="51">
        <v>0.78493527698275933</v>
      </c>
      <c r="E24" s="51">
        <v>0.8061210411749431</v>
      </c>
      <c r="F24" s="51">
        <v>0.85275348607024759</v>
      </c>
      <c r="G24" s="51">
        <v>0.85475458489771305</v>
      </c>
      <c r="L24" s="50"/>
      <c r="M24" s="51"/>
      <c r="N24" s="51"/>
      <c r="O24" s="51"/>
      <c r="P24" s="51"/>
      <c r="Q24" s="51"/>
      <c r="R24" s="51"/>
    </row>
    <row r="28" spans="1:18" x14ac:dyDescent="0.3">
      <c r="A28" t="s">
        <v>90</v>
      </c>
    </row>
    <row r="29" spans="1:18" x14ac:dyDescent="0.3">
      <c r="A29" t="s">
        <v>86</v>
      </c>
      <c r="B29" t="s">
        <v>88</v>
      </c>
      <c r="C29" t="s">
        <v>91</v>
      </c>
      <c r="D29" t="s">
        <v>92</v>
      </c>
    </row>
    <row r="30" spans="1:18" x14ac:dyDescent="0.3">
      <c r="A30" s="5">
        <v>0</v>
      </c>
      <c r="B30" s="50">
        <v>0</v>
      </c>
      <c r="C30" s="51">
        <f>A30*$B$38</f>
        <v>0</v>
      </c>
      <c r="D30" s="50">
        <f>B30-C30</f>
        <v>0</v>
      </c>
    </row>
    <row r="31" spans="1:18" x14ac:dyDescent="0.3">
      <c r="A31" s="5">
        <v>0.42172451596092564</v>
      </c>
      <c r="B31" s="51">
        <v>0.45953016269821045</v>
      </c>
      <c r="C31" s="51">
        <f t="shared" ref="C31:C35" si="0">A31*$B$38</f>
        <v>0.50744116589498844</v>
      </c>
      <c r="D31" s="50">
        <f t="shared" ref="D31:D35" si="1">B31-C31</f>
        <v>-4.791100319677799E-2</v>
      </c>
    </row>
    <row r="32" spans="1:18" x14ac:dyDescent="0.3">
      <c r="A32" s="5">
        <v>0.61408921872201583</v>
      </c>
      <c r="B32" s="51">
        <v>0.78493527698275933</v>
      </c>
      <c r="C32" s="51">
        <f t="shared" si="0"/>
        <v>0.7389045154318572</v>
      </c>
      <c r="D32" s="50">
        <f t="shared" si="1"/>
        <v>4.6030761550902133E-2</v>
      </c>
    </row>
    <row r="33" spans="1:4" x14ac:dyDescent="0.3">
      <c r="A33" s="5">
        <v>0.72588502151283318</v>
      </c>
      <c r="B33" s="51">
        <v>0.8061210411749431</v>
      </c>
      <c r="C33" s="51">
        <f t="shared" si="0"/>
        <v>0.87342311789222449</v>
      </c>
      <c r="D33" s="50">
        <f t="shared" si="1"/>
        <v>-6.7302076717281389E-2</v>
      </c>
    </row>
    <row r="34" spans="1:4" x14ac:dyDescent="0.3">
      <c r="A34" s="5">
        <v>0.6944176809911049</v>
      </c>
      <c r="B34" s="51">
        <v>0.85275348607024759</v>
      </c>
      <c r="C34" s="51">
        <f t="shared" si="0"/>
        <v>0.83555995519328408</v>
      </c>
      <c r="D34" s="50">
        <f t="shared" si="1"/>
        <v>1.7193530876963514E-2</v>
      </c>
    </row>
    <row r="35" spans="1:4" x14ac:dyDescent="0.3">
      <c r="A35" s="5">
        <v>0.67483754686992337</v>
      </c>
      <c r="B35" s="51">
        <v>0.85475458489771305</v>
      </c>
      <c r="C35" s="51">
        <f t="shared" si="0"/>
        <v>0.8120001057873435</v>
      </c>
      <c r="D35" s="50">
        <f t="shared" si="1"/>
        <v>4.2754479110369559E-2</v>
      </c>
    </row>
    <row r="36" spans="1:4" x14ac:dyDescent="0.3">
      <c r="A36" s="6"/>
      <c r="B36" s="51"/>
      <c r="C36" s="5"/>
    </row>
    <row r="38" spans="1:4" x14ac:dyDescent="0.3">
      <c r="A38" t="s">
        <v>93</v>
      </c>
      <c r="B38">
        <f>LINEST(B30:B35,A30:A35,0)</f>
        <v>1.2032527080830293</v>
      </c>
    </row>
    <row r="39" spans="1:4" x14ac:dyDescent="0.3">
      <c r="D39" s="52"/>
    </row>
    <row r="40" spans="1:4" x14ac:dyDescent="0.3">
      <c r="A40" t="s">
        <v>94</v>
      </c>
      <c r="D40" s="51"/>
    </row>
    <row r="41" spans="1:4" x14ac:dyDescent="0.3">
      <c r="A41" s="53" t="s">
        <v>88</v>
      </c>
      <c r="B41" t="s">
        <v>95</v>
      </c>
    </row>
    <row r="42" spans="1:4" x14ac:dyDescent="0.3">
      <c r="A42" s="54">
        <v>0.06</v>
      </c>
      <c r="B42">
        <v>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opLeftCell="A13" workbookViewId="0">
      <selection activeCell="D17" sqref="D17"/>
    </sheetView>
  </sheetViews>
  <sheetFormatPr defaultColWidth="11.44140625" defaultRowHeight="14.4" x14ac:dyDescent="0.3"/>
  <cols>
    <col min="1" max="1" width="20.44140625" style="10" customWidth="1"/>
    <col min="2" max="2" width="28.44140625" style="10" customWidth="1"/>
    <col min="3" max="3" width="13.33203125" style="10" customWidth="1"/>
    <col min="4" max="4" width="17.21875" style="10" customWidth="1"/>
    <col min="5" max="5" width="11.6640625" style="10" customWidth="1"/>
    <col min="6" max="6" width="22.109375" style="10" customWidth="1"/>
    <col min="7" max="7" width="15.21875" style="10" customWidth="1"/>
    <col min="8" max="8" width="16.77734375" style="10" customWidth="1"/>
    <col min="9" max="9" width="18.6640625" style="10" customWidth="1"/>
    <col min="10" max="10" width="8.33203125" style="10" customWidth="1"/>
    <col min="11" max="16384" width="11.44140625" style="10"/>
  </cols>
  <sheetData>
    <row r="1" spans="1:17" x14ac:dyDescent="0.3">
      <c r="A1" s="10" t="s">
        <v>16</v>
      </c>
      <c r="B1" s="17" t="s">
        <v>31</v>
      </c>
      <c r="C1" s="26" t="s">
        <v>49</v>
      </c>
    </row>
    <row r="2" spans="1:17" x14ac:dyDescent="0.3">
      <c r="B2" s="26" t="s">
        <v>78</v>
      </c>
      <c r="C2" s="26">
        <v>0.1</v>
      </c>
      <c r="F2" s="10">
        <f>_xlfn.STDEV.P(H5:H20)</f>
        <v>38.477435074020327</v>
      </c>
    </row>
    <row r="3" spans="1:17" x14ac:dyDescent="0.3">
      <c r="A3" s="10" t="s">
        <v>17</v>
      </c>
      <c r="J3" s="10" t="s">
        <v>33</v>
      </c>
    </row>
    <row r="4" spans="1:17" x14ac:dyDescent="0.3">
      <c r="A4" s="10" t="s">
        <v>18</v>
      </c>
      <c r="B4" s="10" t="s">
        <v>19</v>
      </c>
      <c r="C4" s="10" t="s">
        <v>20</v>
      </c>
      <c r="D4" s="18" t="s">
        <v>21</v>
      </c>
      <c r="E4" s="19" t="s">
        <v>34</v>
      </c>
      <c r="F4" t="s">
        <v>35</v>
      </c>
      <c r="G4" t="s">
        <v>65</v>
      </c>
      <c r="H4" s="46" t="s">
        <v>64</v>
      </c>
      <c r="I4" t="s">
        <v>22</v>
      </c>
      <c r="J4" s="18" t="s">
        <v>23</v>
      </c>
      <c r="K4" s="18" t="s">
        <v>24</v>
      </c>
      <c r="L4" s="18" t="s">
        <v>25</v>
      </c>
    </row>
    <row r="5" spans="1:17" x14ac:dyDescent="0.3">
      <c r="A5" s="20"/>
      <c r="B5" s="21" t="s">
        <v>44</v>
      </c>
      <c r="C5" s="20">
        <v>1</v>
      </c>
      <c r="D5" s="47">
        <v>3.5099705285720491E-2</v>
      </c>
      <c r="E5">
        <v>4.6758666666667281</v>
      </c>
      <c r="F5" s="5">
        <v>7.5065667581881495E-3</v>
      </c>
      <c r="G5" s="27">
        <v>972.60986328125</v>
      </c>
      <c r="H5" s="27">
        <v>732.97509765625</v>
      </c>
      <c r="I5" s="6">
        <f t="shared" ref="I5:I19" si="0">G5/H5</f>
        <v>1.3269343888915905</v>
      </c>
      <c r="J5" s="11">
        <f>AVERAGE(I5:I7)</f>
        <v>1.3010621360780732</v>
      </c>
      <c r="K5" s="10">
        <f>_xlfn.STDEV.S(I5:I7)</f>
        <v>4.1518901772014706E-2</v>
      </c>
      <c r="L5" s="31">
        <f t="shared" ref="L5" si="1">K5/J5</f>
        <v>3.1911544130528192E-2</v>
      </c>
      <c r="O5" s="11"/>
      <c r="Q5" s="24"/>
    </row>
    <row r="6" spans="1:17" x14ac:dyDescent="0.3">
      <c r="A6" s="20"/>
      <c r="B6" s="21" t="s">
        <v>44</v>
      </c>
      <c r="C6" s="20">
        <v>2</v>
      </c>
      <c r="D6" s="47">
        <v>3.5099705285720491E-2</v>
      </c>
      <c r="E6">
        <v>4.6758666666667281</v>
      </c>
      <c r="F6" s="5">
        <v>7.5065667581881495E-3</v>
      </c>
      <c r="G6" s="27">
        <v>927.938232421875</v>
      </c>
      <c r="H6" s="27">
        <v>740.47161865234375</v>
      </c>
      <c r="I6" s="6">
        <f t="shared" si="0"/>
        <v>1.2531719096954992</v>
      </c>
      <c r="J6" s="11"/>
      <c r="L6" s="31"/>
      <c r="O6" s="11"/>
      <c r="Q6" s="24"/>
    </row>
    <row r="7" spans="1:17" x14ac:dyDescent="0.3">
      <c r="A7" s="20"/>
      <c r="B7" s="21" t="s">
        <v>44</v>
      </c>
      <c r="C7" s="20">
        <v>3</v>
      </c>
      <c r="D7" s="47">
        <v>3.5099705285720491E-2</v>
      </c>
      <c r="E7">
        <v>4.6758666666667281</v>
      </c>
      <c r="F7" s="5">
        <v>7.5065667581881495E-3</v>
      </c>
      <c r="G7" s="27">
        <v>930.250244140625</v>
      </c>
      <c r="H7" s="27">
        <v>703.09442138671875</v>
      </c>
      <c r="I7" s="6">
        <f t="shared" si="0"/>
        <v>1.3230801096471296</v>
      </c>
      <c r="J7" s="11"/>
      <c r="L7" s="31"/>
      <c r="O7" s="11"/>
      <c r="Q7" s="24"/>
    </row>
    <row r="8" spans="1:17" x14ac:dyDescent="0.3">
      <c r="A8" s="20"/>
      <c r="B8" s="21" t="s">
        <v>45</v>
      </c>
      <c r="C8" s="20">
        <v>1</v>
      </c>
      <c r="D8" s="47">
        <v>7.042523060436319E-2</v>
      </c>
      <c r="E8">
        <v>4.6758666666667281</v>
      </c>
      <c r="F8" s="5">
        <v>1.5061428313687786E-2</v>
      </c>
      <c r="G8" s="27">
        <v>1657.8543701171875</v>
      </c>
      <c r="H8" s="27">
        <v>622.9041748046875</v>
      </c>
      <c r="I8" s="6">
        <f t="shared" si="0"/>
        <v>2.6614918267918339</v>
      </c>
      <c r="J8" s="11">
        <f>AVERAGE(I8:I10)</f>
        <v>2.6566164106447943</v>
      </c>
      <c r="K8" s="10">
        <f>_xlfn.STDEV.S(I8:I10)</f>
        <v>3.3001296238210867E-2</v>
      </c>
      <c r="L8" s="31">
        <f t="shared" ref="L8" si="2">K8/J8</f>
        <v>1.2422303839567503E-2</v>
      </c>
      <c r="O8" s="11"/>
      <c r="Q8" s="24"/>
    </row>
    <row r="9" spans="1:17" x14ac:dyDescent="0.3">
      <c r="A9" s="20"/>
      <c r="B9" s="21" t="s">
        <v>45</v>
      </c>
      <c r="C9" s="20">
        <v>2</v>
      </c>
      <c r="D9" s="47">
        <v>7.042523060436319E-2</v>
      </c>
      <c r="E9">
        <v>4.6758666666667281</v>
      </c>
      <c r="F9" s="5">
        <v>1.5061428313687786E-2</v>
      </c>
      <c r="G9" s="27">
        <v>1857.4757080078125</v>
      </c>
      <c r="H9" s="27">
        <v>708.56842041015625</v>
      </c>
      <c r="I9" s="6">
        <f t="shared" si="0"/>
        <v>2.6214486202089122</v>
      </c>
      <c r="J9" s="11"/>
      <c r="L9" s="31"/>
      <c r="O9" s="11"/>
      <c r="Q9" s="24"/>
    </row>
    <row r="10" spans="1:17" x14ac:dyDescent="0.3">
      <c r="A10" s="20"/>
      <c r="B10" s="21" t="s">
        <v>45</v>
      </c>
      <c r="C10" s="20">
        <v>3</v>
      </c>
      <c r="D10" s="47">
        <v>7.042523060436319E-2</v>
      </c>
      <c r="E10">
        <v>4.6758666666667281</v>
      </c>
      <c r="F10" s="5">
        <v>1.5061428313687786E-2</v>
      </c>
      <c r="G10" s="27">
        <v>1855.066162109375</v>
      </c>
      <c r="H10" s="27">
        <v>690.4090576171875</v>
      </c>
      <c r="I10" s="6">
        <f t="shared" si="0"/>
        <v>2.6869087849336375</v>
      </c>
      <c r="J10" s="11"/>
      <c r="L10" s="31"/>
      <c r="O10" s="11"/>
      <c r="Q10" s="24"/>
    </row>
    <row r="11" spans="1:17" x14ac:dyDescent="0.3">
      <c r="A11" s="20"/>
      <c r="B11" s="21" t="s">
        <v>46</v>
      </c>
      <c r="C11" s="20">
        <v>1</v>
      </c>
      <c r="D11" s="47">
        <v>0.10368201477397893</v>
      </c>
      <c r="E11">
        <v>4.6758666666667281</v>
      </c>
      <c r="F11" s="5">
        <v>2.2173860412467754E-2</v>
      </c>
      <c r="G11" s="27">
        <v>2732.15234375</v>
      </c>
      <c r="H11" s="27">
        <v>689.6060791015625</v>
      </c>
      <c r="I11" s="6">
        <f t="shared" si="0"/>
        <v>3.9619029276968125</v>
      </c>
      <c r="J11" s="11">
        <f>AVERAGE(I11:I13)</f>
        <v>3.9977165469834031</v>
      </c>
      <c r="K11" s="10">
        <f>_xlfn.STDEV.S(I11:I13)</f>
        <v>5.1524947837057959E-2</v>
      </c>
      <c r="L11" s="31">
        <f t="shared" ref="L11" si="3">K11/J11</f>
        <v>1.28885945843103E-2</v>
      </c>
      <c r="O11" s="11"/>
      <c r="Q11" s="24"/>
    </row>
    <row r="12" spans="1:17" x14ac:dyDescent="0.3">
      <c r="A12" s="20"/>
      <c r="B12" s="21" t="s">
        <v>46</v>
      </c>
      <c r="C12" s="20">
        <v>2</v>
      </c>
      <c r="D12" s="47">
        <v>0.10368201477397893</v>
      </c>
      <c r="E12">
        <v>4.6758666666667281</v>
      </c>
      <c r="F12" s="5">
        <v>2.2173860412467754E-2</v>
      </c>
      <c r="G12" s="27">
        <v>2893.13525390625</v>
      </c>
      <c r="H12" s="27">
        <v>713.16265869140625</v>
      </c>
      <c r="I12" s="6">
        <f t="shared" si="0"/>
        <v>4.0567677214268496</v>
      </c>
      <c r="J12" s="11"/>
      <c r="L12" s="31"/>
      <c r="O12" s="11"/>
      <c r="Q12" s="24"/>
    </row>
    <row r="13" spans="1:17" x14ac:dyDescent="0.3">
      <c r="A13" s="20"/>
      <c r="B13" s="21" t="s">
        <v>46</v>
      </c>
      <c r="C13" s="20">
        <v>3</v>
      </c>
      <c r="D13" s="47">
        <v>0.10368201477397893</v>
      </c>
      <c r="E13">
        <v>4.6758666666667281</v>
      </c>
      <c r="F13" s="5">
        <v>2.2173860412467754E-2</v>
      </c>
      <c r="G13" s="27">
        <v>2792.9775390625</v>
      </c>
      <c r="H13" s="27">
        <v>702.72796630859375</v>
      </c>
      <c r="I13" s="6">
        <f t="shared" si="0"/>
        <v>3.974478991826548</v>
      </c>
      <c r="J13" s="11"/>
      <c r="L13" s="31"/>
      <c r="O13" s="11"/>
      <c r="Q13" s="24"/>
    </row>
    <row r="14" spans="1:17" x14ac:dyDescent="0.3">
      <c r="A14" s="20"/>
      <c r="B14" s="21" t="s">
        <v>47</v>
      </c>
      <c r="C14" s="20">
        <v>1</v>
      </c>
      <c r="D14" s="47">
        <v>0.13762582768784049</v>
      </c>
      <c r="E14">
        <v>4.6758666666667281</v>
      </c>
      <c r="F14" s="5">
        <v>2.943322329290228E-2</v>
      </c>
      <c r="G14" s="27">
        <v>3796.21337890625</v>
      </c>
      <c r="H14" s="27">
        <v>727.470703125</v>
      </c>
      <c r="I14" s="6">
        <f t="shared" si="0"/>
        <v>5.218372867249272</v>
      </c>
      <c r="J14" s="11">
        <f>AVERAGE(I14:I16)</f>
        <v>5.2303546366714384</v>
      </c>
      <c r="K14" s="10">
        <f>_xlfn.STDEV.S(I14:I16)</f>
        <v>0.15829614141858889</v>
      </c>
      <c r="L14" s="31">
        <f t="shared" ref="L14" si="4">K14/J14</f>
        <v>3.0264896439092599E-2</v>
      </c>
      <c r="O14" s="11"/>
      <c r="Q14" s="24"/>
    </row>
    <row r="15" spans="1:17" x14ac:dyDescent="0.3">
      <c r="A15" s="20"/>
      <c r="B15" s="21" t="s">
        <v>47</v>
      </c>
      <c r="C15" s="20">
        <v>2</v>
      </c>
      <c r="D15" s="47">
        <v>0.13762582768784049</v>
      </c>
      <c r="E15">
        <v>4.6758666666667281</v>
      </c>
      <c r="F15" s="5">
        <v>2.943322329290228E-2</v>
      </c>
      <c r="G15" s="27">
        <v>3691.279296875</v>
      </c>
      <c r="H15" s="27">
        <v>726.86016845703125</v>
      </c>
      <c r="I15" s="6">
        <f t="shared" si="0"/>
        <v>5.0783898431397017</v>
      </c>
      <c r="J15" s="11"/>
      <c r="L15" s="31"/>
      <c r="O15" s="11"/>
      <c r="Q15" s="24"/>
    </row>
    <row r="16" spans="1:17" x14ac:dyDescent="0.3">
      <c r="A16" s="20"/>
      <c r="B16" s="21" t="s">
        <v>47</v>
      </c>
      <c r="C16" s="20">
        <v>3</v>
      </c>
      <c r="D16" s="47">
        <v>0.13762582768784049</v>
      </c>
      <c r="E16">
        <v>4.6758666666667281</v>
      </c>
      <c r="F16" s="5">
        <v>2.943322329290228E-2</v>
      </c>
      <c r="G16" s="27">
        <v>4072.980224609375</v>
      </c>
      <c r="H16" s="27">
        <v>755.05242919921875</v>
      </c>
      <c r="I16" s="6">
        <f t="shared" si="0"/>
        <v>5.3943011996253425</v>
      </c>
      <c r="J16" s="11"/>
      <c r="L16" s="31"/>
      <c r="O16" s="11"/>
      <c r="Q16" s="24"/>
    </row>
    <row r="17" spans="1:17" x14ac:dyDescent="0.3">
      <c r="A17" s="20"/>
      <c r="B17" s="21" t="s">
        <v>48</v>
      </c>
      <c r="C17" s="20">
        <v>1</v>
      </c>
      <c r="D17" s="47">
        <v>0.16843112488996054</v>
      </c>
      <c r="E17">
        <v>4.6758666666667281</v>
      </c>
      <c r="F17" s="5">
        <v>3.6021370346308347E-2</v>
      </c>
      <c r="G17" s="27">
        <v>5196.23388671875</v>
      </c>
      <c r="H17" s="27">
        <v>793.47760009765625</v>
      </c>
      <c r="I17" s="6">
        <f t="shared" si="0"/>
        <v>6.5486837764282573</v>
      </c>
      <c r="J17" s="11">
        <f>AVERAGE(I17:I19)</f>
        <v>6.5165274517650635</v>
      </c>
      <c r="K17" s="10">
        <f>_xlfn.STDEV.S(I17:I19)</f>
        <v>2.7852589424688476E-2</v>
      </c>
      <c r="L17" s="15">
        <f t="shared" ref="L17" si="5">K17/J17</f>
        <v>4.2741459513293903E-3</v>
      </c>
      <c r="O17" s="11"/>
      <c r="Q17" s="24"/>
    </row>
    <row r="18" spans="1:17" x14ac:dyDescent="0.3">
      <c r="A18" s="20"/>
      <c r="B18" s="21" t="s">
        <v>48</v>
      </c>
      <c r="C18" s="20">
        <v>2</v>
      </c>
      <c r="D18" s="47">
        <v>0.16843112488996054</v>
      </c>
      <c r="E18">
        <v>4.6758666666667281</v>
      </c>
      <c r="F18" s="5">
        <v>3.6021370346308347E-2</v>
      </c>
      <c r="G18" s="27">
        <v>4672.51904296875</v>
      </c>
      <c r="H18" s="27">
        <v>718.74468994140625</v>
      </c>
      <c r="I18" s="6">
        <f t="shared" si="0"/>
        <v>6.5009440881569009</v>
      </c>
      <c r="J18" s="11"/>
      <c r="L18" s="31"/>
      <c r="O18" s="11"/>
      <c r="Q18" s="24"/>
    </row>
    <row r="19" spans="1:17" x14ac:dyDescent="0.3">
      <c r="A19" s="20"/>
      <c r="B19" s="21" t="s">
        <v>48</v>
      </c>
      <c r="C19" s="20">
        <v>3</v>
      </c>
      <c r="D19" s="47">
        <v>0.16843112488996054</v>
      </c>
      <c r="E19">
        <v>4.6758666666667281</v>
      </c>
      <c r="F19" s="5">
        <v>3.6021370346308347E-2</v>
      </c>
      <c r="G19" s="27">
        <v>5029.978515625</v>
      </c>
      <c r="H19" s="27">
        <v>773.8482666015625</v>
      </c>
      <c r="I19" s="6">
        <f t="shared" si="0"/>
        <v>6.4999544907100315</v>
      </c>
      <c r="J19" s="11"/>
      <c r="L19" s="31"/>
      <c r="O19" s="11"/>
      <c r="Q19" s="24"/>
    </row>
    <row r="20" spans="1:17" x14ac:dyDescent="0.3">
      <c r="A20" s="20"/>
      <c r="B20" s="21"/>
      <c r="C20" s="20"/>
      <c r="D20" s="5"/>
      <c r="F20" s="5"/>
      <c r="G20" s="27"/>
      <c r="H20" s="27"/>
      <c r="I20"/>
      <c r="J20" s="11"/>
      <c r="L20" s="31"/>
      <c r="O20" s="11"/>
      <c r="Q20" s="24"/>
    </row>
    <row r="21" spans="1:17" x14ac:dyDescent="0.3">
      <c r="A21" s="20"/>
      <c r="C21" s="20"/>
      <c r="D21" s="5"/>
      <c r="F21" s="5"/>
      <c r="G21" s="27"/>
      <c r="H21" s="27"/>
      <c r="I21"/>
    </row>
    <row r="22" spans="1:17" x14ac:dyDescent="0.3">
      <c r="A22" s="26" t="s">
        <v>36</v>
      </c>
      <c r="B22" s="10">
        <f>LINEST(I5:I19,F5:F19,0)</f>
        <v>179.3646842879287</v>
      </c>
      <c r="C22" s="20"/>
      <c r="D22" s="5"/>
      <c r="F22" s="5"/>
      <c r="G22" s="27"/>
      <c r="H22" s="27"/>
      <c r="I22"/>
    </row>
    <row r="23" spans="1:17" x14ac:dyDescent="0.3">
      <c r="A23" s="26" t="s">
        <v>77</v>
      </c>
      <c r="B23" s="10">
        <f>1/B22</f>
        <v>5.5752335191844695E-3</v>
      </c>
    </row>
    <row r="24" spans="1:17" x14ac:dyDescent="0.3">
      <c r="A24" s="12"/>
      <c r="B24" s="12"/>
    </row>
    <row r="26" spans="1:17" x14ac:dyDescent="0.3">
      <c r="B26" s="12"/>
      <c r="C26" s="12"/>
    </row>
    <row r="27" spans="1:17" x14ac:dyDescent="0.3">
      <c r="A27" s="19"/>
      <c r="B27" s="5"/>
    </row>
    <row r="28" spans="1:17" x14ac:dyDescent="0.3">
      <c r="A28" s="11"/>
      <c r="B28" s="5"/>
      <c r="C28" s="14"/>
    </row>
    <row r="29" spans="1:17" x14ac:dyDescent="0.3">
      <c r="A29" s="11"/>
      <c r="B29" s="5"/>
      <c r="C29" s="14"/>
    </row>
    <row r="30" spans="1:17" x14ac:dyDescent="0.3">
      <c r="A30" s="11"/>
      <c r="B30" s="5"/>
      <c r="C30" s="14"/>
    </row>
    <row r="31" spans="1:17" x14ac:dyDescent="0.3">
      <c r="A31" s="11"/>
      <c r="B31" s="5"/>
      <c r="C31" s="14"/>
    </row>
    <row r="32" spans="1:17" x14ac:dyDescent="0.3">
      <c r="A32" s="11"/>
      <c r="B32" s="5"/>
      <c r="C32" s="14"/>
    </row>
    <row r="33" spans="1:3" x14ac:dyDescent="0.3">
      <c r="A33" s="11"/>
      <c r="B33" s="14"/>
      <c r="C33" s="14"/>
    </row>
    <row r="34" spans="1:3" x14ac:dyDescent="0.3">
      <c r="A34" s="11"/>
      <c r="B34" s="14"/>
      <c r="C34" s="14"/>
    </row>
    <row r="35" spans="1:3" x14ac:dyDescent="0.3">
      <c r="A35" s="11"/>
      <c r="B35" s="14"/>
      <c r="C35" s="14"/>
    </row>
    <row r="36" spans="1:3" x14ac:dyDescent="0.3">
      <c r="A36" s="11"/>
      <c r="B36" s="14"/>
      <c r="C36" s="14"/>
    </row>
    <row r="37" spans="1:3" x14ac:dyDescent="0.3">
      <c r="A37" s="11"/>
      <c r="B37" s="14"/>
      <c r="C37" s="14"/>
    </row>
    <row r="56" spans="1:9" x14ac:dyDescent="0.3">
      <c r="A56" s="26"/>
      <c r="B56" s="28"/>
    </row>
    <row r="58" spans="1:9" x14ac:dyDescent="0.3">
      <c r="A58" s="19"/>
      <c r="D58" s="25"/>
    </row>
    <row r="59" spans="1:9" x14ac:dyDescent="0.3">
      <c r="A59" s="11"/>
    </row>
    <row r="60" spans="1:9" x14ac:dyDescent="0.3">
      <c r="A60" s="11"/>
      <c r="C60" s="22"/>
    </row>
    <row r="61" spans="1:9" x14ac:dyDescent="0.3">
      <c r="A61" s="11"/>
      <c r="C61" s="22"/>
      <c r="G61" s="27"/>
      <c r="H61" s="27"/>
      <c r="I61" s="27"/>
    </row>
    <row r="62" spans="1:9" x14ac:dyDescent="0.3">
      <c r="A62" s="11"/>
      <c r="C62" s="22"/>
      <c r="G62" s="27"/>
      <c r="H62" s="27"/>
      <c r="I62" s="27"/>
    </row>
    <row r="63" spans="1:9" x14ac:dyDescent="0.3">
      <c r="A63" s="11"/>
      <c r="C63" s="22"/>
      <c r="G63" s="27"/>
      <c r="H63" s="27"/>
      <c r="I63" s="27"/>
    </row>
    <row r="64" spans="1:9" x14ac:dyDescent="0.3">
      <c r="A64" s="11"/>
      <c r="C64" s="22"/>
      <c r="G64" s="27"/>
      <c r="H64" s="27"/>
      <c r="I64" s="27"/>
    </row>
    <row r="65" spans="1:9" x14ac:dyDescent="0.3">
      <c r="A65" s="11"/>
      <c r="C65" s="22"/>
      <c r="G65" s="27"/>
      <c r="H65" s="27"/>
      <c r="I65" s="27"/>
    </row>
    <row r="66" spans="1:9" x14ac:dyDescent="0.3">
      <c r="A66" s="11"/>
      <c r="C66" s="22"/>
      <c r="G66" s="27"/>
      <c r="H66" s="27"/>
      <c r="I66" s="27"/>
    </row>
    <row r="67" spans="1:9" x14ac:dyDescent="0.3">
      <c r="A67" s="11"/>
      <c r="C67" s="22"/>
      <c r="G67" s="27"/>
      <c r="H67" s="27"/>
      <c r="I67" s="27"/>
    </row>
    <row r="68" spans="1:9" x14ac:dyDescent="0.3">
      <c r="A68" s="11"/>
      <c r="C68" s="22"/>
      <c r="G68" s="27"/>
      <c r="H68" s="27"/>
      <c r="I68" s="27"/>
    </row>
    <row r="69" spans="1:9" x14ac:dyDescent="0.3">
      <c r="A69" s="11"/>
      <c r="C69" s="22"/>
      <c r="G69" s="27"/>
      <c r="H69" s="27"/>
      <c r="I69" s="27"/>
    </row>
    <row r="70" spans="1:9" x14ac:dyDescent="0.3">
      <c r="A70" s="11"/>
      <c r="C70" s="22"/>
      <c r="G70" s="27"/>
      <c r="H70" s="27"/>
      <c r="I70" s="27"/>
    </row>
    <row r="71" spans="1:9" x14ac:dyDescent="0.3">
      <c r="A71" s="11"/>
      <c r="C71" s="22"/>
      <c r="G71" s="27"/>
      <c r="H71" s="27"/>
      <c r="I71" s="27"/>
    </row>
    <row r="72" spans="1:9" x14ac:dyDescent="0.3">
      <c r="A72" s="11"/>
      <c r="C72" s="22"/>
      <c r="G72" s="27"/>
      <c r="H72" s="27"/>
      <c r="I72" s="27"/>
    </row>
    <row r="73" spans="1:9" x14ac:dyDescent="0.3">
      <c r="A73" s="11"/>
      <c r="C73" s="22"/>
      <c r="G73" s="27"/>
      <c r="H73" s="27"/>
      <c r="I73" s="27"/>
    </row>
    <row r="74" spans="1:9" x14ac:dyDescent="0.3">
      <c r="A74" s="11"/>
      <c r="C74" s="22"/>
      <c r="G74" s="27"/>
      <c r="H74" s="27"/>
      <c r="I74" s="27"/>
    </row>
    <row r="75" spans="1:9" x14ac:dyDescent="0.3">
      <c r="A75" s="11"/>
      <c r="C75" s="22"/>
      <c r="G75" s="27"/>
      <c r="H75" s="27"/>
      <c r="I75" s="27"/>
    </row>
    <row r="76" spans="1:9" x14ac:dyDescent="0.3">
      <c r="A76" s="11"/>
      <c r="C76" s="22"/>
      <c r="G76" s="27"/>
      <c r="H76" s="27"/>
      <c r="I76" s="27"/>
    </row>
    <row r="77" spans="1:9" x14ac:dyDescent="0.3">
      <c r="C77" s="22"/>
      <c r="G77" s="27"/>
      <c r="H77" s="27"/>
      <c r="I77" s="27"/>
    </row>
    <row r="78" spans="1:9" x14ac:dyDescent="0.3">
      <c r="G78" s="27"/>
      <c r="H78" s="27"/>
      <c r="I78" s="27"/>
    </row>
    <row r="80" spans="1:9" x14ac:dyDescent="0.3">
      <c r="A80" s="26"/>
      <c r="G80" s="26"/>
    </row>
    <row r="81" spans="1:9" x14ac:dyDescent="0.3">
      <c r="A81" s="26"/>
      <c r="B81" s="26"/>
      <c r="C81" s="26"/>
      <c r="D81" s="26"/>
      <c r="E81" s="26"/>
      <c r="F81" s="23"/>
      <c r="G81" s="26"/>
      <c r="H81" s="26"/>
      <c r="I81" s="26"/>
    </row>
    <row r="82" spans="1:9" x14ac:dyDescent="0.3">
      <c r="A82" s="26"/>
      <c r="D82"/>
      <c r="E82"/>
      <c r="G82" s="29"/>
      <c r="H82" s="29"/>
      <c r="I82" s="29"/>
    </row>
    <row r="84" spans="1:9" x14ac:dyDescent="0.3">
      <c r="D84" s="30"/>
      <c r="E84" s="30"/>
    </row>
    <row r="85" spans="1:9" x14ac:dyDescent="0.3">
      <c r="D85" s="26"/>
      <c r="E85" s="26"/>
      <c r="F85" s="26"/>
      <c r="G85" s="26"/>
    </row>
    <row r="86" spans="1:9" x14ac:dyDescent="0.3">
      <c r="A86" s="26"/>
      <c r="D86" s="26"/>
      <c r="E86" s="26"/>
      <c r="F86" s="26"/>
    </row>
    <row r="87" spans="1:9" x14ac:dyDescent="0.3">
      <c r="B87"/>
      <c r="C87"/>
      <c r="D87"/>
      <c r="E87"/>
      <c r="G87" s="19"/>
      <c r="H87"/>
      <c r="I87" s="18"/>
    </row>
    <row r="88" spans="1:9" x14ac:dyDescent="0.3">
      <c r="B88" s="14"/>
      <c r="C88" s="29"/>
      <c r="D88" s="11"/>
      <c r="F88" s="21"/>
      <c r="G88" s="11"/>
      <c r="H88" s="29"/>
      <c r="I88" s="13"/>
    </row>
    <row r="89" spans="1:9" x14ac:dyDescent="0.3">
      <c r="B89" s="14"/>
      <c r="C89" s="29"/>
      <c r="D89" s="11"/>
      <c r="F89" s="21"/>
      <c r="G89" s="11"/>
      <c r="H89" s="29"/>
      <c r="I89" s="13"/>
    </row>
    <row r="90" spans="1:9" x14ac:dyDescent="0.3">
      <c r="B90" s="14"/>
      <c r="C90" s="29"/>
      <c r="D90" s="11"/>
      <c r="F90" s="21"/>
      <c r="G90" s="11"/>
      <c r="H90" s="29"/>
      <c r="I90" s="13"/>
    </row>
    <row r="91" spans="1:9" x14ac:dyDescent="0.3">
      <c r="B91" s="14"/>
      <c r="C91" s="29"/>
      <c r="D91" s="11"/>
      <c r="F91" s="21"/>
      <c r="G91" s="11"/>
      <c r="H91" s="29"/>
      <c r="I91" s="13"/>
    </row>
    <row r="92" spans="1:9" x14ac:dyDescent="0.3">
      <c r="B92" s="14"/>
      <c r="C92" s="29"/>
      <c r="D92" s="11"/>
      <c r="F92" s="21"/>
      <c r="G92" s="11"/>
      <c r="H92" s="29"/>
      <c r="I92" s="13"/>
    </row>
    <row r="93" spans="1:9" x14ac:dyDescent="0.3">
      <c r="B93" s="14"/>
      <c r="C93" s="29"/>
      <c r="D93" s="11"/>
      <c r="F93" s="21"/>
      <c r="G93" s="11"/>
      <c r="H93" s="29"/>
      <c r="I93" s="13"/>
    </row>
    <row r="94" spans="1:9" x14ac:dyDescent="0.3">
      <c r="B94" s="14"/>
      <c r="C94" s="29"/>
      <c r="D94" s="11"/>
      <c r="F94" s="21"/>
      <c r="G94" s="11"/>
      <c r="H94" s="29"/>
      <c r="I94" s="16"/>
    </row>
    <row r="95" spans="1:9" x14ac:dyDescent="0.3">
      <c r="B95" s="14"/>
      <c r="C95" s="29"/>
      <c r="D95" s="11"/>
      <c r="F95" s="21"/>
      <c r="G95" s="11"/>
      <c r="H95" s="29"/>
      <c r="I95" s="16"/>
    </row>
    <row r="96" spans="1:9" x14ac:dyDescent="0.3">
      <c r="B96" s="14"/>
      <c r="C96" s="29"/>
      <c r="D96" s="11"/>
      <c r="F96" s="21"/>
      <c r="G96" s="11"/>
      <c r="H96" s="29"/>
      <c r="I96" s="16"/>
    </row>
    <row r="97" spans="1:9" x14ac:dyDescent="0.3">
      <c r="B97" s="14"/>
      <c r="C97" s="29"/>
      <c r="D97" s="11"/>
      <c r="F97" s="21"/>
      <c r="G97" s="11"/>
      <c r="H97" s="29"/>
      <c r="I97" s="16"/>
    </row>
    <row r="98" spans="1:9" x14ac:dyDescent="0.3">
      <c r="B98" s="14"/>
      <c r="C98" s="29"/>
      <c r="D98" s="11"/>
      <c r="F98" s="21"/>
      <c r="G98" s="11"/>
      <c r="H98" s="29"/>
      <c r="I98" s="16"/>
    </row>
    <row r="99" spans="1:9" x14ac:dyDescent="0.3">
      <c r="B99" s="14"/>
      <c r="C99" s="29"/>
      <c r="D99" s="11"/>
      <c r="F99" s="21"/>
      <c r="G99" s="11"/>
      <c r="H99" s="29"/>
      <c r="I99" s="16"/>
    </row>
    <row r="100" spans="1:9" x14ac:dyDescent="0.3">
      <c r="B100" s="14"/>
      <c r="C100" s="29"/>
      <c r="D100" s="11"/>
      <c r="F100" s="21"/>
      <c r="G100" s="11"/>
      <c r="H100" s="29"/>
      <c r="I100" s="13"/>
    </row>
    <row r="101" spans="1:9" x14ac:dyDescent="0.3">
      <c r="B101" s="14"/>
      <c r="C101" s="29"/>
      <c r="D101" s="11"/>
      <c r="F101" s="21"/>
      <c r="G101" s="11"/>
      <c r="H101" s="29"/>
      <c r="I101" s="13"/>
    </row>
    <row r="102" spans="1:9" x14ac:dyDescent="0.3">
      <c r="B102" s="14"/>
      <c r="C102" s="29"/>
      <c r="D102" s="11"/>
      <c r="F102" s="21"/>
      <c r="G102" s="11"/>
      <c r="H102" s="29"/>
      <c r="I102" s="13"/>
    </row>
    <row r="103" spans="1:9" x14ac:dyDescent="0.3">
      <c r="B103" s="14"/>
      <c r="C103" s="29"/>
      <c r="D103" s="11"/>
      <c r="F103" s="21"/>
      <c r="G103" s="11"/>
      <c r="H103" s="29"/>
      <c r="I103" s="13"/>
    </row>
    <row r="104" spans="1:9" x14ac:dyDescent="0.3">
      <c r="B104" s="14"/>
      <c r="C104" s="29"/>
      <c r="D104" s="11"/>
      <c r="F104" s="21"/>
      <c r="G104" s="11"/>
      <c r="H104" s="29"/>
      <c r="I104" s="13"/>
    </row>
    <row r="105" spans="1:9" x14ac:dyDescent="0.3">
      <c r="B105" s="14"/>
      <c r="C105" s="29"/>
      <c r="D105" s="11"/>
      <c r="F105" s="21"/>
      <c r="G105" s="11"/>
      <c r="H105" s="29"/>
      <c r="I105" s="13"/>
    </row>
    <row r="106" spans="1:9" x14ac:dyDescent="0.3">
      <c r="F106" s="21"/>
      <c r="G106" s="11"/>
      <c r="H106" s="29"/>
      <c r="I106" s="13"/>
    </row>
    <row r="107" spans="1:9" x14ac:dyDescent="0.3">
      <c r="F107" s="21"/>
      <c r="G107" s="11"/>
      <c r="H107" s="29"/>
      <c r="I107" s="13"/>
    </row>
    <row r="108" spans="1:9" x14ac:dyDescent="0.3">
      <c r="F108" s="21"/>
      <c r="G108" s="11"/>
      <c r="H108" s="29"/>
      <c r="I108" s="13"/>
    </row>
    <row r="110" spans="1:9" x14ac:dyDescent="0.3">
      <c r="A110" s="26"/>
    </row>
    <row r="111" spans="1:9" x14ac:dyDescent="0.3">
      <c r="B111" s="26"/>
      <c r="C111" s="26"/>
    </row>
    <row r="112" spans="1:9" x14ac:dyDescent="0.3">
      <c r="A112" s="26"/>
    </row>
    <row r="113" spans="1:4" x14ac:dyDescent="0.3">
      <c r="B113" s="26"/>
    </row>
    <row r="115" spans="1:4" x14ac:dyDescent="0.3">
      <c r="A115" s="26"/>
      <c r="B115" s="29"/>
      <c r="C115" s="29"/>
    </row>
    <row r="119" spans="1:4" x14ac:dyDescent="0.3">
      <c r="B119"/>
      <c r="D119"/>
    </row>
    <row r="120" spans="1:4" x14ac:dyDescent="0.3">
      <c r="B120" s="29"/>
      <c r="C120" s="29"/>
      <c r="D120" s="11"/>
    </row>
    <row r="121" spans="1:4" x14ac:dyDescent="0.3">
      <c r="B121" s="29"/>
      <c r="C121" s="29"/>
      <c r="D121" s="11"/>
    </row>
    <row r="122" spans="1:4" x14ac:dyDescent="0.3">
      <c r="B122" s="29"/>
      <c r="C122" s="29"/>
      <c r="D122" s="11"/>
    </row>
    <row r="123" spans="1:4" x14ac:dyDescent="0.3">
      <c r="B123" s="29"/>
      <c r="C123" s="29"/>
      <c r="D123" s="11"/>
    </row>
    <row r="124" spans="1:4" x14ac:dyDescent="0.3">
      <c r="B124" s="29"/>
      <c r="C124" s="29"/>
      <c r="D124" s="11"/>
    </row>
    <row r="125" spans="1:4" x14ac:dyDescent="0.3">
      <c r="B125" s="29"/>
      <c r="C125" s="29"/>
      <c r="D125" s="11"/>
    </row>
    <row r="126" spans="1:4" x14ac:dyDescent="0.3">
      <c r="B126" s="29"/>
      <c r="C126" s="29"/>
      <c r="D126" s="11"/>
    </row>
    <row r="127" spans="1:4" x14ac:dyDescent="0.3">
      <c r="B127" s="29"/>
      <c r="C127" s="29"/>
      <c r="D127" s="11"/>
    </row>
    <row r="128" spans="1:4" x14ac:dyDescent="0.3">
      <c r="B128" s="29"/>
      <c r="C128" s="29"/>
      <c r="D128" s="11"/>
    </row>
    <row r="129" spans="2:4" x14ac:dyDescent="0.3">
      <c r="B129" s="29"/>
      <c r="C129" s="29"/>
      <c r="D129" s="11"/>
    </row>
    <row r="130" spans="2:4" x14ac:dyDescent="0.3">
      <c r="B130" s="29"/>
      <c r="C130" s="29"/>
      <c r="D130" s="11"/>
    </row>
    <row r="131" spans="2:4" x14ac:dyDescent="0.3">
      <c r="B131" s="29"/>
      <c r="C131" s="29"/>
      <c r="D131" s="11"/>
    </row>
    <row r="132" spans="2:4" x14ac:dyDescent="0.3">
      <c r="B132" s="29"/>
      <c r="C132" s="29"/>
      <c r="D132" s="11"/>
    </row>
    <row r="133" spans="2:4" x14ac:dyDescent="0.3">
      <c r="B133" s="29"/>
      <c r="C133" s="29"/>
      <c r="D133" s="11"/>
    </row>
    <row r="134" spans="2:4" x14ac:dyDescent="0.3">
      <c r="B134" s="29"/>
      <c r="C134" s="29"/>
      <c r="D134" s="11"/>
    </row>
    <row r="135" spans="2:4" x14ac:dyDescent="0.3">
      <c r="B135" s="29"/>
      <c r="C135" s="29"/>
      <c r="D135" s="11"/>
    </row>
    <row r="136" spans="2:4" x14ac:dyDescent="0.3">
      <c r="B136" s="29"/>
      <c r="C136" s="29"/>
      <c r="D136" s="11"/>
    </row>
    <row r="137" spans="2:4" x14ac:dyDescent="0.3">
      <c r="B137" s="29"/>
      <c r="C137" s="29"/>
      <c r="D137" s="1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57" workbookViewId="0">
      <selection activeCell="B67" sqref="B67"/>
    </sheetView>
  </sheetViews>
  <sheetFormatPr defaultColWidth="11.5546875" defaultRowHeight="14.4" x14ac:dyDescent="0.3"/>
  <cols>
    <col min="1" max="1" width="42.6640625" customWidth="1"/>
    <col min="2" max="2" width="20.21875" customWidth="1"/>
    <col min="7" max="7" width="17.5546875" customWidth="1"/>
    <col min="8" max="8" width="12" customWidth="1"/>
    <col min="9" max="9" width="15.6640625" customWidth="1"/>
    <col min="11" max="11" width="12.5546875" customWidth="1"/>
  </cols>
  <sheetData>
    <row r="1" spans="1:11" x14ac:dyDescent="0.3">
      <c r="C1" t="s">
        <v>5</v>
      </c>
      <c r="D1" t="s">
        <v>6</v>
      </c>
      <c r="E1" t="s">
        <v>3</v>
      </c>
      <c r="F1" t="s">
        <v>8</v>
      </c>
      <c r="G1" t="s">
        <v>9</v>
      </c>
    </row>
    <row r="2" spans="1:11" x14ac:dyDescent="0.3">
      <c r="A2" t="s">
        <v>2</v>
      </c>
      <c r="B2" s="1" t="s">
        <v>27</v>
      </c>
    </row>
    <row r="3" spans="1:11" x14ac:dyDescent="0.3">
      <c r="A3" t="s">
        <v>0</v>
      </c>
      <c r="B3" s="1" t="s">
        <v>28</v>
      </c>
      <c r="C3" s="1">
        <v>0</v>
      </c>
      <c r="D3" s="1">
        <v>0.16700000000000001</v>
      </c>
      <c r="E3" s="1">
        <v>4</v>
      </c>
      <c r="F3" s="1"/>
      <c r="G3" s="1">
        <v>174.18</v>
      </c>
      <c r="I3" s="11"/>
      <c r="J3" s="14"/>
      <c r="K3" s="14"/>
    </row>
    <row r="4" spans="1:11" x14ac:dyDescent="0.3">
      <c r="A4" t="s">
        <v>1</v>
      </c>
      <c r="B4" s="1" t="s">
        <v>26</v>
      </c>
      <c r="C4" s="1">
        <v>4.9000000000000004</v>
      </c>
      <c r="D4" s="1"/>
      <c r="E4" s="1"/>
      <c r="F4" s="1"/>
      <c r="G4" s="1">
        <v>128.1705</v>
      </c>
    </row>
    <row r="5" spans="1:11" x14ac:dyDescent="0.3">
      <c r="C5" t="s">
        <v>43</v>
      </c>
    </row>
    <row r="7" spans="1:11" x14ac:dyDescent="0.3">
      <c r="A7" t="s">
        <v>14</v>
      </c>
    </row>
    <row r="8" spans="1:11" x14ac:dyDescent="0.3">
      <c r="A8" t="s">
        <v>30</v>
      </c>
    </row>
    <row r="9" spans="1:11" x14ac:dyDescent="0.3">
      <c r="A9" s="1" t="s">
        <v>4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8">
        <v>6</v>
      </c>
    </row>
    <row r="10" spans="1:11" x14ac:dyDescent="0.3">
      <c r="A10" s="1" t="s">
        <v>39</v>
      </c>
      <c r="B10" s="1">
        <v>0.2</v>
      </c>
      <c r="C10" s="1">
        <v>0.4</v>
      </c>
      <c r="D10" s="1">
        <v>0.6</v>
      </c>
      <c r="E10" s="1">
        <v>0.8</v>
      </c>
      <c r="F10" s="1">
        <v>1</v>
      </c>
      <c r="G10" s="8">
        <v>1.2</v>
      </c>
    </row>
    <row r="11" spans="1:11" x14ac:dyDescent="0.3">
      <c r="A11" s="2" t="s">
        <v>10</v>
      </c>
      <c r="B11" s="2">
        <f t="shared" ref="B11:F11" si="0">$D$3*B10</f>
        <v>3.3400000000000006E-2</v>
      </c>
      <c r="C11" s="2">
        <f t="shared" si="0"/>
        <v>6.6800000000000012E-2</v>
      </c>
      <c r="D11" s="2">
        <f t="shared" si="0"/>
        <v>0.1002</v>
      </c>
      <c r="E11" s="2">
        <f t="shared" si="0"/>
        <v>0.13360000000000002</v>
      </c>
      <c r="F11" s="2">
        <f t="shared" si="0"/>
        <v>0.16700000000000001</v>
      </c>
      <c r="G11" s="2">
        <f>$D$3*G10</f>
        <v>0.20039999999999999</v>
      </c>
    </row>
    <row r="12" spans="1:11" x14ac:dyDescent="0.3">
      <c r="A12" s="2" t="s">
        <v>37</v>
      </c>
      <c r="B12" s="2">
        <f>$C$4</f>
        <v>4.9000000000000004</v>
      </c>
      <c r="C12" s="2">
        <f t="shared" ref="C12:G12" si="1">$C$4</f>
        <v>4.9000000000000004</v>
      </c>
      <c r="D12" s="2">
        <f t="shared" si="1"/>
        <v>4.9000000000000004</v>
      </c>
      <c r="E12" s="2">
        <f t="shared" si="1"/>
        <v>4.9000000000000004</v>
      </c>
      <c r="F12" s="2">
        <f t="shared" si="1"/>
        <v>4.9000000000000004</v>
      </c>
      <c r="G12" s="2">
        <f t="shared" si="1"/>
        <v>4.9000000000000004</v>
      </c>
    </row>
    <row r="13" spans="1:11" x14ac:dyDescent="0.3">
      <c r="A13" t="s">
        <v>38</v>
      </c>
      <c r="B13" s="5">
        <f>B11/B12</f>
        <v>6.8163265306122453E-3</v>
      </c>
      <c r="C13" s="5">
        <f t="shared" ref="C13:G13" si="2">C11/C12</f>
        <v>1.3632653061224491E-2</v>
      </c>
      <c r="D13" s="5">
        <f t="shared" si="2"/>
        <v>2.0448979591836731E-2</v>
      </c>
      <c r="E13" s="5">
        <f t="shared" si="2"/>
        <v>2.7265306122448981E-2</v>
      </c>
      <c r="F13" s="5">
        <f t="shared" si="2"/>
        <v>3.4081632653061224E-2</v>
      </c>
      <c r="G13" s="5">
        <f t="shared" si="2"/>
        <v>4.0897959183673463E-2</v>
      </c>
    </row>
    <row r="15" spans="1:11" x14ac:dyDescent="0.3">
      <c r="A15" t="s">
        <v>29</v>
      </c>
    </row>
    <row r="16" spans="1:11" x14ac:dyDescent="0.3">
      <c r="A16" s="1" t="s">
        <v>7</v>
      </c>
      <c r="B16" s="1">
        <v>5</v>
      </c>
      <c r="C16" t="s">
        <v>50</v>
      </c>
    </row>
    <row r="17" spans="1:3" x14ac:dyDescent="0.3">
      <c r="A17" s="2" t="s">
        <v>13</v>
      </c>
      <c r="B17" s="2">
        <f>C4*B16*0.001*2</f>
        <v>4.9000000000000002E-2</v>
      </c>
    </row>
    <row r="18" spans="1:3" x14ac:dyDescent="0.3">
      <c r="A18" s="1" t="s">
        <v>54</v>
      </c>
      <c r="B18" s="1">
        <v>12.443440000000001</v>
      </c>
    </row>
    <row r="19" spans="1:3" x14ac:dyDescent="0.3">
      <c r="A19" s="1" t="s">
        <v>54</v>
      </c>
      <c r="B19" s="1">
        <v>12.443453999999999</v>
      </c>
    </row>
    <row r="20" spans="1:3" x14ac:dyDescent="0.3">
      <c r="A20" s="1" t="s">
        <v>54</v>
      </c>
      <c r="B20" s="1">
        <v>12.443474</v>
      </c>
    </row>
    <row r="21" spans="1:3" x14ac:dyDescent="0.3">
      <c r="A21" s="2" t="s">
        <v>55</v>
      </c>
      <c r="B21" s="2">
        <f>AVERAGE(B18:B20)</f>
        <v>12.443455999999999</v>
      </c>
    </row>
    <row r="22" spans="1:3" x14ac:dyDescent="0.3">
      <c r="A22" s="2" t="s">
        <v>56</v>
      </c>
      <c r="B22" s="2">
        <f>_xlfn.STDEV.P(B18:B20)</f>
        <v>1.3952299690799183E-5</v>
      </c>
      <c r="C22" s="41">
        <f>B22/B21</f>
        <v>1.1212559992014423E-6</v>
      </c>
    </row>
    <row r="23" spans="1:3" x14ac:dyDescent="0.3">
      <c r="A23" s="1" t="s">
        <v>57</v>
      </c>
      <c r="B23" s="1">
        <v>12.490175000000001</v>
      </c>
    </row>
    <row r="24" spans="1:3" x14ac:dyDescent="0.3">
      <c r="A24" s="1" t="s">
        <v>58</v>
      </c>
      <c r="B24" s="1">
        <v>12.490240999999999</v>
      </c>
    </row>
    <row r="25" spans="1:3" x14ac:dyDescent="0.3">
      <c r="A25" s="1" t="s">
        <v>59</v>
      </c>
      <c r="B25" s="1">
        <v>12.490228</v>
      </c>
    </row>
    <row r="26" spans="1:3" x14ac:dyDescent="0.3">
      <c r="A26" s="2" t="s">
        <v>60</v>
      </c>
      <c r="B26" s="2">
        <f>AVERAGE(B23:B25)</f>
        <v>12.490214666666667</v>
      </c>
    </row>
    <row r="27" spans="1:3" x14ac:dyDescent="0.3">
      <c r="A27" s="2" t="s">
        <v>61</v>
      </c>
      <c r="B27" s="2">
        <f>_xlfn.STDEV.P(B23:B25)</f>
        <v>2.8546258754143811E-5</v>
      </c>
    </row>
    <row r="28" spans="1:3" x14ac:dyDescent="0.3">
      <c r="A28" s="2" t="s">
        <v>62</v>
      </c>
      <c r="B28" s="39">
        <f>B26-B21</f>
        <v>4.6758666666667281E-2</v>
      </c>
    </row>
    <row r="29" spans="1:3" x14ac:dyDescent="0.3">
      <c r="A29" s="2" t="s">
        <v>63</v>
      </c>
      <c r="B29" s="39">
        <f>B27-B22</f>
        <v>1.4593959063344628E-5</v>
      </c>
      <c r="C29" s="40">
        <f>B29/B28</f>
        <v>3.1211238693741844E-4</v>
      </c>
    </row>
    <row r="30" spans="1:3" x14ac:dyDescent="0.3">
      <c r="A30" t="s">
        <v>40</v>
      </c>
    </row>
    <row r="31" spans="1:3" x14ac:dyDescent="0.3">
      <c r="A31" t="s">
        <v>41</v>
      </c>
    </row>
    <row r="32" spans="1:3" x14ac:dyDescent="0.3">
      <c r="A32" s="1" t="s">
        <v>67</v>
      </c>
      <c r="B32" s="1">
        <v>0.02</v>
      </c>
    </row>
    <row r="33" spans="1:9" x14ac:dyDescent="0.3">
      <c r="A33" s="2" t="s">
        <v>42</v>
      </c>
      <c r="B33" s="4">
        <f>B28/B16*1000*0.5</f>
        <v>4.6758666666667281</v>
      </c>
    </row>
    <row r="34" spans="1:9" x14ac:dyDescent="0.3">
      <c r="A34" s="2" t="s">
        <v>68</v>
      </c>
      <c r="B34" s="3">
        <f>B33*(B22/B21+B32/B16)</f>
        <v>1.8708709510218378E-2</v>
      </c>
      <c r="C34" s="40">
        <f>B34/B33</f>
        <v>4.0011212559992017E-3</v>
      </c>
    </row>
    <row r="35" spans="1:9" x14ac:dyDescent="0.3">
      <c r="I35" s="5"/>
    </row>
    <row r="36" spans="1:9" x14ac:dyDescent="0.3">
      <c r="A36" s="34" t="s">
        <v>12</v>
      </c>
      <c r="B36" s="34">
        <v>1</v>
      </c>
      <c r="C36" s="34">
        <v>2</v>
      </c>
      <c r="D36" s="34">
        <v>3</v>
      </c>
      <c r="E36" s="34">
        <v>4</v>
      </c>
      <c r="F36" s="34">
        <v>5</v>
      </c>
      <c r="G36" s="34">
        <v>6</v>
      </c>
    </row>
    <row r="37" spans="1:9" x14ac:dyDescent="0.3">
      <c r="A37" s="35" t="s">
        <v>7</v>
      </c>
      <c r="B37" s="35">
        <v>2</v>
      </c>
      <c r="C37" s="35">
        <v>1</v>
      </c>
      <c r="D37" s="35">
        <v>1</v>
      </c>
      <c r="E37" s="35">
        <v>1</v>
      </c>
      <c r="F37" s="35">
        <v>1</v>
      </c>
      <c r="G37" s="35">
        <v>1</v>
      </c>
    </row>
    <row r="38" spans="1:9" x14ac:dyDescent="0.3">
      <c r="A38" s="35" t="s">
        <v>73</v>
      </c>
      <c r="B38" s="35">
        <v>1.4999999999999999E-2</v>
      </c>
      <c r="C38" s="35">
        <v>0.01</v>
      </c>
      <c r="D38" s="35">
        <v>0.01</v>
      </c>
      <c r="E38" s="35">
        <v>0.01</v>
      </c>
      <c r="F38" s="35">
        <v>0.01</v>
      </c>
      <c r="G38" s="35">
        <v>0.01</v>
      </c>
    </row>
    <row r="39" spans="1:9" x14ac:dyDescent="0.3">
      <c r="A39" s="2" t="s">
        <v>76</v>
      </c>
      <c r="B39" s="44">
        <f>B38/B37</f>
        <v>7.4999999999999997E-3</v>
      </c>
      <c r="C39" s="44">
        <f t="shared" ref="C39:G39" si="3">C38/C37</f>
        <v>0.01</v>
      </c>
      <c r="D39" s="44">
        <f t="shared" si="3"/>
        <v>0.01</v>
      </c>
      <c r="E39" s="44">
        <f t="shared" si="3"/>
        <v>0.01</v>
      </c>
      <c r="F39" s="44">
        <f t="shared" si="3"/>
        <v>0.01</v>
      </c>
      <c r="G39" s="44">
        <f t="shared" si="3"/>
        <v>0.01</v>
      </c>
    </row>
    <row r="40" spans="1:9" x14ac:dyDescent="0.3">
      <c r="A40" s="36" t="s">
        <v>11</v>
      </c>
      <c r="B40" s="37">
        <f t="shared" ref="B40:G40" si="4">B37*0.001*B11*$G$3</f>
        <v>1.1635224000000003E-2</v>
      </c>
      <c r="C40" s="37">
        <f t="shared" si="4"/>
        <v>1.1635224000000003E-2</v>
      </c>
      <c r="D40" s="37">
        <f t="shared" si="4"/>
        <v>1.7452835999999999E-2</v>
      </c>
      <c r="E40" s="37">
        <f t="shared" si="4"/>
        <v>2.3270448000000006E-2</v>
      </c>
      <c r="F40" s="37">
        <f t="shared" si="4"/>
        <v>2.9088060000000006E-2</v>
      </c>
      <c r="G40" s="37">
        <f t="shared" si="4"/>
        <v>3.4905671999999999E-2</v>
      </c>
    </row>
    <row r="41" spans="1:9" x14ac:dyDescent="0.3">
      <c r="A41" s="1" t="s">
        <v>54</v>
      </c>
      <c r="B41" s="42">
        <v>8.9489479999999997</v>
      </c>
      <c r="C41" s="42">
        <v>6.7152349999999998</v>
      </c>
      <c r="D41" s="42">
        <v>6.7152719999999997</v>
      </c>
      <c r="E41" s="42">
        <v>6.7153080000000003</v>
      </c>
      <c r="F41" s="42">
        <v>6.7152669999999999</v>
      </c>
      <c r="G41" s="42">
        <v>6.7153159999999996</v>
      </c>
    </row>
    <row r="42" spans="1:9" x14ac:dyDescent="0.3">
      <c r="A42" s="1" t="s">
        <v>54</v>
      </c>
      <c r="B42" s="42">
        <v>8.9489330000000002</v>
      </c>
      <c r="C42" s="42">
        <v>6.7152409999999998</v>
      </c>
      <c r="D42" s="42">
        <v>6.7152919999999998</v>
      </c>
      <c r="E42" s="42">
        <v>6.7153299999999998</v>
      </c>
      <c r="F42" s="42">
        <v>6.7152539999999998</v>
      </c>
      <c r="G42" s="42">
        <v>6.7153150000000004</v>
      </c>
    </row>
    <row r="43" spans="1:9" x14ac:dyDescent="0.3">
      <c r="A43" s="1" t="s">
        <v>54</v>
      </c>
      <c r="B43" s="42">
        <v>8.9489339999999995</v>
      </c>
      <c r="C43" s="42">
        <v>6.7152609999999999</v>
      </c>
      <c r="D43" s="42">
        <v>6.7152950000000002</v>
      </c>
      <c r="E43" s="42">
        <v>6.7153150000000004</v>
      </c>
      <c r="F43" s="42">
        <v>6.7152640000000003</v>
      </c>
      <c r="G43" s="42">
        <v>6.7153270000000003</v>
      </c>
    </row>
    <row r="44" spans="1:9" x14ac:dyDescent="0.3">
      <c r="A44" s="2" t="s">
        <v>69</v>
      </c>
      <c r="B44" s="38">
        <f>AVERAGE(B41:B43)</f>
        <v>8.9489383333333326</v>
      </c>
      <c r="C44" s="38">
        <f t="shared" ref="C44:G44" si="5">AVERAGE(C41:C43)</f>
        <v>6.7152456666666653</v>
      </c>
      <c r="D44" s="38">
        <f t="shared" si="5"/>
        <v>6.7152863333333341</v>
      </c>
      <c r="E44" s="38">
        <f t="shared" si="5"/>
        <v>6.7153176666666665</v>
      </c>
      <c r="F44" s="38">
        <f t="shared" si="5"/>
        <v>6.7152616666666667</v>
      </c>
      <c r="G44" s="38">
        <f t="shared" si="5"/>
        <v>6.7153193333333334</v>
      </c>
    </row>
    <row r="45" spans="1:9" x14ac:dyDescent="0.3">
      <c r="A45" s="2" t="s">
        <v>70</v>
      </c>
      <c r="B45" s="38">
        <f>_xlfn.STDEV.P(B41:B43)</f>
        <v>6.8475461946153641E-6</v>
      </c>
      <c r="C45" s="38">
        <f t="shared" ref="C45:G45" si="6">_xlfn.STDEV.P(C41:C43)</f>
        <v>1.1115554667066454E-5</v>
      </c>
      <c r="D45" s="38">
        <f t="shared" si="6"/>
        <v>1.0208928554255682E-5</v>
      </c>
      <c r="E45" s="38">
        <f t="shared" si="6"/>
        <v>9.1772665984014449E-6</v>
      </c>
      <c r="F45" s="38">
        <f t="shared" si="6"/>
        <v>5.5577773335953746E-6</v>
      </c>
      <c r="G45" s="38">
        <f t="shared" si="6"/>
        <v>5.4365021435397745E-6</v>
      </c>
    </row>
    <row r="46" spans="1:9" x14ac:dyDescent="0.3">
      <c r="A46" s="2" t="s">
        <v>75</v>
      </c>
      <c r="B46" s="45">
        <f>B45/B44</f>
        <v>7.6517972742189699E-7</v>
      </c>
      <c r="C46" s="45">
        <f t="shared" ref="C46:G46" si="7">C45/C44</f>
        <v>1.6552714850392105E-6</v>
      </c>
      <c r="D46" s="45">
        <f t="shared" si="7"/>
        <v>1.520252160147008E-6</v>
      </c>
      <c r="E46" s="45">
        <f t="shared" si="7"/>
        <v>1.3666168979548566E-6</v>
      </c>
      <c r="F46" s="45">
        <f t="shared" si="7"/>
        <v>8.2763377057712688E-7</v>
      </c>
      <c r="G46" s="45">
        <f t="shared" si="7"/>
        <v>8.0956718119929182E-7</v>
      </c>
    </row>
    <row r="47" spans="1:9" x14ac:dyDescent="0.3">
      <c r="A47" s="1" t="s">
        <v>51</v>
      </c>
      <c r="B47" s="42">
        <v>8.9611669999999997</v>
      </c>
      <c r="C47" s="42">
        <v>6.7275109999999998</v>
      </c>
      <c r="D47" s="42">
        <v>6.7333239999999996</v>
      </c>
      <c r="E47" s="42">
        <v>6.7392560000000001</v>
      </c>
      <c r="F47" s="42">
        <v>6.7445449999999996</v>
      </c>
      <c r="G47" s="42">
        <v>6.750267</v>
      </c>
    </row>
    <row r="48" spans="1:9" x14ac:dyDescent="0.3">
      <c r="A48" s="1" t="s">
        <v>53</v>
      </c>
      <c r="B48" s="42">
        <v>8.9611669999999997</v>
      </c>
      <c r="C48" s="42">
        <v>6.7275090000000004</v>
      </c>
      <c r="D48" s="42">
        <v>6.7333720000000001</v>
      </c>
      <c r="E48" s="42">
        <v>6.7393000000000001</v>
      </c>
      <c r="F48" s="42">
        <v>6.7446159999999997</v>
      </c>
      <c r="G48" s="42">
        <v>6.7503169999999999</v>
      </c>
    </row>
    <row r="49" spans="1:7" x14ac:dyDescent="0.3">
      <c r="A49" s="1" t="s">
        <v>52</v>
      </c>
      <c r="B49" s="42">
        <v>8.9611630000000009</v>
      </c>
      <c r="C49" s="42">
        <v>6.7275169999999997</v>
      </c>
      <c r="D49" s="42">
        <v>6.7333410000000002</v>
      </c>
      <c r="E49" s="42">
        <v>6.739312</v>
      </c>
      <c r="F49" s="42">
        <v>6.7446359999999999</v>
      </c>
      <c r="G49" s="42">
        <v>6.750305</v>
      </c>
    </row>
    <row r="50" spans="1:7" x14ac:dyDescent="0.3">
      <c r="A50" s="2" t="s">
        <v>69</v>
      </c>
      <c r="B50" s="38">
        <f>AVERAGE(B47:B49)</f>
        <v>8.9611656666666661</v>
      </c>
      <c r="C50" s="38">
        <f t="shared" ref="C50" si="8">AVERAGE(C47:C49)</f>
        <v>6.7275123333333333</v>
      </c>
      <c r="D50" s="38">
        <f t="shared" ref="D50" si="9">AVERAGE(D47:D49)</f>
        <v>6.7333456666666658</v>
      </c>
      <c r="E50" s="38">
        <f t="shared" ref="E50" si="10">AVERAGE(E47:E49)</f>
        <v>6.7392893333333346</v>
      </c>
      <c r="F50" s="38">
        <f t="shared" ref="F50" si="11">AVERAGE(F47:F49)</f>
        <v>6.744599</v>
      </c>
      <c r="G50" s="38">
        <f t="shared" ref="G50" si="12">AVERAGE(G47:G49)</f>
        <v>6.7502963333333339</v>
      </c>
    </row>
    <row r="51" spans="1:7" x14ac:dyDescent="0.3">
      <c r="A51" s="2" t="s">
        <v>70</v>
      </c>
      <c r="B51" s="38">
        <f>_xlfn.STDEV.P(B47:B49)</f>
        <v>1.885618082590312E-6</v>
      </c>
      <c r="C51" s="38">
        <f t="shared" ref="C51:G51" si="13">_xlfn.STDEV.P(C47:C49)</f>
        <v>3.399346342173599E-6</v>
      </c>
      <c r="D51" s="38">
        <f t="shared" si="13"/>
        <v>1.9871811414555585E-5</v>
      </c>
      <c r="E51" s="38">
        <f t="shared" si="13"/>
        <v>2.4073960113628376E-5</v>
      </c>
      <c r="F51" s="38">
        <f t="shared" si="13"/>
        <v>3.9046980250404162E-5</v>
      </c>
      <c r="G51" s="38">
        <f t="shared" si="13"/>
        <v>2.1312489817487669E-5</v>
      </c>
    </row>
    <row r="52" spans="1:7" x14ac:dyDescent="0.3">
      <c r="A52" s="2" t="s">
        <v>71</v>
      </c>
      <c r="B52" s="38">
        <f>B50-B44</f>
        <v>1.222733333333359E-2</v>
      </c>
      <c r="C52" s="38">
        <f t="shared" ref="C52:G52" si="14">C50-C44</f>
        <v>1.226666666666798E-2</v>
      </c>
      <c r="D52" s="38">
        <f t="shared" si="14"/>
        <v>1.8059333333331651E-2</v>
      </c>
      <c r="E52" s="38">
        <f t="shared" si="14"/>
        <v>2.3971666666668057E-2</v>
      </c>
      <c r="F52" s="38">
        <f t="shared" si="14"/>
        <v>2.9337333333333326E-2</v>
      </c>
      <c r="G52" s="38">
        <f t="shared" si="14"/>
        <v>3.497700000000048E-2</v>
      </c>
    </row>
    <row r="53" spans="1:7" x14ac:dyDescent="0.3">
      <c r="A53" s="2" t="s">
        <v>70</v>
      </c>
      <c r="B53" s="38">
        <f>ABS( B51-B45)</f>
        <v>4.9619281120250521E-6</v>
      </c>
      <c r="C53" s="38">
        <f t="shared" ref="C53:G53" si="15">ABS( C51-C45)</f>
        <v>7.7162083248928541E-6</v>
      </c>
      <c r="D53" s="38">
        <f t="shared" si="15"/>
        <v>9.6628828602999034E-6</v>
      </c>
      <c r="E53" s="38">
        <f t="shared" si="15"/>
        <v>1.4896693515226931E-5</v>
      </c>
      <c r="F53" s="38">
        <f t="shared" si="15"/>
        <v>3.3489202916808787E-5</v>
      </c>
      <c r="G53" s="38">
        <f t="shared" si="15"/>
        <v>1.5875987673947893E-5</v>
      </c>
    </row>
    <row r="54" spans="1:7" x14ac:dyDescent="0.3">
      <c r="A54" s="2" t="s">
        <v>75</v>
      </c>
      <c r="B54" s="45">
        <f>B53/B52</f>
        <v>4.0580623564895162E-4</v>
      </c>
      <c r="C54" s="45">
        <f t="shared" ref="C54" si="16">C53/C52</f>
        <v>6.2903872213793707E-4</v>
      </c>
      <c r="D54" s="45">
        <f t="shared" ref="D54" si="17">D53/D52</f>
        <v>5.3506309906054873E-4</v>
      </c>
      <c r="E54" s="45">
        <f t="shared" ref="E54" si="18">E53/E52</f>
        <v>6.2142919482275195E-4</v>
      </c>
      <c r="F54" s="45">
        <f t="shared" ref="F54" si="19">F53/F52</f>
        <v>1.1415217101125572E-3</v>
      </c>
      <c r="G54" s="45">
        <f t="shared" ref="G54" si="20">G53/G52</f>
        <v>4.5389792360544574E-4</v>
      </c>
    </row>
    <row r="55" spans="1:7" x14ac:dyDescent="0.3">
      <c r="A55" t="s">
        <v>15</v>
      </c>
    </row>
    <row r="56" spans="1:7" x14ac:dyDescent="0.3">
      <c r="A56" s="2" t="s">
        <v>21</v>
      </c>
      <c r="B56" s="3">
        <f t="shared" ref="B56:G56" si="21">B52/$G$3/(B37*0.001)</f>
        <v>3.5099705285720491E-2</v>
      </c>
      <c r="C56" s="3">
        <f t="shared" si="21"/>
        <v>7.042523060436319E-2</v>
      </c>
      <c r="D56" s="3">
        <f t="shared" si="21"/>
        <v>0.10368201477397893</v>
      </c>
      <c r="E56" s="3">
        <f t="shared" si="21"/>
        <v>0.13762582768784049</v>
      </c>
      <c r="F56" s="3">
        <f t="shared" si="21"/>
        <v>0.16843112488996054</v>
      </c>
      <c r="G56" s="3">
        <f t="shared" si="21"/>
        <v>0.20080950740613435</v>
      </c>
    </row>
    <row r="57" spans="1:7" x14ac:dyDescent="0.3">
      <c r="A57" s="2" t="s">
        <v>72</v>
      </c>
      <c r="B57" s="3">
        <f t="shared" ref="B57:G57" si="22">B56*(B53/B52+B38/$B$37)</f>
        <v>2.7749146891728954E-4</v>
      </c>
      <c r="C57" s="3">
        <f t="shared" si="22"/>
        <v>3.964263500874541E-4</v>
      </c>
      <c r="D57" s="3">
        <f t="shared" si="22"/>
        <v>5.7388649401170135E-4</v>
      </c>
      <c r="E57" s="3">
        <f t="shared" si="22"/>
        <v>7.7365384572607198E-4</v>
      </c>
      <c r="F57" s="3">
        <f t="shared" si="22"/>
        <v>1.0344234101703723E-3</v>
      </c>
      <c r="G57" s="3">
        <f t="shared" si="22"/>
        <v>1.0951945554825485E-3</v>
      </c>
    </row>
    <row r="58" spans="1:7" x14ac:dyDescent="0.3">
      <c r="A58" s="2" t="s">
        <v>75</v>
      </c>
      <c r="B58" s="43">
        <f>B57/B56</f>
        <v>7.9058062356489513E-3</v>
      </c>
      <c r="C58" s="43">
        <f t="shared" ref="C58" si="23">C57/C56</f>
        <v>5.6290387221379374E-3</v>
      </c>
      <c r="D58" s="43">
        <f t="shared" ref="D58" si="24">D57/D56</f>
        <v>5.5350630990605486E-3</v>
      </c>
      <c r="E58" s="43">
        <f t="shared" ref="E58" si="25">E57/E56</f>
        <v>5.6214291948227524E-3</v>
      </c>
      <c r="F58" s="43">
        <f t="shared" ref="F58" si="26">F57/F56</f>
        <v>6.1415217101125578E-3</v>
      </c>
      <c r="G58" s="43">
        <f t="shared" ref="G58" si="27">G57/G56</f>
        <v>5.4538979236054457E-3</v>
      </c>
    </row>
    <row r="59" spans="1:7" x14ac:dyDescent="0.3">
      <c r="A59" s="2" t="s">
        <v>34</v>
      </c>
      <c r="B59" s="3">
        <f>$B$33</f>
        <v>4.6758666666667281</v>
      </c>
      <c r="C59" s="3">
        <f t="shared" ref="C59:G59" si="28">$B$33</f>
        <v>4.6758666666667281</v>
      </c>
      <c r="D59" s="3">
        <f t="shared" si="28"/>
        <v>4.6758666666667281</v>
      </c>
      <c r="E59" s="3">
        <f t="shared" si="28"/>
        <v>4.6758666666667281</v>
      </c>
      <c r="F59" s="3">
        <f t="shared" si="28"/>
        <v>4.6758666666667281</v>
      </c>
      <c r="G59" s="3">
        <f t="shared" si="28"/>
        <v>4.6758666666667281</v>
      </c>
    </row>
    <row r="60" spans="1:7" x14ac:dyDescent="0.3">
      <c r="A60" s="2" t="s">
        <v>72</v>
      </c>
      <c r="B60" s="3">
        <f>$B$34</f>
        <v>1.8708709510218378E-2</v>
      </c>
      <c r="C60" s="3">
        <f t="shared" ref="C60:G60" si="29">$B$34</f>
        <v>1.8708709510218378E-2</v>
      </c>
      <c r="D60" s="3">
        <f t="shared" si="29"/>
        <v>1.8708709510218378E-2</v>
      </c>
      <c r="E60" s="3">
        <f t="shared" si="29"/>
        <v>1.8708709510218378E-2</v>
      </c>
      <c r="F60" s="3">
        <f t="shared" si="29"/>
        <v>1.8708709510218378E-2</v>
      </c>
      <c r="G60" s="3">
        <f t="shared" si="29"/>
        <v>1.8708709510218378E-2</v>
      </c>
    </row>
    <row r="61" spans="1:7" x14ac:dyDescent="0.3">
      <c r="A61" s="2" t="s">
        <v>32</v>
      </c>
      <c r="B61" s="4">
        <f t="shared" ref="B61:G61" si="30">B56/B59</f>
        <v>7.5065667581881495E-3</v>
      </c>
      <c r="C61" s="4">
        <f t="shared" si="30"/>
        <v>1.5061428313687786E-2</v>
      </c>
      <c r="D61" s="4">
        <f t="shared" si="30"/>
        <v>2.2173860412467754E-2</v>
      </c>
      <c r="E61" s="4">
        <f t="shared" si="30"/>
        <v>2.943322329290228E-2</v>
      </c>
      <c r="F61" s="4">
        <f t="shared" si="30"/>
        <v>3.6021370346308347E-2</v>
      </c>
      <c r="G61" s="4">
        <f t="shared" si="30"/>
        <v>4.2945943869114822E-2</v>
      </c>
    </row>
    <row r="62" spans="1:7" x14ac:dyDescent="0.3">
      <c r="A62" s="2" t="s">
        <v>74</v>
      </c>
      <c r="B62" s="3">
        <f t="shared" ref="B62:G62" si="31">B56/B59</f>
        <v>7.5065667581881495E-3</v>
      </c>
      <c r="C62" s="3">
        <f t="shared" si="31"/>
        <v>1.5061428313687786E-2</v>
      </c>
      <c r="D62" s="3">
        <f t="shared" si="31"/>
        <v>2.2173860412467754E-2</v>
      </c>
      <c r="E62" s="3">
        <f t="shared" si="31"/>
        <v>2.943322329290228E-2</v>
      </c>
      <c r="F62" s="3">
        <f t="shared" si="31"/>
        <v>3.6021370346308347E-2</v>
      </c>
      <c r="G62" s="3">
        <f t="shared" si="31"/>
        <v>4.2945943869114822E-2</v>
      </c>
    </row>
    <row r="63" spans="1:7" x14ac:dyDescent="0.3">
      <c r="A63" s="2" t="s">
        <v>66</v>
      </c>
      <c r="B63" s="3">
        <f t="shared" ref="B63:G63" si="32">B62*(B57/B56+B60/B59)</f>
        <v>8.9380146100962642E-5</v>
      </c>
      <c r="C63" s="3">
        <f t="shared" si="32"/>
        <v>1.4504396416005767E-4</v>
      </c>
      <c r="D63" s="3">
        <f t="shared" si="32"/>
        <v>2.1145402075665375E-4</v>
      </c>
      <c r="E63" s="3">
        <f t="shared" si="32"/>
        <v>2.8322267606626007E-4</v>
      </c>
      <c r="F63" s="3">
        <f t="shared" si="32"/>
        <v>3.6535189857269111E-4</v>
      </c>
      <c r="G63" s="3">
        <f t="shared" si="32"/>
        <v>4.0605472296870529E-4</v>
      </c>
    </row>
    <row r="64" spans="1:7" x14ac:dyDescent="0.3">
      <c r="A64" s="7" t="s">
        <v>75</v>
      </c>
      <c r="B64" s="43">
        <f>B63/B62</f>
        <v>1.1906927491648154E-2</v>
      </c>
      <c r="C64" s="43">
        <f t="shared" ref="C64:G64" si="33">C63/C62</f>
        <v>9.63015997813714E-3</v>
      </c>
      <c r="D64" s="43">
        <f t="shared" si="33"/>
        <v>9.5361843550597503E-3</v>
      </c>
      <c r="E64" s="43">
        <f t="shared" si="33"/>
        <v>9.6225504508219532E-3</v>
      </c>
      <c r="F64" s="43">
        <f t="shared" si="33"/>
        <v>1.014264296611176E-2</v>
      </c>
      <c r="G64" s="43">
        <f t="shared" si="33"/>
        <v>9.4550191796046474E-3</v>
      </c>
    </row>
    <row r="68" spans="1:7" x14ac:dyDescent="0.3">
      <c r="A68" s="5"/>
      <c r="B68" s="5"/>
      <c r="C68" s="5"/>
      <c r="D68" s="5"/>
      <c r="E68" s="5"/>
      <c r="F68" s="5"/>
      <c r="G68" s="5"/>
    </row>
    <row r="69" spans="1:7" x14ac:dyDescent="0.3">
      <c r="A69" s="5"/>
      <c r="B69" s="5"/>
      <c r="C69" s="5"/>
      <c r="D69" s="5"/>
      <c r="E69" s="5"/>
      <c r="F69" s="5"/>
    </row>
    <row r="70" spans="1:7" x14ac:dyDescent="0.3">
      <c r="A70" s="5"/>
      <c r="B70" s="5"/>
    </row>
    <row r="71" spans="1:7" x14ac:dyDescent="0.3">
      <c r="A71" s="5"/>
      <c r="B71" s="5"/>
    </row>
    <row r="72" spans="1:7" x14ac:dyDescent="0.3">
      <c r="A72" s="5"/>
      <c r="B72" s="5"/>
    </row>
    <row r="73" spans="1:7" x14ac:dyDescent="0.3">
      <c r="A73" s="5"/>
      <c r="B73" s="5"/>
    </row>
    <row r="74" spans="1:7" x14ac:dyDescent="0.3">
      <c r="A74" s="5"/>
      <c r="B74" s="5"/>
    </row>
    <row r="75" spans="1:7" x14ac:dyDescent="0.3">
      <c r="A75" s="5"/>
      <c r="B75" s="5"/>
    </row>
    <row r="76" spans="1:7" x14ac:dyDescent="0.3">
      <c r="A76" s="5"/>
    </row>
    <row r="81" spans="1:10" x14ac:dyDescent="0.3">
      <c r="A81" s="33"/>
      <c r="E81" s="48"/>
      <c r="F81" s="48"/>
      <c r="G81" s="48"/>
    </row>
    <row r="82" spans="1:10" ht="15.6" x14ac:dyDescent="0.3">
      <c r="A82" s="32"/>
      <c r="C82" s="33"/>
      <c r="E82" s="33"/>
      <c r="F82" s="33"/>
      <c r="G82" s="33"/>
    </row>
    <row r="83" spans="1:10" x14ac:dyDescent="0.3">
      <c r="A83" s="33"/>
      <c r="C83" s="33"/>
      <c r="E83" s="33"/>
      <c r="F83" s="33"/>
      <c r="G83" s="33"/>
    </row>
    <row r="84" spans="1:10" x14ac:dyDescent="0.3">
      <c r="A84" s="33"/>
      <c r="C84" s="33"/>
      <c r="E84" s="9"/>
      <c r="F84" s="9"/>
      <c r="G84" s="9"/>
    </row>
    <row r="85" spans="1:10" x14ac:dyDescent="0.3">
      <c r="A85" s="33"/>
      <c r="C85" s="33"/>
      <c r="E85" s="9"/>
      <c r="F85" s="9"/>
      <c r="G85" s="9"/>
    </row>
    <row r="86" spans="1:10" x14ac:dyDescent="0.3">
      <c r="A86" s="33"/>
      <c r="C86" s="33"/>
      <c r="E86" s="9"/>
      <c r="F86" s="9"/>
      <c r="G86" s="9"/>
    </row>
    <row r="87" spans="1:10" x14ac:dyDescent="0.3">
      <c r="A87" s="33"/>
      <c r="B87" s="33"/>
      <c r="C87" s="33"/>
      <c r="D87" s="9"/>
      <c r="E87" s="9"/>
      <c r="F87" s="9"/>
      <c r="G87" s="9"/>
    </row>
    <row r="88" spans="1:10" x14ac:dyDescent="0.3">
      <c r="A88" s="33"/>
      <c r="B88" s="33"/>
      <c r="C88" s="33"/>
      <c r="D88" s="9"/>
      <c r="E88" s="9"/>
      <c r="F88" s="9"/>
      <c r="G88" s="9"/>
    </row>
    <row r="89" spans="1:10" x14ac:dyDescent="0.3">
      <c r="A89" s="33"/>
      <c r="B89" s="33"/>
      <c r="C89" s="33"/>
      <c r="D89" s="9"/>
      <c r="E89" s="9"/>
      <c r="F89" s="9"/>
      <c r="G89" s="9"/>
    </row>
    <row r="90" spans="1:10" x14ac:dyDescent="0.3">
      <c r="A90" s="33"/>
      <c r="B90" s="33"/>
      <c r="C90" s="33"/>
      <c r="D90" s="9"/>
      <c r="E90" s="9"/>
      <c r="F90" s="9"/>
      <c r="G90" s="9"/>
    </row>
    <row r="91" spans="1:10" x14ac:dyDescent="0.3">
      <c r="D91" s="5"/>
      <c r="E91" s="5"/>
    </row>
    <row r="93" spans="1:10" x14ac:dyDescent="0.3">
      <c r="F93" s="6"/>
      <c r="G93" s="6"/>
      <c r="H93" s="6"/>
      <c r="I93" s="6"/>
      <c r="J93" s="6"/>
    </row>
    <row r="94" spans="1:10" x14ac:dyDescent="0.3">
      <c r="I94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MINLP 1 calibration</vt:lpstr>
      <vt:lpstr>MINLP 2 calibration</vt:lpstr>
      <vt:lpstr>MINLP 2 standard preparation</vt:lpstr>
      <vt:lpstr>density12dimethyl3nitrobenzene</vt:lpstr>
      <vt:lpstr>densityNitrobenzene</vt:lpstr>
      <vt:lpstr>densityToluene</vt:lpstr>
      <vt:lpstr>dimethyl3nitrobenzeneDensity</vt:lpstr>
      <vt:lpstr>molarMass12dimethyl3nitrobenzene</vt:lpstr>
      <vt:lpstr>molarMass15dinitronaphthalene</vt:lpstr>
      <vt:lpstr>molarMass1Benzyl5nitroindole</vt:lpstr>
      <vt:lpstr>molarMassNitrobenzene</vt:lpstr>
      <vt:lpstr>molarMassToluene</vt:lpstr>
      <vt:lpstr>nitrobenzeneDensity</vt:lpstr>
      <vt:lpstr>tolueneDensity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2018-02-22T18:13:33Z</dcterms:modified>
</cp:coreProperties>
</file>