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drawings/drawing8.xml" ContentType="application/vnd.openxmlformats-officedocument.drawing+xml"/>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9.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05" yWindow="420" windowWidth="27360" windowHeight="14715" tabRatio="921" firstSheet="2" activeTab="8"/>
  </bookViews>
  <sheets>
    <sheet name="DEAD A-E" sheetId="38" r:id="rId1"/>
    <sheet name=" DCPEAC A-E" sheetId="39" r:id="rId2"/>
    <sheet name=" DBPEAC A-E" sheetId="40" r:id="rId3"/>
    <sheet name="Reactants 1.0 eq conc" sheetId="43" r:id="rId4"/>
    <sheet name=" Reactants 1.0 4.0 eq conc" sheetId="44" r:id="rId5"/>
    <sheet name="DEAD 0.1 eq, PhI(OAc)2 2.0 eq" sheetId="48" r:id="rId6"/>
    <sheet name="DCPEAC 0.1eq, Fe(Pc) 0.1eq" sheetId="45" r:id="rId7"/>
    <sheet name="Phosphine 0.1eq, DCPEAC 1.2eq" sheetId="46" r:id="rId8"/>
    <sheet name="&quot;Fully catalytic&quot;" sheetId="47" r:id="rId9"/>
  </sheets>
  <calcPr calcId="145621" concurrentCalc="0"/>
</workbook>
</file>

<file path=xl/calcChain.xml><?xml version="1.0" encoding="utf-8"?>
<calcChain xmlns="http://schemas.openxmlformats.org/spreadsheetml/2006/main">
  <c r="D382" i="45" l="1"/>
  <c r="D369" i="45"/>
  <c r="T375" i="45"/>
  <c r="R375" i="45"/>
  <c r="L378" i="46"/>
  <c r="L378" i="45"/>
  <c r="T107" i="45"/>
  <c r="R107" i="45"/>
  <c r="O110" i="45"/>
  <c r="P371" i="45"/>
  <c r="L311" i="45"/>
  <c r="L86" i="47"/>
  <c r="I81" i="47"/>
  <c r="I67" i="47"/>
  <c r="I51" i="47"/>
  <c r="O58" i="47"/>
  <c r="D49" i="47"/>
  <c r="D48" i="47"/>
  <c r="L27" i="47"/>
  <c r="O29" i="47"/>
  <c r="L19" i="47"/>
  <c r="I20" i="47"/>
  <c r="I103" i="46"/>
  <c r="D103" i="46"/>
  <c r="L97" i="46"/>
  <c r="L96" i="46"/>
  <c r="L95" i="46"/>
  <c r="L81" i="46"/>
  <c r="L62" i="46"/>
  <c r="I62" i="46"/>
  <c r="I63" i="46"/>
  <c r="D48" i="46"/>
  <c r="D47" i="46"/>
  <c r="R53" i="46"/>
  <c r="T53" i="46"/>
  <c r="I19" i="46"/>
  <c r="I47" i="46"/>
  <c r="I49" i="46"/>
  <c r="I21" i="46"/>
  <c r="L26" i="46"/>
  <c r="L79" i="45"/>
  <c r="I62" i="45"/>
  <c r="I63" i="45"/>
  <c r="L62" i="45"/>
  <c r="L47" i="45"/>
  <c r="G48" i="45"/>
  <c r="D47" i="45"/>
  <c r="O56" i="45"/>
  <c r="L28" i="45"/>
  <c r="L27" i="45"/>
  <c r="L26" i="45"/>
  <c r="L25" i="45"/>
  <c r="G20" i="45"/>
  <c r="T25" i="45"/>
  <c r="O28" i="45"/>
  <c r="L19" i="45"/>
  <c r="O406" i="48"/>
  <c r="L331" i="48"/>
  <c r="L291" i="48"/>
  <c r="L295" i="48"/>
  <c r="L283" i="48"/>
  <c r="L267" i="48"/>
  <c r="L228" i="48"/>
  <c r="L218" i="48"/>
  <c r="L198" i="48"/>
  <c r="L143" i="48"/>
  <c r="L133" i="48"/>
  <c r="L130" i="48"/>
  <c r="L89" i="48"/>
  <c r="L75" i="48"/>
  <c r="I75" i="48"/>
  <c r="G76" i="48"/>
  <c r="G75" i="48"/>
  <c r="P64" i="48"/>
  <c r="L64" i="48"/>
  <c r="I64" i="48"/>
  <c r="L68" i="48"/>
  <c r="L62" i="48"/>
  <c r="I62" i="48"/>
  <c r="L47" i="48"/>
  <c r="I47" i="48"/>
  <c r="G48" i="48"/>
  <c r="P21" i="48"/>
  <c r="L21" i="48"/>
  <c r="I21" i="48"/>
  <c r="G21" i="48"/>
  <c r="E21" i="48"/>
  <c r="O28" i="48"/>
  <c r="J501" i="47"/>
  <c r="L22" i="47"/>
  <c r="L28" i="47"/>
  <c r="I501" i="47"/>
  <c r="H501" i="47"/>
  <c r="G501" i="47"/>
  <c r="E51" i="47"/>
  <c r="L54" i="47"/>
  <c r="F502" i="47"/>
  <c r="F501" i="47"/>
  <c r="J470" i="46"/>
  <c r="D49" i="46"/>
  <c r="L55" i="46"/>
  <c r="I470" i="46"/>
  <c r="L54" i="46"/>
  <c r="H470" i="46"/>
  <c r="L53" i="46"/>
  <c r="G470" i="46"/>
  <c r="E49" i="46"/>
  <c r="L52" i="46"/>
  <c r="F470" i="46"/>
  <c r="J469" i="46"/>
  <c r="L27" i="46"/>
  <c r="I469" i="46"/>
  <c r="H469" i="46"/>
  <c r="G469" i="46"/>
  <c r="F469" i="46"/>
  <c r="J470" i="45"/>
  <c r="D48" i="45"/>
  <c r="D49" i="45"/>
  <c r="L55" i="45"/>
  <c r="I470" i="45"/>
  <c r="L54" i="45"/>
  <c r="H470" i="45"/>
  <c r="L53" i="45"/>
  <c r="G470" i="45"/>
  <c r="E49" i="45"/>
  <c r="L52" i="45"/>
  <c r="F470" i="45"/>
  <c r="R25" i="45"/>
  <c r="J469" i="45"/>
  <c r="I469" i="45"/>
  <c r="H469" i="45"/>
  <c r="G469" i="45"/>
  <c r="F469" i="45"/>
  <c r="J470" i="48"/>
  <c r="I470" i="48"/>
  <c r="H470" i="48"/>
  <c r="G470" i="48"/>
  <c r="L28" i="48"/>
  <c r="J469" i="48"/>
  <c r="L27" i="48"/>
  <c r="I469" i="48"/>
  <c r="L26" i="48"/>
  <c r="H469" i="48"/>
  <c r="G469" i="48"/>
  <c r="F470" i="48"/>
  <c r="L24" i="48"/>
  <c r="F469" i="48"/>
  <c r="V480" i="47"/>
  <c r="V481" i="47"/>
  <c r="V483" i="47"/>
  <c r="R483" i="47"/>
  <c r="P480" i="47"/>
  <c r="P483" i="47"/>
  <c r="L480" i="47"/>
  <c r="L483" i="47"/>
  <c r="I480" i="47"/>
  <c r="I481" i="47"/>
  <c r="I482" i="47"/>
  <c r="I483" i="47"/>
  <c r="V466" i="47"/>
  <c r="V467" i="47"/>
  <c r="V469" i="47"/>
  <c r="R469" i="47"/>
  <c r="P466" i="47"/>
  <c r="P469" i="47"/>
  <c r="L466" i="47"/>
  <c r="L469" i="47"/>
  <c r="I466" i="47"/>
  <c r="I467" i="47"/>
  <c r="I468" i="47"/>
  <c r="I469" i="47"/>
  <c r="V452" i="47"/>
  <c r="V453" i="47"/>
  <c r="V455" i="47"/>
  <c r="R455" i="47"/>
  <c r="P452" i="47"/>
  <c r="P455" i="47"/>
  <c r="L452" i="47"/>
  <c r="L455" i="47"/>
  <c r="I452" i="47"/>
  <c r="I453" i="47"/>
  <c r="I454" i="47"/>
  <c r="I455" i="47"/>
  <c r="V438" i="47"/>
  <c r="V439" i="47"/>
  <c r="V441" i="47"/>
  <c r="R441" i="47"/>
  <c r="P438" i="47"/>
  <c r="P441" i="47"/>
  <c r="L438" i="47"/>
  <c r="L441" i="47"/>
  <c r="I438" i="47"/>
  <c r="I439" i="47"/>
  <c r="I440" i="47"/>
  <c r="I441" i="47"/>
  <c r="V424" i="47"/>
  <c r="V425" i="47"/>
  <c r="V427" i="47"/>
  <c r="R427" i="47"/>
  <c r="P424" i="47"/>
  <c r="P427" i="47"/>
  <c r="L424" i="47"/>
  <c r="L427" i="47"/>
  <c r="I424" i="47"/>
  <c r="I425" i="47"/>
  <c r="I426" i="47"/>
  <c r="I427" i="47"/>
  <c r="V408" i="47"/>
  <c r="V409" i="47"/>
  <c r="V411" i="47"/>
  <c r="R411" i="47"/>
  <c r="P408" i="47"/>
  <c r="P411" i="47"/>
  <c r="L408" i="47"/>
  <c r="L411" i="47"/>
  <c r="I408" i="47"/>
  <c r="I409" i="47"/>
  <c r="I410" i="47"/>
  <c r="I411" i="47"/>
  <c r="V394" i="47"/>
  <c r="V395" i="47"/>
  <c r="V397" i="47"/>
  <c r="R397" i="47"/>
  <c r="P394" i="47"/>
  <c r="P397" i="47"/>
  <c r="L394" i="47"/>
  <c r="L397" i="47"/>
  <c r="I394" i="47"/>
  <c r="I395" i="47"/>
  <c r="I396" i="47"/>
  <c r="I397" i="47"/>
  <c r="V380" i="47"/>
  <c r="V381" i="47"/>
  <c r="V383" i="47"/>
  <c r="R383" i="47"/>
  <c r="P380" i="47"/>
  <c r="P383" i="47"/>
  <c r="L380" i="47"/>
  <c r="L383" i="47"/>
  <c r="I380" i="47"/>
  <c r="I381" i="47"/>
  <c r="I382" i="47"/>
  <c r="I383" i="47"/>
  <c r="V366" i="47"/>
  <c r="V367" i="47"/>
  <c r="V369" i="47"/>
  <c r="R369" i="47"/>
  <c r="P366" i="47"/>
  <c r="P369" i="47"/>
  <c r="L366" i="47"/>
  <c r="L369" i="47"/>
  <c r="I366" i="47"/>
  <c r="I367" i="47"/>
  <c r="I368" i="47"/>
  <c r="I369" i="47"/>
  <c r="I352" i="47"/>
  <c r="V352" i="47"/>
  <c r="V353" i="47"/>
  <c r="V355" i="47"/>
  <c r="R355" i="47"/>
  <c r="P352" i="47"/>
  <c r="P355" i="47"/>
  <c r="L352" i="47"/>
  <c r="L355" i="47"/>
  <c r="I353" i="47"/>
  <c r="I354" i="47"/>
  <c r="I355" i="47"/>
  <c r="V336" i="47"/>
  <c r="V337" i="47"/>
  <c r="V339" i="47"/>
  <c r="R339" i="47"/>
  <c r="P336" i="47"/>
  <c r="P339" i="47"/>
  <c r="L336" i="47"/>
  <c r="L339" i="47"/>
  <c r="I336" i="47"/>
  <c r="I337" i="47"/>
  <c r="I338" i="47"/>
  <c r="I339" i="47"/>
  <c r="V322" i="47"/>
  <c r="V323" i="47"/>
  <c r="V325" i="47"/>
  <c r="R325" i="47"/>
  <c r="P322" i="47"/>
  <c r="P325" i="47"/>
  <c r="L322" i="47"/>
  <c r="L325" i="47"/>
  <c r="I322" i="47"/>
  <c r="I323" i="47"/>
  <c r="I324" i="47"/>
  <c r="I325" i="47"/>
  <c r="V308" i="47"/>
  <c r="V309" i="47"/>
  <c r="V311" i="47"/>
  <c r="R311" i="47"/>
  <c r="P308" i="47"/>
  <c r="P311" i="47"/>
  <c r="L308" i="47"/>
  <c r="L311" i="47"/>
  <c r="I308" i="47"/>
  <c r="I309" i="47"/>
  <c r="I310" i="47"/>
  <c r="I311" i="47"/>
  <c r="V294" i="47"/>
  <c r="V295" i="47"/>
  <c r="V297" i="47"/>
  <c r="R297" i="47"/>
  <c r="P294" i="47"/>
  <c r="P297" i="47"/>
  <c r="L294" i="47"/>
  <c r="L297" i="47"/>
  <c r="I294" i="47"/>
  <c r="I295" i="47"/>
  <c r="I296" i="47"/>
  <c r="I297" i="47"/>
  <c r="V280" i="47"/>
  <c r="V281" i="47"/>
  <c r="V283" i="47"/>
  <c r="R283" i="47"/>
  <c r="P280" i="47"/>
  <c r="P283" i="47"/>
  <c r="L280" i="47"/>
  <c r="L283" i="47"/>
  <c r="I280" i="47"/>
  <c r="I281" i="47"/>
  <c r="I282" i="47"/>
  <c r="I283" i="47"/>
  <c r="V264" i="47"/>
  <c r="V265" i="47"/>
  <c r="V267" i="47"/>
  <c r="R267" i="47"/>
  <c r="P264" i="47"/>
  <c r="P267" i="47"/>
  <c r="L264" i="47"/>
  <c r="L267" i="47"/>
  <c r="I264" i="47"/>
  <c r="I265" i="47"/>
  <c r="I266" i="47"/>
  <c r="I267" i="47"/>
  <c r="V250" i="47"/>
  <c r="V251" i="47"/>
  <c r="V253" i="47"/>
  <c r="R253" i="47"/>
  <c r="P250" i="47"/>
  <c r="P253" i="47"/>
  <c r="L250" i="47"/>
  <c r="L253" i="47"/>
  <c r="I250" i="47"/>
  <c r="I251" i="47"/>
  <c r="I252" i="47"/>
  <c r="I253" i="47"/>
  <c r="V236" i="47"/>
  <c r="V237" i="47"/>
  <c r="V239" i="47"/>
  <c r="R239" i="47"/>
  <c r="P236" i="47"/>
  <c r="P239" i="47"/>
  <c r="L236" i="47"/>
  <c r="L239" i="47"/>
  <c r="I236" i="47"/>
  <c r="I237" i="47"/>
  <c r="I238" i="47"/>
  <c r="I239" i="47"/>
  <c r="V222" i="47"/>
  <c r="V223" i="47"/>
  <c r="V225" i="47"/>
  <c r="R225" i="47"/>
  <c r="P222" i="47"/>
  <c r="P225" i="47"/>
  <c r="L222" i="47"/>
  <c r="L225" i="47"/>
  <c r="I222" i="47"/>
  <c r="I223" i="47"/>
  <c r="I224" i="47"/>
  <c r="I225" i="47"/>
  <c r="V208" i="47"/>
  <c r="V209" i="47"/>
  <c r="V211" i="47"/>
  <c r="R211" i="47"/>
  <c r="P208" i="47"/>
  <c r="P211" i="47"/>
  <c r="L208" i="47"/>
  <c r="L211" i="47"/>
  <c r="I208" i="47"/>
  <c r="I209" i="47"/>
  <c r="I210" i="47"/>
  <c r="I211" i="47"/>
  <c r="I195" i="47"/>
  <c r="L200" i="47"/>
  <c r="V192" i="47"/>
  <c r="V193" i="47"/>
  <c r="V195" i="47"/>
  <c r="R195" i="47"/>
  <c r="P192" i="47"/>
  <c r="P195" i="47"/>
  <c r="L192" i="47"/>
  <c r="L195" i="47"/>
  <c r="I192" i="47"/>
  <c r="I193" i="47"/>
  <c r="I194" i="47"/>
  <c r="V178" i="47"/>
  <c r="V179" i="47"/>
  <c r="V181" i="47"/>
  <c r="R181" i="47"/>
  <c r="P178" i="47"/>
  <c r="P181" i="47"/>
  <c r="L178" i="47"/>
  <c r="L181" i="47"/>
  <c r="I178" i="47"/>
  <c r="I179" i="47"/>
  <c r="I180" i="47"/>
  <c r="I181" i="47"/>
  <c r="V164" i="47"/>
  <c r="V165" i="47"/>
  <c r="V167" i="47"/>
  <c r="R167" i="47"/>
  <c r="P164" i="47"/>
  <c r="P167" i="47"/>
  <c r="L164" i="47"/>
  <c r="L167" i="47"/>
  <c r="I164" i="47"/>
  <c r="I165" i="47"/>
  <c r="I166" i="47"/>
  <c r="I167" i="47"/>
  <c r="V150" i="47"/>
  <c r="V151" i="47"/>
  <c r="V153" i="47"/>
  <c r="R153" i="47"/>
  <c r="P150" i="47"/>
  <c r="P153" i="47"/>
  <c r="L150" i="47"/>
  <c r="L153" i="47"/>
  <c r="I150" i="47"/>
  <c r="I151" i="47"/>
  <c r="I152" i="47"/>
  <c r="I153" i="47"/>
  <c r="V136" i="47"/>
  <c r="V137" i="47"/>
  <c r="V139" i="47"/>
  <c r="R139" i="47"/>
  <c r="P136" i="47"/>
  <c r="P139" i="47"/>
  <c r="L136" i="47"/>
  <c r="L139" i="47"/>
  <c r="I136" i="47"/>
  <c r="I137" i="47"/>
  <c r="I138" i="47"/>
  <c r="I139" i="47"/>
  <c r="D324" i="39"/>
  <c r="D311" i="39"/>
  <c r="D324" i="40"/>
  <c r="D312" i="40"/>
  <c r="D311" i="40"/>
  <c r="D331" i="48"/>
  <c r="G330" i="48"/>
  <c r="G315" i="48"/>
  <c r="D330" i="48"/>
  <c r="V120" i="47"/>
  <c r="V121" i="47"/>
  <c r="V123" i="47"/>
  <c r="R123" i="47"/>
  <c r="P120" i="47"/>
  <c r="P123" i="47"/>
  <c r="L120" i="47"/>
  <c r="L123" i="47"/>
  <c r="I120" i="47"/>
  <c r="I121" i="47"/>
  <c r="I122" i="47"/>
  <c r="I123" i="47"/>
  <c r="V106" i="47"/>
  <c r="V107" i="47"/>
  <c r="V109" i="47"/>
  <c r="R109" i="47"/>
  <c r="P106" i="47"/>
  <c r="P109" i="47"/>
  <c r="L106" i="47"/>
  <c r="L109" i="47"/>
  <c r="I106" i="47"/>
  <c r="I107" i="47"/>
  <c r="I108" i="47"/>
  <c r="I109" i="47"/>
  <c r="V92" i="47"/>
  <c r="V93" i="47"/>
  <c r="V95" i="47"/>
  <c r="R95" i="47"/>
  <c r="P92" i="47"/>
  <c r="P95" i="47"/>
  <c r="L92" i="47"/>
  <c r="L95" i="47"/>
  <c r="I92" i="47"/>
  <c r="I93" i="47"/>
  <c r="I94" i="47"/>
  <c r="I95" i="47"/>
  <c r="V78" i="47"/>
  <c r="V79" i="47"/>
  <c r="V81" i="47"/>
  <c r="R81" i="47"/>
  <c r="P78" i="47"/>
  <c r="P81" i="47"/>
  <c r="L78" i="47"/>
  <c r="L81" i="47"/>
  <c r="I78" i="47"/>
  <c r="I79" i="47"/>
  <c r="I80" i="47"/>
  <c r="I64" i="47"/>
  <c r="V64" i="47"/>
  <c r="V65" i="47"/>
  <c r="V67" i="47"/>
  <c r="R67" i="47"/>
  <c r="P64" i="47"/>
  <c r="P67" i="47"/>
  <c r="L64" i="47"/>
  <c r="L67" i="47"/>
  <c r="I65" i="47"/>
  <c r="I66" i="47"/>
  <c r="I22" i="47"/>
  <c r="I21" i="47"/>
  <c r="P22" i="47"/>
  <c r="L25" i="47"/>
  <c r="T26" i="47"/>
  <c r="G19" i="47"/>
  <c r="I182" i="45"/>
  <c r="G20" i="47"/>
  <c r="D20" i="47"/>
  <c r="D480" i="47"/>
  <c r="G480" i="47"/>
  <c r="T487" i="47"/>
  <c r="R487" i="47"/>
  <c r="L490" i="47"/>
  <c r="J538" i="47"/>
  <c r="G481" i="47"/>
  <c r="D481" i="47"/>
  <c r="D483" i="47"/>
  <c r="L489" i="47"/>
  <c r="I538" i="47"/>
  <c r="L488" i="47"/>
  <c r="H538" i="47"/>
  <c r="L487" i="47"/>
  <c r="G538" i="47"/>
  <c r="E483" i="47"/>
  <c r="L486" i="47"/>
  <c r="F538" i="47"/>
  <c r="D466" i="47"/>
  <c r="G466" i="47"/>
  <c r="T473" i="47"/>
  <c r="R473" i="47"/>
  <c r="L476" i="47"/>
  <c r="J537" i="47"/>
  <c r="G467" i="47"/>
  <c r="D467" i="47"/>
  <c r="D469" i="47"/>
  <c r="L475" i="47"/>
  <c r="I537" i="47"/>
  <c r="L474" i="47"/>
  <c r="H537" i="47"/>
  <c r="L473" i="47"/>
  <c r="G537" i="47"/>
  <c r="E469" i="47"/>
  <c r="L472" i="47"/>
  <c r="F537" i="47"/>
  <c r="D452" i="47"/>
  <c r="G452" i="47"/>
  <c r="T459" i="47"/>
  <c r="R459" i="47"/>
  <c r="L462" i="47"/>
  <c r="J536" i="47"/>
  <c r="G453" i="47"/>
  <c r="D453" i="47"/>
  <c r="D455" i="47"/>
  <c r="L461" i="47"/>
  <c r="I536" i="47"/>
  <c r="L460" i="47"/>
  <c r="H536" i="47"/>
  <c r="L459" i="47"/>
  <c r="G536" i="47"/>
  <c r="E455" i="47"/>
  <c r="L458" i="47"/>
  <c r="F536" i="47"/>
  <c r="D438" i="47"/>
  <c r="G438" i="47"/>
  <c r="T445" i="47"/>
  <c r="R445" i="47"/>
  <c r="L448" i="47"/>
  <c r="J535" i="47"/>
  <c r="G439" i="47"/>
  <c r="D439" i="47"/>
  <c r="D441" i="47"/>
  <c r="L447" i="47"/>
  <c r="I535" i="47"/>
  <c r="L446" i="47"/>
  <c r="H535" i="47"/>
  <c r="L445" i="47"/>
  <c r="G535" i="47"/>
  <c r="E441" i="47"/>
  <c r="L444" i="47"/>
  <c r="F535" i="47"/>
  <c r="D424" i="47"/>
  <c r="G424" i="47"/>
  <c r="T431" i="47"/>
  <c r="R431" i="47"/>
  <c r="L434" i="47"/>
  <c r="J534" i="47"/>
  <c r="G425" i="47"/>
  <c r="D425" i="47"/>
  <c r="D427" i="47"/>
  <c r="L433" i="47"/>
  <c r="I534" i="47"/>
  <c r="L432" i="47"/>
  <c r="H534" i="47"/>
  <c r="L431" i="47"/>
  <c r="G534" i="47"/>
  <c r="E427" i="47"/>
  <c r="L430" i="47"/>
  <c r="F534" i="47"/>
  <c r="D533" i="47"/>
  <c r="D336" i="47"/>
  <c r="D408" i="47"/>
  <c r="G408" i="47"/>
  <c r="T415" i="47"/>
  <c r="R415" i="47"/>
  <c r="L418" i="47"/>
  <c r="J532" i="47"/>
  <c r="G409" i="47"/>
  <c r="D409" i="47"/>
  <c r="D411" i="47"/>
  <c r="L417" i="47"/>
  <c r="I532" i="47"/>
  <c r="L416" i="47"/>
  <c r="H532" i="47"/>
  <c r="L415" i="47"/>
  <c r="G532" i="47"/>
  <c r="E411" i="47"/>
  <c r="L414" i="47"/>
  <c r="F532" i="47"/>
  <c r="D322" i="47"/>
  <c r="D394" i="47"/>
  <c r="G394" i="47"/>
  <c r="T401" i="47"/>
  <c r="R401" i="47"/>
  <c r="L404" i="47"/>
  <c r="J531" i="47"/>
  <c r="G395" i="47"/>
  <c r="D395" i="47"/>
  <c r="D397" i="47"/>
  <c r="L403" i="47"/>
  <c r="I531" i="47"/>
  <c r="L402" i="47"/>
  <c r="H531" i="47"/>
  <c r="L401" i="47"/>
  <c r="G531" i="47"/>
  <c r="E397" i="47"/>
  <c r="L400" i="47"/>
  <c r="F531" i="47"/>
  <c r="G380" i="47"/>
  <c r="T387" i="47"/>
  <c r="R387" i="47"/>
  <c r="L390" i="47"/>
  <c r="J530" i="47"/>
  <c r="G381" i="47"/>
  <c r="D381" i="47"/>
  <c r="D383" i="47"/>
  <c r="L389" i="47"/>
  <c r="I530" i="47"/>
  <c r="L388" i="47"/>
  <c r="H530" i="47"/>
  <c r="L387" i="47"/>
  <c r="G530" i="47"/>
  <c r="E383" i="47"/>
  <c r="L386" i="47"/>
  <c r="F530" i="47"/>
  <c r="G366" i="47"/>
  <c r="T373" i="47"/>
  <c r="R373" i="47"/>
  <c r="L376" i="47"/>
  <c r="J529" i="47"/>
  <c r="G367" i="47"/>
  <c r="D367" i="47"/>
  <c r="D369" i="47"/>
  <c r="L375" i="47"/>
  <c r="I529" i="47"/>
  <c r="L374" i="47"/>
  <c r="H529" i="47"/>
  <c r="L373" i="47"/>
  <c r="G529" i="47"/>
  <c r="E369" i="47"/>
  <c r="L372" i="47"/>
  <c r="F529" i="47"/>
  <c r="G352" i="47"/>
  <c r="T359" i="47"/>
  <c r="R359" i="47"/>
  <c r="L362" i="47"/>
  <c r="J528" i="47"/>
  <c r="G353" i="47"/>
  <c r="D353" i="47"/>
  <c r="D355" i="47"/>
  <c r="L361" i="47"/>
  <c r="I528" i="47"/>
  <c r="L360" i="47"/>
  <c r="H528" i="47"/>
  <c r="L359" i="47"/>
  <c r="G528" i="47"/>
  <c r="E355" i="47"/>
  <c r="L358" i="47"/>
  <c r="F528" i="47"/>
  <c r="D527" i="47"/>
  <c r="G336" i="47"/>
  <c r="T343" i="47"/>
  <c r="R343" i="47"/>
  <c r="L346" i="47"/>
  <c r="J526" i="47"/>
  <c r="G337" i="47"/>
  <c r="D337" i="47"/>
  <c r="D339" i="47"/>
  <c r="L345" i="47"/>
  <c r="I526" i="47"/>
  <c r="L344" i="47"/>
  <c r="H526" i="47"/>
  <c r="L343" i="47"/>
  <c r="G526" i="47"/>
  <c r="E339" i="47"/>
  <c r="L342" i="47"/>
  <c r="F526" i="47"/>
  <c r="G322" i="47"/>
  <c r="T329" i="47"/>
  <c r="R329" i="47"/>
  <c r="L332" i="47"/>
  <c r="J525" i="47"/>
  <c r="G323" i="47"/>
  <c r="D323" i="47"/>
  <c r="D325" i="47"/>
  <c r="L331" i="47"/>
  <c r="I525" i="47"/>
  <c r="L330" i="47"/>
  <c r="H525" i="47"/>
  <c r="L329" i="47"/>
  <c r="G525" i="47"/>
  <c r="E325" i="47"/>
  <c r="L328" i="47"/>
  <c r="F525" i="47"/>
  <c r="D308" i="47"/>
  <c r="G308" i="47"/>
  <c r="T315" i="47"/>
  <c r="R315" i="47"/>
  <c r="L318" i="47"/>
  <c r="J524" i="47"/>
  <c r="G309" i="47"/>
  <c r="D309" i="47"/>
  <c r="D311" i="47"/>
  <c r="L317" i="47"/>
  <c r="I524" i="47"/>
  <c r="L316" i="47"/>
  <c r="H524" i="47"/>
  <c r="L315" i="47"/>
  <c r="G524" i="47"/>
  <c r="E311" i="47"/>
  <c r="L314" i="47"/>
  <c r="F524" i="47"/>
  <c r="D294" i="47"/>
  <c r="G294" i="47"/>
  <c r="T301" i="47"/>
  <c r="R301" i="47"/>
  <c r="L304" i="47"/>
  <c r="J523" i="47"/>
  <c r="G295" i="47"/>
  <c r="D295" i="47"/>
  <c r="D297" i="47"/>
  <c r="L303" i="47"/>
  <c r="I523" i="47"/>
  <c r="L302" i="47"/>
  <c r="H523" i="47"/>
  <c r="L301" i="47"/>
  <c r="G523" i="47"/>
  <c r="E297" i="47"/>
  <c r="L300" i="47"/>
  <c r="F523" i="47"/>
  <c r="D280" i="47"/>
  <c r="G280" i="47"/>
  <c r="T287" i="47"/>
  <c r="R287" i="47"/>
  <c r="L290" i="47"/>
  <c r="J522" i="47"/>
  <c r="G281" i="47"/>
  <c r="D281" i="47"/>
  <c r="D283" i="47"/>
  <c r="L289" i="47"/>
  <c r="I522" i="47"/>
  <c r="L288" i="47"/>
  <c r="H522" i="47"/>
  <c r="L287" i="47"/>
  <c r="G522" i="47"/>
  <c r="E283" i="47"/>
  <c r="L286" i="47"/>
  <c r="F522" i="47"/>
  <c r="D521" i="47"/>
  <c r="D264" i="47"/>
  <c r="G264" i="47"/>
  <c r="T271" i="47"/>
  <c r="R271" i="47"/>
  <c r="L274" i="47"/>
  <c r="J520" i="47"/>
  <c r="G265" i="47"/>
  <c r="D265" i="47"/>
  <c r="D267" i="47"/>
  <c r="L273" i="47"/>
  <c r="I520" i="47"/>
  <c r="L272" i="47"/>
  <c r="H520" i="47"/>
  <c r="L271" i="47"/>
  <c r="G520" i="47"/>
  <c r="E267" i="47"/>
  <c r="L270" i="47"/>
  <c r="F520" i="47"/>
  <c r="D250" i="47"/>
  <c r="G250" i="47"/>
  <c r="T257" i="47"/>
  <c r="R257" i="47"/>
  <c r="L260" i="47"/>
  <c r="J519" i="47"/>
  <c r="G251" i="47"/>
  <c r="D251" i="47"/>
  <c r="D253" i="47"/>
  <c r="L259" i="47"/>
  <c r="I519" i="47"/>
  <c r="L258" i="47"/>
  <c r="H519" i="47"/>
  <c r="L257" i="47"/>
  <c r="G519" i="47"/>
  <c r="E253" i="47"/>
  <c r="L256" i="47"/>
  <c r="F519" i="47"/>
  <c r="D236" i="47"/>
  <c r="G236" i="47"/>
  <c r="T243" i="47"/>
  <c r="R243" i="47"/>
  <c r="L246" i="47"/>
  <c r="J518" i="47"/>
  <c r="G237" i="47"/>
  <c r="D237" i="47"/>
  <c r="D239" i="47"/>
  <c r="L245" i="47"/>
  <c r="I518" i="47"/>
  <c r="L244" i="47"/>
  <c r="H518" i="47"/>
  <c r="L243" i="47"/>
  <c r="G518" i="47"/>
  <c r="E239" i="47"/>
  <c r="L242" i="47"/>
  <c r="F518" i="47"/>
  <c r="D222" i="47"/>
  <c r="G222" i="47"/>
  <c r="T229" i="47"/>
  <c r="R229" i="47"/>
  <c r="L232" i="47"/>
  <c r="J517" i="47"/>
  <c r="G223" i="47"/>
  <c r="D223" i="47"/>
  <c r="D225" i="47"/>
  <c r="L231" i="47"/>
  <c r="I517" i="47"/>
  <c r="L230" i="47"/>
  <c r="H517" i="47"/>
  <c r="L229" i="47"/>
  <c r="G517" i="47"/>
  <c r="E225" i="47"/>
  <c r="L228" i="47"/>
  <c r="F517" i="47"/>
  <c r="D208" i="47"/>
  <c r="G208" i="47"/>
  <c r="T215" i="47"/>
  <c r="R215" i="47"/>
  <c r="L218" i="47"/>
  <c r="J516" i="47"/>
  <c r="G209" i="47"/>
  <c r="D209" i="47"/>
  <c r="D211" i="47"/>
  <c r="L217" i="47"/>
  <c r="I516" i="47"/>
  <c r="L216" i="47"/>
  <c r="H516" i="47"/>
  <c r="L215" i="47"/>
  <c r="G516" i="47"/>
  <c r="E211" i="47"/>
  <c r="L214" i="47"/>
  <c r="F516" i="47"/>
  <c r="D515" i="47"/>
  <c r="D192" i="47"/>
  <c r="G192" i="47"/>
  <c r="T199" i="47"/>
  <c r="R199" i="47"/>
  <c r="L202" i="47"/>
  <c r="J514" i="47"/>
  <c r="G193" i="47"/>
  <c r="D193" i="47"/>
  <c r="D195" i="47"/>
  <c r="L201" i="47"/>
  <c r="I514" i="47"/>
  <c r="H514" i="47"/>
  <c r="L199" i="47"/>
  <c r="G514" i="47"/>
  <c r="E195" i="47"/>
  <c r="L198" i="47"/>
  <c r="F514" i="47"/>
  <c r="D178" i="47"/>
  <c r="G178" i="47"/>
  <c r="T185" i="47"/>
  <c r="R185" i="47"/>
  <c r="L188" i="47"/>
  <c r="J513" i="47"/>
  <c r="G179" i="47"/>
  <c r="D179" i="47"/>
  <c r="D181" i="47"/>
  <c r="L187" i="47"/>
  <c r="I513" i="47"/>
  <c r="L186" i="47"/>
  <c r="H513" i="47"/>
  <c r="L185" i="47"/>
  <c r="G513" i="47"/>
  <c r="E181" i="47"/>
  <c r="L184" i="47"/>
  <c r="F513" i="47"/>
  <c r="D164" i="47"/>
  <c r="G164" i="47"/>
  <c r="T171" i="47"/>
  <c r="R171" i="47"/>
  <c r="L174" i="47"/>
  <c r="J512" i="47"/>
  <c r="G165" i="47"/>
  <c r="D165" i="47"/>
  <c r="D167" i="47"/>
  <c r="L173" i="47"/>
  <c r="I512" i="47"/>
  <c r="L172" i="47"/>
  <c r="H512" i="47"/>
  <c r="L171" i="47"/>
  <c r="G512" i="47"/>
  <c r="E167" i="47"/>
  <c r="L170" i="47"/>
  <c r="F512" i="47"/>
  <c r="D150" i="47"/>
  <c r="G150" i="47"/>
  <c r="T157" i="47"/>
  <c r="R157" i="47"/>
  <c r="L160" i="47"/>
  <c r="J511" i="47"/>
  <c r="G151" i="47"/>
  <c r="D151" i="47"/>
  <c r="D153" i="47"/>
  <c r="L159" i="47"/>
  <c r="I511" i="47"/>
  <c r="L158" i="47"/>
  <c r="H511" i="47"/>
  <c r="L157" i="47"/>
  <c r="G511" i="47"/>
  <c r="E153" i="47"/>
  <c r="L156" i="47"/>
  <c r="F511" i="47"/>
  <c r="D136" i="47"/>
  <c r="G136" i="47"/>
  <c r="T143" i="47"/>
  <c r="R143" i="47"/>
  <c r="L146" i="47"/>
  <c r="J510" i="47"/>
  <c r="G137" i="47"/>
  <c r="D137" i="47"/>
  <c r="D139" i="47"/>
  <c r="L145" i="47"/>
  <c r="I510" i="47"/>
  <c r="L144" i="47"/>
  <c r="H510" i="47"/>
  <c r="L143" i="47"/>
  <c r="G510" i="47"/>
  <c r="E139" i="47"/>
  <c r="L142" i="47"/>
  <c r="F510" i="47"/>
  <c r="D509" i="47"/>
  <c r="D120" i="47"/>
  <c r="G120" i="47"/>
  <c r="T127" i="47"/>
  <c r="R127" i="47"/>
  <c r="L130" i="47"/>
  <c r="J508" i="47"/>
  <c r="G121" i="47"/>
  <c r="D121" i="47"/>
  <c r="D123" i="47"/>
  <c r="L129" i="47"/>
  <c r="I508" i="47"/>
  <c r="L128" i="47"/>
  <c r="H508" i="47"/>
  <c r="L127" i="47"/>
  <c r="G508" i="47"/>
  <c r="E123" i="47"/>
  <c r="L126" i="47"/>
  <c r="F508" i="47"/>
  <c r="D106" i="47"/>
  <c r="G106" i="47"/>
  <c r="T113" i="47"/>
  <c r="R113" i="47"/>
  <c r="L116" i="47"/>
  <c r="J507" i="47"/>
  <c r="G107" i="47"/>
  <c r="D107" i="47"/>
  <c r="D109" i="47"/>
  <c r="L115" i="47"/>
  <c r="I507" i="47"/>
  <c r="L114" i="47"/>
  <c r="H507" i="47"/>
  <c r="L113" i="47"/>
  <c r="G507" i="47"/>
  <c r="E109" i="47"/>
  <c r="L112" i="47"/>
  <c r="F507" i="47"/>
  <c r="D92" i="47"/>
  <c r="G92" i="47"/>
  <c r="T99" i="47"/>
  <c r="R99" i="47"/>
  <c r="L102" i="47"/>
  <c r="J506" i="47"/>
  <c r="G93" i="47"/>
  <c r="D93" i="47"/>
  <c r="D95" i="47"/>
  <c r="L101" i="47"/>
  <c r="I506" i="47"/>
  <c r="L100" i="47"/>
  <c r="H506" i="47"/>
  <c r="L99" i="47"/>
  <c r="G506" i="47"/>
  <c r="E95" i="47"/>
  <c r="L98" i="47"/>
  <c r="F506" i="47"/>
  <c r="D78" i="47"/>
  <c r="G78" i="47"/>
  <c r="T85" i="47"/>
  <c r="R85" i="47"/>
  <c r="L88" i="47"/>
  <c r="J505" i="47"/>
  <c r="G79" i="47"/>
  <c r="D79" i="47"/>
  <c r="D81" i="47"/>
  <c r="L87" i="47"/>
  <c r="I505" i="47"/>
  <c r="H505" i="47"/>
  <c r="L85" i="47"/>
  <c r="G505" i="47"/>
  <c r="E81" i="47"/>
  <c r="L84" i="47"/>
  <c r="F505" i="47"/>
  <c r="D64" i="47"/>
  <c r="G64" i="47"/>
  <c r="T71" i="47"/>
  <c r="R71" i="47"/>
  <c r="L74" i="47"/>
  <c r="J504" i="47"/>
  <c r="G65" i="47"/>
  <c r="D65" i="47"/>
  <c r="D67" i="47"/>
  <c r="L73" i="47"/>
  <c r="I504" i="47"/>
  <c r="L72" i="47"/>
  <c r="H504" i="47"/>
  <c r="L71" i="47"/>
  <c r="G504" i="47"/>
  <c r="E67" i="47"/>
  <c r="L70" i="47"/>
  <c r="F504" i="47"/>
  <c r="D503" i="47"/>
  <c r="L485" i="47"/>
  <c r="G483" i="47"/>
  <c r="L471" i="47"/>
  <c r="G469" i="47"/>
  <c r="L457" i="47"/>
  <c r="G455" i="47"/>
  <c r="L443" i="47"/>
  <c r="G441" i="47"/>
  <c r="O434" i="47"/>
  <c r="L429" i="47"/>
  <c r="G427" i="47"/>
  <c r="L413" i="47"/>
  <c r="G411" i="47"/>
  <c r="L399" i="47"/>
  <c r="G397" i="47"/>
  <c r="L385" i="47"/>
  <c r="G383" i="47"/>
  <c r="L371" i="47"/>
  <c r="G369" i="47"/>
  <c r="O362" i="47"/>
  <c r="L357" i="47"/>
  <c r="G355" i="47"/>
  <c r="L341" i="47"/>
  <c r="G339" i="47"/>
  <c r="L327" i="47"/>
  <c r="G325" i="47"/>
  <c r="L313" i="47"/>
  <c r="G311" i="47"/>
  <c r="L299" i="47"/>
  <c r="G297" i="47"/>
  <c r="O290" i="47"/>
  <c r="L285" i="47"/>
  <c r="G283" i="47"/>
  <c r="L269" i="47"/>
  <c r="G267" i="47"/>
  <c r="L255" i="47"/>
  <c r="G253" i="47"/>
  <c r="L241" i="47"/>
  <c r="G239" i="47"/>
  <c r="L227" i="47"/>
  <c r="G225" i="47"/>
  <c r="O218" i="47"/>
  <c r="L213" i="47"/>
  <c r="G211" i="47"/>
  <c r="L197" i="47"/>
  <c r="G195" i="47"/>
  <c r="L183" i="47"/>
  <c r="G181" i="47"/>
  <c r="L169" i="47"/>
  <c r="G167" i="47"/>
  <c r="L155" i="47"/>
  <c r="G153" i="47"/>
  <c r="O146" i="47"/>
  <c r="L141" i="47"/>
  <c r="G139" i="47"/>
  <c r="O130" i="47"/>
  <c r="L125" i="47"/>
  <c r="G123" i="47"/>
  <c r="O116" i="47"/>
  <c r="L111" i="47"/>
  <c r="G109" i="47"/>
  <c r="O102" i="47"/>
  <c r="L97" i="47"/>
  <c r="G95" i="47"/>
  <c r="O88" i="47"/>
  <c r="L83" i="47"/>
  <c r="G81" i="47"/>
  <c r="O74" i="47"/>
  <c r="L69" i="47"/>
  <c r="G67" i="47"/>
  <c r="P48" i="47"/>
  <c r="P51" i="47"/>
  <c r="V48" i="47"/>
  <c r="V49" i="47"/>
  <c r="V51" i="47"/>
  <c r="R51" i="47"/>
  <c r="P19" i="47"/>
  <c r="V19" i="47"/>
  <c r="V20" i="47"/>
  <c r="V22" i="47"/>
  <c r="R26" i="47"/>
  <c r="L29" i="47"/>
  <c r="D22" i="47"/>
  <c r="R22" i="47"/>
  <c r="L26" i="47"/>
  <c r="E22" i="47"/>
  <c r="L24" i="47"/>
  <c r="G22" i="47"/>
  <c r="P450" i="46"/>
  <c r="I450" i="46"/>
  <c r="P449" i="46"/>
  <c r="L449" i="46"/>
  <c r="I449" i="46"/>
  <c r="P437" i="46"/>
  <c r="I437" i="46"/>
  <c r="P436" i="46"/>
  <c r="L436" i="46"/>
  <c r="I436" i="46"/>
  <c r="P424" i="46"/>
  <c r="I424" i="46"/>
  <c r="P423" i="46"/>
  <c r="L423" i="46"/>
  <c r="I423" i="46"/>
  <c r="P411" i="46"/>
  <c r="I411" i="46"/>
  <c r="P410" i="46"/>
  <c r="L410" i="46"/>
  <c r="I410" i="46"/>
  <c r="P398" i="46"/>
  <c r="I398" i="46"/>
  <c r="P397" i="46"/>
  <c r="L397" i="46"/>
  <c r="I397" i="46"/>
  <c r="I356" i="46"/>
  <c r="D382" i="46"/>
  <c r="D369" i="46"/>
  <c r="G382" i="46"/>
  <c r="I382" i="46"/>
  <c r="G369" i="46"/>
  <c r="I369" i="46"/>
  <c r="I343" i="46"/>
  <c r="I330" i="46"/>
  <c r="I315" i="46"/>
  <c r="I302" i="46"/>
  <c r="I289" i="46"/>
  <c r="I276" i="46"/>
  <c r="I263" i="46"/>
  <c r="I248" i="46"/>
  <c r="I235" i="46"/>
  <c r="I222" i="46"/>
  <c r="I209" i="46"/>
  <c r="I196" i="46"/>
  <c r="I181" i="46"/>
  <c r="I168" i="46"/>
  <c r="I155" i="46"/>
  <c r="I142" i="46"/>
  <c r="I129" i="46"/>
  <c r="I114" i="46"/>
  <c r="I101" i="46"/>
  <c r="I88" i="46"/>
  <c r="I75" i="46"/>
  <c r="P383" i="46"/>
  <c r="I383" i="46"/>
  <c r="P382" i="46"/>
  <c r="L382" i="46"/>
  <c r="P370" i="46"/>
  <c r="I370" i="46"/>
  <c r="P369" i="46"/>
  <c r="L369" i="46"/>
  <c r="P357" i="46"/>
  <c r="I357" i="46"/>
  <c r="P356" i="46"/>
  <c r="L356" i="46"/>
  <c r="P344" i="46"/>
  <c r="I344" i="46"/>
  <c r="P343" i="46"/>
  <c r="L343" i="46"/>
  <c r="P331" i="46"/>
  <c r="I331" i="46"/>
  <c r="P330" i="46"/>
  <c r="L330" i="46"/>
  <c r="P316" i="46"/>
  <c r="I316" i="46"/>
  <c r="P315" i="46"/>
  <c r="L315" i="46"/>
  <c r="P303" i="46"/>
  <c r="I303" i="46"/>
  <c r="P302" i="46"/>
  <c r="L302" i="46"/>
  <c r="P290" i="46"/>
  <c r="I290" i="46"/>
  <c r="P289" i="46"/>
  <c r="L289" i="46"/>
  <c r="P277" i="46"/>
  <c r="I277" i="46"/>
  <c r="P276" i="46"/>
  <c r="L276" i="46"/>
  <c r="P264" i="46"/>
  <c r="I264" i="46"/>
  <c r="P263" i="46"/>
  <c r="L263" i="46"/>
  <c r="P249" i="46"/>
  <c r="I249" i="46"/>
  <c r="P248" i="46"/>
  <c r="L248" i="46"/>
  <c r="P236" i="46"/>
  <c r="I236" i="46"/>
  <c r="P235" i="46"/>
  <c r="L235" i="46"/>
  <c r="P223" i="46"/>
  <c r="I223" i="46"/>
  <c r="P222" i="46"/>
  <c r="L222" i="46"/>
  <c r="P210" i="46"/>
  <c r="I210" i="46"/>
  <c r="P209" i="46"/>
  <c r="L209" i="46"/>
  <c r="P197" i="46"/>
  <c r="I197" i="46"/>
  <c r="P196" i="46"/>
  <c r="L196" i="46"/>
  <c r="P182" i="46"/>
  <c r="I182" i="46"/>
  <c r="P181" i="46"/>
  <c r="L181" i="46"/>
  <c r="P169" i="46"/>
  <c r="I169" i="46"/>
  <c r="P168" i="46"/>
  <c r="L168" i="46"/>
  <c r="P156" i="46"/>
  <c r="I156" i="46"/>
  <c r="P155" i="46"/>
  <c r="L155" i="46"/>
  <c r="P143" i="46"/>
  <c r="I143" i="46"/>
  <c r="P142" i="46"/>
  <c r="L142" i="46"/>
  <c r="P130" i="46"/>
  <c r="I130" i="46"/>
  <c r="P129" i="46"/>
  <c r="L129" i="46"/>
  <c r="P115" i="46"/>
  <c r="I115" i="46"/>
  <c r="P114" i="46"/>
  <c r="L114" i="46"/>
  <c r="P102" i="46"/>
  <c r="I102" i="46"/>
  <c r="P101" i="46"/>
  <c r="L101" i="46"/>
  <c r="P89" i="46"/>
  <c r="I89" i="46"/>
  <c r="P88" i="46"/>
  <c r="L88" i="46"/>
  <c r="P76" i="46"/>
  <c r="I76" i="46"/>
  <c r="P75" i="46"/>
  <c r="L75" i="46"/>
  <c r="V63" i="46"/>
  <c r="P63" i="46"/>
  <c r="V62" i="46"/>
  <c r="P62" i="46"/>
  <c r="V47" i="46"/>
  <c r="V48" i="46"/>
  <c r="V49" i="46"/>
  <c r="R49" i="46"/>
  <c r="P47" i="46"/>
  <c r="P48" i="46"/>
  <c r="P49" i="46"/>
  <c r="L47" i="46"/>
  <c r="L49" i="46"/>
  <c r="G48" i="46"/>
  <c r="G49" i="46"/>
  <c r="R25" i="46"/>
  <c r="G20" i="46"/>
  <c r="O28" i="46"/>
  <c r="L19" i="46"/>
  <c r="P451" i="46"/>
  <c r="V449" i="46"/>
  <c r="V450" i="46"/>
  <c r="V451" i="46"/>
  <c r="D449" i="46"/>
  <c r="G449" i="46"/>
  <c r="T455" i="46"/>
  <c r="R455" i="46"/>
  <c r="L458" i="46"/>
  <c r="J506" i="46"/>
  <c r="G450" i="46"/>
  <c r="D450" i="46"/>
  <c r="D451" i="46"/>
  <c r="I451" i="46"/>
  <c r="L451" i="46"/>
  <c r="L457" i="46"/>
  <c r="I506" i="46"/>
  <c r="R451" i="46"/>
  <c r="L456" i="46"/>
  <c r="H506" i="46"/>
  <c r="L455" i="46"/>
  <c r="G506" i="46"/>
  <c r="E451" i="46"/>
  <c r="L454" i="46"/>
  <c r="F506" i="46"/>
  <c r="P438" i="46"/>
  <c r="V436" i="46"/>
  <c r="V437" i="46"/>
  <c r="V438" i="46"/>
  <c r="D436" i="46"/>
  <c r="G436" i="46"/>
  <c r="T442" i="46"/>
  <c r="R442" i="46"/>
  <c r="L445" i="46"/>
  <c r="J505" i="46"/>
  <c r="G437" i="46"/>
  <c r="D437" i="46"/>
  <c r="D438" i="46"/>
  <c r="I438" i="46"/>
  <c r="L438" i="46"/>
  <c r="L444" i="46"/>
  <c r="I505" i="46"/>
  <c r="R438" i="46"/>
  <c r="L443" i="46"/>
  <c r="H505" i="46"/>
  <c r="L442" i="46"/>
  <c r="G505" i="46"/>
  <c r="E438" i="46"/>
  <c r="L441" i="46"/>
  <c r="F505" i="46"/>
  <c r="P425" i="46"/>
  <c r="V423" i="46"/>
  <c r="V424" i="46"/>
  <c r="V425" i="46"/>
  <c r="D423" i="46"/>
  <c r="G423" i="46"/>
  <c r="T429" i="46"/>
  <c r="R429" i="46"/>
  <c r="L432" i="46"/>
  <c r="J504" i="46"/>
  <c r="G424" i="46"/>
  <c r="D424" i="46"/>
  <c r="D425" i="46"/>
  <c r="I425" i="46"/>
  <c r="L425" i="46"/>
  <c r="L431" i="46"/>
  <c r="I504" i="46"/>
  <c r="R425" i="46"/>
  <c r="L430" i="46"/>
  <c r="H504" i="46"/>
  <c r="L429" i="46"/>
  <c r="G504" i="46"/>
  <c r="E425" i="46"/>
  <c r="L428" i="46"/>
  <c r="F504" i="46"/>
  <c r="P412" i="46"/>
  <c r="V410" i="46"/>
  <c r="V411" i="46"/>
  <c r="V412" i="46"/>
  <c r="D410" i="46"/>
  <c r="G410" i="46"/>
  <c r="T416" i="46"/>
  <c r="R416" i="46"/>
  <c r="L419" i="46"/>
  <c r="J503" i="46"/>
  <c r="G411" i="46"/>
  <c r="D411" i="46"/>
  <c r="D412" i="46"/>
  <c r="I412" i="46"/>
  <c r="L412" i="46"/>
  <c r="L418" i="46"/>
  <c r="I503" i="46"/>
  <c r="R412" i="46"/>
  <c r="L417" i="46"/>
  <c r="H503" i="46"/>
  <c r="L416" i="46"/>
  <c r="G503" i="46"/>
  <c r="E412" i="46"/>
  <c r="L415" i="46"/>
  <c r="F503" i="46"/>
  <c r="P399" i="46"/>
  <c r="V397" i="46"/>
  <c r="V398" i="46"/>
  <c r="V399" i="46"/>
  <c r="D397" i="46"/>
  <c r="G397" i="46"/>
  <c r="T403" i="46"/>
  <c r="R403" i="46"/>
  <c r="L406" i="46"/>
  <c r="J502" i="46"/>
  <c r="G398" i="46"/>
  <c r="D398" i="46"/>
  <c r="D399" i="46"/>
  <c r="I399" i="46"/>
  <c r="L399" i="46"/>
  <c r="L405" i="46"/>
  <c r="I502" i="46"/>
  <c r="R399" i="46"/>
  <c r="L404" i="46"/>
  <c r="H502" i="46"/>
  <c r="L403" i="46"/>
  <c r="G502" i="46"/>
  <c r="E399" i="46"/>
  <c r="L402" i="46"/>
  <c r="F502" i="46"/>
  <c r="D501" i="46"/>
  <c r="P384" i="46"/>
  <c r="V382" i="46"/>
  <c r="V383" i="46"/>
  <c r="V384" i="46"/>
  <c r="T388" i="46"/>
  <c r="R388" i="46"/>
  <c r="L391" i="46"/>
  <c r="J500" i="46"/>
  <c r="G383" i="46"/>
  <c r="D383" i="46"/>
  <c r="D384" i="46"/>
  <c r="I384" i="46"/>
  <c r="L384" i="46"/>
  <c r="L390" i="46"/>
  <c r="I500" i="46"/>
  <c r="R384" i="46"/>
  <c r="L389" i="46"/>
  <c r="H500" i="46"/>
  <c r="L388" i="46"/>
  <c r="G500" i="46"/>
  <c r="E384" i="46"/>
  <c r="L387" i="46"/>
  <c r="F500" i="46"/>
  <c r="P371" i="46"/>
  <c r="V369" i="46"/>
  <c r="V370" i="46"/>
  <c r="V371" i="46"/>
  <c r="T375" i="46"/>
  <c r="R375" i="46"/>
  <c r="J499" i="46"/>
  <c r="G370" i="46"/>
  <c r="D370" i="46"/>
  <c r="D371" i="46"/>
  <c r="I371" i="46"/>
  <c r="L371" i="46"/>
  <c r="L377" i="46"/>
  <c r="I499" i="46"/>
  <c r="R371" i="46"/>
  <c r="L376" i="46"/>
  <c r="H499" i="46"/>
  <c r="L375" i="46"/>
  <c r="G499" i="46"/>
  <c r="E371" i="46"/>
  <c r="L374" i="46"/>
  <c r="F499" i="46"/>
  <c r="P358" i="46"/>
  <c r="V356" i="46"/>
  <c r="V357" i="46"/>
  <c r="V358" i="46"/>
  <c r="G356" i="46"/>
  <c r="T362" i="46"/>
  <c r="R362" i="46"/>
  <c r="L365" i="46"/>
  <c r="J498" i="46"/>
  <c r="G357" i="46"/>
  <c r="D357" i="46"/>
  <c r="D358" i="46"/>
  <c r="I358" i="46"/>
  <c r="L358" i="46"/>
  <c r="L364" i="46"/>
  <c r="I498" i="46"/>
  <c r="R358" i="46"/>
  <c r="L363" i="46"/>
  <c r="H498" i="46"/>
  <c r="L362" i="46"/>
  <c r="G498" i="46"/>
  <c r="E358" i="46"/>
  <c r="L361" i="46"/>
  <c r="F498" i="46"/>
  <c r="P345" i="46"/>
  <c r="V343" i="46"/>
  <c r="V344" i="46"/>
  <c r="V345" i="46"/>
  <c r="G343" i="46"/>
  <c r="T349" i="46"/>
  <c r="R349" i="46"/>
  <c r="L352" i="46"/>
  <c r="J497" i="46"/>
  <c r="G344" i="46"/>
  <c r="D344" i="46"/>
  <c r="D345" i="46"/>
  <c r="I345" i="46"/>
  <c r="L345" i="46"/>
  <c r="L351" i="46"/>
  <c r="I497" i="46"/>
  <c r="R345" i="46"/>
  <c r="L350" i="46"/>
  <c r="H497" i="46"/>
  <c r="L349" i="46"/>
  <c r="G497" i="46"/>
  <c r="E345" i="46"/>
  <c r="L348" i="46"/>
  <c r="F497" i="46"/>
  <c r="P332" i="46"/>
  <c r="V330" i="46"/>
  <c r="V331" i="46"/>
  <c r="V332" i="46"/>
  <c r="G330" i="46"/>
  <c r="T336" i="46"/>
  <c r="R336" i="46"/>
  <c r="L339" i="46"/>
  <c r="J496" i="46"/>
  <c r="G331" i="46"/>
  <c r="D331" i="46"/>
  <c r="D332" i="46"/>
  <c r="I332" i="46"/>
  <c r="L332" i="46"/>
  <c r="L338" i="46"/>
  <c r="I496" i="46"/>
  <c r="R332" i="46"/>
  <c r="L337" i="46"/>
  <c r="H496" i="46"/>
  <c r="L336" i="46"/>
  <c r="G496" i="46"/>
  <c r="E332" i="46"/>
  <c r="L335" i="46"/>
  <c r="F496" i="46"/>
  <c r="D495" i="46"/>
  <c r="P317" i="46"/>
  <c r="V315" i="46"/>
  <c r="V316" i="46"/>
  <c r="V317" i="46"/>
  <c r="D315" i="46"/>
  <c r="G315" i="46"/>
  <c r="T321" i="46"/>
  <c r="R321" i="46"/>
  <c r="L324" i="46"/>
  <c r="J494" i="46"/>
  <c r="G316" i="46"/>
  <c r="D316" i="46"/>
  <c r="D317" i="46"/>
  <c r="I317" i="46"/>
  <c r="L317" i="46"/>
  <c r="L323" i="46"/>
  <c r="I494" i="46"/>
  <c r="R317" i="46"/>
  <c r="L322" i="46"/>
  <c r="H494" i="46"/>
  <c r="L321" i="46"/>
  <c r="G494" i="46"/>
  <c r="E317" i="46"/>
  <c r="L320" i="46"/>
  <c r="F494" i="46"/>
  <c r="P304" i="46"/>
  <c r="V302" i="46"/>
  <c r="V303" i="46"/>
  <c r="V304" i="46"/>
  <c r="D302" i="46"/>
  <c r="G302" i="46"/>
  <c r="T308" i="46"/>
  <c r="R308" i="46"/>
  <c r="L311" i="46"/>
  <c r="J493" i="46"/>
  <c r="G303" i="46"/>
  <c r="D303" i="46"/>
  <c r="D304" i="46"/>
  <c r="I304" i="46"/>
  <c r="L304" i="46"/>
  <c r="L310" i="46"/>
  <c r="I493" i="46"/>
  <c r="R304" i="46"/>
  <c r="L309" i="46"/>
  <c r="H493" i="46"/>
  <c r="L308" i="46"/>
  <c r="G493" i="46"/>
  <c r="E304" i="46"/>
  <c r="L307" i="46"/>
  <c r="F493" i="46"/>
  <c r="P291" i="46"/>
  <c r="V289" i="46"/>
  <c r="V290" i="46"/>
  <c r="V291" i="46"/>
  <c r="D289" i="46"/>
  <c r="G289" i="46"/>
  <c r="T295" i="46"/>
  <c r="R295" i="46"/>
  <c r="L298" i="46"/>
  <c r="J492" i="46"/>
  <c r="G290" i="46"/>
  <c r="D290" i="46"/>
  <c r="D291" i="46"/>
  <c r="I291" i="46"/>
  <c r="L291" i="46"/>
  <c r="L297" i="46"/>
  <c r="I492" i="46"/>
  <c r="R291" i="46"/>
  <c r="L296" i="46"/>
  <c r="H492" i="46"/>
  <c r="L295" i="46"/>
  <c r="G492" i="46"/>
  <c r="E291" i="46"/>
  <c r="L294" i="46"/>
  <c r="F492" i="46"/>
  <c r="P278" i="46"/>
  <c r="V276" i="46"/>
  <c r="V277" i="46"/>
  <c r="V278" i="46"/>
  <c r="D276" i="46"/>
  <c r="G276" i="46"/>
  <c r="T282" i="46"/>
  <c r="R282" i="46"/>
  <c r="L285" i="46"/>
  <c r="J491" i="46"/>
  <c r="G277" i="46"/>
  <c r="D277" i="46"/>
  <c r="D278" i="46"/>
  <c r="I278" i="46"/>
  <c r="L278" i="46"/>
  <c r="L284" i="46"/>
  <c r="I491" i="46"/>
  <c r="R278" i="46"/>
  <c r="L283" i="46"/>
  <c r="H491" i="46"/>
  <c r="L282" i="46"/>
  <c r="G491" i="46"/>
  <c r="E278" i="46"/>
  <c r="L281" i="46"/>
  <c r="F491" i="46"/>
  <c r="P265" i="46"/>
  <c r="V263" i="46"/>
  <c r="V264" i="46"/>
  <c r="V265" i="46"/>
  <c r="D263" i="46"/>
  <c r="G263" i="46"/>
  <c r="T269" i="46"/>
  <c r="R269" i="46"/>
  <c r="L272" i="46"/>
  <c r="J490" i="46"/>
  <c r="G264" i="46"/>
  <c r="D264" i="46"/>
  <c r="D265" i="46"/>
  <c r="I265" i="46"/>
  <c r="L265" i="46"/>
  <c r="L271" i="46"/>
  <c r="I490" i="46"/>
  <c r="R265" i="46"/>
  <c r="L270" i="46"/>
  <c r="H490" i="46"/>
  <c r="L269" i="46"/>
  <c r="G490" i="46"/>
  <c r="E265" i="46"/>
  <c r="L268" i="46"/>
  <c r="F490" i="46"/>
  <c r="D489" i="46"/>
  <c r="P250" i="46"/>
  <c r="V248" i="46"/>
  <c r="V249" i="46"/>
  <c r="V250" i="46"/>
  <c r="D248" i="46"/>
  <c r="G248" i="46"/>
  <c r="T254" i="46"/>
  <c r="R254" i="46"/>
  <c r="L257" i="46"/>
  <c r="J488" i="46"/>
  <c r="G249" i="46"/>
  <c r="D249" i="46"/>
  <c r="D250" i="46"/>
  <c r="I250" i="46"/>
  <c r="L250" i="46"/>
  <c r="L256" i="46"/>
  <c r="I488" i="46"/>
  <c r="R250" i="46"/>
  <c r="L255" i="46"/>
  <c r="H488" i="46"/>
  <c r="L254" i="46"/>
  <c r="G488" i="46"/>
  <c r="E250" i="46"/>
  <c r="L253" i="46"/>
  <c r="F488" i="46"/>
  <c r="P237" i="46"/>
  <c r="V235" i="46"/>
  <c r="V236" i="46"/>
  <c r="V237" i="46"/>
  <c r="D235" i="46"/>
  <c r="G235" i="46"/>
  <c r="T241" i="46"/>
  <c r="R241" i="46"/>
  <c r="L244" i="46"/>
  <c r="J487" i="46"/>
  <c r="G236" i="46"/>
  <c r="D236" i="46"/>
  <c r="D237" i="46"/>
  <c r="I237" i="46"/>
  <c r="L237" i="46"/>
  <c r="L243" i="46"/>
  <c r="I487" i="46"/>
  <c r="R237" i="46"/>
  <c r="L242" i="46"/>
  <c r="H487" i="46"/>
  <c r="L241" i="46"/>
  <c r="G487" i="46"/>
  <c r="E237" i="46"/>
  <c r="L240" i="46"/>
  <c r="F487" i="46"/>
  <c r="P224" i="46"/>
  <c r="V222" i="46"/>
  <c r="V223" i="46"/>
  <c r="V224" i="46"/>
  <c r="D222" i="46"/>
  <c r="G222" i="46"/>
  <c r="T228" i="46"/>
  <c r="R228" i="46"/>
  <c r="L231" i="46"/>
  <c r="J486" i="46"/>
  <c r="G223" i="46"/>
  <c r="D223" i="46"/>
  <c r="D224" i="46"/>
  <c r="I224" i="46"/>
  <c r="L224" i="46"/>
  <c r="L230" i="46"/>
  <c r="I486" i="46"/>
  <c r="R224" i="46"/>
  <c r="L229" i="46"/>
  <c r="H486" i="46"/>
  <c r="L228" i="46"/>
  <c r="G486" i="46"/>
  <c r="E224" i="46"/>
  <c r="L227" i="46"/>
  <c r="F486" i="46"/>
  <c r="P211" i="46"/>
  <c r="V209" i="46"/>
  <c r="V210" i="46"/>
  <c r="V211" i="46"/>
  <c r="D209" i="46"/>
  <c r="G209" i="46"/>
  <c r="T215" i="46"/>
  <c r="R215" i="46"/>
  <c r="L218" i="46"/>
  <c r="J485" i="46"/>
  <c r="G210" i="46"/>
  <c r="D210" i="46"/>
  <c r="D211" i="46"/>
  <c r="I211" i="46"/>
  <c r="L211" i="46"/>
  <c r="L217" i="46"/>
  <c r="I485" i="46"/>
  <c r="R211" i="46"/>
  <c r="L216" i="46"/>
  <c r="H485" i="46"/>
  <c r="L215" i="46"/>
  <c r="G485" i="46"/>
  <c r="E211" i="46"/>
  <c r="L214" i="46"/>
  <c r="F485" i="46"/>
  <c r="P198" i="46"/>
  <c r="V196" i="46"/>
  <c r="V197" i="46"/>
  <c r="V198" i="46"/>
  <c r="D196" i="46"/>
  <c r="G196" i="46"/>
  <c r="T202" i="46"/>
  <c r="R202" i="46"/>
  <c r="L205" i="46"/>
  <c r="J484" i="46"/>
  <c r="G197" i="46"/>
  <c r="D197" i="46"/>
  <c r="D198" i="46"/>
  <c r="I198" i="46"/>
  <c r="L198" i="46"/>
  <c r="L204" i="46"/>
  <c r="I484" i="46"/>
  <c r="R198" i="46"/>
  <c r="L203" i="46"/>
  <c r="H484" i="46"/>
  <c r="L202" i="46"/>
  <c r="G484" i="46"/>
  <c r="E198" i="46"/>
  <c r="L201" i="46"/>
  <c r="F484" i="46"/>
  <c r="D483" i="46"/>
  <c r="P183" i="46"/>
  <c r="V181" i="46"/>
  <c r="V182" i="46"/>
  <c r="V183" i="46"/>
  <c r="D181" i="46"/>
  <c r="G181" i="46"/>
  <c r="T187" i="46"/>
  <c r="R187" i="46"/>
  <c r="L190" i="46"/>
  <c r="J482" i="46"/>
  <c r="G182" i="46"/>
  <c r="D182" i="46"/>
  <c r="D183" i="46"/>
  <c r="I183" i="46"/>
  <c r="L183" i="46"/>
  <c r="L189" i="46"/>
  <c r="I482" i="46"/>
  <c r="R183" i="46"/>
  <c r="L188" i="46"/>
  <c r="H482" i="46"/>
  <c r="L187" i="46"/>
  <c r="G482" i="46"/>
  <c r="E183" i="46"/>
  <c r="L186" i="46"/>
  <c r="F482" i="46"/>
  <c r="P170" i="46"/>
  <c r="V168" i="46"/>
  <c r="V169" i="46"/>
  <c r="V170" i="46"/>
  <c r="D168" i="46"/>
  <c r="G168" i="46"/>
  <c r="T174" i="46"/>
  <c r="R174" i="46"/>
  <c r="L177" i="46"/>
  <c r="J481" i="46"/>
  <c r="G169" i="46"/>
  <c r="D169" i="46"/>
  <c r="D170" i="46"/>
  <c r="I170" i="46"/>
  <c r="L170" i="46"/>
  <c r="L176" i="46"/>
  <c r="I481" i="46"/>
  <c r="R170" i="46"/>
  <c r="L175" i="46"/>
  <c r="H481" i="46"/>
  <c r="L174" i="46"/>
  <c r="G481" i="46"/>
  <c r="E170" i="46"/>
  <c r="L173" i="46"/>
  <c r="F481" i="46"/>
  <c r="P157" i="46"/>
  <c r="V155" i="46"/>
  <c r="V156" i="46"/>
  <c r="V157" i="46"/>
  <c r="D155" i="46"/>
  <c r="G155" i="46"/>
  <c r="T161" i="46"/>
  <c r="R161" i="46"/>
  <c r="L164" i="46"/>
  <c r="J480" i="46"/>
  <c r="G156" i="46"/>
  <c r="D156" i="46"/>
  <c r="D157" i="46"/>
  <c r="I157" i="46"/>
  <c r="L157" i="46"/>
  <c r="L163" i="46"/>
  <c r="I480" i="46"/>
  <c r="R157" i="46"/>
  <c r="L162" i="46"/>
  <c r="H480" i="46"/>
  <c r="L161" i="46"/>
  <c r="G480" i="46"/>
  <c r="E157" i="46"/>
  <c r="L160" i="46"/>
  <c r="F480" i="46"/>
  <c r="P144" i="46"/>
  <c r="V142" i="46"/>
  <c r="V143" i="46"/>
  <c r="V144" i="46"/>
  <c r="D142" i="46"/>
  <c r="G142" i="46"/>
  <c r="T148" i="46"/>
  <c r="R148" i="46"/>
  <c r="L151" i="46"/>
  <c r="J479" i="46"/>
  <c r="G143" i="46"/>
  <c r="D143" i="46"/>
  <c r="D144" i="46"/>
  <c r="I144" i="46"/>
  <c r="L144" i="46"/>
  <c r="L150" i="46"/>
  <c r="I479" i="46"/>
  <c r="R144" i="46"/>
  <c r="L149" i="46"/>
  <c r="H479" i="46"/>
  <c r="L148" i="46"/>
  <c r="G479" i="46"/>
  <c r="E144" i="46"/>
  <c r="L147" i="46"/>
  <c r="F479" i="46"/>
  <c r="P131" i="46"/>
  <c r="V129" i="46"/>
  <c r="V130" i="46"/>
  <c r="V131" i="46"/>
  <c r="D129" i="46"/>
  <c r="G129" i="46"/>
  <c r="T135" i="46"/>
  <c r="R135" i="46"/>
  <c r="L138" i="46"/>
  <c r="J478" i="46"/>
  <c r="G130" i="46"/>
  <c r="D130" i="46"/>
  <c r="D131" i="46"/>
  <c r="I131" i="46"/>
  <c r="L131" i="46"/>
  <c r="L137" i="46"/>
  <c r="I478" i="46"/>
  <c r="R131" i="46"/>
  <c r="L136" i="46"/>
  <c r="H478" i="46"/>
  <c r="L135" i="46"/>
  <c r="G478" i="46"/>
  <c r="E131" i="46"/>
  <c r="L134" i="46"/>
  <c r="F478" i="46"/>
  <c r="D477" i="46"/>
  <c r="P116" i="46"/>
  <c r="V114" i="46"/>
  <c r="V115" i="46"/>
  <c r="V116" i="46"/>
  <c r="D114" i="46"/>
  <c r="G114" i="46"/>
  <c r="T120" i="46"/>
  <c r="R120" i="46"/>
  <c r="L123" i="46"/>
  <c r="J476" i="46"/>
  <c r="G115" i="46"/>
  <c r="D115" i="46"/>
  <c r="D116" i="46"/>
  <c r="I116" i="46"/>
  <c r="L116" i="46"/>
  <c r="L122" i="46"/>
  <c r="I476" i="46"/>
  <c r="R116" i="46"/>
  <c r="L121" i="46"/>
  <c r="H476" i="46"/>
  <c r="L120" i="46"/>
  <c r="G476" i="46"/>
  <c r="E116" i="46"/>
  <c r="L119" i="46"/>
  <c r="F476" i="46"/>
  <c r="P103" i="46"/>
  <c r="V101" i="46"/>
  <c r="V102" i="46"/>
  <c r="V103" i="46"/>
  <c r="D101" i="46"/>
  <c r="G101" i="46"/>
  <c r="T107" i="46"/>
  <c r="R107" i="46"/>
  <c r="L110" i="46"/>
  <c r="J475" i="46"/>
  <c r="G102" i="46"/>
  <c r="D102" i="46"/>
  <c r="L103" i="46"/>
  <c r="L109" i="46"/>
  <c r="I475" i="46"/>
  <c r="R103" i="46"/>
  <c r="L108" i="46"/>
  <c r="H475" i="46"/>
  <c r="L107" i="46"/>
  <c r="G475" i="46"/>
  <c r="E103" i="46"/>
  <c r="L106" i="46"/>
  <c r="F475" i="46"/>
  <c r="P90" i="46"/>
  <c r="V88" i="46"/>
  <c r="V89" i="46"/>
  <c r="V90" i="46"/>
  <c r="D88" i="46"/>
  <c r="G88" i="46"/>
  <c r="T94" i="46"/>
  <c r="R94" i="46"/>
  <c r="J474" i="46"/>
  <c r="G89" i="46"/>
  <c r="D89" i="46"/>
  <c r="D90" i="46"/>
  <c r="I90" i="46"/>
  <c r="L90" i="46"/>
  <c r="I474" i="46"/>
  <c r="R90" i="46"/>
  <c r="H474" i="46"/>
  <c r="L94" i="46"/>
  <c r="G474" i="46"/>
  <c r="E90" i="46"/>
  <c r="L93" i="46"/>
  <c r="F474" i="46"/>
  <c r="P77" i="46"/>
  <c r="V75" i="46"/>
  <c r="V76" i="46"/>
  <c r="V77" i="46"/>
  <c r="D75" i="46"/>
  <c r="G75" i="46"/>
  <c r="T81" i="46"/>
  <c r="R81" i="46"/>
  <c r="L84" i="46"/>
  <c r="J473" i="46"/>
  <c r="G76" i="46"/>
  <c r="D76" i="46"/>
  <c r="D77" i="46"/>
  <c r="I77" i="46"/>
  <c r="L77" i="46"/>
  <c r="L83" i="46"/>
  <c r="I473" i="46"/>
  <c r="R77" i="46"/>
  <c r="L82" i="46"/>
  <c r="H473" i="46"/>
  <c r="G473" i="46"/>
  <c r="E77" i="46"/>
  <c r="L80" i="46"/>
  <c r="F473" i="46"/>
  <c r="P64" i="46"/>
  <c r="V64" i="46"/>
  <c r="D62" i="46"/>
  <c r="G62" i="46"/>
  <c r="T68" i="46"/>
  <c r="R68" i="46"/>
  <c r="L71" i="46"/>
  <c r="J472" i="46"/>
  <c r="G63" i="46"/>
  <c r="D63" i="46"/>
  <c r="D64" i="46"/>
  <c r="I64" i="46"/>
  <c r="L64" i="46"/>
  <c r="L70" i="46"/>
  <c r="I472" i="46"/>
  <c r="R64" i="46"/>
  <c r="L69" i="46"/>
  <c r="H472" i="46"/>
  <c r="L68" i="46"/>
  <c r="G472" i="46"/>
  <c r="E64" i="46"/>
  <c r="L67" i="46"/>
  <c r="F472" i="46"/>
  <c r="D471" i="46"/>
  <c r="L453" i="46"/>
  <c r="G451" i="46"/>
  <c r="L440" i="46"/>
  <c r="G438" i="46"/>
  <c r="L427" i="46"/>
  <c r="G425" i="46"/>
  <c r="L414" i="46"/>
  <c r="G412" i="46"/>
  <c r="O406" i="46"/>
  <c r="L401" i="46"/>
  <c r="G399" i="46"/>
  <c r="L386" i="46"/>
  <c r="G384" i="46"/>
  <c r="L373" i="46"/>
  <c r="G371" i="46"/>
  <c r="L360" i="46"/>
  <c r="G358" i="46"/>
  <c r="L347" i="46"/>
  <c r="G345" i="46"/>
  <c r="O339" i="46"/>
  <c r="L334" i="46"/>
  <c r="G332" i="46"/>
  <c r="L319" i="46"/>
  <c r="G317" i="46"/>
  <c r="L306" i="46"/>
  <c r="G304" i="46"/>
  <c r="L293" i="46"/>
  <c r="G291" i="46"/>
  <c r="L280" i="46"/>
  <c r="G278" i="46"/>
  <c r="O272" i="46"/>
  <c r="L267" i="46"/>
  <c r="G265" i="46"/>
  <c r="L252" i="46"/>
  <c r="G250" i="46"/>
  <c r="L239" i="46"/>
  <c r="G237" i="46"/>
  <c r="L226" i="46"/>
  <c r="G224" i="46"/>
  <c r="L213" i="46"/>
  <c r="G211" i="46"/>
  <c r="O205" i="46"/>
  <c r="L200" i="46"/>
  <c r="G198" i="46"/>
  <c r="L185" i="46"/>
  <c r="G183" i="46"/>
  <c r="L172" i="46"/>
  <c r="G170" i="46"/>
  <c r="L159" i="46"/>
  <c r="G157" i="46"/>
  <c r="L146" i="46"/>
  <c r="G144" i="46"/>
  <c r="O138" i="46"/>
  <c r="L133" i="46"/>
  <c r="G131" i="46"/>
  <c r="O123" i="46"/>
  <c r="L118" i="46"/>
  <c r="G116" i="46"/>
  <c r="O110" i="46"/>
  <c r="L105" i="46"/>
  <c r="G103" i="46"/>
  <c r="O97" i="46"/>
  <c r="L92" i="46"/>
  <c r="G90" i="46"/>
  <c r="O84" i="46"/>
  <c r="L79" i="46"/>
  <c r="G77" i="46"/>
  <c r="O71" i="46"/>
  <c r="L66" i="46"/>
  <c r="G64" i="46"/>
  <c r="O56" i="46"/>
  <c r="L56" i="46"/>
  <c r="L51" i="46"/>
  <c r="P19" i="46"/>
  <c r="P20" i="46"/>
  <c r="P21" i="46"/>
  <c r="V19" i="46"/>
  <c r="V20" i="46"/>
  <c r="V21" i="46"/>
  <c r="R21" i="46"/>
  <c r="E21" i="46"/>
  <c r="L24" i="46"/>
  <c r="L449" i="45"/>
  <c r="V450" i="45"/>
  <c r="P450" i="45"/>
  <c r="I450" i="45"/>
  <c r="V449" i="45"/>
  <c r="P449" i="45"/>
  <c r="I449" i="45"/>
  <c r="V437" i="45"/>
  <c r="P437" i="45"/>
  <c r="I437" i="45"/>
  <c r="V436" i="45"/>
  <c r="P436" i="45"/>
  <c r="L436" i="45"/>
  <c r="I436" i="45"/>
  <c r="V424" i="45"/>
  <c r="P424" i="45"/>
  <c r="I424" i="45"/>
  <c r="V423" i="45"/>
  <c r="P423" i="45"/>
  <c r="L423" i="45"/>
  <c r="I423" i="45"/>
  <c r="V411" i="45"/>
  <c r="P411" i="45"/>
  <c r="I411" i="45"/>
  <c r="V410" i="45"/>
  <c r="P410" i="45"/>
  <c r="L410" i="45"/>
  <c r="I410" i="45"/>
  <c r="L397" i="45"/>
  <c r="V383" i="45"/>
  <c r="P383" i="45"/>
  <c r="I383" i="45"/>
  <c r="V382" i="45"/>
  <c r="P382" i="45"/>
  <c r="G383" i="45"/>
  <c r="L382" i="45"/>
  <c r="I382" i="45"/>
  <c r="V370" i="45"/>
  <c r="P370" i="45"/>
  <c r="I370" i="45"/>
  <c r="V369" i="45"/>
  <c r="P369" i="45"/>
  <c r="G370" i="45"/>
  <c r="L369" i="45"/>
  <c r="I369" i="45"/>
  <c r="V357" i="45"/>
  <c r="P357" i="45"/>
  <c r="I357" i="45"/>
  <c r="V356" i="45"/>
  <c r="P356" i="45"/>
  <c r="L356" i="45"/>
  <c r="I356" i="45"/>
  <c r="V344" i="45"/>
  <c r="P344" i="45"/>
  <c r="I344" i="45"/>
  <c r="V343" i="45"/>
  <c r="P343" i="45"/>
  <c r="L343" i="45"/>
  <c r="I343" i="45"/>
  <c r="L330" i="45"/>
  <c r="V316" i="45"/>
  <c r="P316" i="45"/>
  <c r="I316" i="45"/>
  <c r="V315" i="45"/>
  <c r="P315" i="45"/>
  <c r="L315" i="45"/>
  <c r="I315" i="45"/>
  <c r="V303" i="45"/>
  <c r="P303" i="45"/>
  <c r="I303" i="45"/>
  <c r="V302" i="45"/>
  <c r="P302" i="45"/>
  <c r="L302" i="45"/>
  <c r="I302" i="45"/>
  <c r="V277" i="45"/>
  <c r="P277" i="45"/>
  <c r="I277" i="45"/>
  <c r="V276" i="45"/>
  <c r="P276" i="45"/>
  <c r="L276" i="45"/>
  <c r="I276" i="45"/>
  <c r="L263" i="45"/>
  <c r="L248" i="45"/>
  <c r="L235" i="45"/>
  <c r="L222" i="45"/>
  <c r="L209" i="45"/>
  <c r="L196" i="45"/>
  <c r="V181" i="45"/>
  <c r="V182" i="45"/>
  <c r="V183" i="45"/>
  <c r="R183" i="45"/>
  <c r="P181" i="45"/>
  <c r="P182" i="45"/>
  <c r="P183" i="45"/>
  <c r="L181" i="45"/>
  <c r="L183" i="45"/>
  <c r="I181" i="45"/>
  <c r="I183" i="45"/>
  <c r="V168" i="45"/>
  <c r="V169" i="45"/>
  <c r="V170" i="45"/>
  <c r="R170" i="45"/>
  <c r="P168" i="45"/>
  <c r="P169" i="45"/>
  <c r="P170" i="45"/>
  <c r="L168" i="45"/>
  <c r="L170" i="45"/>
  <c r="I168" i="45"/>
  <c r="I169" i="45"/>
  <c r="I170" i="45"/>
  <c r="V155" i="45"/>
  <c r="V156" i="45"/>
  <c r="V157" i="45"/>
  <c r="R157" i="45"/>
  <c r="P155" i="45"/>
  <c r="P156" i="45"/>
  <c r="P157" i="45"/>
  <c r="L155" i="45"/>
  <c r="L157" i="45"/>
  <c r="I155" i="45"/>
  <c r="I156" i="45"/>
  <c r="I157" i="45"/>
  <c r="V142" i="45"/>
  <c r="V143" i="45"/>
  <c r="V144" i="45"/>
  <c r="R144" i="45"/>
  <c r="P142" i="45"/>
  <c r="P143" i="45"/>
  <c r="P144" i="45"/>
  <c r="L142" i="45"/>
  <c r="L144" i="45"/>
  <c r="I142" i="45"/>
  <c r="I143" i="45"/>
  <c r="I144" i="45"/>
  <c r="L129" i="45"/>
  <c r="V114" i="45"/>
  <c r="V115" i="45"/>
  <c r="V116" i="45"/>
  <c r="R116" i="45"/>
  <c r="P114" i="45"/>
  <c r="P115" i="45"/>
  <c r="P116" i="45"/>
  <c r="L114" i="45"/>
  <c r="L116" i="45"/>
  <c r="I114" i="45"/>
  <c r="I115" i="45"/>
  <c r="I116" i="45"/>
  <c r="V101" i="45"/>
  <c r="V102" i="45"/>
  <c r="V103" i="45"/>
  <c r="R103" i="45"/>
  <c r="P101" i="45"/>
  <c r="P102" i="45"/>
  <c r="P103" i="45"/>
  <c r="L101" i="45"/>
  <c r="L103" i="45"/>
  <c r="I101" i="45"/>
  <c r="I102" i="45"/>
  <c r="I103" i="45"/>
  <c r="V88" i="45"/>
  <c r="V89" i="45"/>
  <c r="V90" i="45"/>
  <c r="R90" i="45"/>
  <c r="P88" i="45"/>
  <c r="P89" i="45"/>
  <c r="P90" i="45"/>
  <c r="L88" i="45"/>
  <c r="L90" i="45"/>
  <c r="I88" i="45"/>
  <c r="I89" i="45"/>
  <c r="I90" i="45"/>
  <c r="V75" i="45"/>
  <c r="V76" i="45"/>
  <c r="V77" i="45"/>
  <c r="R77" i="45"/>
  <c r="P75" i="45"/>
  <c r="P76" i="45"/>
  <c r="P77" i="45"/>
  <c r="L75" i="45"/>
  <c r="L77" i="45"/>
  <c r="I75" i="45"/>
  <c r="I76" i="45"/>
  <c r="I77" i="45"/>
  <c r="D369" i="48"/>
  <c r="G331" i="48"/>
  <c r="L449" i="48"/>
  <c r="L436" i="48"/>
  <c r="L423" i="48"/>
  <c r="L410" i="48"/>
  <c r="L397" i="48"/>
  <c r="G382" i="48"/>
  <c r="G383" i="48"/>
  <c r="L382" i="48"/>
  <c r="G369" i="48"/>
  <c r="G357" i="48"/>
  <c r="G370" i="48"/>
  <c r="G343" i="48"/>
  <c r="G344" i="48"/>
  <c r="G356" i="48"/>
  <c r="G302" i="48"/>
  <c r="D370" i="48"/>
  <c r="L356" i="48"/>
  <c r="L369" i="48"/>
  <c r="L343" i="48"/>
  <c r="L330" i="48"/>
  <c r="L315" i="48"/>
  <c r="L302" i="48"/>
  <c r="L289" i="48"/>
  <c r="L276" i="48"/>
  <c r="L263" i="48"/>
  <c r="L248" i="48"/>
  <c r="L235" i="48"/>
  <c r="L222" i="48"/>
  <c r="L209" i="48"/>
  <c r="L196" i="48"/>
  <c r="L181" i="48"/>
  <c r="L168" i="48"/>
  <c r="L155" i="48"/>
  <c r="L142" i="48"/>
  <c r="L129" i="48"/>
  <c r="L114" i="48"/>
  <c r="L101" i="48"/>
  <c r="L88" i="48"/>
  <c r="V451" i="45"/>
  <c r="R451" i="45"/>
  <c r="P451" i="45"/>
  <c r="L451" i="45"/>
  <c r="I451" i="45"/>
  <c r="V438" i="45"/>
  <c r="R438" i="45"/>
  <c r="P438" i="45"/>
  <c r="L438" i="45"/>
  <c r="I438" i="45"/>
  <c r="V425" i="45"/>
  <c r="R425" i="45"/>
  <c r="P425" i="45"/>
  <c r="L425" i="45"/>
  <c r="I425" i="45"/>
  <c r="V412" i="45"/>
  <c r="R412" i="45"/>
  <c r="P412" i="45"/>
  <c r="L412" i="45"/>
  <c r="I412" i="45"/>
  <c r="V397" i="45"/>
  <c r="V398" i="45"/>
  <c r="V399" i="45"/>
  <c r="R399" i="45"/>
  <c r="P397" i="45"/>
  <c r="P398" i="45"/>
  <c r="P399" i="45"/>
  <c r="L399" i="45"/>
  <c r="I397" i="45"/>
  <c r="I398" i="45"/>
  <c r="I399" i="45"/>
  <c r="V384" i="45"/>
  <c r="R384" i="45"/>
  <c r="P384" i="45"/>
  <c r="L384" i="45"/>
  <c r="I384" i="45"/>
  <c r="V371" i="45"/>
  <c r="R371" i="45"/>
  <c r="L371" i="45"/>
  <c r="I371" i="45"/>
  <c r="V358" i="45"/>
  <c r="R358" i="45"/>
  <c r="P358" i="45"/>
  <c r="L358" i="45"/>
  <c r="I358" i="45"/>
  <c r="V345" i="45"/>
  <c r="R345" i="45"/>
  <c r="P345" i="45"/>
  <c r="L345" i="45"/>
  <c r="I345" i="45"/>
  <c r="V330" i="45"/>
  <c r="V331" i="45"/>
  <c r="V332" i="45"/>
  <c r="R332" i="45"/>
  <c r="P330" i="45"/>
  <c r="P331" i="45"/>
  <c r="P332" i="45"/>
  <c r="L332" i="45"/>
  <c r="I330" i="45"/>
  <c r="I331" i="45"/>
  <c r="I332" i="45"/>
  <c r="V317" i="45"/>
  <c r="R317" i="45"/>
  <c r="P317" i="45"/>
  <c r="L317" i="45"/>
  <c r="I317" i="45"/>
  <c r="V304" i="45"/>
  <c r="R304" i="45"/>
  <c r="P304" i="45"/>
  <c r="L304" i="45"/>
  <c r="I304" i="45"/>
  <c r="V289" i="45"/>
  <c r="V290" i="45"/>
  <c r="V291" i="45"/>
  <c r="R291" i="45"/>
  <c r="P289" i="45"/>
  <c r="P290" i="45"/>
  <c r="P291" i="45"/>
  <c r="L289" i="45"/>
  <c r="L291" i="45"/>
  <c r="I289" i="45"/>
  <c r="I290" i="45"/>
  <c r="I291" i="45"/>
  <c r="V278" i="45"/>
  <c r="R278" i="45"/>
  <c r="P278" i="45"/>
  <c r="L278" i="45"/>
  <c r="I278" i="45"/>
  <c r="V263" i="45"/>
  <c r="V264" i="45"/>
  <c r="V265" i="45"/>
  <c r="R265" i="45"/>
  <c r="P263" i="45"/>
  <c r="P264" i="45"/>
  <c r="P265" i="45"/>
  <c r="L265" i="45"/>
  <c r="I263" i="45"/>
  <c r="I264" i="45"/>
  <c r="I265" i="45"/>
  <c r="V248" i="45"/>
  <c r="V249" i="45"/>
  <c r="V250" i="45"/>
  <c r="R250" i="45"/>
  <c r="P248" i="45"/>
  <c r="P249" i="45"/>
  <c r="P250" i="45"/>
  <c r="L250" i="45"/>
  <c r="I248" i="45"/>
  <c r="I249" i="45"/>
  <c r="I250" i="45"/>
  <c r="V235" i="45"/>
  <c r="V236" i="45"/>
  <c r="V237" i="45"/>
  <c r="R237" i="45"/>
  <c r="P235" i="45"/>
  <c r="P236" i="45"/>
  <c r="P237" i="45"/>
  <c r="L237" i="45"/>
  <c r="I235" i="45"/>
  <c r="I236" i="45"/>
  <c r="I237" i="45"/>
  <c r="V222" i="45"/>
  <c r="V223" i="45"/>
  <c r="V224" i="45"/>
  <c r="R224" i="45"/>
  <c r="P222" i="45"/>
  <c r="P223" i="45"/>
  <c r="P224" i="45"/>
  <c r="L224" i="45"/>
  <c r="I222" i="45"/>
  <c r="I223" i="45"/>
  <c r="I224" i="45"/>
  <c r="V209" i="45"/>
  <c r="V210" i="45"/>
  <c r="V211" i="45"/>
  <c r="R211" i="45"/>
  <c r="P209" i="45"/>
  <c r="P210" i="45"/>
  <c r="P211" i="45"/>
  <c r="L211" i="45"/>
  <c r="I209" i="45"/>
  <c r="I210" i="45"/>
  <c r="I211" i="45"/>
  <c r="V196" i="45"/>
  <c r="V197" i="45"/>
  <c r="V198" i="45"/>
  <c r="R198" i="45"/>
  <c r="P196" i="45"/>
  <c r="P197" i="45"/>
  <c r="P198" i="45"/>
  <c r="L198" i="45"/>
  <c r="I196" i="45"/>
  <c r="I197" i="45"/>
  <c r="I198" i="45"/>
  <c r="V129" i="45"/>
  <c r="V130" i="45"/>
  <c r="V131" i="45"/>
  <c r="R131" i="45"/>
  <c r="P129" i="45"/>
  <c r="P130" i="45"/>
  <c r="P131" i="45"/>
  <c r="L131" i="45"/>
  <c r="I129" i="45"/>
  <c r="I130" i="45"/>
  <c r="I131" i="45"/>
  <c r="V62" i="45"/>
  <c r="V63" i="45"/>
  <c r="V64" i="45"/>
  <c r="R64" i="45"/>
  <c r="P62" i="45"/>
  <c r="P63" i="45"/>
  <c r="P64" i="45"/>
  <c r="L64" i="45"/>
  <c r="I64" i="45"/>
  <c r="T53" i="45"/>
  <c r="I48" i="45"/>
  <c r="I20" i="45"/>
  <c r="P47" i="45"/>
  <c r="P48" i="45"/>
  <c r="P49" i="45"/>
  <c r="V47" i="45"/>
  <c r="V48" i="45"/>
  <c r="V49" i="45"/>
  <c r="R53" i="45"/>
  <c r="L56" i="45"/>
  <c r="I47" i="45"/>
  <c r="I49" i="45"/>
  <c r="L49" i="45"/>
  <c r="R49" i="45"/>
  <c r="L51" i="45"/>
  <c r="G49" i="45"/>
  <c r="I19" i="45"/>
  <c r="D19" i="45"/>
  <c r="D449" i="45"/>
  <c r="G449" i="45"/>
  <c r="T455" i="45"/>
  <c r="R455" i="45"/>
  <c r="L458" i="45"/>
  <c r="J506" i="45"/>
  <c r="G450" i="45"/>
  <c r="D450" i="45"/>
  <c r="D451" i="45"/>
  <c r="L457" i="45"/>
  <c r="I506" i="45"/>
  <c r="L456" i="45"/>
  <c r="H506" i="45"/>
  <c r="L455" i="45"/>
  <c r="G506" i="45"/>
  <c r="E451" i="45"/>
  <c r="L454" i="45"/>
  <c r="F506" i="45"/>
  <c r="D436" i="45"/>
  <c r="G436" i="45"/>
  <c r="T442" i="45"/>
  <c r="R442" i="45"/>
  <c r="L445" i="45"/>
  <c r="J505" i="45"/>
  <c r="G437" i="45"/>
  <c r="D437" i="45"/>
  <c r="D438" i="45"/>
  <c r="L444" i="45"/>
  <c r="I505" i="45"/>
  <c r="L443" i="45"/>
  <c r="H505" i="45"/>
  <c r="L442" i="45"/>
  <c r="G505" i="45"/>
  <c r="E438" i="45"/>
  <c r="L441" i="45"/>
  <c r="F505" i="45"/>
  <c r="D423" i="45"/>
  <c r="G423" i="45"/>
  <c r="T429" i="45"/>
  <c r="R429" i="45"/>
  <c r="L432" i="45"/>
  <c r="J504" i="45"/>
  <c r="G424" i="45"/>
  <c r="D424" i="45"/>
  <c r="D425" i="45"/>
  <c r="L431" i="45"/>
  <c r="I504" i="45"/>
  <c r="L430" i="45"/>
  <c r="H504" i="45"/>
  <c r="L429" i="45"/>
  <c r="G504" i="45"/>
  <c r="E425" i="45"/>
  <c r="L428" i="45"/>
  <c r="F504" i="45"/>
  <c r="D410" i="45"/>
  <c r="G410" i="45"/>
  <c r="T416" i="45"/>
  <c r="R416" i="45"/>
  <c r="L419" i="45"/>
  <c r="J503" i="45"/>
  <c r="G411" i="45"/>
  <c r="D411" i="45"/>
  <c r="D412" i="45"/>
  <c r="L418" i="45"/>
  <c r="I503" i="45"/>
  <c r="L417" i="45"/>
  <c r="H503" i="45"/>
  <c r="L416" i="45"/>
  <c r="G503" i="45"/>
  <c r="E412" i="45"/>
  <c r="L415" i="45"/>
  <c r="F503" i="45"/>
  <c r="D397" i="45"/>
  <c r="G397" i="45"/>
  <c r="T403" i="45"/>
  <c r="R403" i="45"/>
  <c r="L406" i="45"/>
  <c r="J502" i="45"/>
  <c r="G398" i="45"/>
  <c r="D398" i="45"/>
  <c r="D399" i="45"/>
  <c r="L405" i="45"/>
  <c r="I502" i="45"/>
  <c r="L404" i="45"/>
  <c r="H502" i="45"/>
  <c r="L403" i="45"/>
  <c r="G502" i="45"/>
  <c r="E399" i="45"/>
  <c r="L402" i="45"/>
  <c r="F502" i="45"/>
  <c r="D501" i="45"/>
  <c r="T388" i="45"/>
  <c r="R388" i="45"/>
  <c r="L391" i="45"/>
  <c r="J500" i="45"/>
  <c r="D383" i="45"/>
  <c r="D384" i="45"/>
  <c r="L390" i="45"/>
  <c r="I500" i="45"/>
  <c r="L389" i="45"/>
  <c r="H500" i="45"/>
  <c r="L388" i="45"/>
  <c r="G500" i="45"/>
  <c r="E384" i="45"/>
  <c r="L387" i="45"/>
  <c r="F500" i="45"/>
  <c r="J499" i="45"/>
  <c r="D370" i="45"/>
  <c r="D371" i="45"/>
  <c r="L377" i="45"/>
  <c r="I499" i="45"/>
  <c r="L376" i="45"/>
  <c r="H499" i="45"/>
  <c r="L375" i="45"/>
  <c r="G499" i="45"/>
  <c r="E371" i="45"/>
  <c r="L374" i="45"/>
  <c r="F499" i="45"/>
  <c r="G356" i="45"/>
  <c r="T362" i="45"/>
  <c r="R362" i="45"/>
  <c r="L365" i="45"/>
  <c r="J498" i="45"/>
  <c r="G357" i="45"/>
  <c r="D357" i="45"/>
  <c r="D358" i="45"/>
  <c r="L364" i="45"/>
  <c r="I498" i="45"/>
  <c r="L363" i="45"/>
  <c r="H498" i="45"/>
  <c r="L362" i="45"/>
  <c r="G498" i="45"/>
  <c r="E358" i="45"/>
  <c r="L361" i="45"/>
  <c r="F498" i="45"/>
  <c r="G343" i="45"/>
  <c r="T349" i="45"/>
  <c r="R349" i="45"/>
  <c r="L352" i="45"/>
  <c r="J497" i="45"/>
  <c r="G344" i="45"/>
  <c r="D344" i="45"/>
  <c r="D345" i="45"/>
  <c r="L351" i="45"/>
  <c r="I497" i="45"/>
  <c r="L350" i="45"/>
  <c r="H497" i="45"/>
  <c r="L349" i="45"/>
  <c r="G497" i="45"/>
  <c r="E345" i="45"/>
  <c r="L348" i="45"/>
  <c r="F497" i="45"/>
  <c r="G330" i="45"/>
  <c r="T336" i="45"/>
  <c r="R336" i="45"/>
  <c r="L339" i="45"/>
  <c r="J496" i="45"/>
  <c r="G331" i="45"/>
  <c r="D331" i="45"/>
  <c r="D332" i="45"/>
  <c r="L338" i="45"/>
  <c r="I496" i="45"/>
  <c r="L337" i="45"/>
  <c r="H496" i="45"/>
  <c r="L336" i="45"/>
  <c r="G496" i="45"/>
  <c r="E332" i="45"/>
  <c r="L335" i="45"/>
  <c r="F496" i="45"/>
  <c r="D495" i="45"/>
  <c r="D315" i="45"/>
  <c r="G315" i="45"/>
  <c r="T321" i="45"/>
  <c r="R321" i="45"/>
  <c r="L324" i="45"/>
  <c r="J494" i="45"/>
  <c r="G316" i="45"/>
  <c r="D316" i="45"/>
  <c r="D317" i="45"/>
  <c r="L323" i="45"/>
  <c r="I494" i="45"/>
  <c r="L322" i="45"/>
  <c r="H494" i="45"/>
  <c r="L321" i="45"/>
  <c r="G494" i="45"/>
  <c r="E317" i="45"/>
  <c r="L320" i="45"/>
  <c r="F494" i="45"/>
  <c r="D302" i="45"/>
  <c r="G302" i="45"/>
  <c r="T308" i="45"/>
  <c r="R308" i="45"/>
  <c r="J493" i="45"/>
  <c r="G303" i="45"/>
  <c r="D303" i="45"/>
  <c r="D304" i="45"/>
  <c r="L310" i="45"/>
  <c r="I493" i="45"/>
  <c r="L309" i="45"/>
  <c r="H493" i="45"/>
  <c r="L308" i="45"/>
  <c r="G493" i="45"/>
  <c r="E304" i="45"/>
  <c r="L307" i="45"/>
  <c r="F493" i="45"/>
  <c r="D289" i="45"/>
  <c r="G289" i="45"/>
  <c r="T295" i="45"/>
  <c r="R295" i="45"/>
  <c r="L298" i="45"/>
  <c r="J492" i="45"/>
  <c r="G290" i="45"/>
  <c r="D290" i="45"/>
  <c r="D291" i="45"/>
  <c r="L297" i="45"/>
  <c r="I492" i="45"/>
  <c r="L296" i="45"/>
  <c r="H492" i="45"/>
  <c r="L295" i="45"/>
  <c r="G492" i="45"/>
  <c r="E291" i="45"/>
  <c r="L294" i="45"/>
  <c r="F492" i="45"/>
  <c r="D276" i="45"/>
  <c r="G276" i="45"/>
  <c r="T282" i="45"/>
  <c r="R282" i="45"/>
  <c r="L285" i="45"/>
  <c r="J491" i="45"/>
  <c r="G277" i="45"/>
  <c r="D277" i="45"/>
  <c r="D278" i="45"/>
  <c r="L284" i="45"/>
  <c r="I491" i="45"/>
  <c r="L283" i="45"/>
  <c r="H491" i="45"/>
  <c r="L282" i="45"/>
  <c r="G491" i="45"/>
  <c r="E278" i="45"/>
  <c r="L281" i="45"/>
  <c r="F491" i="45"/>
  <c r="D263" i="45"/>
  <c r="G263" i="45"/>
  <c r="T269" i="45"/>
  <c r="R269" i="45"/>
  <c r="L272" i="45"/>
  <c r="J490" i="45"/>
  <c r="G264" i="45"/>
  <c r="D264" i="45"/>
  <c r="D265" i="45"/>
  <c r="L271" i="45"/>
  <c r="I490" i="45"/>
  <c r="L270" i="45"/>
  <c r="H490" i="45"/>
  <c r="L269" i="45"/>
  <c r="G490" i="45"/>
  <c r="E265" i="45"/>
  <c r="L268" i="45"/>
  <c r="F490" i="45"/>
  <c r="D489" i="45"/>
  <c r="D248" i="45"/>
  <c r="G248" i="45"/>
  <c r="T254" i="45"/>
  <c r="R254" i="45"/>
  <c r="L257" i="45"/>
  <c r="J488" i="45"/>
  <c r="G249" i="45"/>
  <c r="D249" i="45"/>
  <c r="D250" i="45"/>
  <c r="L256" i="45"/>
  <c r="I488" i="45"/>
  <c r="L255" i="45"/>
  <c r="H488" i="45"/>
  <c r="L254" i="45"/>
  <c r="G488" i="45"/>
  <c r="E250" i="45"/>
  <c r="L253" i="45"/>
  <c r="F488" i="45"/>
  <c r="D235" i="45"/>
  <c r="G235" i="45"/>
  <c r="T241" i="45"/>
  <c r="R241" i="45"/>
  <c r="L244" i="45"/>
  <c r="J487" i="45"/>
  <c r="G236" i="45"/>
  <c r="D236" i="45"/>
  <c r="D237" i="45"/>
  <c r="L243" i="45"/>
  <c r="I487" i="45"/>
  <c r="L242" i="45"/>
  <c r="H487" i="45"/>
  <c r="L241" i="45"/>
  <c r="G487" i="45"/>
  <c r="E237" i="45"/>
  <c r="L240" i="45"/>
  <c r="F487" i="45"/>
  <c r="D222" i="45"/>
  <c r="G222" i="45"/>
  <c r="T228" i="45"/>
  <c r="R228" i="45"/>
  <c r="L231" i="45"/>
  <c r="J486" i="45"/>
  <c r="G223" i="45"/>
  <c r="D223" i="45"/>
  <c r="D224" i="45"/>
  <c r="L230" i="45"/>
  <c r="I486" i="45"/>
  <c r="L229" i="45"/>
  <c r="H486" i="45"/>
  <c r="L228" i="45"/>
  <c r="G486" i="45"/>
  <c r="E224" i="45"/>
  <c r="L227" i="45"/>
  <c r="F486" i="45"/>
  <c r="D209" i="45"/>
  <c r="G209" i="45"/>
  <c r="T215" i="45"/>
  <c r="R215" i="45"/>
  <c r="L218" i="45"/>
  <c r="J485" i="45"/>
  <c r="G210" i="45"/>
  <c r="D210" i="45"/>
  <c r="D211" i="45"/>
  <c r="L217" i="45"/>
  <c r="I485" i="45"/>
  <c r="L216" i="45"/>
  <c r="H485" i="45"/>
  <c r="L215" i="45"/>
  <c r="G485" i="45"/>
  <c r="E211" i="45"/>
  <c r="L214" i="45"/>
  <c r="F485" i="45"/>
  <c r="D196" i="45"/>
  <c r="G196" i="45"/>
  <c r="T202" i="45"/>
  <c r="R202" i="45"/>
  <c r="L205" i="45"/>
  <c r="J484" i="45"/>
  <c r="G197" i="45"/>
  <c r="D197" i="45"/>
  <c r="D198" i="45"/>
  <c r="L204" i="45"/>
  <c r="I484" i="45"/>
  <c r="L203" i="45"/>
  <c r="H484" i="45"/>
  <c r="L202" i="45"/>
  <c r="G484" i="45"/>
  <c r="E198" i="45"/>
  <c r="L201" i="45"/>
  <c r="F484" i="45"/>
  <c r="D483" i="45"/>
  <c r="D181" i="45"/>
  <c r="G181" i="45"/>
  <c r="T187" i="45"/>
  <c r="R187" i="45"/>
  <c r="L190" i="45"/>
  <c r="J482" i="45"/>
  <c r="G182" i="45"/>
  <c r="D182" i="45"/>
  <c r="D183" i="45"/>
  <c r="L189" i="45"/>
  <c r="I482" i="45"/>
  <c r="L188" i="45"/>
  <c r="H482" i="45"/>
  <c r="L187" i="45"/>
  <c r="G482" i="45"/>
  <c r="E183" i="45"/>
  <c r="L186" i="45"/>
  <c r="F482" i="45"/>
  <c r="D168" i="45"/>
  <c r="G168" i="45"/>
  <c r="T174" i="45"/>
  <c r="R174" i="45"/>
  <c r="L177" i="45"/>
  <c r="J481" i="45"/>
  <c r="G169" i="45"/>
  <c r="D169" i="45"/>
  <c r="D170" i="45"/>
  <c r="L176" i="45"/>
  <c r="I481" i="45"/>
  <c r="L175" i="45"/>
  <c r="H481" i="45"/>
  <c r="L174" i="45"/>
  <c r="G481" i="45"/>
  <c r="E170" i="45"/>
  <c r="L173" i="45"/>
  <c r="F481" i="45"/>
  <c r="D155" i="45"/>
  <c r="G155" i="45"/>
  <c r="T161" i="45"/>
  <c r="R161" i="45"/>
  <c r="L164" i="45"/>
  <c r="J480" i="45"/>
  <c r="G156" i="45"/>
  <c r="D156" i="45"/>
  <c r="D157" i="45"/>
  <c r="L163" i="45"/>
  <c r="I480" i="45"/>
  <c r="L162" i="45"/>
  <c r="H480" i="45"/>
  <c r="L161" i="45"/>
  <c r="G480" i="45"/>
  <c r="E157" i="45"/>
  <c r="L160" i="45"/>
  <c r="F480" i="45"/>
  <c r="D142" i="45"/>
  <c r="G142" i="45"/>
  <c r="T148" i="45"/>
  <c r="R148" i="45"/>
  <c r="L151" i="45"/>
  <c r="J479" i="45"/>
  <c r="G143" i="45"/>
  <c r="D143" i="45"/>
  <c r="D144" i="45"/>
  <c r="L150" i="45"/>
  <c r="I479" i="45"/>
  <c r="L149" i="45"/>
  <c r="H479" i="45"/>
  <c r="L148" i="45"/>
  <c r="G479" i="45"/>
  <c r="E144" i="45"/>
  <c r="L147" i="45"/>
  <c r="F479" i="45"/>
  <c r="D129" i="45"/>
  <c r="G129" i="45"/>
  <c r="T135" i="45"/>
  <c r="R135" i="45"/>
  <c r="L138" i="45"/>
  <c r="J478" i="45"/>
  <c r="G130" i="45"/>
  <c r="D130" i="45"/>
  <c r="D131" i="45"/>
  <c r="L137" i="45"/>
  <c r="I478" i="45"/>
  <c r="L136" i="45"/>
  <c r="H478" i="45"/>
  <c r="L135" i="45"/>
  <c r="G478" i="45"/>
  <c r="E131" i="45"/>
  <c r="L134" i="45"/>
  <c r="F478" i="45"/>
  <c r="D477" i="45"/>
  <c r="D114" i="45"/>
  <c r="G114" i="45"/>
  <c r="T120" i="45"/>
  <c r="R120" i="45"/>
  <c r="L123" i="45"/>
  <c r="J476" i="45"/>
  <c r="G115" i="45"/>
  <c r="D115" i="45"/>
  <c r="D116" i="45"/>
  <c r="L122" i="45"/>
  <c r="I476" i="45"/>
  <c r="L121" i="45"/>
  <c r="H476" i="45"/>
  <c r="L120" i="45"/>
  <c r="G476" i="45"/>
  <c r="E116" i="45"/>
  <c r="L119" i="45"/>
  <c r="F476" i="45"/>
  <c r="D101" i="45"/>
  <c r="G101" i="45"/>
  <c r="L110" i="45"/>
  <c r="J475" i="45"/>
  <c r="G102" i="45"/>
  <c r="D102" i="45"/>
  <c r="D103" i="45"/>
  <c r="L109" i="45"/>
  <c r="I475" i="45"/>
  <c r="L108" i="45"/>
  <c r="H475" i="45"/>
  <c r="L107" i="45"/>
  <c r="G475" i="45"/>
  <c r="E103" i="45"/>
  <c r="L106" i="45"/>
  <c r="F475" i="45"/>
  <c r="D88" i="45"/>
  <c r="G88" i="45"/>
  <c r="T94" i="45"/>
  <c r="R94" i="45"/>
  <c r="L97" i="45"/>
  <c r="J474" i="45"/>
  <c r="G89" i="45"/>
  <c r="D89" i="45"/>
  <c r="D90" i="45"/>
  <c r="L96" i="45"/>
  <c r="I474" i="45"/>
  <c r="L95" i="45"/>
  <c r="H474" i="45"/>
  <c r="L94" i="45"/>
  <c r="G474" i="45"/>
  <c r="E90" i="45"/>
  <c r="L93" i="45"/>
  <c r="F474" i="45"/>
  <c r="D75" i="45"/>
  <c r="G75" i="45"/>
  <c r="T81" i="45"/>
  <c r="R81" i="45"/>
  <c r="L84" i="45"/>
  <c r="J473" i="45"/>
  <c r="G76" i="45"/>
  <c r="D76" i="45"/>
  <c r="D77" i="45"/>
  <c r="L83" i="45"/>
  <c r="I473" i="45"/>
  <c r="L82" i="45"/>
  <c r="H473" i="45"/>
  <c r="L81" i="45"/>
  <c r="G473" i="45"/>
  <c r="E77" i="45"/>
  <c r="L80" i="45"/>
  <c r="F473" i="45"/>
  <c r="D62" i="45"/>
  <c r="G62" i="45"/>
  <c r="T68" i="45"/>
  <c r="R68" i="45"/>
  <c r="L71" i="45"/>
  <c r="J472" i="45"/>
  <c r="G63" i="45"/>
  <c r="D63" i="45"/>
  <c r="D64" i="45"/>
  <c r="L70" i="45"/>
  <c r="I472" i="45"/>
  <c r="L69" i="45"/>
  <c r="H472" i="45"/>
  <c r="L68" i="45"/>
  <c r="G472" i="45"/>
  <c r="E64" i="45"/>
  <c r="L67" i="45"/>
  <c r="F472" i="45"/>
  <c r="D471" i="45"/>
  <c r="L453" i="45"/>
  <c r="G451" i="45"/>
  <c r="L440" i="45"/>
  <c r="G438" i="45"/>
  <c r="L427" i="45"/>
  <c r="G425" i="45"/>
  <c r="L414" i="45"/>
  <c r="G412" i="45"/>
  <c r="O406" i="45"/>
  <c r="L401" i="45"/>
  <c r="G399" i="45"/>
  <c r="L386" i="45"/>
  <c r="G384" i="45"/>
  <c r="L373" i="45"/>
  <c r="G371" i="45"/>
  <c r="L360" i="45"/>
  <c r="G358" i="45"/>
  <c r="L347" i="45"/>
  <c r="G345" i="45"/>
  <c r="O339" i="45"/>
  <c r="L334" i="45"/>
  <c r="G332" i="45"/>
  <c r="L319" i="45"/>
  <c r="G317" i="45"/>
  <c r="L306" i="45"/>
  <c r="G304" i="45"/>
  <c r="L293" i="45"/>
  <c r="G291" i="45"/>
  <c r="L280" i="45"/>
  <c r="G278" i="45"/>
  <c r="O272" i="45"/>
  <c r="L267" i="45"/>
  <c r="G265" i="45"/>
  <c r="L252" i="45"/>
  <c r="G250" i="45"/>
  <c r="L239" i="45"/>
  <c r="G237" i="45"/>
  <c r="L226" i="45"/>
  <c r="G224" i="45"/>
  <c r="L213" i="45"/>
  <c r="G211" i="45"/>
  <c r="O205" i="45"/>
  <c r="L200" i="45"/>
  <c r="G198" i="45"/>
  <c r="L185" i="45"/>
  <c r="G183" i="45"/>
  <c r="L172" i="45"/>
  <c r="G170" i="45"/>
  <c r="L159" i="45"/>
  <c r="G157" i="45"/>
  <c r="L146" i="45"/>
  <c r="G144" i="45"/>
  <c r="O138" i="45"/>
  <c r="L133" i="45"/>
  <c r="G131" i="45"/>
  <c r="O123" i="45"/>
  <c r="L118" i="45"/>
  <c r="G116" i="45"/>
  <c r="L105" i="45"/>
  <c r="G103" i="45"/>
  <c r="O97" i="45"/>
  <c r="L92" i="45"/>
  <c r="G90" i="45"/>
  <c r="O84" i="45"/>
  <c r="G77" i="45"/>
  <c r="O71" i="45"/>
  <c r="L66" i="45"/>
  <c r="G64" i="45"/>
  <c r="P19" i="45"/>
  <c r="P20" i="45"/>
  <c r="P21" i="45"/>
  <c r="V19" i="45"/>
  <c r="V20" i="45"/>
  <c r="V21" i="45"/>
  <c r="D20" i="45"/>
  <c r="D21" i="45"/>
  <c r="I21" i="45"/>
  <c r="L21" i="45"/>
  <c r="R21" i="45"/>
  <c r="E21" i="45"/>
  <c r="L24" i="45"/>
  <c r="L23" i="45"/>
  <c r="G21" i="45"/>
  <c r="V449" i="48"/>
  <c r="V450" i="48"/>
  <c r="V451" i="48"/>
  <c r="R451" i="48"/>
  <c r="P449" i="48"/>
  <c r="P450" i="48"/>
  <c r="P451" i="48"/>
  <c r="L450" i="48"/>
  <c r="L451" i="48"/>
  <c r="I449" i="48"/>
  <c r="I451" i="48"/>
  <c r="V436" i="48"/>
  <c r="V437" i="48"/>
  <c r="V438" i="48"/>
  <c r="R438" i="48"/>
  <c r="P436" i="48"/>
  <c r="P437" i="48"/>
  <c r="P438" i="48"/>
  <c r="L437" i="48"/>
  <c r="L438" i="48"/>
  <c r="I436" i="48"/>
  <c r="I438" i="48"/>
  <c r="V423" i="48"/>
  <c r="V424" i="48"/>
  <c r="V425" i="48"/>
  <c r="R425" i="48"/>
  <c r="P423" i="48"/>
  <c r="P424" i="48"/>
  <c r="P425" i="48"/>
  <c r="L424" i="48"/>
  <c r="L425" i="48"/>
  <c r="I423" i="48"/>
  <c r="I425" i="48"/>
  <c r="V410" i="48"/>
  <c r="V411" i="48"/>
  <c r="V412" i="48"/>
  <c r="R412" i="48"/>
  <c r="P410" i="48"/>
  <c r="P411" i="48"/>
  <c r="P412" i="48"/>
  <c r="L411" i="48"/>
  <c r="L412" i="48"/>
  <c r="I410" i="48"/>
  <c r="I412" i="48"/>
  <c r="V397" i="48"/>
  <c r="V398" i="48"/>
  <c r="V399" i="48"/>
  <c r="R399" i="48"/>
  <c r="P397" i="48"/>
  <c r="P398" i="48"/>
  <c r="P399" i="48"/>
  <c r="L398" i="48"/>
  <c r="L399" i="48"/>
  <c r="I397" i="48"/>
  <c r="I399" i="48"/>
  <c r="V382" i="48"/>
  <c r="V383" i="48"/>
  <c r="V384" i="48"/>
  <c r="R384" i="48"/>
  <c r="P382" i="48"/>
  <c r="P383" i="48"/>
  <c r="P384" i="48"/>
  <c r="L383" i="48"/>
  <c r="L384" i="48"/>
  <c r="I382" i="48"/>
  <c r="I384" i="48"/>
  <c r="V369" i="48"/>
  <c r="V370" i="48"/>
  <c r="V371" i="48"/>
  <c r="R371" i="48"/>
  <c r="P369" i="48"/>
  <c r="P370" i="48"/>
  <c r="P371" i="48"/>
  <c r="L370" i="48"/>
  <c r="L371" i="48"/>
  <c r="I369" i="48"/>
  <c r="I371" i="48"/>
  <c r="V356" i="48"/>
  <c r="V357" i="48"/>
  <c r="V358" i="48"/>
  <c r="R358" i="48"/>
  <c r="P356" i="48"/>
  <c r="P357" i="48"/>
  <c r="P358" i="48"/>
  <c r="L357" i="48"/>
  <c r="L358" i="48"/>
  <c r="I356" i="48"/>
  <c r="I358" i="48"/>
  <c r="V343" i="48"/>
  <c r="V344" i="48"/>
  <c r="V345" i="48"/>
  <c r="R345" i="48"/>
  <c r="P343" i="48"/>
  <c r="P344" i="48"/>
  <c r="P345" i="48"/>
  <c r="L344" i="48"/>
  <c r="L345" i="48"/>
  <c r="I343" i="48"/>
  <c r="I345" i="48"/>
  <c r="V330" i="48"/>
  <c r="V331" i="48"/>
  <c r="V332" i="48"/>
  <c r="R332" i="48"/>
  <c r="P330" i="48"/>
  <c r="P331" i="48"/>
  <c r="P332" i="48"/>
  <c r="L332" i="48"/>
  <c r="I330" i="48"/>
  <c r="I332" i="48"/>
  <c r="V315" i="48"/>
  <c r="V316" i="48"/>
  <c r="V317" i="48"/>
  <c r="R317" i="48"/>
  <c r="P315" i="48"/>
  <c r="P316" i="48"/>
  <c r="P317" i="48"/>
  <c r="L316" i="48"/>
  <c r="L317" i="48"/>
  <c r="I315" i="48"/>
  <c r="I317" i="48"/>
  <c r="V302" i="48"/>
  <c r="V303" i="48"/>
  <c r="V304" i="48"/>
  <c r="R304" i="48"/>
  <c r="P302" i="48"/>
  <c r="P303" i="48"/>
  <c r="P304" i="48"/>
  <c r="L303" i="48"/>
  <c r="L304" i="48"/>
  <c r="I302" i="48"/>
  <c r="I304" i="48"/>
  <c r="V289" i="48"/>
  <c r="V290" i="48"/>
  <c r="V291" i="48"/>
  <c r="R291" i="48"/>
  <c r="P289" i="48"/>
  <c r="P290" i="48"/>
  <c r="P291" i="48"/>
  <c r="L290" i="48"/>
  <c r="I289" i="48"/>
  <c r="I291" i="48"/>
  <c r="V276" i="48"/>
  <c r="V277" i="48"/>
  <c r="V278" i="48"/>
  <c r="R278" i="48"/>
  <c r="P276" i="48"/>
  <c r="P277" i="48"/>
  <c r="P278" i="48"/>
  <c r="L277" i="48"/>
  <c r="L278" i="48"/>
  <c r="I276" i="48"/>
  <c r="I278" i="48"/>
  <c r="V263" i="48"/>
  <c r="V264" i="48"/>
  <c r="V265" i="48"/>
  <c r="R265" i="48"/>
  <c r="P263" i="48"/>
  <c r="P264" i="48"/>
  <c r="P265" i="48"/>
  <c r="L264" i="48"/>
  <c r="L265" i="48"/>
  <c r="I263" i="48"/>
  <c r="I265" i="48"/>
  <c r="V248" i="48"/>
  <c r="V249" i="48"/>
  <c r="V250" i="48"/>
  <c r="R250" i="48"/>
  <c r="P248" i="48"/>
  <c r="P249" i="48"/>
  <c r="P250" i="48"/>
  <c r="L249" i="48"/>
  <c r="L250" i="48"/>
  <c r="I248" i="48"/>
  <c r="I250" i="48"/>
  <c r="V235" i="48"/>
  <c r="V236" i="48"/>
  <c r="V237" i="48"/>
  <c r="R237" i="48"/>
  <c r="P235" i="48"/>
  <c r="P236" i="48"/>
  <c r="P237" i="48"/>
  <c r="L236" i="48"/>
  <c r="L237" i="48"/>
  <c r="I235" i="48"/>
  <c r="I237" i="48"/>
  <c r="V222" i="48"/>
  <c r="V223" i="48"/>
  <c r="V224" i="48"/>
  <c r="R224" i="48"/>
  <c r="P222" i="48"/>
  <c r="P223" i="48"/>
  <c r="P224" i="48"/>
  <c r="L223" i="48"/>
  <c r="L224" i="48"/>
  <c r="I222" i="48"/>
  <c r="I224" i="48"/>
  <c r="V209" i="48"/>
  <c r="V210" i="48"/>
  <c r="V211" i="48"/>
  <c r="R211" i="48"/>
  <c r="P209" i="48"/>
  <c r="P210" i="48"/>
  <c r="P211" i="48"/>
  <c r="L210" i="48"/>
  <c r="L211" i="48"/>
  <c r="I209" i="48"/>
  <c r="I211" i="48"/>
  <c r="V196" i="48"/>
  <c r="V197" i="48"/>
  <c r="V198" i="48"/>
  <c r="R198" i="48"/>
  <c r="P196" i="48"/>
  <c r="P197" i="48"/>
  <c r="P198" i="48"/>
  <c r="L197" i="48"/>
  <c r="I196" i="48"/>
  <c r="I198" i="48"/>
  <c r="V181" i="48"/>
  <c r="V182" i="48"/>
  <c r="V183" i="48"/>
  <c r="R183" i="48"/>
  <c r="P181" i="48"/>
  <c r="P182" i="48"/>
  <c r="P183" i="48"/>
  <c r="L182" i="48"/>
  <c r="L183" i="48"/>
  <c r="I181" i="48"/>
  <c r="I183" i="48"/>
  <c r="V168" i="48"/>
  <c r="V169" i="48"/>
  <c r="V170" i="48"/>
  <c r="R170" i="48"/>
  <c r="P168" i="48"/>
  <c r="P169" i="48"/>
  <c r="P170" i="48"/>
  <c r="L169" i="48"/>
  <c r="L170" i="48"/>
  <c r="I168" i="48"/>
  <c r="I170" i="48"/>
  <c r="V155" i="48"/>
  <c r="V156" i="48"/>
  <c r="V157" i="48"/>
  <c r="R157" i="48"/>
  <c r="P155" i="48"/>
  <c r="P156" i="48"/>
  <c r="P157" i="48"/>
  <c r="L156" i="48"/>
  <c r="L157" i="48"/>
  <c r="I155" i="48"/>
  <c r="I157" i="48"/>
  <c r="V142" i="48"/>
  <c r="V143" i="48"/>
  <c r="V144" i="48"/>
  <c r="R144" i="48"/>
  <c r="P142" i="48"/>
  <c r="P143" i="48"/>
  <c r="P144" i="48"/>
  <c r="L144" i="48"/>
  <c r="I142" i="48"/>
  <c r="I144" i="48"/>
  <c r="V129" i="48"/>
  <c r="V130" i="48"/>
  <c r="V131" i="48"/>
  <c r="R131" i="48"/>
  <c r="P129" i="48"/>
  <c r="P130" i="48"/>
  <c r="P131" i="48"/>
  <c r="L131" i="48"/>
  <c r="I129" i="48"/>
  <c r="I131" i="48"/>
  <c r="L48" i="48"/>
  <c r="D47" i="48"/>
  <c r="D48" i="48"/>
  <c r="O56" i="48"/>
  <c r="P47" i="48"/>
  <c r="P48" i="48"/>
  <c r="P49" i="48"/>
  <c r="V47" i="48"/>
  <c r="V48" i="48"/>
  <c r="V49" i="48"/>
  <c r="T53" i="48"/>
  <c r="R53" i="48"/>
  <c r="L56" i="48"/>
  <c r="D49" i="48"/>
  <c r="I49" i="48"/>
  <c r="L49" i="48"/>
  <c r="L55" i="48"/>
  <c r="R49" i="48"/>
  <c r="L54" i="48"/>
  <c r="L53" i="48"/>
  <c r="E49" i="48"/>
  <c r="L52" i="48"/>
  <c r="L51" i="48"/>
  <c r="G49" i="48"/>
  <c r="O110" i="48"/>
  <c r="R120" i="48"/>
  <c r="L123" i="48"/>
  <c r="O123" i="48"/>
  <c r="P114" i="48"/>
  <c r="P115" i="48"/>
  <c r="P116" i="48"/>
  <c r="V114" i="48"/>
  <c r="V115" i="48"/>
  <c r="V116" i="48"/>
  <c r="T120" i="48"/>
  <c r="I114" i="48"/>
  <c r="I116" i="48"/>
  <c r="L115" i="48"/>
  <c r="L116" i="48"/>
  <c r="L122" i="48"/>
  <c r="R116" i="48"/>
  <c r="L121" i="48"/>
  <c r="L120" i="48"/>
  <c r="L119" i="48"/>
  <c r="L118" i="48"/>
  <c r="P101" i="48"/>
  <c r="P102" i="48"/>
  <c r="P103" i="48"/>
  <c r="V101" i="48"/>
  <c r="V102" i="48"/>
  <c r="V103" i="48"/>
  <c r="T107" i="48"/>
  <c r="R107" i="48"/>
  <c r="L110" i="48"/>
  <c r="I101" i="48"/>
  <c r="I103" i="48"/>
  <c r="L102" i="48"/>
  <c r="L103" i="48"/>
  <c r="L109" i="48"/>
  <c r="R103" i="48"/>
  <c r="L108" i="48"/>
  <c r="L107" i="48"/>
  <c r="L106" i="48"/>
  <c r="L105" i="48"/>
  <c r="O97" i="48"/>
  <c r="P88" i="48"/>
  <c r="P89" i="48"/>
  <c r="P90" i="48"/>
  <c r="V88" i="48"/>
  <c r="V89" i="48"/>
  <c r="V90" i="48"/>
  <c r="T94" i="48"/>
  <c r="R94" i="48"/>
  <c r="L97" i="48"/>
  <c r="I88" i="48"/>
  <c r="I90" i="48"/>
  <c r="L90" i="48"/>
  <c r="L96" i="48"/>
  <c r="R90" i="48"/>
  <c r="L95" i="48"/>
  <c r="L94" i="48"/>
  <c r="L93" i="48"/>
  <c r="L92" i="48"/>
  <c r="O84" i="48"/>
  <c r="P75" i="48"/>
  <c r="P76" i="48"/>
  <c r="P77" i="48"/>
  <c r="V75" i="48"/>
  <c r="V76" i="48"/>
  <c r="V77" i="48"/>
  <c r="T81" i="48"/>
  <c r="R81" i="48"/>
  <c r="L84" i="48"/>
  <c r="I77" i="48"/>
  <c r="L76" i="48"/>
  <c r="L77" i="48"/>
  <c r="L83" i="48"/>
  <c r="R77" i="48"/>
  <c r="L82" i="48"/>
  <c r="L81" i="48"/>
  <c r="L80" i="48"/>
  <c r="L79" i="48"/>
  <c r="L63" i="48"/>
  <c r="T68" i="48"/>
  <c r="D62" i="48"/>
  <c r="G62" i="48"/>
  <c r="G63" i="48"/>
  <c r="D63" i="48"/>
  <c r="T25" i="48"/>
  <c r="L23" i="48"/>
  <c r="P20" i="48"/>
  <c r="P19" i="48"/>
  <c r="V20" i="48"/>
  <c r="V19" i="48"/>
  <c r="V21" i="48"/>
  <c r="G20" i="48"/>
  <c r="D19" i="48"/>
  <c r="D20" i="48"/>
  <c r="D21" i="48"/>
  <c r="D449" i="48"/>
  <c r="G449" i="48"/>
  <c r="T455" i="48"/>
  <c r="R455" i="48"/>
  <c r="L458" i="48"/>
  <c r="J506" i="48"/>
  <c r="G450" i="48"/>
  <c r="D450" i="48"/>
  <c r="D451" i="48"/>
  <c r="L457" i="48"/>
  <c r="I506" i="48"/>
  <c r="L456" i="48"/>
  <c r="H506" i="48"/>
  <c r="L455" i="48"/>
  <c r="G506" i="48"/>
  <c r="E451" i="48"/>
  <c r="L454" i="48"/>
  <c r="F506" i="48"/>
  <c r="D436" i="48"/>
  <c r="G436" i="48"/>
  <c r="T442" i="48"/>
  <c r="R442" i="48"/>
  <c r="L445" i="48"/>
  <c r="J505" i="48"/>
  <c r="G437" i="48"/>
  <c r="D437" i="48"/>
  <c r="D438" i="48"/>
  <c r="L444" i="48"/>
  <c r="I505" i="48"/>
  <c r="L443" i="48"/>
  <c r="H505" i="48"/>
  <c r="L442" i="48"/>
  <c r="G505" i="48"/>
  <c r="E438" i="48"/>
  <c r="L441" i="48"/>
  <c r="F505" i="48"/>
  <c r="D423" i="48"/>
  <c r="G423" i="48"/>
  <c r="T429" i="48"/>
  <c r="R429" i="48"/>
  <c r="L432" i="48"/>
  <c r="J504" i="48"/>
  <c r="G424" i="48"/>
  <c r="D424" i="48"/>
  <c r="D425" i="48"/>
  <c r="L431" i="48"/>
  <c r="I504" i="48"/>
  <c r="L430" i="48"/>
  <c r="H504" i="48"/>
  <c r="L429" i="48"/>
  <c r="G504" i="48"/>
  <c r="E425" i="48"/>
  <c r="L428" i="48"/>
  <c r="F504" i="48"/>
  <c r="D410" i="48"/>
  <c r="G410" i="48"/>
  <c r="T416" i="48"/>
  <c r="R416" i="48"/>
  <c r="L419" i="48"/>
  <c r="J503" i="48"/>
  <c r="G411" i="48"/>
  <c r="D411" i="48"/>
  <c r="D412" i="48"/>
  <c r="L418" i="48"/>
  <c r="I503" i="48"/>
  <c r="L417" i="48"/>
  <c r="H503" i="48"/>
  <c r="L416" i="48"/>
  <c r="G503" i="48"/>
  <c r="E412" i="48"/>
  <c r="L415" i="48"/>
  <c r="F503" i="48"/>
  <c r="D397" i="48"/>
  <c r="G397" i="48"/>
  <c r="T403" i="48"/>
  <c r="R403" i="48"/>
  <c r="L406" i="48"/>
  <c r="J502" i="48"/>
  <c r="G398" i="48"/>
  <c r="D398" i="48"/>
  <c r="D399" i="48"/>
  <c r="L405" i="48"/>
  <c r="I502" i="48"/>
  <c r="L404" i="48"/>
  <c r="H502" i="48"/>
  <c r="L403" i="48"/>
  <c r="G502" i="48"/>
  <c r="E399" i="48"/>
  <c r="L402" i="48"/>
  <c r="F502" i="48"/>
  <c r="D501" i="48"/>
  <c r="T388" i="48"/>
  <c r="R388" i="48"/>
  <c r="L391" i="48"/>
  <c r="J500" i="48"/>
  <c r="D383" i="48"/>
  <c r="D384" i="48"/>
  <c r="L390" i="48"/>
  <c r="I500" i="48"/>
  <c r="L389" i="48"/>
  <c r="H500" i="48"/>
  <c r="L388" i="48"/>
  <c r="G500" i="48"/>
  <c r="E384" i="48"/>
  <c r="L387" i="48"/>
  <c r="F500" i="48"/>
  <c r="T375" i="48"/>
  <c r="R375" i="48"/>
  <c r="L378" i="48"/>
  <c r="J499" i="48"/>
  <c r="D371" i="48"/>
  <c r="L377" i="48"/>
  <c r="I499" i="48"/>
  <c r="L376" i="48"/>
  <c r="H499" i="48"/>
  <c r="L375" i="48"/>
  <c r="G499" i="48"/>
  <c r="E371" i="48"/>
  <c r="L374" i="48"/>
  <c r="F499" i="48"/>
  <c r="T362" i="48"/>
  <c r="R362" i="48"/>
  <c r="L365" i="48"/>
  <c r="J498" i="48"/>
  <c r="D357" i="48"/>
  <c r="D358" i="48"/>
  <c r="L364" i="48"/>
  <c r="I498" i="48"/>
  <c r="L363" i="48"/>
  <c r="H498" i="48"/>
  <c r="L362" i="48"/>
  <c r="G498" i="48"/>
  <c r="E358" i="48"/>
  <c r="L361" i="48"/>
  <c r="F498" i="48"/>
  <c r="T349" i="48"/>
  <c r="R349" i="48"/>
  <c r="L352" i="48"/>
  <c r="J497" i="48"/>
  <c r="D344" i="48"/>
  <c r="D345" i="48"/>
  <c r="L351" i="48"/>
  <c r="I497" i="48"/>
  <c r="L350" i="48"/>
  <c r="H497" i="48"/>
  <c r="L349" i="48"/>
  <c r="G497" i="48"/>
  <c r="E345" i="48"/>
  <c r="L348" i="48"/>
  <c r="F497" i="48"/>
  <c r="T336" i="48"/>
  <c r="R336" i="48"/>
  <c r="L339" i="48"/>
  <c r="J496" i="48"/>
  <c r="D332" i="48"/>
  <c r="L338" i="48"/>
  <c r="I496" i="48"/>
  <c r="L337" i="48"/>
  <c r="H496" i="48"/>
  <c r="L336" i="48"/>
  <c r="G496" i="48"/>
  <c r="E332" i="48"/>
  <c r="L335" i="48"/>
  <c r="F496" i="48"/>
  <c r="D495" i="48"/>
  <c r="D315" i="48"/>
  <c r="T321" i="48"/>
  <c r="R321" i="48"/>
  <c r="L324" i="48"/>
  <c r="J494" i="48"/>
  <c r="G316" i="48"/>
  <c r="D316" i="48"/>
  <c r="D317" i="48"/>
  <c r="L323" i="48"/>
  <c r="I494" i="48"/>
  <c r="L322" i="48"/>
  <c r="H494" i="48"/>
  <c r="L321" i="48"/>
  <c r="G494" i="48"/>
  <c r="E317" i="48"/>
  <c r="L320" i="48"/>
  <c r="F494" i="48"/>
  <c r="D302" i="48"/>
  <c r="T308" i="48"/>
  <c r="R308" i="48"/>
  <c r="L311" i="48"/>
  <c r="J493" i="48"/>
  <c r="G303" i="48"/>
  <c r="D303" i="48"/>
  <c r="D304" i="48"/>
  <c r="L310" i="48"/>
  <c r="I493" i="48"/>
  <c r="L309" i="48"/>
  <c r="H493" i="48"/>
  <c r="L308" i="48"/>
  <c r="G493" i="48"/>
  <c r="E304" i="48"/>
  <c r="L307" i="48"/>
  <c r="F493" i="48"/>
  <c r="D289" i="48"/>
  <c r="G289" i="48"/>
  <c r="T295" i="48"/>
  <c r="R295" i="48"/>
  <c r="L298" i="48"/>
  <c r="J492" i="48"/>
  <c r="G290" i="48"/>
  <c r="D290" i="48"/>
  <c r="D291" i="48"/>
  <c r="L297" i="48"/>
  <c r="I492" i="48"/>
  <c r="L296" i="48"/>
  <c r="H492" i="48"/>
  <c r="G492" i="48"/>
  <c r="E291" i="48"/>
  <c r="L294" i="48"/>
  <c r="F492" i="48"/>
  <c r="D276" i="48"/>
  <c r="G276" i="48"/>
  <c r="T282" i="48"/>
  <c r="R282" i="48"/>
  <c r="L285" i="48"/>
  <c r="J491" i="48"/>
  <c r="G277" i="48"/>
  <c r="D277" i="48"/>
  <c r="D278" i="48"/>
  <c r="L284" i="48"/>
  <c r="I491" i="48"/>
  <c r="H491" i="48"/>
  <c r="L282" i="48"/>
  <c r="G491" i="48"/>
  <c r="E278" i="48"/>
  <c r="L281" i="48"/>
  <c r="F491" i="48"/>
  <c r="D263" i="48"/>
  <c r="G263" i="48"/>
  <c r="T269" i="48"/>
  <c r="R269" i="48"/>
  <c r="L272" i="48"/>
  <c r="J490" i="48"/>
  <c r="G264" i="48"/>
  <c r="D264" i="48"/>
  <c r="D265" i="48"/>
  <c r="L271" i="48"/>
  <c r="I490" i="48"/>
  <c r="L270" i="48"/>
  <c r="H490" i="48"/>
  <c r="L269" i="48"/>
  <c r="G490" i="48"/>
  <c r="E265" i="48"/>
  <c r="L268" i="48"/>
  <c r="F490" i="48"/>
  <c r="D489" i="48"/>
  <c r="D248" i="48"/>
  <c r="G248" i="48"/>
  <c r="T254" i="48"/>
  <c r="R254" i="48"/>
  <c r="L257" i="48"/>
  <c r="J488" i="48"/>
  <c r="G249" i="48"/>
  <c r="D249" i="48"/>
  <c r="D250" i="48"/>
  <c r="L256" i="48"/>
  <c r="I488" i="48"/>
  <c r="L255" i="48"/>
  <c r="H488" i="48"/>
  <c r="L254" i="48"/>
  <c r="G488" i="48"/>
  <c r="E250" i="48"/>
  <c r="L253" i="48"/>
  <c r="F488" i="48"/>
  <c r="D235" i="48"/>
  <c r="G235" i="48"/>
  <c r="T241" i="48"/>
  <c r="R241" i="48"/>
  <c r="L244" i="48"/>
  <c r="J487" i="48"/>
  <c r="G236" i="48"/>
  <c r="D236" i="48"/>
  <c r="D237" i="48"/>
  <c r="L243" i="48"/>
  <c r="I487" i="48"/>
  <c r="L242" i="48"/>
  <c r="H487" i="48"/>
  <c r="L241" i="48"/>
  <c r="G487" i="48"/>
  <c r="E237" i="48"/>
  <c r="L240" i="48"/>
  <c r="F487" i="48"/>
  <c r="D222" i="48"/>
  <c r="G222" i="48"/>
  <c r="T228" i="48"/>
  <c r="R228" i="48"/>
  <c r="L231" i="48"/>
  <c r="J486" i="48"/>
  <c r="G223" i="48"/>
  <c r="D223" i="48"/>
  <c r="D224" i="48"/>
  <c r="L230" i="48"/>
  <c r="I486" i="48"/>
  <c r="L229" i="48"/>
  <c r="H486" i="48"/>
  <c r="G486" i="48"/>
  <c r="E224" i="48"/>
  <c r="L227" i="48"/>
  <c r="F486" i="48"/>
  <c r="D209" i="48"/>
  <c r="G209" i="48"/>
  <c r="T215" i="48"/>
  <c r="R215" i="48"/>
  <c r="J485" i="48"/>
  <c r="G210" i="48"/>
  <c r="D210" i="48"/>
  <c r="D211" i="48"/>
  <c r="L217" i="48"/>
  <c r="I485" i="48"/>
  <c r="L216" i="48"/>
  <c r="H485" i="48"/>
  <c r="L215" i="48"/>
  <c r="G485" i="48"/>
  <c r="E211" i="48"/>
  <c r="L214" i="48"/>
  <c r="F485" i="48"/>
  <c r="D196" i="48"/>
  <c r="G196" i="48"/>
  <c r="T202" i="48"/>
  <c r="R202" i="48"/>
  <c r="L205" i="48"/>
  <c r="J484" i="48"/>
  <c r="G197" i="48"/>
  <c r="D197" i="48"/>
  <c r="D198" i="48"/>
  <c r="L204" i="48"/>
  <c r="I484" i="48"/>
  <c r="L203" i="48"/>
  <c r="H484" i="48"/>
  <c r="L202" i="48"/>
  <c r="G484" i="48"/>
  <c r="E198" i="48"/>
  <c r="L201" i="48"/>
  <c r="F484" i="48"/>
  <c r="D483" i="48"/>
  <c r="D181" i="48"/>
  <c r="G181" i="48"/>
  <c r="T187" i="48"/>
  <c r="R187" i="48"/>
  <c r="L190" i="48"/>
  <c r="J482" i="48"/>
  <c r="G182" i="48"/>
  <c r="D182" i="48"/>
  <c r="D183" i="48"/>
  <c r="L189" i="48"/>
  <c r="I482" i="48"/>
  <c r="L188" i="48"/>
  <c r="H482" i="48"/>
  <c r="L187" i="48"/>
  <c r="G482" i="48"/>
  <c r="E183" i="48"/>
  <c r="L186" i="48"/>
  <c r="F482" i="48"/>
  <c r="D168" i="48"/>
  <c r="G168" i="48"/>
  <c r="T174" i="48"/>
  <c r="R174" i="48"/>
  <c r="L177" i="48"/>
  <c r="J481" i="48"/>
  <c r="G169" i="48"/>
  <c r="D169" i="48"/>
  <c r="D170" i="48"/>
  <c r="L176" i="48"/>
  <c r="I481" i="48"/>
  <c r="L175" i="48"/>
  <c r="H481" i="48"/>
  <c r="L174" i="48"/>
  <c r="G481" i="48"/>
  <c r="E170" i="48"/>
  <c r="L173" i="48"/>
  <c r="F481" i="48"/>
  <c r="D155" i="48"/>
  <c r="G155" i="48"/>
  <c r="T161" i="48"/>
  <c r="R161" i="48"/>
  <c r="L164" i="48"/>
  <c r="J480" i="48"/>
  <c r="G156" i="48"/>
  <c r="D156" i="48"/>
  <c r="D157" i="48"/>
  <c r="L163" i="48"/>
  <c r="I480" i="48"/>
  <c r="L162" i="48"/>
  <c r="H480" i="48"/>
  <c r="L161" i="48"/>
  <c r="G480" i="48"/>
  <c r="E157" i="48"/>
  <c r="L160" i="48"/>
  <c r="F480" i="48"/>
  <c r="D142" i="48"/>
  <c r="G142" i="48"/>
  <c r="T148" i="48"/>
  <c r="R148" i="48"/>
  <c r="L151" i="48"/>
  <c r="J479" i="48"/>
  <c r="G143" i="48"/>
  <c r="D143" i="48"/>
  <c r="D144" i="48"/>
  <c r="L150" i="48"/>
  <c r="I479" i="48"/>
  <c r="L149" i="48"/>
  <c r="H479" i="48"/>
  <c r="L148" i="48"/>
  <c r="G479" i="48"/>
  <c r="E144" i="48"/>
  <c r="L147" i="48"/>
  <c r="F479" i="48"/>
  <c r="D129" i="48"/>
  <c r="G129" i="48"/>
  <c r="T135" i="48"/>
  <c r="R135" i="48"/>
  <c r="L138" i="48"/>
  <c r="J478" i="48"/>
  <c r="G130" i="48"/>
  <c r="D130" i="48"/>
  <c r="D131" i="48"/>
  <c r="L137" i="48"/>
  <c r="I478" i="48"/>
  <c r="L136" i="48"/>
  <c r="H478" i="48"/>
  <c r="L135" i="48"/>
  <c r="G478" i="48"/>
  <c r="E131" i="48"/>
  <c r="L134" i="48"/>
  <c r="F478" i="48"/>
  <c r="D477" i="48"/>
  <c r="D114" i="48"/>
  <c r="G114" i="48"/>
  <c r="J476" i="48"/>
  <c r="G115" i="48"/>
  <c r="D115" i="48"/>
  <c r="D116" i="48"/>
  <c r="I476" i="48"/>
  <c r="H476" i="48"/>
  <c r="G476" i="48"/>
  <c r="E116" i="48"/>
  <c r="F476" i="48"/>
  <c r="D101" i="48"/>
  <c r="G101" i="48"/>
  <c r="J475" i="48"/>
  <c r="G102" i="48"/>
  <c r="D102" i="48"/>
  <c r="D103" i="48"/>
  <c r="I475" i="48"/>
  <c r="H475" i="48"/>
  <c r="G475" i="48"/>
  <c r="E103" i="48"/>
  <c r="F475" i="48"/>
  <c r="D88" i="48"/>
  <c r="G88" i="48"/>
  <c r="J474" i="48"/>
  <c r="G89" i="48"/>
  <c r="D89" i="48"/>
  <c r="D90" i="48"/>
  <c r="I474" i="48"/>
  <c r="H474" i="48"/>
  <c r="G474" i="48"/>
  <c r="E90" i="48"/>
  <c r="F474" i="48"/>
  <c r="D75" i="48"/>
  <c r="J473" i="48"/>
  <c r="D76" i="48"/>
  <c r="D77" i="48"/>
  <c r="I473" i="48"/>
  <c r="H473" i="48"/>
  <c r="G473" i="48"/>
  <c r="E77" i="48"/>
  <c r="F473" i="48"/>
  <c r="P62" i="48"/>
  <c r="P63" i="48"/>
  <c r="V62" i="48"/>
  <c r="V63" i="48"/>
  <c r="V64" i="48"/>
  <c r="R68" i="48"/>
  <c r="L71" i="48"/>
  <c r="J472" i="48"/>
  <c r="D64" i="48"/>
  <c r="L70" i="48"/>
  <c r="I472" i="48"/>
  <c r="R64" i="48"/>
  <c r="L69" i="48"/>
  <c r="H472" i="48"/>
  <c r="G472" i="48"/>
  <c r="E64" i="48"/>
  <c r="L67" i="48"/>
  <c r="F472" i="48"/>
  <c r="D471" i="48"/>
  <c r="L453" i="48"/>
  <c r="G451" i="48"/>
  <c r="L440" i="48"/>
  <c r="G438" i="48"/>
  <c r="L427" i="48"/>
  <c r="G425" i="48"/>
  <c r="L414" i="48"/>
  <c r="G412" i="48"/>
  <c r="L401" i="48"/>
  <c r="G399" i="48"/>
  <c r="L386" i="48"/>
  <c r="G384" i="48"/>
  <c r="L373" i="48"/>
  <c r="G371" i="48"/>
  <c r="L360" i="48"/>
  <c r="G358" i="48"/>
  <c r="L347" i="48"/>
  <c r="G345" i="48"/>
  <c r="O339" i="48"/>
  <c r="L334" i="48"/>
  <c r="G332" i="48"/>
  <c r="L319" i="48"/>
  <c r="G317" i="48"/>
  <c r="L306" i="48"/>
  <c r="G304" i="48"/>
  <c r="L293" i="48"/>
  <c r="G291" i="48"/>
  <c r="L280" i="48"/>
  <c r="G278" i="48"/>
  <c r="O272" i="48"/>
  <c r="G265" i="48"/>
  <c r="L252" i="48"/>
  <c r="G250" i="48"/>
  <c r="L239" i="48"/>
  <c r="G237" i="48"/>
  <c r="L226" i="48"/>
  <c r="G224" i="48"/>
  <c r="L213" i="48"/>
  <c r="G211" i="48"/>
  <c r="O205" i="48"/>
  <c r="L200" i="48"/>
  <c r="G198" i="48"/>
  <c r="L185" i="48"/>
  <c r="G183" i="48"/>
  <c r="L172" i="48"/>
  <c r="G170" i="48"/>
  <c r="L159" i="48"/>
  <c r="G157" i="48"/>
  <c r="L146" i="48"/>
  <c r="G144" i="48"/>
  <c r="O138" i="48"/>
  <c r="G131" i="48"/>
  <c r="G116" i="48"/>
  <c r="G103" i="48"/>
  <c r="G90" i="48"/>
  <c r="G77" i="48"/>
  <c r="O71" i="48"/>
  <c r="L66" i="48"/>
  <c r="G64" i="48"/>
  <c r="R25" i="48"/>
  <c r="R21" i="48"/>
  <c r="L25" i="48"/>
  <c r="D4" i="43"/>
  <c r="G4" i="43"/>
  <c r="G5" i="43"/>
  <c r="L4" i="43"/>
  <c r="D4" i="38"/>
  <c r="G4" i="38"/>
  <c r="G5" i="38"/>
  <c r="L5" i="38"/>
  <c r="L4" i="38"/>
  <c r="D365" i="38"/>
  <c r="G365" i="38"/>
  <c r="G366" i="38"/>
  <c r="D352" i="38"/>
  <c r="G352" i="38"/>
  <c r="G353" i="38"/>
  <c r="G324" i="38"/>
  <c r="G325" i="38"/>
  <c r="D325" i="38"/>
  <c r="D324" i="38"/>
  <c r="G311" i="38"/>
  <c r="G312" i="38"/>
  <c r="D164" i="38"/>
  <c r="G164" i="38"/>
  <c r="T170" i="38"/>
  <c r="D177" i="38"/>
  <c r="G177" i="38"/>
  <c r="T183" i="38"/>
  <c r="D43" i="38"/>
  <c r="G43" i="38"/>
  <c r="T49" i="38"/>
  <c r="R49" i="38"/>
  <c r="P43" i="38"/>
  <c r="P44" i="38"/>
  <c r="P45" i="38"/>
  <c r="V43" i="38"/>
  <c r="V44" i="38"/>
  <c r="V45" i="38"/>
  <c r="L52" i="38"/>
  <c r="P110" i="38"/>
  <c r="P111" i="38"/>
  <c r="P112" i="38"/>
  <c r="V110" i="38"/>
  <c r="V111" i="38"/>
  <c r="V112" i="38"/>
  <c r="D110" i="38"/>
  <c r="G110" i="38"/>
  <c r="T116" i="38"/>
  <c r="R116" i="38"/>
  <c r="L119" i="38"/>
  <c r="P311" i="38"/>
  <c r="P56" i="38"/>
  <c r="P57" i="38"/>
  <c r="P58" i="38"/>
  <c r="V56" i="38"/>
  <c r="V57" i="38"/>
  <c r="V58" i="38"/>
  <c r="D56" i="38"/>
  <c r="G56" i="38"/>
  <c r="T62" i="38"/>
  <c r="R62" i="38"/>
  <c r="L65" i="38"/>
  <c r="D257" i="44"/>
  <c r="G257" i="44"/>
  <c r="T263" i="44"/>
  <c r="D244" i="44"/>
  <c r="G244" i="44"/>
  <c r="T250" i="44"/>
  <c r="D231" i="44"/>
  <c r="G231" i="44"/>
  <c r="T237" i="44"/>
  <c r="D218" i="44"/>
  <c r="G218" i="44"/>
  <c r="T224" i="44"/>
  <c r="D205" i="44"/>
  <c r="G205" i="44"/>
  <c r="T211" i="44"/>
  <c r="D190" i="44"/>
  <c r="G190" i="44"/>
  <c r="T196" i="44"/>
  <c r="D177" i="44"/>
  <c r="G177" i="44"/>
  <c r="T183" i="44"/>
  <c r="D164" i="44"/>
  <c r="G164" i="44"/>
  <c r="T170" i="44"/>
  <c r="D151" i="44"/>
  <c r="G151" i="44"/>
  <c r="T157" i="44"/>
  <c r="D138" i="44"/>
  <c r="G138" i="44"/>
  <c r="T144" i="44"/>
  <c r="D123" i="44"/>
  <c r="G123" i="44"/>
  <c r="T129" i="44"/>
  <c r="D110" i="44"/>
  <c r="G110" i="44"/>
  <c r="T116" i="44"/>
  <c r="D97" i="44"/>
  <c r="G97" i="44"/>
  <c r="T103" i="44"/>
  <c r="D84" i="44"/>
  <c r="G84" i="44"/>
  <c r="T90" i="44"/>
  <c r="D71" i="44"/>
  <c r="G71" i="44"/>
  <c r="T77" i="44"/>
  <c r="D257" i="43"/>
  <c r="G257" i="43"/>
  <c r="T263" i="43"/>
  <c r="D244" i="43"/>
  <c r="G244" i="43"/>
  <c r="T250" i="43"/>
  <c r="D231" i="43"/>
  <c r="G231" i="43"/>
  <c r="T237" i="43"/>
  <c r="D218" i="43"/>
  <c r="G218" i="43"/>
  <c r="T224" i="43"/>
  <c r="D205" i="43"/>
  <c r="G205" i="43"/>
  <c r="T211" i="43"/>
  <c r="D190" i="43"/>
  <c r="G190" i="43"/>
  <c r="T196" i="43"/>
  <c r="D177" i="43"/>
  <c r="G177" i="43"/>
  <c r="T183" i="43"/>
  <c r="D164" i="43"/>
  <c r="G164" i="43"/>
  <c r="T170" i="43"/>
  <c r="D151" i="43"/>
  <c r="G151" i="43"/>
  <c r="T157" i="43"/>
  <c r="D138" i="43"/>
  <c r="G138" i="43"/>
  <c r="T144" i="43"/>
  <c r="D123" i="43"/>
  <c r="G123" i="43"/>
  <c r="T129" i="43"/>
  <c r="D110" i="43"/>
  <c r="G110" i="43"/>
  <c r="T116" i="43"/>
  <c r="D97" i="43"/>
  <c r="G97" i="43"/>
  <c r="T103" i="43"/>
  <c r="D84" i="43"/>
  <c r="G84" i="43"/>
  <c r="T90" i="43"/>
  <c r="D71" i="43"/>
  <c r="G71" i="43"/>
  <c r="T77" i="43"/>
  <c r="R211" i="43"/>
  <c r="G206" i="43"/>
  <c r="D206" i="43"/>
  <c r="D207" i="43"/>
  <c r="I207" i="43"/>
  <c r="L205" i="43"/>
  <c r="L206" i="43"/>
  <c r="L207" i="43"/>
  <c r="L213" i="43"/>
  <c r="D5" i="43"/>
  <c r="D6" i="43"/>
  <c r="I6" i="43"/>
  <c r="L5" i="43"/>
  <c r="L6" i="43"/>
  <c r="T10" i="43"/>
  <c r="R10" i="43"/>
  <c r="L12" i="43"/>
  <c r="T10" i="38"/>
  <c r="L8" i="38"/>
  <c r="P257" i="44"/>
  <c r="P258" i="44"/>
  <c r="P259" i="44"/>
  <c r="V257" i="44"/>
  <c r="V258" i="44"/>
  <c r="V259" i="44"/>
  <c r="R263" i="44"/>
  <c r="L266" i="44"/>
  <c r="J301" i="44"/>
  <c r="G258" i="44"/>
  <c r="D258" i="44"/>
  <c r="D259" i="44"/>
  <c r="I259" i="44"/>
  <c r="L257" i="44"/>
  <c r="L258" i="44"/>
  <c r="L259" i="44"/>
  <c r="L265" i="44"/>
  <c r="I301" i="44"/>
  <c r="R259" i="44"/>
  <c r="L264" i="44"/>
  <c r="H301" i="44"/>
  <c r="L263" i="44"/>
  <c r="G301" i="44"/>
  <c r="E259" i="44"/>
  <c r="L262" i="44"/>
  <c r="F301" i="44"/>
  <c r="P244" i="44"/>
  <c r="P245" i="44"/>
  <c r="P246" i="44"/>
  <c r="V244" i="44"/>
  <c r="V245" i="44"/>
  <c r="V246" i="44"/>
  <c r="R250" i="44"/>
  <c r="L253" i="44"/>
  <c r="J300" i="44"/>
  <c r="G245" i="44"/>
  <c r="D245" i="44"/>
  <c r="D246" i="44"/>
  <c r="I246" i="44"/>
  <c r="L244" i="44"/>
  <c r="L245" i="44"/>
  <c r="L246" i="44"/>
  <c r="L252" i="44"/>
  <c r="I300" i="44"/>
  <c r="R246" i="44"/>
  <c r="L251" i="44"/>
  <c r="H300" i="44"/>
  <c r="L250" i="44"/>
  <c r="G300" i="44"/>
  <c r="E246" i="44"/>
  <c r="L249" i="44"/>
  <c r="F300" i="44"/>
  <c r="P231" i="44"/>
  <c r="P232" i="44"/>
  <c r="P233" i="44"/>
  <c r="V231" i="44"/>
  <c r="V232" i="44"/>
  <c r="V233" i="44"/>
  <c r="R237" i="44"/>
  <c r="L240" i="44"/>
  <c r="J299" i="44"/>
  <c r="G232" i="44"/>
  <c r="D232" i="44"/>
  <c r="D233" i="44"/>
  <c r="I233" i="44"/>
  <c r="L231" i="44"/>
  <c r="L232" i="44"/>
  <c r="L233" i="44"/>
  <c r="L239" i="44"/>
  <c r="I299" i="44"/>
  <c r="R233" i="44"/>
  <c r="L238" i="44"/>
  <c r="H299" i="44"/>
  <c r="L237" i="44"/>
  <c r="G299" i="44"/>
  <c r="E233" i="44"/>
  <c r="L236" i="44"/>
  <c r="F299" i="44"/>
  <c r="P218" i="44"/>
  <c r="P219" i="44"/>
  <c r="P220" i="44"/>
  <c r="V218" i="44"/>
  <c r="V219" i="44"/>
  <c r="V220" i="44"/>
  <c r="R224" i="44"/>
  <c r="L227" i="44"/>
  <c r="J298" i="44"/>
  <c r="G219" i="44"/>
  <c r="D219" i="44"/>
  <c r="D220" i="44"/>
  <c r="I220" i="44"/>
  <c r="L218" i="44"/>
  <c r="L219" i="44"/>
  <c r="L220" i="44"/>
  <c r="L226" i="44"/>
  <c r="I298" i="44"/>
  <c r="R220" i="44"/>
  <c r="L225" i="44"/>
  <c r="H298" i="44"/>
  <c r="L224" i="44"/>
  <c r="G298" i="44"/>
  <c r="E220" i="44"/>
  <c r="L223" i="44"/>
  <c r="F298" i="44"/>
  <c r="P205" i="44"/>
  <c r="P206" i="44"/>
  <c r="P207" i="44"/>
  <c r="V205" i="44"/>
  <c r="V206" i="44"/>
  <c r="V207" i="44"/>
  <c r="R211" i="44"/>
  <c r="L214" i="44"/>
  <c r="J297" i="44"/>
  <c r="G206" i="44"/>
  <c r="D206" i="44"/>
  <c r="D207" i="44"/>
  <c r="I207" i="44"/>
  <c r="L205" i="44"/>
  <c r="L206" i="44"/>
  <c r="L207" i="44"/>
  <c r="L213" i="44"/>
  <c r="I297" i="44"/>
  <c r="R207" i="44"/>
  <c r="L212" i="44"/>
  <c r="H297" i="44"/>
  <c r="L211" i="44"/>
  <c r="G297" i="44"/>
  <c r="E207" i="44"/>
  <c r="L210" i="44"/>
  <c r="F297" i="44"/>
  <c r="D296" i="44"/>
  <c r="P190" i="44"/>
  <c r="P191" i="44"/>
  <c r="P192" i="44"/>
  <c r="V190" i="44"/>
  <c r="V191" i="44"/>
  <c r="V192" i="44"/>
  <c r="R196" i="44"/>
  <c r="L199" i="44"/>
  <c r="J295" i="44"/>
  <c r="G191" i="44"/>
  <c r="D191" i="44"/>
  <c r="D192" i="44"/>
  <c r="I192" i="44"/>
  <c r="L190" i="44"/>
  <c r="L191" i="44"/>
  <c r="L192" i="44"/>
  <c r="L198" i="44"/>
  <c r="I295" i="44"/>
  <c r="R192" i="44"/>
  <c r="L197" i="44"/>
  <c r="H295" i="44"/>
  <c r="L196" i="44"/>
  <c r="G295" i="44"/>
  <c r="E192" i="44"/>
  <c r="L195" i="44"/>
  <c r="F295" i="44"/>
  <c r="P177" i="44"/>
  <c r="P178" i="44"/>
  <c r="P179" i="44"/>
  <c r="V177" i="44"/>
  <c r="V178" i="44"/>
  <c r="V179" i="44"/>
  <c r="R183" i="44"/>
  <c r="L186" i="44"/>
  <c r="J294" i="44"/>
  <c r="G178" i="44"/>
  <c r="D178" i="44"/>
  <c r="D179" i="44"/>
  <c r="I179" i="44"/>
  <c r="L177" i="44"/>
  <c r="L178" i="44"/>
  <c r="L179" i="44"/>
  <c r="L185" i="44"/>
  <c r="I294" i="44"/>
  <c r="R179" i="44"/>
  <c r="L184" i="44"/>
  <c r="H294" i="44"/>
  <c r="L183" i="44"/>
  <c r="G294" i="44"/>
  <c r="E179" i="44"/>
  <c r="L182" i="44"/>
  <c r="F294" i="44"/>
  <c r="P164" i="44"/>
  <c r="P165" i="44"/>
  <c r="P166" i="44"/>
  <c r="V164" i="44"/>
  <c r="V165" i="44"/>
  <c r="V166" i="44"/>
  <c r="R170" i="44"/>
  <c r="L173" i="44"/>
  <c r="J293" i="44"/>
  <c r="G165" i="44"/>
  <c r="D165" i="44"/>
  <c r="D166" i="44"/>
  <c r="I166" i="44"/>
  <c r="L164" i="44"/>
  <c r="L165" i="44"/>
  <c r="L166" i="44"/>
  <c r="L172" i="44"/>
  <c r="I293" i="44"/>
  <c r="R166" i="44"/>
  <c r="L171" i="44"/>
  <c r="H293" i="44"/>
  <c r="L170" i="44"/>
  <c r="G293" i="44"/>
  <c r="E166" i="44"/>
  <c r="L169" i="44"/>
  <c r="F293" i="44"/>
  <c r="P151" i="44"/>
  <c r="P152" i="44"/>
  <c r="P153" i="44"/>
  <c r="V151" i="44"/>
  <c r="V152" i="44"/>
  <c r="V153" i="44"/>
  <c r="R157" i="44"/>
  <c r="L160" i="44"/>
  <c r="J292" i="44"/>
  <c r="G152" i="44"/>
  <c r="D152" i="44"/>
  <c r="D153" i="44"/>
  <c r="I153" i="44"/>
  <c r="L151" i="44"/>
  <c r="L152" i="44"/>
  <c r="L153" i="44"/>
  <c r="L159" i="44"/>
  <c r="I292" i="44"/>
  <c r="R153" i="44"/>
  <c r="L158" i="44"/>
  <c r="H292" i="44"/>
  <c r="L157" i="44"/>
  <c r="G292" i="44"/>
  <c r="E153" i="44"/>
  <c r="L156" i="44"/>
  <c r="F292" i="44"/>
  <c r="P138" i="44"/>
  <c r="P139" i="44"/>
  <c r="P140" i="44"/>
  <c r="V138" i="44"/>
  <c r="V139" i="44"/>
  <c r="V140" i="44"/>
  <c r="R144" i="44"/>
  <c r="L147" i="44"/>
  <c r="J291" i="44"/>
  <c r="G139" i="44"/>
  <c r="D139" i="44"/>
  <c r="D140" i="44"/>
  <c r="I140" i="44"/>
  <c r="L138" i="44"/>
  <c r="L139" i="44"/>
  <c r="L140" i="44"/>
  <c r="L146" i="44"/>
  <c r="I291" i="44"/>
  <c r="R140" i="44"/>
  <c r="L145" i="44"/>
  <c r="H291" i="44"/>
  <c r="L144" i="44"/>
  <c r="G291" i="44"/>
  <c r="E140" i="44"/>
  <c r="L143" i="44"/>
  <c r="F291" i="44"/>
  <c r="D290" i="44"/>
  <c r="P123" i="44"/>
  <c r="P124" i="44"/>
  <c r="P125" i="44"/>
  <c r="V123" i="44"/>
  <c r="V124" i="44"/>
  <c r="V125" i="44"/>
  <c r="R129" i="44"/>
  <c r="L132" i="44"/>
  <c r="J289" i="44"/>
  <c r="G124" i="44"/>
  <c r="D124" i="44"/>
  <c r="D125" i="44"/>
  <c r="I125" i="44"/>
  <c r="L123" i="44"/>
  <c r="L124" i="44"/>
  <c r="L125" i="44"/>
  <c r="L131" i="44"/>
  <c r="I289" i="44"/>
  <c r="R125" i="44"/>
  <c r="L130" i="44"/>
  <c r="H289" i="44"/>
  <c r="L129" i="44"/>
  <c r="G289" i="44"/>
  <c r="E125" i="44"/>
  <c r="L128" i="44"/>
  <c r="F289" i="44"/>
  <c r="P110" i="44"/>
  <c r="P111" i="44"/>
  <c r="P112" i="44"/>
  <c r="V110" i="44"/>
  <c r="V111" i="44"/>
  <c r="V112" i="44"/>
  <c r="R116" i="44"/>
  <c r="L119" i="44"/>
  <c r="J288" i="44"/>
  <c r="G111" i="44"/>
  <c r="D111" i="44"/>
  <c r="D112" i="44"/>
  <c r="I112" i="44"/>
  <c r="L110" i="44"/>
  <c r="L111" i="44"/>
  <c r="L112" i="44"/>
  <c r="L118" i="44"/>
  <c r="I288" i="44"/>
  <c r="R112" i="44"/>
  <c r="L117" i="44"/>
  <c r="H288" i="44"/>
  <c r="L116" i="44"/>
  <c r="G288" i="44"/>
  <c r="E112" i="44"/>
  <c r="L115" i="44"/>
  <c r="F288" i="44"/>
  <c r="P97" i="44"/>
  <c r="P98" i="44"/>
  <c r="P99" i="44"/>
  <c r="V97" i="44"/>
  <c r="V98" i="44"/>
  <c r="V99" i="44"/>
  <c r="R103" i="44"/>
  <c r="L106" i="44"/>
  <c r="J287" i="44"/>
  <c r="G98" i="44"/>
  <c r="D98" i="44"/>
  <c r="D99" i="44"/>
  <c r="I99" i="44"/>
  <c r="L97" i="44"/>
  <c r="L98" i="44"/>
  <c r="L99" i="44"/>
  <c r="L105" i="44"/>
  <c r="I287" i="44"/>
  <c r="R99" i="44"/>
  <c r="L104" i="44"/>
  <c r="H287" i="44"/>
  <c r="L103" i="44"/>
  <c r="G287" i="44"/>
  <c r="E99" i="44"/>
  <c r="L102" i="44"/>
  <c r="F287" i="44"/>
  <c r="P84" i="44"/>
  <c r="P85" i="44"/>
  <c r="P86" i="44"/>
  <c r="V84" i="44"/>
  <c r="V85" i="44"/>
  <c r="V86" i="44"/>
  <c r="R90" i="44"/>
  <c r="L93" i="44"/>
  <c r="J286" i="44"/>
  <c r="G85" i="44"/>
  <c r="D85" i="44"/>
  <c r="D86" i="44"/>
  <c r="I86" i="44"/>
  <c r="L84" i="44"/>
  <c r="L85" i="44"/>
  <c r="L86" i="44"/>
  <c r="L92" i="44"/>
  <c r="I286" i="44"/>
  <c r="R86" i="44"/>
  <c r="L91" i="44"/>
  <c r="H286" i="44"/>
  <c r="L90" i="44"/>
  <c r="G286" i="44"/>
  <c r="E86" i="44"/>
  <c r="L89" i="44"/>
  <c r="F286" i="44"/>
  <c r="P71" i="44"/>
  <c r="P72" i="44"/>
  <c r="P73" i="44"/>
  <c r="V71" i="44"/>
  <c r="V72" i="44"/>
  <c r="V73" i="44"/>
  <c r="R77" i="44"/>
  <c r="L80" i="44"/>
  <c r="J285" i="44"/>
  <c r="G72" i="44"/>
  <c r="D72" i="44"/>
  <c r="D73" i="44"/>
  <c r="I73" i="44"/>
  <c r="L71" i="44"/>
  <c r="L72" i="44"/>
  <c r="L73" i="44"/>
  <c r="L79" i="44"/>
  <c r="I285" i="44"/>
  <c r="R73" i="44"/>
  <c r="L78" i="44"/>
  <c r="H285" i="44"/>
  <c r="L77" i="44"/>
  <c r="G285" i="44"/>
  <c r="E73" i="44"/>
  <c r="L76" i="44"/>
  <c r="F285" i="44"/>
  <c r="D284" i="44"/>
  <c r="P56" i="44"/>
  <c r="P57" i="44"/>
  <c r="P58" i="44"/>
  <c r="V56" i="44"/>
  <c r="V57" i="44"/>
  <c r="V58" i="44"/>
  <c r="D56" i="44"/>
  <c r="G56" i="44"/>
  <c r="T62" i="44"/>
  <c r="R62" i="44"/>
  <c r="L65" i="44"/>
  <c r="J283" i="44"/>
  <c r="G57" i="44"/>
  <c r="D57" i="44"/>
  <c r="D58" i="44"/>
  <c r="I58" i="44"/>
  <c r="L56" i="44"/>
  <c r="L57" i="44"/>
  <c r="L58" i="44"/>
  <c r="L64" i="44"/>
  <c r="I283" i="44"/>
  <c r="R58" i="44"/>
  <c r="L63" i="44"/>
  <c r="H283" i="44"/>
  <c r="L62" i="44"/>
  <c r="G283" i="44"/>
  <c r="E58" i="44"/>
  <c r="L61" i="44"/>
  <c r="F283" i="44"/>
  <c r="P43" i="44"/>
  <c r="P44" i="44"/>
  <c r="P45" i="44"/>
  <c r="V43" i="44"/>
  <c r="V44" i="44"/>
  <c r="V45" i="44"/>
  <c r="D43" i="44"/>
  <c r="G43" i="44"/>
  <c r="T49" i="44"/>
  <c r="R49" i="44"/>
  <c r="L52" i="44"/>
  <c r="J282" i="44"/>
  <c r="G44" i="44"/>
  <c r="D44" i="44"/>
  <c r="D45" i="44"/>
  <c r="I45" i="44"/>
  <c r="L43" i="44"/>
  <c r="L44" i="44"/>
  <c r="L45" i="44"/>
  <c r="L51" i="44"/>
  <c r="I282" i="44"/>
  <c r="R45" i="44"/>
  <c r="L50" i="44"/>
  <c r="H282" i="44"/>
  <c r="L49" i="44"/>
  <c r="G282" i="44"/>
  <c r="E45" i="44"/>
  <c r="L48" i="44"/>
  <c r="F282" i="44"/>
  <c r="P30" i="44"/>
  <c r="P31" i="44"/>
  <c r="P32" i="44"/>
  <c r="V30" i="44"/>
  <c r="V31" i="44"/>
  <c r="V32" i="44"/>
  <c r="D30" i="44"/>
  <c r="G30" i="44"/>
  <c r="T36" i="44"/>
  <c r="R36" i="44"/>
  <c r="L39" i="44"/>
  <c r="J281" i="44"/>
  <c r="G31" i="44"/>
  <c r="D31" i="44"/>
  <c r="D32" i="44"/>
  <c r="I32" i="44"/>
  <c r="L30" i="44"/>
  <c r="L31" i="44"/>
  <c r="L32" i="44"/>
  <c r="L38" i="44"/>
  <c r="I281" i="44"/>
  <c r="R32" i="44"/>
  <c r="L37" i="44"/>
  <c r="H281" i="44"/>
  <c r="L36" i="44"/>
  <c r="G281" i="44"/>
  <c r="E32" i="44"/>
  <c r="L35" i="44"/>
  <c r="F281" i="44"/>
  <c r="P17" i="44"/>
  <c r="P18" i="44"/>
  <c r="P19" i="44"/>
  <c r="V17" i="44"/>
  <c r="V18" i="44"/>
  <c r="V19" i="44"/>
  <c r="D17" i="44"/>
  <c r="G17" i="44"/>
  <c r="T23" i="44"/>
  <c r="R23" i="44"/>
  <c r="L26" i="44"/>
  <c r="J280" i="44"/>
  <c r="G18" i="44"/>
  <c r="D18" i="44"/>
  <c r="D19" i="44"/>
  <c r="I19" i="44"/>
  <c r="L17" i="44"/>
  <c r="L18" i="44"/>
  <c r="L19" i="44"/>
  <c r="L25" i="44"/>
  <c r="I280" i="44"/>
  <c r="R19" i="44"/>
  <c r="L24" i="44"/>
  <c r="H280" i="44"/>
  <c r="L23" i="44"/>
  <c r="G280" i="44"/>
  <c r="E19" i="44"/>
  <c r="L22" i="44"/>
  <c r="F280" i="44"/>
  <c r="P4" i="44"/>
  <c r="P5" i="44"/>
  <c r="P6" i="44"/>
  <c r="V4" i="44"/>
  <c r="V5" i="44"/>
  <c r="V6" i="44"/>
  <c r="D4" i="44"/>
  <c r="G4" i="44"/>
  <c r="T10" i="44"/>
  <c r="R10" i="44"/>
  <c r="L13" i="44"/>
  <c r="J279" i="44"/>
  <c r="G5" i="44"/>
  <c r="D5" i="44"/>
  <c r="D6" i="44"/>
  <c r="I6" i="44"/>
  <c r="L4" i="44"/>
  <c r="L5" i="44"/>
  <c r="L6" i="44"/>
  <c r="L12" i="44"/>
  <c r="I279" i="44"/>
  <c r="R6" i="44"/>
  <c r="L11" i="44"/>
  <c r="H279" i="44"/>
  <c r="L10" i="44"/>
  <c r="G279" i="44"/>
  <c r="E6" i="44"/>
  <c r="L9" i="44"/>
  <c r="F279" i="44"/>
  <c r="D278" i="44"/>
  <c r="L261" i="44"/>
  <c r="G259" i="44"/>
  <c r="L248" i="44"/>
  <c r="G246" i="44"/>
  <c r="L235" i="44"/>
  <c r="G233" i="44"/>
  <c r="L222" i="44"/>
  <c r="G220" i="44"/>
  <c r="O214" i="44"/>
  <c r="L209" i="44"/>
  <c r="G207" i="44"/>
  <c r="L194" i="44"/>
  <c r="G192" i="44"/>
  <c r="L181" i="44"/>
  <c r="G179" i="44"/>
  <c r="L168" i="44"/>
  <c r="G166" i="44"/>
  <c r="L155" i="44"/>
  <c r="G153" i="44"/>
  <c r="O147" i="44"/>
  <c r="L142" i="44"/>
  <c r="G140" i="44"/>
  <c r="L127" i="44"/>
  <c r="G125" i="44"/>
  <c r="L114" i="44"/>
  <c r="G112" i="44"/>
  <c r="L101" i="44"/>
  <c r="G99" i="44"/>
  <c r="L88" i="44"/>
  <c r="G86" i="44"/>
  <c r="O80" i="44"/>
  <c r="L75" i="44"/>
  <c r="G73" i="44"/>
  <c r="L60" i="44"/>
  <c r="G58" i="44"/>
  <c r="L47" i="44"/>
  <c r="G45" i="44"/>
  <c r="L34" i="44"/>
  <c r="G32" i="44"/>
  <c r="L21" i="44"/>
  <c r="G19" i="44"/>
  <c r="O13" i="44"/>
  <c r="L8" i="44"/>
  <c r="G6" i="44"/>
  <c r="P257" i="43"/>
  <c r="P258" i="43"/>
  <c r="P259" i="43"/>
  <c r="V257" i="43"/>
  <c r="V258" i="43"/>
  <c r="V259" i="43"/>
  <c r="R263" i="43"/>
  <c r="L266" i="43"/>
  <c r="J301" i="43"/>
  <c r="G258" i="43"/>
  <c r="D258" i="43"/>
  <c r="D259" i="43"/>
  <c r="I259" i="43"/>
  <c r="L257" i="43"/>
  <c r="L258" i="43"/>
  <c r="L259" i="43"/>
  <c r="L265" i="43"/>
  <c r="I301" i="43"/>
  <c r="R259" i="43"/>
  <c r="L264" i="43"/>
  <c r="H301" i="43"/>
  <c r="L263" i="43"/>
  <c r="G301" i="43"/>
  <c r="E259" i="43"/>
  <c r="L262" i="43"/>
  <c r="F301" i="43"/>
  <c r="P244" i="43"/>
  <c r="P245" i="43"/>
  <c r="P246" i="43"/>
  <c r="V244" i="43"/>
  <c r="V245" i="43"/>
  <c r="V246" i="43"/>
  <c r="R250" i="43"/>
  <c r="L253" i="43"/>
  <c r="J300" i="43"/>
  <c r="G245" i="43"/>
  <c r="D245" i="43"/>
  <c r="D246" i="43"/>
  <c r="I246" i="43"/>
  <c r="L244" i="43"/>
  <c r="L245" i="43"/>
  <c r="L246" i="43"/>
  <c r="L252" i="43"/>
  <c r="I300" i="43"/>
  <c r="R246" i="43"/>
  <c r="L251" i="43"/>
  <c r="H300" i="43"/>
  <c r="L250" i="43"/>
  <c r="G300" i="43"/>
  <c r="E246" i="43"/>
  <c r="L249" i="43"/>
  <c r="F300" i="43"/>
  <c r="P231" i="43"/>
  <c r="P232" i="43"/>
  <c r="P233" i="43"/>
  <c r="V231" i="43"/>
  <c r="V232" i="43"/>
  <c r="V233" i="43"/>
  <c r="R237" i="43"/>
  <c r="L240" i="43"/>
  <c r="J299" i="43"/>
  <c r="G232" i="43"/>
  <c r="D232" i="43"/>
  <c r="D233" i="43"/>
  <c r="I233" i="43"/>
  <c r="L231" i="43"/>
  <c r="L232" i="43"/>
  <c r="L233" i="43"/>
  <c r="L239" i="43"/>
  <c r="I299" i="43"/>
  <c r="R233" i="43"/>
  <c r="L238" i="43"/>
  <c r="H299" i="43"/>
  <c r="L237" i="43"/>
  <c r="G299" i="43"/>
  <c r="E233" i="43"/>
  <c r="L236" i="43"/>
  <c r="F299" i="43"/>
  <c r="P218" i="43"/>
  <c r="P219" i="43"/>
  <c r="P220" i="43"/>
  <c r="V218" i="43"/>
  <c r="V219" i="43"/>
  <c r="V220" i="43"/>
  <c r="R224" i="43"/>
  <c r="L227" i="43"/>
  <c r="J298" i="43"/>
  <c r="G219" i="43"/>
  <c r="D219" i="43"/>
  <c r="D220" i="43"/>
  <c r="I220" i="43"/>
  <c r="L218" i="43"/>
  <c r="L219" i="43"/>
  <c r="L220" i="43"/>
  <c r="L226" i="43"/>
  <c r="I298" i="43"/>
  <c r="R220" i="43"/>
  <c r="L225" i="43"/>
  <c r="H298" i="43"/>
  <c r="L224" i="43"/>
  <c r="G298" i="43"/>
  <c r="E220" i="43"/>
  <c r="L223" i="43"/>
  <c r="F298" i="43"/>
  <c r="P205" i="43"/>
  <c r="P206" i="43"/>
  <c r="P207" i="43"/>
  <c r="V205" i="43"/>
  <c r="V206" i="43"/>
  <c r="V207" i="43"/>
  <c r="L214" i="43"/>
  <c r="J297" i="43"/>
  <c r="I297" i="43"/>
  <c r="R207" i="43"/>
  <c r="L212" i="43"/>
  <c r="H297" i="43"/>
  <c r="L211" i="43"/>
  <c r="G297" i="43"/>
  <c r="E207" i="43"/>
  <c r="L210" i="43"/>
  <c r="F297" i="43"/>
  <c r="D296" i="43"/>
  <c r="P190" i="43"/>
  <c r="P191" i="43"/>
  <c r="P192" i="43"/>
  <c r="V190" i="43"/>
  <c r="V191" i="43"/>
  <c r="V192" i="43"/>
  <c r="R196" i="43"/>
  <c r="L199" i="43"/>
  <c r="J295" i="43"/>
  <c r="G191" i="43"/>
  <c r="D191" i="43"/>
  <c r="D192" i="43"/>
  <c r="I192" i="43"/>
  <c r="L190" i="43"/>
  <c r="L191" i="43"/>
  <c r="L192" i="43"/>
  <c r="L198" i="43"/>
  <c r="I295" i="43"/>
  <c r="R192" i="43"/>
  <c r="L197" i="43"/>
  <c r="H295" i="43"/>
  <c r="L196" i="43"/>
  <c r="G295" i="43"/>
  <c r="E192" i="43"/>
  <c r="L195" i="43"/>
  <c r="F295" i="43"/>
  <c r="P177" i="43"/>
  <c r="P178" i="43"/>
  <c r="P179" i="43"/>
  <c r="V177" i="43"/>
  <c r="V178" i="43"/>
  <c r="V179" i="43"/>
  <c r="R183" i="43"/>
  <c r="L186" i="43"/>
  <c r="J294" i="43"/>
  <c r="G178" i="43"/>
  <c r="D178" i="43"/>
  <c r="D179" i="43"/>
  <c r="I179" i="43"/>
  <c r="L177" i="43"/>
  <c r="L178" i="43"/>
  <c r="L179" i="43"/>
  <c r="L185" i="43"/>
  <c r="I294" i="43"/>
  <c r="R179" i="43"/>
  <c r="L184" i="43"/>
  <c r="H294" i="43"/>
  <c r="L183" i="43"/>
  <c r="G294" i="43"/>
  <c r="E179" i="43"/>
  <c r="L182" i="43"/>
  <c r="F294" i="43"/>
  <c r="P164" i="43"/>
  <c r="P165" i="43"/>
  <c r="P166" i="43"/>
  <c r="V164" i="43"/>
  <c r="V165" i="43"/>
  <c r="V166" i="43"/>
  <c r="R170" i="43"/>
  <c r="L173" i="43"/>
  <c r="J293" i="43"/>
  <c r="G165" i="43"/>
  <c r="D165" i="43"/>
  <c r="D166" i="43"/>
  <c r="I166" i="43"/>
  <c r="L164" i="43"/>
  <c r="L165" i="43"/>
  <c r="L166" i="43"/>
  <c r="L172" i="43"/>
  <c r="I293" i="43"/>
  <c r="R166" i="43"/>
  <c r="L171" i="43"/>
  <c r="H293" i="43"/>
  <c r="L170" i="43"/>
  <c r="G293" i="43"/>
  <c r="E166" i="43"/>
  <c r="L169" i="43"/>
  <c r="F293" i="43"/>
  <c r="P151" i="43"/>
  <c r="P152" i="43"/>
  <c r="P153" i="43"/>
  <c r="V151" i="43"/>
  <c r="V152" i="43"/>
  <c r="V153" i="43"/>
  <c r="R157" i="43"/>
  <c r="L160" i="43"/>
  <c r="J292" i="43"/>
  <c r="G152" i="43"/>
  <c r="D152" i="43"/>
  <c r="D153" i="43"/>
  <c r="I153" i="43"/>
  <c r="L151" i="43"/>
  <c r="L152" i="43"/>
  <c r="L153" i="43"/>
  <c r="L159" i="43"/>
  <c r="I292" i="43"/>
  <c r="R153" i="43"/>
  <c r="L158" i="43"/>
  <c r="H292" i="43"/>
  <c r="L157" i="43"/>
  <c r="G292" i="43"/>
  <c r="E153" i="43"/>
  <c r="L156" i="43"/>
  <c r="F292" i="43"/>
  <c r="P138" i="43"/>
  <c r="P139" i="43"/>
  <c r="P140" i="43"/>
  <c r="V138" i="43"/>
  <c r="V139" i="43"/>
  <c r="V140" i="43"/>
  <c r="R144" i="43"/>
  <c r="L147" i="43"/>
  <c r="J291" i="43"/>
  <c r="G139" i="43"/>
  <c r="D139" i="43"/>
  <c r="D140" i="43"/>
  <c r="I140" i="43"/>
  <c r="L138" i="43"/>
  <c r="L139" i="43"/>
  <c r="L140" i="43"/>
  <c r="L146" i="43"/>
  <c r="I291" i="43"/>
  <c r="R140" i="43"/>
  <c r="L145" i="43"/>
  <c r="H291" i="43"/>
  <c r="L144" i="43"/>
  <c r="G291" i="43"/>
  <c r="E140" i="43"/>
  <c r="L143" i="43"/>
  <c r="F291" i="43"/>
  <c r="D290" i="43"/>
  <c r="P123" i="43"/>
  <c r="P124" i="43"/>
  <c r="P125" i="43"/>
  <c r="V123" i="43"/>
  <c r="V124" i="43"/>
  <c r="V125" i="43"/>
  <c r="R129" i="43"/>
  <c r="L132" i="43"/>
  <c r="J289" i="43"/>
  <c r="G124" i="43"/>
  <c r="D124" i="43"/>
  <c r="D125" i="43"/>
  <c r="I125" i="43"/>
  <c r="L123" i="43"/>
  <c r="L124" i="43"/>
  <c r="L125" i="43"/>
  <c r="L131" i="43"/>
  <c r="I289" i="43"/>
  <c r="R125" i="43"/>
  <c r="L130" i="43"/>
  <c r="H289" i="43"/>
  <c r="L129" i="43"/>
  <c r="G289" i="43"/>
  <c r="E125" i="43"/>
  <c r="L128" i="43"/>
  <c r="F289" i="43"/>
  <c r="P110" i="43"/>
  <c r="P111" i="43"/>
  <c r="P112" i="43"/>
  <c r="V110" i="43"/>
  <c r="V111" i="43"/>
  <c r="V112" i="43"/>
  <c r="R116" i="43"/>
  <c r="L119" i="43"/>
  <c r="J288" i="43"/>
  <c r="G111" i="43"/>
  <c r="D111" i="43"/>
  <c r="D112" i="43"/>
  <c r="I112" i="43"/>
  <c r="L110" i="43"/>
  <c r="L111" i="43"/>
  <c r="L112" i="43"/>
  <c r="L118" i="43"/>
  <c r="I288" i="43"/>
  <c r="R112" i="43"/>
  <c r="L117" i="43"/>
  <c r="H288" i="43"/>
  <c r="L116" i="43"/>
  <c r="G288" i="43"/>
  <c r="E112" i="43"/>
  <c r="L115" i="43"/>
  <c r="F288" i="43"/>
  <c r="P97" i="43"/>
  <c r="P98" i="43"/>
  <c r="P99" i="43"/>
  <c r="V97" i="43"/>
  <c r="V98" i="43"/>
  <c r="V99" i="43"/>
  <c r="R103" i="43"/>
  <c r="L106" i="43"/>
  <c r="J287" i="43"/>
  <c r="G98" i="43"/>
  <c r="D98" i="43"/>
  <c r="D99" i="43"/>
  <c r="I99" i="43"/>
  <c r="L97" i="43"/>
  <c r="L98" i="43"/>
  <c r="L99" i="43"/>
  <c r="L105" i="43"/>
  <c r="I287" i="43"/>
  <c r="R99" i="43"/>
  <c r="L104" i="43"/>
  <c r="H287" i="43"/>
  <c r="L103" i="43"/>
  <c r="G287" i="43"/>
  <c r="E99" i="43"/>
  <c r="L102" i="43"/>
  <c r="F287" i="43"/>
  <c r="P84" i="43"/>
  <c r="P85" i="43"/>
  <c r="P86" i="43"/>
  <c r="V84" i="43"/>
  <c r="V85" i="43"/>
  <c r="V86" i="43"/>
  <c r="R90" i="43"/>
  <c r="L93" i="43"/>
  <c r="J286" i="43"/>
  <c r="G85" i="43"/>
  <c r="D85" i="43"/>
  <c r="D86" i="43"/>
  <c r="I86" i="43"/>
  <c r="L84" i="43"/>
  <c r="L85" i="43"/>
  <c r="L86" i="43"/>
  <c r="L92" i="43"/>
  <c r="I286" i="43"/>
  <c r="R86" i="43"/>
  <c r="L91" i="43"/>
  <c r="H286" i="43"/>
  <c r="L90" i="43"/>
  <c r="G286" i="43"/>
  <c r="E86" i="43"/>
  <c r="L89" i="43"/>
  <c r="F286" i="43"/>
  <c r="P71" i="43"/>
  <c r="P72" i="43"/>
  <c r="P73" i="43"/>
  <c r="V71" i="43"/>
  <c r="V72" i="43"/>
  <c r="V73" i="43"/>
  <c r="R77" i="43"/>
  <c r="L80" i="43"/>
  <c r="J285" i="43"/>
  <c r="G72" i="43"/>
  <c r="D72" i="43"/>
  <c r="D73" i="43"/>
  <c r="I73" i="43"/>
  <c r="L71" i="43"/>
  <c r="L72" i="43"/>
  <c r="L73" i="43"/>
  <c r="L79" i="43"/>
  <c r="I285" i="43"/>
  <c r="R73" i="43"/>
  <c r="L78" i="43"/>
  <c r="H285" i="43"/>
  <c r="L77" i="43"/>
  <c r="G285" i="43"/>
  <c r="E73" i="43"/>
  <c r="L76" i="43"/>
  <c r="F285" i="43"/>
  <c r="D284" i="43"/>
  <c r="P56" i="43"/>
  <c r="P57" i="43"/>
  <c r="P58" i="43"/>
  <c r="V56" i="43"/>
  <c r="V57" i="43"/>
  <c r="V58" i="43"/>
  <c r="D56" i="43"/>
  <c r="G56" i="43"/>
  <c r="T62" i="43"/>
  <c r="R62" i="43"/>
  <c r="L65" i="43"/>
  <c r="J283" i="43"/>
  <c r="G57" i="43"/>
  <c r="D57" i="43"/>
  <c r="D58" i="43"/>
  <c r="I58" i="43"/>
  <c r="L56" i="43"/>
  <c r="L57" i="43"/>
  <c r="L58" i="43"/>
  <c r="L64" i="43"/>
  <c r="I283" i="43"/>
  <c r="R58" i="43"/>
  <c r="L63" i="43"/>
  <c r="H283" i="43"/>
  <c r="L62" i="43"/>
  <c r="G283" i="43"/>
  <c r="E58" i="43"/>
  <c r="L61" i="43"/>
  <c r="F283" i="43"/>
  <c r="P43" i="43"/>
  <c r="P44" i="43"/>
  <c r="P45" i="43"/>
  <c r="V43" i="43"/>
  <c r="V44" i="43"/>
  <c r="V45" i="43"/>
  <c r="D43" i="43"/>
  <c r="G43" i="43"/>
  <c r="T49" i="43"/>
  <c r="R49" i="43"/>
  <c r="L52" i="43"/>
  <c r="J282" i="43"/>
  <c r="G44" i="43"/>
  <c r="D44" i="43"/>
  <c r="D45" i="43"/>
  <c r="I45" i="43"/>
  <c r="L43" i="43"/>
  <c r="L44" i="43"/>
  <c r="L45" i="43"/>
  <c r="L51" i="43"/>
  <c r="I282" i="43"/>
  <c r="R45" i="43"/>
  <c r="L50" i="43"/>
  <c r="H282" i="43"/>
  <c r="L49" i="43"/>
  <c r="G282" i="43"/>
  <c r="E45" i="43"/>
  <c r="L48" i="43"/>
  <c r="F282" i="43"/>
  <c r="P30" i="43"/>
  <c r="P31" i="43"/>
  <c r="P32" i="43"/>
  <c r="V30" i="43"/>
  <c r="V31" i="43"/>
  <c r="V32" i="43"/>
  <c r="D30" i="43"/>
  <c r="G30" i="43"/>
  <c r="T36" i="43"/>
  <c r="R36" i="43"/>
  <c r="L39" i="43"/>
  <c r="J281" i="43"/>
  <c r="G31" i="43"/>
  <c r="D31" i="43"/>
  <c r="D32" i="43"/>
  <c r="I32" i="43"/>
  <c r="L30" i="43"/>
  <c r="L31" i="43"/>
  <c r="L32" i="43"/>
  <c r="L38" i="43"/>
  <c r="I281" i="43"/>
  <c r="R32" i="43"/>
  <c r="L37" i="43"/>
  <c r="H281" i="43"/>
  <c r="L36" i="43"/>
  <c r="G281" i="43"/>
  <c r="E32" i="43"/>
  <c r="L35" i="43"/>
  <c r="F281" i="43"/>
  <c r="P17" i="43"/>
  <c r="P18" i="43"/>
  <c r="P19" i="43"/>
  <c r="V17" i="43"/>
  <c r="V18" i="43"/>
  <c r="V19" i="43"/>
  <c r="D17" i="43"/>
  <c r="G17" i="43"/>
  <c r="T23" i="43"/>
  <c r="R23" i="43"/>
  <c r="L26" i="43"/>
  <c r="J280" i="43"/>
  <c r="G18" i="43"/>
  <c r="D18" i="43"/>
  <c r="D19" i="43"/>
  <c r="I19" i="43"/>
  <c r="L17" i="43"/>
  <c r="L18" i="43"/>
  <c r="L19" i="43"/>
  <c r="L25" i="43"/>
  <c r="I280" i="43"/>
  <c r="R19" i="43"/>
  <c r="L24" i="43"/>
  <c r="H280" i="43"/>
  <c r="L23" i="43"/>
  <c r="G280" i="43"/>
  <c r="E19" i="43"/>
  <c r="L22" i="43"/>
  <c r="F280" i="43"/>
  <c r="P4" i="43"/>
  <c r="P5" i="43"/>
  <c r="P6" i="43"/>
  <c r="V4" i="43"/>
  <c r="V5" i="43"/>
  <c r="V6" i="43"/>
  <c r="L13" i="43"/>
  <c r="J279" i="43"/>
  <c r="I279" i="43"/>
  <c r="R6" i="43"/>
  <c r="L11" i="43"/>
  <c r="H279" i="43"/>
  <c r="L10" i="43"/>
  <c r="G279" i="43"/>
  <c r="E6" i="43"/>
  <c r="L9" i="43"/>
  <c r="F279" i="43"/>
  <c r="D278" i="43"/>
  <c r="L261" i="43"/>
  <c r="G259" i="43"/>
  <c r="L248" i="43"/>
  <c r="G246" i="43"/>
  <c r="L235" i="43"/>
  <c r="G233" i="43"/>
  <c r="L222" i="43"/>
  <c r="G220" i="43"/>
  <c r="O214" i="43"/>
  <c r="L209" i="43"/>
  <c r="G207" i="43"/>
  <c r="L194" i="43"/>
  <c r="G192" i="43"/>
  <c r="L181" i="43"/>
  <c r="G179" i="43"/>
  <c r="L168" i="43"/>
  <c r="G166" i="43"/>
  <c r="L155" i="43"/>
  <c r="G153" i="43"/>
  <c r="O147" i="43"/>
  <c r="L142" i="43"/>
  <c r="G140" i="43"/>
  <c r="L127" i="43"/>
  <c r="G125" i="43"/>
  <c r="L114" i="43"/>
  <c r="G112" i="43"/>
  <c r="L101" i="43"/>
  <c r="G99" i="43"/>
  <c r="L88" i="43"/>
  <c r="G86" i="43"/>
  <c r="O80" i="43"/>
  <c r="L75" i="43"/>
  <c r="G73" i="43"/>
  <c r="L66" i="43"/>
  <c r="L60" i="43"/>
  <c r="G58" i="43"/>
  <c r="L47" i="43"/>
  <c r="G45" i="43"/>
  <c r="L34" i="43"/>
  <c r="G32" i="43"/>
  <c r="L21" i="43"/>
  <c r="G19" i="43"/>
  <c r="O13" i="43"/>
  <c r="L8" i="43"/>
  <c r="G6" i="43"/>
  <c r="D138" i="40"/>
  <c r="G138" i="40"/>
  <c r="G139" i="40"/>
  <c r="D139" i="40"/>
  <c r="D140" i="40"/>
  <c r="I140" i="40"/>
  <c r="L138" i="40"/>
  <c r="L139" i="40"/>
  <c r="L140" i="40"/>
  <c r="P138" i="40"/>
  <c r="P139" i="40"/>
  <c r="P140" i="40"/>
  <c r="R140" i="40"/>
  <c r="V138" i="40"/>
  <c r="V139" i="40"/>
  <c r="V140" i="40"/>
  <c r="T144" i="40"/>
  <c r="R144" i="40"/>
  <c r="L145" i="40"/>
  <c r="H421" i="40"/>
  <c r="D138" i="39"/>
  <c r="G138" i="39"/>
  <c r="G139" i="39"/>
  <c r="L139" i="39"/>
  <c r="L138" i="39"/>
  <c r="L140" i="39"/>
  <c r="D139" i="39"/>
  <c r="D140" i="39"/>
  <c r="I140" i="39"/>
  <c r="P138" i="39"/>
  <c r="P139" i="39"/>
  <c r="P140" i="39"/>
  <c r="R140" i="39"/>
  <c r="V138" i="39"/>
  <c r="V139" i="39"/>
  <c r="V140" i="39"/>
  <c r="T144" i="39"/>
  <c r="R144" i="39"/>
  <c r="L145" i="39"/>
  <c r="H426" i="39"/>
  <c r="D138" i="38"/>
  <c r="G138" i="38"/>
  <c r="G139" i="38"/>
  <c r="D139" i="38"/>
  <c r="D140" i="38"/>
  <c r="I140" i="38"/>
  <c r="L138" i="38"/>
  <c r="L139" i="38"/>
  <c r="L140" i="38"/>
  <c r="P138" i="38"/>
  <c r="P139" i="38"/>
  <c r="P140" i="38"/>
  <c r="R140" i="38"/>
  <c r="V138" i="38"/>
  <c r="V139" i="38"/>
  <c r="V140" i="38"/>
  <c r="T144" i="38"/>
  <c r="R144" i="38"/>
  <c r="L145" i="38"/>
  <c r="H424" i="38"/>
  <c r="D97" i="38"/>
  <c r="G97" i="38"/>
  <c r="G98" i="38"/>
  <c r="D98" i="38"/>
  <c r="D99" i="38"/>
  <c r="I99" i="38"/>
  <c r="L97" i="38"/>
  <c r="L98" i="38"/>
  <c r="L99" i="38"/>
  <c r="P97" i="38"/>
  <c r="P98" i="38"/>
  <c r="P99" i="38"/>
  <c r="R99" i="38"/>
  <c r="V97" i="38"/>
  <c r="V98" i="38"/>
  <c r="V99" i="38"/>
  <c r="T103" i="38"/>
  <c r="R103" i="38"/>
  <c r="L104" i="38"/>
  <c r="P391" i="40"/>
  <c r="P392" i="40"/>
  <c r="P393" i="40"/>
  <c r="V391" i="40"/>
  <c r="V392" i="40"/>
  <c r="V393" i="40"/>
  <c r="D391" i="40"/>
  <c r="G391" i="40"/>
  <c r="T397" i="40"/>
  <c r="R397" i="40"/>
  <c r="L400" i="40"/>
  <c r="J443" i="40"/>
  <c r="G392" i="40"/>
  <c r="D392" i="40"/>
  <c r="D393" i="40"/>
  <c r="I393" i="40"/>
  <c r="L391" i="40"/>
  <c r="L392" i="40"/>
  <c r="L393" i="40"/>
  <c r="L399" i="40"/>
  <c r="I443" i="40"/>
  <c r="R393" i="40"/>
  <c r="L398" i="40"/>
  <c r="H443" i="40"/>
  <c r="L397" i="40"/>
  <c r="G443" i="40"/>
  <c r="E393" i="40"/>
  <c r="L396" i="40"/>
  <c r="F443" i="40"/>
  <c r="P378" i="40"/>
  <c r="P379" i="40"/>
  <c r="P380" i="40"/>
  <c r="V378" i="40"/>
  <c r="V379" i="40"/>
  <c r="V380" i="40"/>
  <c r="D378" i="40"/>
  <c r="G378" i="40"/>
  <c r="T384" i="40"/>
  <c r="R384" i="40"/>
  <c r="L387" i="40"/>
  <c r="J442" i="40"/>
  <c r="G379" i="40"/>
  <c r="D379" i="40"/>
  <c r="D380" i="40"/>
  <c r="I380" i="40"/>
  <c r="L378" i="40"/>
  <c r="L379" i="40"/>
  <c r="L380" i="40"/>
  <c r="L386" i="40"/>
  <c r="I442" i="40"/>
  <c r="R380" i="40"/>
  <c r="L385" i="40"/>
  <c r="H442" i="40"/>
  <c r="L384" i="40"/>
  <c r="G442" i="40"/>
  <c r="E380" i="40"/>
  <c r="L383" i="40"/>
  <c r="F442" i="40"/>
  <c r="P365" i="40"/>
  <c r="P366" i="40"/>
  <c r="P367" i="40"/>
  <c r="V365" i="40"/>
  <c r="V366" i="40"/>
  <c r="V367" i="40"/>
  <c r="D365" i="40"/>
  <c r="G365" i="40"/>
  <c r="T371" i="40"/>
  <c r="R371" i="40"/>
  <c r="L374" i="40"/>
  <c r="J441" i="40"/>
  <c r="G366" i="40"/>
  <c r="D366" i="40"/>
  <c r="D367" i="40"/>
  <c r="I367" i="40"/>
  <c r="L365" i="40"/>
  <c r="L366" i="40"/>
  <c r="L367" i="40"/>
  <c r="L373" i="40"/>
  <c r="I441" i="40"/>
  <c r="R367" i="40"/>
  <c r="L372" i="40"/>
  <c r="H441" i="40"/>
  <c r="L371" i="40"/>
  <c r="G441" i="40"/>
  <c r="E367" i="40"/>
  <c r="L370" i="40"/>
  <c r="F441" i="40"/>
  <c r="P352" i="40"/>
  <c r="P353" i="40"/>
  <c r="P354" i="40"/>
  <c r="V352" i="40"/>
  <c r="V353" i="40"/>
  <c r="V354" i="40"/>
  <c r="D352" i="40"/>
  <c r="G352" i="40"/>
  <c r="T358" i="40"/>
  <c r="R358" i="40"/>
  <c r="L361" i="40"/>
  <c r="J440" i="40"/>
  <c r="G353" i="40"/>
  <c r="D353" i="40"/>
  <c r="D354" i="40"/>
  <c r="I354" i="40"/>
  <c r="L352" i="40"/>
  <c r="L353" i="40"/>
  <c r="L354" i="40"/>
  <c r="L360" i="40"/>
  <c r="I440" i="40"/>
  <c r="R354" i="40"/>
  <c r="L359" i="40"/>
  <c r="H440" i="40"/>
  <c r="L358" i="40"/>
  <c r="G440" i="40"/>
  <c r="E354" i="40"/>
  <c r="L357" i="40"/>
  <c r="F440" i="40"/>
  <c r="P339" i="40"/>
  <c r="P340" i="40"/>
  <c r="P341" i="40"/>
  <c r="V339" i="40"/>
  <c r="V340" i="40"/>
  <c r="V341" i="40"/>
  <c r="D339" i="40"/>
  <c r="G339" i="40"/>
  <c r="T345" i="40"/>
  <c r="R345" i="40"/>
  <c r="L348" i="40"/>
  <c r="J439" i="40"/>
  <c r="G340" i="40"/>
  <c r="D340" i="40"/>
  <c r="D341" i="40"/>
  <c r="I341" i="40"/>
  <c r="L339" i="40"/>
  <c r="L340" i="40"/>
  <c r="L341" i="40"/>
  <c r="L347" i="40"/>
  <c r="I439" i="40"/>
  <c r="R341" i="40"/>
  <c r="L346" i="40"/>
  <c r="H439" i="40"/>
  <c r="L345" i="40"/>
  <c r="G439" i="40"/>
  <c r="E341" i="40"/>
  <c r="L344" i="40"/>
  <c r="F439" i="40"/>
  <c r="D438" i="40"/>
  <c r="P324" i="40"/>
  <c r="P325" i="40"/>
  <c r="P326" i="40"/>
  <c r="V324" i="40"/>
  <c r="V325" i="40"/>
  <c r="V326" i="40"/>
  <c r="G324" i="40"/>
  <c r="T330" i="40"/>
  <c r="R330" i="40"/>
  <c r="L333" i="40"/>
  <c r="J437" i="40"/>
  <c r="G325" i="40"/>
  <c r="D325" i="40"/>
  <c r="D326" i="40"/>
  <c r="I326" i="40"/>
  <c r="L324" i="40"/>
  <c r="L325" i="40"/>
  <c r="L326" i="40"/>
  <c r="L332" i="40"/>
  <c r="I437" i="40"/>
  <c r="R326" i="40"/>
  <c r="L331" i="40"/>
  <c r="H437" i="40"/>
  <c r="L330" i="40"/>
  <c r="G437" i="40"/>
  <c r="E326" i="40"/>
  <c r="L329" i="40"/>
  <c r="F437" i="40"/>
  <c r="P311" i="40"/>
  <c r="P312" i="40"/>
  <c r="P313" i="40"/>
  <c r="V311" i="40"/>
  <c r="V312" i="40"/>
  <c r="V313" i="40"/>
  <c r="G311" i="40"/>
  <c r="T317" i="40"/>
  <c r="R317" i="40"/>
  <c r="L320" i="40"/>
  <c r="J436" i="40"/>
  <c r="G312" i="40"/>
  <c r="D313" i="40"/>
  <c r="I313" i="40"/>
  <c r="L311" i="40"/>
  <c r="L312" i="40"/>
  <c r="L313" i="40"/>
  <c r="L319" i="40"/>
  <c r="I436" i="40"/>
  <c r="R313" i="40"/>
  <c r="L318" i="40"/>
  <c r="H436" i="40"/>
  <c r="L317" i="40"/>
  <c r="G436" i="40"/>
  <c r="E313" i="40"/>
  <c r="L316" i="40"/>
  <c r="F436" i="40"/>
  <c r="P298" i="40"/>
  <c r="P299" i="40"/>
  <c r="P300" i="40"/>
  <c r="V298" i="40"/>
  <c r="V299" i="40"/>
  <c r="V300" i="40"/>
  <c r="G298" i="40"/>
  <c r="T304" i="40"/>
  <c r="R304" i="40"/>
  <c r="L307" i="40"/>
  <c r="J435" i="40"/>
  <c r="G299" i="40"/>
  <c r="D299" i="40"/>
  <c r="D300" i="40"/>
  <c r="I300" i="40"/>
  <c r="L298" i="40"/>
  <c r="L299" i="40"/>
  <c r="L300" i="40"/>
  <c r="L306" i="40"/>
  <c r="I435" i="40"/>
  <c r="R300" i="40"/>
  <c r="L305" i="40"/>
  <c r="H435" i="40"/>
  <c r="L304" i="40"/>
  <c r="G435" i="40"/>
  <c r="E300" i="40"/>
  <c r="L303" i="40"/>
  <c r="F435" i="40"/>
  <c r="P285" i="40"/>
  <c r="P286" i="40"/>
  <c r="P287" i="40"/>
  <c r="V285" i="40"/>
  <c r="V286" i="40"/>
  <c r="V287" i="40"/>
  <c r="G285" i="40"/>
  <c r="T291" i="40"/>
  <c r="R291" i="40"/>
  <c r="L294" i="40"/>
  <c r="J434" i="40"/>
  <c r="G286" i="40"/>
  <c r="D286" i="40"/>
  <c r="D287" i="40"/>
  <c r="I287" i="40"/>
  <c r="L285" i="40"/>
  <c r="L286" i="40"/>
  <c r="L287" i="40"/>
  <c r="L293" i="40"/>
  <c r="I434" i="40"/>
  <c r="R287" i="40"/>
  <c r="L292" i="40"/>
  <c r="H434" i="40"/>
  <c r="L291" i="40"/>
  <c r="G434" i="40"/>
  <c r="E287" i="40"/>
  <c r="L290" i="40"/>
  <c r="F434" i="40"/>
  <c r="P272" i="40"/>
  <c r="P273" i="40"/>
  <c r="P274" i="40"/>
  <c r="V272" i="40"/>
  <c r="V273" i="40"/>
  <c r="V274" i="40"/>
  <c r="G272" i="40"/>
  <c r="T278" i="40"/>
  <c r="R278" i="40"/>
  <c r="L281" i="40"/>
  <c r="J433" i="40"/>
  <c r="G273" i="40"/>
  <c r="D273" i="40"/>
  <c r="D274" i="40"/>
  <c r="I274" i="40"/>
  <c r="L272" i="40"/>
  <c r="L273" i="40"/>
  <c r="L274" i="40"/>
  <c r="L280" i="40"/>
  <c r="I433" i="40"/>
  <c r="R274" i="40"/>
  <c r="L279" i="40"/>
  <c r="H433" i="40"/>
  <c r="L278" i="40"/>
  <c r="G433" i="40"/>
  <c r="E274" i="40"/>
  <c r="L277" i="40"/>
  <c r="F433" i="40"/>
  <c r="D432" i="40"/>
  <c r="P257" i="40"/>
  <c r="P258" i="40"/>
  <c r="P259" i="40"/>
  <c r="V257" i="40"/>
  <c r="V258" i="40"/>
  <c r="V259" i="40"/>
  <c r="D257" i="40"/>
  <c r="G257" i="40"/>
  <c r="T263" i="40"/>
  <c r="R263" i="40"/>
  <c r="L266" i="40"/>
  <c r="J431" i="40"/>
  <c r="G258" i="40"/>
  <c r="D258" i="40"/>
  <c r="D259" i="40"/>
  <c r="I259" i="40"/>
  <c r="L257" i="40"/>
  <c r="L258" i="40"/>
  <c r="L259" i="40"/>
  <c r="L265" i="40"/>
  <c r="I431" i="40"/>
  <c r="R259" i="40"/>
  <c r="L264" i="40"/>
  <c r="H431" i="40"/>
  <c r="L263" i="40"/>
  <c r="G431" i="40"/>
  <c r="E259" i="40"/>
  <c r="L262" i="40"/>
  <c r="F431" i="40"/>
  <c r="P244" i="40"/>
  <c r="P245" i="40"/>
  <c r="P246" i="40"/>
  <c r="V244" i="40"/>
  <c r="V245" i="40"/>
  <c r="V246" i="40"/>
  <c r="D244" i="40"/>
  <c r="G244" i="40"/>
  <c r="T250" i="40"/>
  <c r="R250" i="40"/>
  <c r="L253" i="40"/>
  <c r="J430" i="40"/>
  <c r="G245" i="40"/>
  <c r="D245" i="40"/>
  <c r="D246" i="40"/>
  <c r="I246" i="40"/>
  <c r="L244" i="40"/>
  <c r="L245" i="40"/>
  <c r="L246" i="40"/>
  <c r="L252" i="40"/>
  <c r="I430" i="40"/>
  <c r="R246" i="40"/>
  <c r="L251" i="40"/>
  <c r="H430" i="40"/>
  <c r="L250" i="40"/>
  <c r="G430" i="40"/>
  <c r="E246" i="40"/>
  <c r="L249" i="40"/>
  <c r="F430" i="40"/>
  <c r="P231" i="40"/>
  <c r="P232" i="40"/>
  <c r="P233" i="40"/>
  <c r="V231" i="40"/>
  <c r="V232" i="40"/>
  <c r="V233" i="40"/>
  <c r="D231" i="40"/>
  <c r="G231" i="40"/>
  <c r="T237" i="40"/>
  <c r="R237" i="40"/>
  <c r="L240" i="40"/>
  <c r="J429" i="40"/>
  <c r="G232" i="40"/>
  <c r="D232" i="40"/>
  <c r="D233" i="40"/>
  <c r="I233" i="40"/>
  <c r="L231" i="40"/>
  <c r="L232" i="40"/>
  <c r="L233" i="40"/>
  <c r="L239" i="40"/>
  <c r="I429" i="40"/>
  <c r="R233" i="40"/>
  <c r="L238" i="40"/>
  <c r="H429" i="40"/>
  <c r="L237" i="40"/>
  <c r="G429" i="40"/>
  <c r="E233" i="40"/>
  <c r="L236" i="40"/>
  <c r="F429" i="40"/>
  <c r="P218" i="40"/>
  <c r="P219" i="40"/>
  <c r="P220" i="40"/>
  <c r="V218" i="40"/>
  <c r="V219" i="40"/>
  <c r="V220" i="40"/>
  <c r="D218" i="40"/>
  <c r="G218" i="40"/>
  <c r="T224" i="40"/>
  <c r="R224" i="40"/>
  <c r="L227" i="40"/>
  <c r="J428" i="40"/>
  <c r="G219" i="40"/>
  <c r="D219" i="40"/>
  <c r="D220" i="40"/>
  <c r="I220" i="40"/>
  <c r="L218" i="40"/>
  <c r="L219" i="40"/>
  <c r="L220" i="40"/>
  <c r="L226" i="40"/>
  <c r="I428" i="40"/>
  <c r="R220" i="40"/>
  <c r="L225" i="40"/>
  <c r="H428" i="40"/>
  <c r="L224" i="40"/>
  <c r="G428" i="40"/>
  <c r="E220" i="40"/>
  <c r="L223" i="40"/>
  <c r="F428" i="40"/>
  <c r="P205" i="40"/>
  <c r="P206" i="40"/>
  <c r="P207" i="40"/>
  <c r="V205" i="40"/>
  <c r="V206" i="40"/>
  <c r="V207" i="40"/>
  <c r="D205" i="40"/>
  <c r="G205" i="40"/>
  <c r="T211" i="40"/>
  <c r="R211" i="40"/>
  <c r="L214" i="40"/>
  <c r="J427" i="40"/>
  <c r="G206" i="40"/>
  <c r="D206" i="40"/>
  <c r="D207" i="40"/>
  <c r="I207" i="40"/>
  <c r="L205" i="40"/>
  <c r="L206" i="40"/>
  <c r="L207" i="40"/>
  <c r="L213" i="40"/>
  <c r="I427" i="40"/>
  <c r="R207" i="40"/>
  <c r="L212" i="40"/>
  <c r="H427" i="40"/>
  <c r="L211" i="40"/>
  <c r="G427" i="40"/>
  <c r="E207" i="40"/>
  <c r="L210" i="40"/>
  <c r="F427" i="40"/>
  <c r="D426" i="40"/>
  <c r="P190" i="40"/>
  <c r="P191" i="40"/>
  <c r="P192" i="40"/>
  <c r="V190" i="40"/>
  <c r="V191" i="40"/>
  <c r="V192" i="40"/>
  <c r="D190" i="40"/>
  <c r="G190" i="40"/>
  <c r="T196" i="40"/>
  <c r="R196" i="40"/>
  <c r="L199" i="40"/>
  <c r="J425" i="40"/>
  <c r="G191" i="40"/>
  <c r="D191" i="40"/>
  <c r="D192" i="40"/>
  <c r="I192" i="40"/>
  <c r="L190" i="40"/>
  <c r="L191" i="40"/>
  <c r="L192" i="40"/>
  <c r="L198" i="40"/>
  <c r="I425" i="40"/>
  <c r="R192" i="40"/>
  <c r="L197" i="40"/>
  <c r="H425" i="40"/>
  <c r="L196" i="40"/>
  <c r="G425" i="40"/>
  <c r="E192" i="40"/>
  <c r="L195" i="40"/>
  <c r="F425" i="40"/>
  <c r="P177" i="40"/>
  <c r="P178" i="40"/>
  <c r="P179" i="40"/>
  <c r="V177" i="40"/>
  <c r="V178" i="40"/>
  <c r="V179" i="40"/>
  <c r="D177" i="40"/>
  <c r="G177" i="40"/>
  <c r="T183" i="40"/>
  <c r="R183" i="40"/>
  <c r="L186" i="40"/>
  <c r="J424" i="40"/>
  <c r="G178" i="40"/>
  <c r="D178" i="40"/>
  <c r="D179" i="40"/>
  <c r="I179" i="40"/>
  <c r="L177" i="40"/>
  <c r="L178" i="40"/>
  <c r="L179" i="40"/>
  <c r="L185" i="40"/>
  <c r="I424" i="40"/>
  <c r="R179" i="40"/>
  <c r="L184" i="40"/>
  <c r="H424" i="40"/>
  <c r="L183" i="40"/>
  <c r="G424" i="40"/>
  <c r="E179" i="40"/>
  <c r="L182" i="40"/>
  <c r="F424" i="40"/>
  <c r="P164" i="40"/>
  <c r="P165" i="40"/>
  <c r="P166" i="40"/>
  <c r="V164" i="40"/>
  <c r="V165" i="40"/>
  <c r="V166" i="40"/>
  <c r="D164" i="40"/>
  <c r="G164" i="40"/>
  <c r="T170" i="40"/>
  <c r="R170" i="40"/>
  <c r="L173" i="40"/>
  <c r="J423" i="40"/>
  <c r="G165" i="40"/>
  <c r="D165" i="40"/>
  <c r="D166" i="40"/>
  <c r="I166" i="40"/>
  <c r="L164" i="40"/>
  <c r="L165" i="40"/>
  <c r="L166" i="40"/>
  <c r="L172" i="40"/>
  <c r="I423" i="40"/>
  <c r="R166" i="40"/>
  <c r="L171" i="40"/>
  <c r="H423" i="40"/>
  <c r="L170" i="40"/>
  <c r="G423" i="40"/>
  <c r="E166" i="40"/>
  <c r="L169" i="40"/>
  <c r="F423" i="40"/>
  <c r="P151" i="40"/>
  <c r="P152" i="40"/>
  <c r="P153" i="40"/>
  <c r="V151" i="40"/>
  <c r="V152" i="40"/>
  <c r="V153" i="40"/>
  <c r="D151" i="40"/>
  <c r="G151" i="40"/>
  <c r="T157" i="40"/>
  <c r="R157" i="40"/>
  <c r="L160" i="40"/>
  <c r="J422" i="40"/>
  <c r="G152" i="40"/>
  <c r="D152" i="40"/>
  <c r="D153" i="40"/>
  <c r="I153" i="40"/>
  <c r="L151" i="40"/>
  <c r="L152" i="40"/>
  <c r="L153" i="40"/>
  <c r="L159" i="40"/>
  <c r="I422" i="40"/>
  <c r="R153" i="40"/>
  <c r="L158" i="40"/>
  <c r="H422" i="40"/>
  <c r="L157" i="40"/>
  <c r="G422" i="40"/>
  <c r="E153" i="40"/>
  <c r="L156" i="40"/>
  <c r="F422" i="40"/>
  <c r="L147" i="40"/>
  <c r="J421" i="40"/>
  <c r="L146" i="40"/>
  <c r="I421" i="40"/>
  <c r="L144" i="40"/>
  <c r="G421" i="40"/>
  <c r="E140" i="40"/>
  <c r="L143" i="40"/>
  <c r="F421" i="40"/>
  <c r="D420" i="40"/>
  <c r="P123" i="40"/>
  <c r="P124" i="40"/>
  <c r="P125" i="40"/>
  <c r="V123" i="40"/>
  <c r="V124" i="40"/>
  <c r="V125" i="40"/>
  <c r="D123" i="40"/>
  <c r="G123" i="40"/>
  <c r="T129" i="40"/>
  <c r="R129" i="40"/>
  <c r="L132" i="40"/>
  <c r="J419" i="40"/>
  <c r="G124" i="40"/>
  <c r="D124" i="40"/>
  <c r="D125" i="40"/>
  <c r="I125" i="40"/>
  <c r="L123" i="40"/>
  <c r="L124" i="40"/>
  <c r="L125" i="40"/>
  <c r="L131" i="40"/>
  <c r="I419" i="40"/>
  <c r="R125" i="40"/>
  <c r="L130" i="40"/>
  <c r="H419" i="40"/>
  <c r="L129" i="40"/>
  <c r="G419" i="40"/>
  <c r="E125" i="40"/>
  <c r="L128" i="40"/>
  <c r="F419" i="40"/>
  <c r="P110" i="40"/>
  <c r="P111" i="40"/>
  <c r="P112" i="40"/>
  <c r="V110" i="40"/>
  <c r="V111" i="40"/>
  <c r="V112" i="40"/>
  <c r="D110" i="40"/>
  <c r="G110" i="40"/>
  <c r="T116" i="40"/>
  <c r="R116" i="40"/>
  <c r="L119" i="40"/>
  <c r="J418" i="40"/>
  <c r="G111" i="40"/>
  <c r="D111" i="40"/>
  <c r="D112" i="40"/>
  <c r="I112" i="40"/>
  <c r="L110" i="40"/>
  <c r="L111" i="40"/>
  <c r="L112" i="40"/>
  <c r="L118" i="40"/>
  <c r="I418" i="40"/>
  <c r="R112" i="40"/>
  <c r="L117" i="40"/>
  <c r="H418" i="40"/>
  <c r="L116" i="40"/>
  <c r="G418" i="40"/>
  <c r="E112" i="40"/>
  <c r="L115" i="40"/>
  <c r="F418" i="40"/>
  <c r="P97" i="40"/>
  <c r="P98" i="40"/>
  <c r="P99" i="40"/>
  <c r="V97" i="40"/>
  <c r="V98" i="40"/>
  <c r="V99" i="40"/>
  <c r="D97" i="40"/>
  <c r="G97" i="40"/>
  <c r="T103" i="40"/>
  <c r="R103" i="40"/>
  <c r="L106" i="40"/>
  <c r="J417" i="40"/>
  <c r="G98" i="40"/>
  <c r="D98" i="40"/>
  <c r="D99" i="40"/>
  <c r="I99" i="40"/>
  <c r="L97" i="40"/>
  <c r="L98" i="40"/>
  <c r="L99" i="40"/>
  <c r="L105" i="40"/>
  <c r="I417" i="40"/>
  <c r="R99" i="40"/>
  <c r="L104" i="40"/>
  <c r="H417" i="40"/>
  <c r="L103" i="40"/>
  <c r="G417" i="40"/>
  <c r="E99" i="40"/>
  <c r="L102" i="40"/>
  <c r="F417" i="40"/>
  <c r="P84" i="40"/>
  <c r="P85" i="40"/>
  <c r="P86" i="40"/>
  <c r="V84" i="40"/>
  <c r="V85" i="40"/>
  <c r="V86" i="40"/>
  <c r="D84" i="40"/>
  <c r="G84" i="40"/>
  <c r="T90" i="40"/>
  <c r="R90" i="40"/>
  <c r="L93" i="40"/>
  <c r="J416" i="40"/>
  <c r="G85" i="40"/>
  <c r="D85" i="40"/>
  <c r="D86" i="40"/>
  <c r="I86" i="40"/>
  <c r="L84" i="40"/>
  <c r="L85" i="40"/>
  <c r="L86" i="40"/>
  <c r="L92" i="40"/>
  <c r="I416" i="40"/>
  <c r="R86" i="40"/>
  <c r="L91" i="40"/>
  <c r="H416" i="40"/>
  <c r="L90" i="40"/>
  <c r="G416" i="40"/>
  <c r="E86" i="40"/>
  <c r="L89" i="40"/>
  <c r="F416" i="40"/>
  <c r="P71" i="40"/>
  <c r="P72" i="40"/>
  <c r="P73" i="40"/>
  <c r="V71" i="40"/>
  <c r="V72" i="40"/>
  <c r="V73" i="40"/>
  <c r="D71" i="40"/>
  <c r="G71" i="40"/>
  <c r="T77" i="40"/>
  <c r="R77" i="40"/>
  <c r="L80" i="40"/>
  <c r="J415" i="40"/>
  <c r="G72" i="40"/>
  <c r="D72" i="40"/>
  <c r="D73" i="40"/>
  <c r="I73" i="40"/>
  <c r="L71" i="40"/>
  <c r="L72" i="40"/>
  <c r="L73" i="40"/>
  <c r="L79" i="40"/>
  <c r="I415" i="40"/>
  <c r="R73" i="40"/>
  <c r="L78" i="40"/>
  <c r="H415" i="40"/>
  <c r="L77" i="40"/>
  <c r="G415" i="40"/>
  <c r="E73" i="40"/>
  <c r="L76" i="40"/>
  <c r="F415" i="40"/>
  <c r="D414" i="40"/>
  <c r="P56" i="40"/>
  <c r="P57" i="40"/>
  <c r="P58" i="40"/>
  <c r="V56" i="40"/>
  <c r="V57" i="40"/>
  <c r="V58" i="40"/>
  <c r="D56" i="40"/>
  <c r="G56" i="40"/>
  <c r="T62" i="40"/>
  <c r="R62" i="40"/>
  <c r="L65" i="40"/>
  <c r="J413" i="40"/>
  <c r="G57" i="40"/>
  <c r="D57" i="40"/>
  <c r="D58" i="40"/>
  <c r="I58" i="40"/>
  <c r="L56" i="40"/>
  <c r="L57" i="40"/>
  <c r="L58" i="40"/>
  <c r="L64" i="40"/>
  <c r="I413" i="40"/>
  <c r="R58" i="40"/>
  <c r="L63" i="40"/>
  <c r="H413" i="40"/>
  <c r="L62" i="40"/>
  <c r="G413" i="40"/>
  <c r="E58" i="40"/>
  <c r="L61" i="40"/>
  <c r="F413" i="40"/>
  <c r="P43" i="40"/>
  <c r="P44" i="40"/>
  <c r="P45" i="40"/>
  <c r="V43" i="40"/>
  <c r="V44" i="40"/>
  <c r="V45" i="40"/>
  <c r="D43" i="40"/>
  <c r="G43" i="40"/>
  <c r="T49" i="40"/>
  <c r="R49" i="40"/>
  <c r="L52" i="40"/>
  <c r="J412" i="40"/>
  <c r="G44" i="40"/>
  <c r="D44" i="40"/>
  <c r="D45" i="40"/>
  <c r="I45" i="40"/>
  <c r="L43" i="40"/>
  <c r="L44" i="40"/>
  <c r="L45" i="40"/>
  <c r="L51" i="40"/>
  <c r="I412" i="40"/>
  <c r="R45" i="40"/>
  <c r="L50" i="40"/>
  <c r="H412" i="40"/>
  <c r="L49" i="40"/>
  <c r="G412" i="40"/>
  <c r="E45" i="40"/>
  <c r="L48" i="40"/>
  <c r="F412" i="40"/>
  <c r="P30" i="40"/>
  <c r="P31" i="40"/>
  <c r="P32" i="40"/>
  <c r="V30" i="40"/>
  <c r="V31" i="40"/>
  <c r="V32" i="40"/>
  <c r="D30" i="40"/>
  <c r="G30" i="40"/>
  <c r="T36" i="40"/>
  <c r="R36" i="40"/>
  <c r="L39" i="40"/>
  <c r="J411" i="40"/>
  <c r="G31" i="40"/>
  <c r="D31" i="40"/>
  <c r="D32" i="40"/>
  <c r="I32" i="40"/>
  <c r="L30" i="40"/>
  <c r="L31" i="40"/>
  <c r="L32" i="40"/>
  <c r="L38" i="40"/>
  <c r="I411" i="40"/>
  <c r="R32" i="40"/>
  <c r="L37" i="40"/>
  <c r="H411" i="40"/>
  <c r="L36" i="40"/>
  <c r="G411" i="40"/>
  <c r="E32" i="40"/>
  <c r="L35" i="40"/>
  <c r="F411" i="40"/>
  <c r="P17" i="40"/>
  <c r="P18" i="40"/>
  <c r="P19" i="40"/>
  <c r="V17" i="40"/>
  <c r="V18" i="40"/>
  <c r="V19" i="40"/>
  <c r="D17" i="40"/>
  <c r="G17" i="40"/>
  <c r="T23" i="40"/>
  <c r="R23" i="40"/>
  <c r="L26" i="40"/>
  <c r="J410" i="40"/>
  <c r="G18" i="40"/>
  <c r="D18" i="40"/>
  <c r="D19" i="40"/>
  <c r="I19" i="40"/>
  <c r="L17" i="40"/>
  <c r="L18" i="40"/>
  <c r="L19" i="40"/>
  <c r="L25" i="40"/>
  <c r="I410" i="40"/>
  <c r="R19" i="40"/>
  <c r="L24" i="40"/>
  <c r="H410" i="40"/>
  <c r="L23" i="40"/>
  <c r="G410" i="40"/>
  <c r="E19" i="40"/>
  <c r="L22" i="40"/>
  <c r="F410" i="40"/>
  <c r="P4" i="40"/>
  <c r="P5" i="40"/>
  <c r="P6" i="40"/>
  <c r="V4" i="40"/>
  <c r="V5" i="40"/>
  <c r="V6" i="40"/>
  <c r="D4" i="40"/>
  <c r="G4" i="40"/>
  <c r="T10" i="40"/>
  <c r="R10" i="40"/>
  <c r="L13" i="40"/>
  <c r="J409" i="40"/>
  <c r="G5" i="40"/>
  <c r="D5" i="40"/>
  <c r="D6" i="40"/>
  <c r="I6" i="40"/>
  <c r="L4" i="40"/>
  <c r="L5" i="40"/>
  <c r="L6" i="40"/>
  <c r="L12" i="40"/>
  <c r="I409" i="40"/>
  <c r="R6" i="40"/>
  <c r="L11" i="40"/>
  <c r="H409" i="40"/>
  <c r="L10" i="40"/>
  <c r="G409" i="40"/>
  <c r="E6" i="40"/>
  <c r="L9" i="40"/>
  <c r="F409" i="40"/>
  <c r="D408" i="40"/>
  <c r="L395" i="40"/>
  <c r="G393" i="40"/>
  <c r="L382" i="40"/>
  <c r="G380" i="40"/>
  <c r="L369" i="40"/>
  <c r="G367" i="40"/>
  <c r="L356" i="40"/>
  <c r="G354" i="40"/>
  <c r="O348" i="40"/>
  <c r="L343" i="40"/>
  <c r="G341" i="40"/>
  <c r="L328" i="40"/>
  <c r="G326" i="40"/>
  <c r="L315" i="40"/>
  <c r="G313" i="40"/>
  <c r="L302" i="40"/>
  <c r="G300" i="40"/>
  <c r="L289" i="40"/>
  <c r="G287" i="40"/>
  <c r="O281" i="40"/>
  <c r="L276" i="40"/>
  <c r="G274" i="40"/>
  <c r="L261" i="40"/>
  <c r="G259" i="40"/>
  <c r="L248" i="40"/>
  <c r="G246" i="40"/>
  <c r="L235" i="40"/>
  <c r="G233" i="40"/>
  <c r="L222" i="40"/>
  <c r="G220" i="40"/>
  <c r="O214" i="40"/>
  <c r="L209" i="40"/>
  <c r="G207" i="40"/>
  <c r="L194" i="40"/>
  <c r="G192" i="40"/>
  <c r="L181" i="40"/>
  <c r="G179" i="40"/>
  <c r="L168" i="40"/>
  <c r="G166" i="40"/>
  <c r="L155" i="40"/>
  <c r="G153" i="40"/>
  <c r="O147" i="40"/>
  <c r="L142" i="40"/>
  <c r="G140" i="40"/>
  <c r="L127" i="40"/>
  <c r="G125" i="40"/>
  <c r="L114" i="40"/>
  <c r="G112" i="40"/>
  <c r="L101" i="40"/>
  <c r="G99" i="40"/>
  <c r="L88" i="40"/>
  <c r="G86" i="40"/>
  <c r="O80" i="40"/>
  <c r="L75" i="40"/>
  <c r="G73" i="40"/>
  <c r="L60" i="40"/>
  <c r="G58" i="40"/>
  <c r="L47" i="40"/>
  <c r="G45" i="40"/>
  <c r="L34" i="40"/>
  <c r="G32" i="40"/>
  <c r="L21" i="40"/>
  <c r="G19" i="40"/>
  <c r="O13" i="40"/>
  <c r="L8" i="40"/>
  <c r="G6" i="40"/>
  <c r="P391" i="39"/>
  <c r="P392" i="39"/>
  <c r="P393" i="39"/>
  <c r="V391" i="39"/>
  <c r="V392" i="39"/>
  <c r="V393" i="39"/>
  <c r="D391" i="39"/>
  <c r="G391" i="39"/>
  <c r="T397" i="39"/>
  <c r="R397" i="39"/>
  <c r="L400" i="39"/>
  <c r="J448" i="39"/>
  <c r="G392" i="39"/>
  <c r="D392" i="39"/>
  <c r="D393" i="39"/>
  <c r="I393" i="39"/>
  <c r="L391" i="39"/>
  <c r="L392" i="39"/>
  <c r="L393" i="39"/>
  <c r="L399" i="39"/>
  <c r="I448" i="39"/>
  <c r="R393" i="39"/>
  <c r="L398" i="39"/>
  <c r="H448" i="39"/>
  <c r="L397" i="39"/>
  <c r="G448" i="39"/>
  <c r="E393" i="39"/>
  <c r="L396" i="39"/>
  <c r="F448" i="39"/>
  <c r="P378" i="39"/>
  <c r="P379" i="39"/>
  <c r="P380" i="39"/>
  <c r="V378" i="39"/>
  <c r="V379" i="39"/>
  <c r="V380" i="39"/>
  <c r="D378" i="39"/>
  <c r="G378" i="39"/>
  <c r="T384" i="39"/>
  <c r="R384" i="39"/>
  <c r="L387" i="39"/>
  <c r="J447" i="39"/>
  <c r="G379" i="39"/>
  <c r="D379" i="39"/>
  <c r="D380" i="39"/>
  <c r="I380" i="39"/>
  <c r="L378" i="39"/>
  <c r="L379" i="39"/>
  <c r="L380" i="39"/>
  <c r="L386" i="39"/>
  <c r="I447" i="39"/>
  <c r="R380" i="39"/>
  <c r="L385" i="39"/>
  <c r="H447" i="39"/>
  <c r="L384" i="39"/>
  <c r="G447" i="39"/>
  <c r="E380" i="39"/>
  <c r="L383" i="39"/>
  <c r="F447" i="39"/>
  <c r="P365" i="39"/>
  <c r="P366" i="39"/>
  <c r="P367" i="39"/>
  <c r="V365" i="39"/>
  <c r="V366" i="39"/>
  <c r="V367" i="39"/>
  <c r="D365" i="39"/>
  <c r="G365" i="39"/>
  <c r="T371" i="39"/>
  <c r="R371" i="39"/>
  <c r="L374" i="39"/>
  <c r="J446" i="39"/>
  <c r="G366" i="39"/>
  <c r="D366" i="39"/>
  <c r="D367" i="39"/>
  <c r="I367" i="39"/>
  <c r="L365" i="39"/>
  <c r="L366" i="39"/>
  <c r="L367" i="39"/>
  <c r="L373" i="39"/>
  <c r="I446" i="39"/>
  <c r="R367" i="39"/>
  <c r="L372" i="39"/>
  <c r="H446" i="39"/>
  <c r="L371" i="39"/>
  <c r="G446" i="39"/>
  <c r="E367" i="39"/>
  <c r="L370" i="39"/>
  <c r="F446" i="39"/>
  <c r="P352" i="39"/>
  <c r="P353" i="39"/>
  <c r="P354" i="39"/>
  <c r="V352" i="39"/>
  <c r="V353" i="39"/>
  <c r="V354" i="39"/>
  <c r="D352" i="39"/>
  <c r="G352" i="39"/>
  <c r="T358" i="39"/>
  <c r="R358" i="39"/>
  <c r="L361" i="39"/>
  <c r="J445" i="39"/>
  <c r="G353" i="39"/>
  <c r="D353" i="39"/>
  <c r="D354" i="39"/>
  <c r="I354" i="39"/>
  <c r="L352" i="39"/>
  <c r="L353" i="39"/>
  <c r="L354" i="39"/>
  <c r="L360" i="39"/>
  <c r="I445" i="39"/>
  <c r="R354" i="39"/>
  <c r="L359" i="39"/>
  <c r="H445" i="39"/>
  <c r="L358" i="39"/>
  <c r="G445" i="39"/>
  <c r="E354" i="39"/>
  <c r="L357" i="39"/>
  <c r="F445" i="39"/>
  <c r="P339" i="39"/>
  <c r="P340" i="39"/>
  <c r="P341" i="39"/>
  <c r="V339" i="39"/>
  <c r="V340" i="39"/>
  <c r="V341" i="39"/>
  <c r="D339" i="39"/>
  <c r="G339" i="39"/>
  <c r="T345" i="39"/>
  <c r="R345" i="39"/>
  <c r="L348" i="39"/>
  <c r="J444" i="39"/>
  <c r="G340" i="39"/>
  <c r="D340" i="39"/>
  <c r="D341" i="39"/>
  <c r="I341" i="39"/>
  <c r="L339" i="39"/>
  <c r="L340" i="39"/>
  <c r="L341" i="39"/>
  <c r="L347" i="39"/>
  <c r="I444" i="39"/>
  <c r="R341" i="39"/>
  <c r="L346" i="39"/>
  <c r="H444" i="39"/>
  <c r="L345" i="39"/>
  <c r="G444" i="39"/>
  <c r="E341" i="39"/>
  <c r="L344" i="39"/>
  <c r="F444" i="39"/>
  <c r="D443" i="39"/>
  <c r="P324" i="39"/>
  <c r="P325" i="39"/>
  <c r="P326" i="39"/>
  <c r="V324" i="39"/>
  <c r="V325" i="39"/>
  <c r="V326" i="39"/>
  <c r="G324" i="39"/>
  <c r="T330" i="39"/>
  <c r="R330" i="39"/>
  <c r="L333" i="39"/>
  <c r="J442" i="39"/>
  <c r="G325" i="39"/>
  <c r="D325" i="39"/>
  <c r="D326" i="39"/>
  <c r="I326" i="39"/>
  <c r="L324" i="39"/>
  <c r="L325" i="39"/>
  <c r="L326" i="39"/>
  <c r="L332" i="39"/>
  <c r="I442" i="39"/>
  <c r="R326" i="39"/>
  <c r="L331" i="39"/>
  <c r="H442" i="39"/>
  <c r="L330" i="39"/>
  <c r="G442" i="39"/>
  <c r="E326" i="39"/>
  <c r="L329" i="39"/>
  <c r="F442" i="39"/>
  <c r="P311" i="39"/>
  <c r="P312" i="39"/>
  <c r="P313" i="39"/>
  <c r="V311" i="39"/>
  <c r="V312" i="39"/>
  <c r="V313" i="39"/>
  <c r="G311" i="39"/>
  <c r="T317" i="39"/>
  <c r="R317" i="39"/>
  <c r="L320" i="39"/>
  <c r="J441" i="39"/>
  <c r="G312" i="39"/>
  <c r="D312" i="39"/>
  <c r="D313" i="39"/>
  <c r="I313" i="39"/>
  <c r="L311" i="39"/>
  <c r="L312" i="39"/>
  <c r="L313" i="39"/>
  <c r="L319" i="39"/>
  <c r="I441" i="39"/>
  <c r="R313" i="39"/>
  <c r="L318" i="39"/>
  <c r="H441" i="39"/>
  <c r="L317" i="39"/>
  <c r="G441" i="39"/>
  <c r="E313" i="39"/>
  <c r="L316" i="39"/>
  <c r="F441" i="39"/>
  <c r="P298" i="39"/>
  <c r="P299" i="39"/>
  <c r="P300" i="39"/>
  <c r="V298" i="39"/>
  <c r="V299" i="39"/>
  <c r="V300" i="39"/>
  <c r="G298" i="39"/>
  <c r="T304" i="39"/>
  <c r="R304" i="39"/>
  <c r="L307" i="39"/>
  <c r="J440" i="39"/>
  <c r="G299" i="39"/>
  <c r="D299" i="39"/>
  <c r="D300" i="39"/>
  <c r="I300" i="39"/>
  <c r="L298" i="39"/>
  <c r="L299" i="39"/>
  <c r="L300" i="39"/>
  <c r="L306" i="39"/>
  <c r="I440" i="39"/>
  <c r="R300" i="39"/>
  <c r="L305" i="39"/>
  <c r="H440" i="39"/>
  <c r="L304" i="39"/>
  <c r="G440" i="39"/>
  <c r="E300" i="39"/>
  <c r="L303" i="39"/>
  <c r="F440" i="39"/>
  <c r="P285" i="39"/>
  <c r="P286" i="39"/>
  <c r="P287" i="39"/>
  <c r="V285" i="39"/>
  <c r="V286" i="39"/>
  <c r="V287" i="39"/>
  <c r="G285" i="39"/>
  <c r="T291" i="39"/>
  <c r="R291" i="39"/>
  <c r="L294" i="39"/>
  <c r="J439" i="39"/>
  <c r="G286" i="39"/>
  <c r="D286" i="39"/>
  <c r="D287" i="39"/>
  <c r="I287" i="39"/>
  <c r="L285" i="39"/>
  <c r="L286" i="39"/>
  <c r="L287" i="39"/>
  <c r="L293" i="39"/>
  <c r="I439" i="39"/>
  <c r="R287" i="39"/>
  <c r="L292" i="39"/>
  <c r="H439" i="39"/>
  <c r="L291" i="39"/>
  <c r="G439" i="39"/>
  <c r="E287" i="39"/>
  <c r="L290" i="39"/>
  <c r="F439" i="39"/>
  <c r="P272" i="39"/>
  <c r="P273" i="39"/>
  <c r="P274" i="39"/>
  <c r="V272" i="39"/>
  <c r="V273" i="39"/>
  <c r="V274" i="39"/>
  <c r="G272" i="39"/>
  <c r="T278" i="39"/>
  <c r="R278" i="39"/>
  <c r="L281" i="39"/>
  <c r="J438" i="39"/>
  <c r="G273" i="39"/>
  <c r="D273" i="39"/>
  <c r="D274" i="39"/>
  <c r="I274" i="39"/>
  <c r="L272" i="39"/>
  <c r="L273" i="39"/>
  <c r="L274" i="39"/>
  <c r="L280" i="39"/>
  <c r="I438" i="39"/>
  <c r="R274" i="39"/>
  <c r="L279" i="39"/>
  <c r="H438" i="39"/>
  <c r="L278" i="39"/>
  <c r="G438" i="39"/>
  <c r="E274" i="39"/>
  <c r="L277" i="39"/>
  <c r="F438" i="39"/>
  <c r="D437" i="39"/>
  <c r="P257" i="39"/>
  <c r="P258" i="39"/>
  <c r="P259" i="39"/>
  <c r="V257" i="39"/>
  <c r="V258" i="39"/>
  <c r="V259" i="39"/>
  <c r="D257" i="39"/>
  <c r="G257" i="39"/>
  <c r="T263" i="39"/>
  <c r="R263" i="39"/>
  <c r="L266" i="39"/>
  <c r="J436" i="39"/>
  <c r="G258" i="39"/>
  <c r="D258" i="39"/>
  <c r="D259" i="39"/>
  <c r="I259" i="39"/>
  <c r="L257" i="39"/>
  <c r="L258" i="39"/>
  <c r="L259" i="39"/>
  <c r="L265" i="39"/>
  <c r="I436" i="39"/>
  <c r="R259" i="39"/>
  <c r="L264" i="39"/>
  <c r="H436" i="39"/>
  <c r="L263" i="39"/>
  <c r="G436" i="39"/>
  <c r="E259" i="39"/>
  <c r="L262" i="39"/>
  <c r="F436" i="39"/>
  <c r="P244" i="39"/>
  <c r="P245" i="39"/>
  <c r="P246" i="39"/>
  <c r="V244" i="39"/>
  <c r="V245" i="39"/>
  <c r="V246" i="39"/>
  <c r="D244" i="39"/>
  <c r="G244" i="39"/>
  <c r="T250" i="39"/>
  <c r="R250" i="39"/>
  <c r="L253" i="39"/>
  <c r="J435" i="39"/>
  <c r="G245" i="39"/>
  <c r="D245" i="39"/>
  <c r="D246" i="39"/>
  <c r="I246" i="39"/>
  <c r="L244" i="39"/>
  <c r="L245" i="39"/>
  <c r="L246" i="39"/>
  <c r="L252" i="39"/>
  <c r="I435" i="39"/>
  <c r="R246" i="39"/>
  <c r="L251" i="39"/>
  <c r="H435" i="39"/>
  <c r="L250" i="39"/>
  <c r="G435" i="39"/>
  <c r="E246" i="39"/>
  <c r="L249" i="39"/>
  <c r="F435" i="39"/>
  <c r="P231" i="39"/>
  <c r="P232" i="39"/>
  <c r="P233" i="39"/>
  <c r="V231" i="39"/>
  <c r="V232" i="39"/>
  <c r="V233" i="39"/>
  <c r="D231" i="39"/>
  <c r="G231" i="39"/>
  <c r="T237" i="39"/>
  <c r="R237" i="39"/>
  <c r="L240" i="39"/>
  <c r="J434" i="39"/>
  <c r="G232" i="39"/>
  <c r="D232" i="39"/>
  <c r="D233" i="39"/>
  <c r="I233" i="39"/>
  <c r="L231" i="39"/>
  <c r="L232" i="39"/>
  <c r="L233" i="39"/>
  <c r="L239" i="39"/>
  <c r="I434" i="39"/>
  <c r="R233" i="39"/>
  <c r="L238" i="39"/>
  <c r="H434" i="39"/>
  <c r="L237" i="39"/>
  <c r="G434" i="39"/>
  <c r="E233" i="39"/>
  <c r="L236" i="39"/>
  <c r="F434" i="39"/>
  <c r="P218" i="39"/>
  <c r="P219" i="39"/>
  <c r="P220" i="39"/>
  <c r="V218" i="39"/>
  <c r="V219" i="39"/>
  <c r="V220" i="39"/>
  <c r="D218" i="39"/>
  <c r="G218" i="39"/>
  <c r="T224" i="39"/>
  <c r="R224" i="39"/>
  <c r="L227" i="39"/>
  <c r="J433" i="39"/>
  <c r="G219" i="39"/>
  <c r="D219" i="39"/>
  <c r="D220" i="39"/>
  <c r="I220" i="39"/>
  <c r="L218" i="39"/>
  <c r="L219" i="39"/>
  <c r="L220" i="39"/>
  <c r="L226" i="39"/>
  <c r="I433" i="39"/>
  <c r="R220" i="39"/>
  <c r="L225" i="39"/>
  <c r="H433" i="39"/>
  <c r="L224" i="39"/>
  <c r="G433" i="39"/>
  <c r="E220" i="39"/>
  <c r="L223" i="39"/>
  <c r="F433" i="39"/>
  <c r="P205" i="39"/>
  <c r="P206" i="39"/>
  <c r="P207" i="39"/>
  <c r="V205" i="39"/>
  <c r="V206" i="39"/>
  <c r="V207" i="39"/>
  <c r="D205" i="39"/>
  <c r="G205" i="39"/>
  <c r="T211" i="39"/>
  <c r="R211" i="39"/>
  <c r="L214" i="39"/>
  <c r="J432" i="39"/>
  <c r="G206" i="39"/>
  <c r="D206" i="39"/>
  <c r="D207" i="39"/>
  <c r="I207" i="39"/>
  <c r="L205" i="39"/>
  <c r="L206" i="39"/>
  <c r="L207" i="39"/>
  <c r="L213" i="39"/>
  <c r="I432" i="39"/>
  <c r="R207" i="39"/>
  <c r="L212" i="39"/>
  <c r="H432" i="39"/>
  <c r="L211" i="39"/>
  <c r="G432" i="39"/>
  <c r="E207" i="39"/>
  <c r="L210" i="39"/>
  <c r="F432" i="39"/>
  <c r="D431" i="39"/>
  <c r="P190" i="39"/>
  <c r="P191" i="39"/>
  <c r="P192" i="39"/>
  <c r="V190" i="39"/>
  <c r="V191" i="39"/>
  <c r="V192" i="39"/>
  <c r="D190" i="39"/>
  <c r="G190" i="39"/>
  <c r="T196" i="39"/>
  <c r="R196" i="39"/>
  <c r="L199" i="39"/>
  <c r="J430" i="39"/>
  <c r="G191" i="39"/>
  <c r="D191" i="39"/>
  <c r="D192" i="39"/>
  <c r="I192" i="39"/>
  <c r="L190" i="39"/>
  <c r="L191" i="39"/>
  <c r="L192" i="39"/>
  <c r="L198" i="39"/>
  <c r="I430" i="39"/>
  <c r="R192" i="39"/>
  <c r="L197" i="39"/>
  <c r="H430" i="39"/>
  <c r="L196" i="39"/>
  <c r="G430" i="39"/>
  <c r="E192" i="39"/>
  <c r="L195" i="39"/>
  <c r="F430" i="39"/>
  <c r="P177" i="39"/>
  <c r="P178" i="39"/>
  <c r="P179" i="39"/>
  <c r="V177" i="39"/>
  <c r="V178" i="39"/>
  <c r="V179" i="39"/>
  <c r="D177" i="39"/>
  <c r="G177" i="39"/>
  <c r="T183" i="39"/>
  <c r="R183" i="39"/>
  <c r="L186" i="39"/>
  <c r="J429" i="39"/>
  <c r="G178" i="39"/>
  <c r="D178" i="39"/>
  <c r="D179" i="39"/>
  <c r="I179" i="39"/>
  <c r="L177" i="39"/>
  <c r="L178" i="39"/>
  <c r="L179" i="39"/>
  <c r="L185" i="39"/>
  <c r="I429" i="39"/>
  <c r="R179" i="39"/>
  <c r="L184" i="39"/>
  <c r="H429" i="39"/>
  <c r="L183" i="39"/>
  <c r="G429" i="39"/>
  <c r="E179" i="39"/>
  <c r="L182" i="39"/>
  <c r="F429" i="39"/>
  <c r="P164" i="39"/>
  <c r="P165" i="39"/>
  <c r="P166" i="39"/>
  <c r="V164" i="39"/>
  <c r="V165" i="39"/>
  <c r="V166" i="39"/>
  <c r="D164" i="39"/>
  <c r="G164" i="39"/>
  <c r="T170" i="39"/>
  <c r="R170" i="39"/>
  <c r="L173" i="39"/>
  <c r="J428" i="39"/>
  <c r="G165" i="39"/>
  <c r="D165" i="39"/>
  <c r="D166" i="39"/>
  <c r="I166" i="39"/>
  <c r="L164" i="39"/>
  <c r="L165" i="39"/>
  <c r="L166" i="39"/>
  <c r="L172" i="39"/>
  <c r="I428" i="39"/>
  <c r="R166" i="39"/>
  <c r="L171" i="39"/>
  <c r="H428" i="39"/>
  <c r="L170" i="39"/>
  <c r="G428" i="39"/>
  <c r="E166" i="39"/>
  <c r="L169" i="39"/>
  <c r="F428" i="39"/>
  <c r="P151" i="39"/>
  <c r="P152" i="39"/>
  <c r="P153" i="39"/>
  <c r="V151" i="39"/>
  <c r="V152" i="39"/>
  <c r="V153" i="39"/>
  <c r="D151" i="39"/>
  <c r="G151" i="39"/>
  <c r="T157" i="39"/>
  <c r="R157" i="39"/>
  <c r="L160" i="39"/>
  <c r="J427" i="39"/>
  <c r="G152" i="39"/>
  <c r="D152" i="39"/>
  <c r="D153" i="39"/>
  <c r="I153" i="39"/>
  <c r="L151" i="39"/>
  <c r="L152" i="39"/>
  <c r="L153" i="39"/>
  <c r="L159" i="39"/>
  <c r="I427" i="39"/>
  <c r="R153" i="39"/>
  <c r="L158" i="39"/>
  <c r="H427" i="39"/>
  <c r="L157" i="39"/>
  <c r="G427" i="39"/>
  <c r="E153" i="39"/>
  <c r="L156" i="39"/>
  <c r="F427" i="39"/>
  <c r="L147" i="39"/>
  <c r="J426" i="39"/>
  <c r="L146" i="39"/>
  <c r="I426" i="39"/>
  <c r="L144" i="39"/>
  <c r="G426" i="39"/>
  <c r="E140" i="39"/>
  <c r="L143" i="39"/>
  <c r="F426" i="39"/>
  <c r="D425" i="39"/>
  <c r="P123" i="39"/>
  <c r="P124" i="39"/>
  <c r="P125" i="39"/>
  <c r="V123" i="39"/>
  <c r="V124" i="39"/>
  <c r="V125" i="39"/>
  <c r="D123" i="39"/>
  <c r="G123" i="39"/>
  <c r="T129" i="39"/>
  <c r="R129" i="39"/>
  <c r="L132" i="39"/>
  <c r="J424" i="39"/>
  <c r="G124" i="39"/>
  <c r="D124" i="39"/>
  <c r="D125" i="39"/>
  <c r="I125" i="39"/>
  <c r="L123" i="39"/>
  <c r="L124" i="39"/>
  <c r="L125" i="39"/>
  <c r="L131" i="39"/>
  <c r="I424" i="39"/>
  <c r="R125" i="39"/>
  <c r="L130" i="39"/>
  <c r="H424" i="39"/>
  <c r="L129" i="39"/>
  <c r="G424" i="39"/>
  <c r="E125" i="39"/>
  <c r="L128" i="39"/>
  <c r="F424" i="39"/>
  <c r="P110" i="39"/>
  <c r="P111" i="39"/>
  <c r="P112" i="39"/>
  <c r="V110" i="39"/>
  <c r="V111" i="39"/>
  <c r="V112" i="39"/>
  <c r="D110" i="39"/>
  <c r="G110" i="39"/>
  <c r="T116" i="39"/>
  <c r="R116" i="39"/>
  <c r="L119" i="39"/>
  <c r="J423" i="39"/>
  <c r="G111" i="39"/>
  <c r="D111" i="39"/>
  <c r="D112" i="39"/>
  <c r="I112" i="39"/>
  <c r="L110" i="39"/>
  <c r="L111" i="39"/>
  <c r="L112" i="39"/>
  <c r="L118" i="39"/>
  <c r="I423" i="39"/>
  <c r="R112" i="39"/>
  <c r="L117" i="39"/>
  <c r="H423" i="39"/>
  <c r="L116" i="39"/>
  <c r="G423" i="39"/>
  <c r="E112" i="39"/>
  <c r="L115" i="39"/>
  <c r="F423" i="39"/>
  <c r="P97" i="39"/>
  <c r="P98" i="39"/>
  <c r="P99" i="39"/>
  <c r="V97" i="39"/>
  <c r="V98" i="39"/>
  <c r="V99" i="39"/>
  <c r="D97" i="39"/>
  <c r="G97" i="39"/>
  <c r="T103" i="39"/>
  <c r="R103" i="39"/>
  <c r="L106" i="39"/>
  <c r="J422" i="39"/>
  <c r="G98" i="39"/>
  <c r="D98" i="39"/>
  <c r="D99" i="39"/>
  <c r="I99" i="39"/>
  <c r="L97" i="39"/>
  <c r="L98" i="39"/>
  <c r="L99" i="39"/>
  <c r="L105" i="39"/>
  <c r="I422" i="39"/>
  <c r="R99" i="39"/>
  <c r="L104" i="39"/>
  <c r="H422" i="39"/>
  <c r="L103" i="39"/>
  <c r="G422" i="39"/>
  <c r="E99" i="39"/>
  <c r="L102" i="39"/>
  <c r="F422" i="39"/>
  <c r="P84" i="39"/>
  <c r="P85" i="39"/>
  <c r="P86" i="39"/>
  <c r="V84" i="39"/>
  <c r="V85" i="39"/>
  <c r="V86" i="39"/>
  <c r="D84" i="39"/>
  <c r="G84" i="39"/>
  <c r="T90" i="39"/>
  <c r="R90" i="39"/>
  <c r="L93" i="39"/>
  <c r="J421" i="39"/>
  <c r="G85" i="39"/>
  <c r="D85" i="39"/>
  <c r="D86" i="39"/>
  <c r="I86" i="39"/>
  <c r="L84" i="39"/>
  <c r="L85" i="39"/>
  <c r="L86" i="39"/>
  <c r="L92" i="39"/>
  <c r="I421" i="39"/>
  <c r="R86" i="39"/>
  <c r="L91" i="39"/>
  <c r="H421" i="39"/>
  <c r="L90" i="39"/>
  <c r="G421" i="39"/>
  <c r="E86" i="39"/>
  <c r="L89" i="39"/>
  <c r="F421" i="39"/>
  <c r="P71" i="39"/>
  <c r="P72" i="39"/>
  <c r="P73" i="39"/>
  <c r="V71" i="39"/>
  <c r="V72" i="39"/>
  <c r="V73" i="39"/>
  <c r="D71" i="39"/>
  <c r="G71" i="39"/>
  <c r="T77" i="39"/>
  <c r="R77" i="39"/>
  <c r="L80" i="39"/>
  <c r="J420" i="39"/>
  <c r="G72" i="39"/>
  <c r="D72" i="39"/>
  <c r="D73" i="39"/>
  <c r="I73" i="39"/>
  <c r="L71" i="39"/>
  <c r="L72" i="39"/>
  <c r="L73" i="39"/>
  <c r="L79" i="39"/>
  <c r="I420" i="39"/>
  <c r="R73" i="39"/>
  <c r="L78" i="39"/>
  <c r="H420" i="39"/>
  <c r="L77" i="39"/>
  <c r="G420" i="39"/>
  <c r="E73" i="39"/>
  <c r="L76" i="39"/>
  <c r="F420" i="39"/>
  <c r="D419" i="39"/>
  <c r="P56" i="39"/>
  <c r="P57" i="39"/>
  <c r="P58" i="39"/>
  <c r="V56" i="39"/>
  <c r="V57" i="39"/>
  <c r="V58" i="39"/>
  <c r="D56" i="39"/>
  <c r="G56" i="39"/>
  <c r="T62" i="39"/>
  <c r="R62" i="39"/>
  <c r="L65" i="39"/>
  <c r="J418" i="39"/>
  <c r="G57" i="39"/>
  <c r="D57" i="39"/>
  <c r="D58" i="39"/>
  <c r="I58" i="39"/>
  <c r="L56" i="39"/>
  <c r="L57" i="39"/>
  <c r="L58" i="39"/>
  <c r="L64" i="39"/>
  <c r="I418" i="39"/>
  <c r="R58" i="39"/>
  <c r="L63" i="39"/>
  <c r="H418" i="39"/>
  <c r="L62" i="39"/>
  <c r="G418" i="39"/>
  <c r="E58" i="39"/>
  <c r="L61" i="39"/>
  <c r="F418" i="39"/>
  <c r="P43" i="39"/>
  <c r="P44" i="39"/>
  <c r="P45" i="39"/>
  <c r="V43" i="39"/>
  <c r="V44" i="39"/>
  <c r="V45" i="39"/>
  <c r="D43" i="39"/>
  <c r="G43" i="39"/>
  <c r="T49" i="39"/>
  <c r="R49" i="39"/>
  <c r="L52" i="39"/>
  <c r="J417" i="39"/>
  <c r="G44" i="39"/>
  <c r="D44" i="39"/>
  <c r="D45" i="39"/>
  <c r="I45" i="39"/>
  <c r="L43" i="39"/>
  <c r="L44" i="39"/>
  <c r="L45" i="39"/>
  <c r="L51" i="39"/>
  <c r="I417" i="39"/>
  <c r="R45" i="39"/>
  <c r="L50" i="39"/>
  <c r="H417" i="39"/>
  <c r="L49" i="39"/>
  <c r="G417" i="39"/>
  <c r="E45" i="39"/>
  <c r="L48" i="39"/>
  <c r="F417" i="39"/>
  <c r="P30" i="39"/>
  <c r="P31" i="39"/>
  <c r="P32" i="39"/>
  <c r="V30" i="39"/>
  <c r="V31" i="39"/>
  <c r="V32" i="39"/>
  <c r="D30" i="39"/>
  <c r="G30" i="39"/>
  <c r="T36" i="39"/>
  <c r="R36" i="39"/>
  <c r="L39" i="39"/>
  <c r="J416" i="39"/>
  <c r="G31" i="39"/>
  <c r="D31" i="39"/>
  <c r="D32" i="39"/>
  <c r="I32" i="39"/>
  <c r="L30" i="39"/>
  <c r="L31" i="39"/>
  <c r="L32" i="39"/>
  <c r="L38" i="39"/>
  <c r="I416" i="39"/>
  <c r="R32" i="39"/>
  <c r="L37" i="39"/>
  <c r="H416" i="39"/>
  <c r="L36" i="39"/>
  <c r="G416" i="39"/>
  <c r="E32" i="39"/>
  <c r="L35" i="39"/>
  <c r="F416" i="39"/>
  <c r="P17" i="39"/>
  <c r="P18" i="39"/>
  <c r="P19" i="39"/>
  <c r="V17" i="39"/>
  <c r="V18" i="39"/>
  <c r="V19" i="39"/>
  <c r="D17" i="39"/>
  <c r="G17" i="39"/>
  <c r="T23" i="39"/>
  <c r="R23" i="39"/>
  <c r="L26" i="39"/>
  <c r="J415" i="39"/>
  <c r="G18" i="39"/>
  <c r="D18" i="39"/>
  <c r="D19" i="39"/>
  <c r="I19" i="39"/>
  <c r="L17" i="39"/>
  <c r="L18" i="39"/>
  <c r="L19" i="39"/>
  <c r="L25" i="39"/>
  <c r="I415" i="39"/>
  <c r="R19" i="39"/>
  <c r="L24" i="39"/>
  <c r="H415" i="39"/>
  <c r="L23" i="39"/>
  <c r="G415" i="39"/>
  <c r="E19" i="39"/>
  <c r="L22" i="39"/>
  <c r="F415" i="39"/>
  <c r="P4" i="39"/>
  <c r="P5" i="39"/>
  <c r="P6" i="39"/>
  <c r="V4" i="39"/>
  <c r="V5" i="39"/>
  <c r="V6" i="39"/>
  <c r="D4" i="39"/>
  <c r="G4" i="39"/>
  <c r="T10" i="39"/>
  <c r="R10" i="39"/>
  <c r="L13" i="39"/>
  <c r="J414" i="39"/>
  <c r="G5" i="39"/>
  <c r="D5" i="39"/>
  <c r="D6" i="39"/>
  <c r="I6" i="39"/>
  <c r="L4" i="39"/>
  <c r="L5" i="39"/>
  <c r="L6" i="39"/>
  <c r="L12" i="39"/>
  <c r="I414" i="39"/>
  <c r="R6" i="39"/>
  <c r="L11" i="39"/>
  <c r="H414" i="39"/>
  <c r="L10" i="39"/>
  <c r="G414" i="39"/>
  <c r="E6" i="39"/>
  <c r="L9" i="39"/>
  <c r="F414" i="39"/>
  <c r="D413" i="39"/>
  <c r="L395" i="39"/>
  <c r="G393" i="39"/>
  <c r="L382" i="39"/>
  <c r="G380" i="39"/>
  <c r="L369" i="39"/>
  <c r="G367" i="39"/>
  <c r="L356" i="39"/>
  <c r="G354" i="39"/>
  <c r="O348" i="39"/>
  <c r="L343" i="39"/>
  <c r="G341" i="39"/>
  <c r="L328" i="39"/>
  <c r="G326" i="39"/>
  <c r="L315" i="39"/>
  <c r="G313" i="39"/>
  <c r="L302" i="39"/>
  <c r="G300" i="39"/>
  <c r="L289" i="39"/>
  <c r="G287" i="39"/>
  <c r="O281" i="39"/>
  <c r="L276" i="39"/>
  <c r="G274" i="39"/>
  <c r="L261" i="39"/>
  <c r="G259" i="39"/>
  <c r="L248" i="39"/>
  <c r="G246" i="39"/>
  <c r="L235" i="39"/>
  <c r="G233" i="39"/>
  <c r="L222" i="39"/>
  <c r="G220" i="39"/>
  <c r="O214" i="39"/>
  <c r="L209" i="39"/>
  <c r="G207" i="39"/>
  <c r="L194" i="39"/>
  <c r="G192" i="39"/>
  <c r="L181" i="39"/>
  <c r="G179" i="39"/>
  <c r="L168" i="39"/>
  <c r="G166" i="39"/>
  <c r="L155" i="39"/>
  <c r="G153" i="39"/>
  <c r="O147" i="39"/>
  <c r="L142" i="39"/>
  <c r="G140" i="39"/>
  <c r="L127" i="39"/>
  <c r="G125" i="39"/>
  <c r="L114" i="39"/>
  <c r="G112" i="39"/>
  <c r="L101" i="39"/>
  <c r="G99" i="39"/>
  <c r="L88" i="39"/>
  <c r="G86" i="39"/>
  <c r="O80" i="39"/>
  <c r="L75" i="39"/>
  <c r="G73" i="39"/>
  <c r="L60" i="39"/>
  <c r="G58" i="39"/>
  <c r="L47" i="39"/>
  <c r="G45" i="39"/>
  <c r="L34" i="39"/>
  <c r="G32" i="39"/>
  <c r="L21" i="39"/>
  <c r="G19" i="39"/>
  <c r="O13" i="39"/>
  <c r="L8" i="39"/>
  <c r="G6" i="39"/>
  <c r="P391" i="38"/>
  <c r="P392" i="38"/>
  <c r="P393" i="38"/>
  <c r="V391" i="38"/>
  <c r="V392" i="38"/>
  <c r="V393" i="38"/>
  <c r="D391" i="38"/>
  <c r="G391" i="38"/>
  <c r="T397" i="38"/>
  <c r="R397" i="38"/>
  <c r="L400" i="38"/>
  <c r="J446" i="38"/>
  <c r="G392" i="38"/>
  <c r="D392" i="38"/>
  <c r="D393" i="38"/>
  <c r="I393" i="38"/>
  <c r="L391" i="38"/>
  <c r="L392" i="38"/>
  <c r="L393" i="38"/>
  <c r="L399" i="38"/>
  <c r="I446" i="38"/>
  <c r="R393" i="38"/>
  <c r="L398" i="38"/>
  <c r="H446" i="38"/>
  <c r="L397" i="38"/>
  <c r="G446" i="38"/>
  <c r="P378" i="38"/>
  <c r="P379" i="38"/>
  <c r="P380" i="38"/>
  <c r="V378" i="38"/>
  <c r="V379" i="38"/>
  <c r="V380" i="38"/>
  <c r="D378" i="38"/>
  <c r="G378" i="38"/>
  <c r="T384" i="38"/>
  <c r="R384" i="38"/>
  <c r="L387" i="38"/>
  <c r="J445" i="38"/>
  <c r="G379" i="38"/>
  <c r="D379" i="38"/>
  <c r="D380" i="38"/>
  <c r="I380" i="38"/>
  <c r="L378" i="38"/>
  <c r="L379" i="38"/>
  <c r="L380" i="38"/>
  <c r="L386" i="38"/>
  <c r="I445" i="38"/>
  <c r="R380" i="38"/>
  <c r="L385" i="38"/>
  <c r="H445" i="38"/>
  <c r="L384" i="38"/>
  <c r="G445" i="38"/>
  <c r="T330" i="38"/>
  <c r="R330" i="38"/>
  <c r="P324" i="38"/>
  <c r="P325" i="38"/>
  <c r="P326" i="38"/>
  <c r="V324" i="38"/>
  <c r="V325" i="38"/>
  <c r="V326" i="38"/>
  <c r="L333" i="38"/>
  <c r="J440" i="38"/>
  <c r="D326" i="38"/>
  <c r="L324" i="38"/>
  <c r="L325" i="38"/>
  <c r="L326" i="38"/>
  <c r="I326" i="38"/>
  <c r="L332" i="38"/>
  <c r="I440" i="38"/>
  <c r="R326" i="38"/>
  <c r="L331" i="38"/>
  <c r="H440" i="38"/>
  <c r="L330" i="38"/>
  <c r="G440" i="38"/>
  <c r="P257" i="38"/>
  <c r="P258" i="38"/>
  <c r="P259" i="38"/>
  <c r="V257" i="38"/>
  <c r="V258" i="38"/>
  <c r="V259" i="38"/>
  <c r="D257" i="38"/>
  <c r="G257" i="38"/>
  <c r="T263" i="38"/>
  <c r="R263" i="38"/>
  <c r="L266" i="38"/>
  <c r="J434" i="38"/>
  <c r="G258" i="38"/>
  <c r="D258" i="38"/>
  <c r="D259" i="38"/>
  <c r="I259" i="38"/>
  <c r="L257" i="38"/>
  <c r="L258" i="38"/>
  <c r="L259" i="38"/>
  <c r="L265" i="38"/>
  <c r="I434" i="38"/>
  <c r="R259" i="38"/>
  <c r="L264" i="38"/>
  <c r="H434" i="38"/>
  <c r="L263" i="38"/>
  <c r="G434" i="38"/>
  <c r="P244" i="38"/>
  <c r="P245" i="38"/>
  <c r="P246" i="38"/>
  <c r="V244" i="38"/>
  <c r="V245" i="38"/>
  <c r="V246" i="38"/>
  <c r="D244" i="38"/>
  <c r="G244" i="38"/>
  <c r="T250" i="38"/>
  <c r="R250" i="38"/>
  <c r="L253" i="38"/>
  <c r="J433" i="38"/>
  <c r="G245" i="38"/>
  <c r="D245" i="38"/>
  <c r="D246" i="38"/>
  <c r="I246" i="38"/>
  <c r="L244" i="38"/>
  <c r="L245" i="38"/>
  <c r="L246" i="38"/>
  <c r="L252" i="38"/>
  <c r="I433" i="38"/>
  <c r="R246" i="38"/>
  <c r="L251" i="38"/>
  <c r="H433" i="38"/>
  <c r="L250" i="38"/>
  <c r="G433" i="38"/>
  <c r="P190" i="38"/>
  <c r="P191" i="38"/>
  <c r="P192" i="38"/>
  <c r="V190" i="38"/>
  <c r="V191" i="38"/>
  <c r="V192" i="38"/>
  <c r="D190" i="38"/>
  <c r="G190" i="38"/>
  <c r="T196" i="38"/>
  <c r="R196" i="38"/>
  <c r="L199" i="38"/>
  <c r="J428" i="38"/>
  <c r="G191" i="38"/>
  <c r="D191" i="38"/>
  <c r="D192" i="38"/>
  <c r="I192" i="38"/>
  <c r="L190" i="38"/>
  <c r="L191" i="38"/>
  <c r="L192" i="38"/>
  <c r="L198" i="38"/>
  <c r="I428" i="38"/>
  <c r="R192" i="38"/>
  <c r="L197" i="38"/>
  <c r="H428" i="38"/>
  <c r="L196" i="38"/>
  <c r="G428" i="38"/>
  <c r="P177" i="38"/>
  <c r="P178" i="38"/>
  <c r="P179" i="38"/>
  <c r="V177" i="38"/>
  <c r="V178" i="38"/>
  <c r="V179" i="38"/>
  <c r="R183" i="38"/>
  <c r="L186" i="38"/>
  <c r="J427" i="38"/>
  <c r="G178" i="38"/>
  <c r="D178" i="38"/>
  <c r="D179" i="38"/>
  <c r="I179" i="38"/>
  <c r="L177" i="38"/>
  <c r="L178" i="38"/>
  <c r="L179" i="38"/>
  <c r="L185" i="38"/>
  <c r="I427" i="38"/>
  <c r="R179" i="38"/>
  <c r="L184" i="38"/>
  <c r="H427" i="38"/>
  <c r="L183" i="38"/>
  <c r="G427" i="38"/>
  <c r="P123" i="38"/>
  <c r="P124" i="38"/>
  <c r="P125" i="38"/>
  <c r="V123" i="38"/>
  <c r="V124" i="38"/>
  <c r="V125" i="38"/>
  <c r="D123" i="38"/>
  <c r="G123" i="38"/>
  <c r="T129" i="38"/>
  <c r="R129" i="38"/>
  <c r="L132" i="38"/>
  <c r="J422" i="38"/>
  <c r="G124" i="38"/>
  <c r="D124" i="38"/>
  <c r="D125" i="38"/>
  <c r="I125" i="38"/>
  <c r="L123" i="38"/>
  <c r="L124" i="38"/>
  <c r="L125" i="38"/>
  <c r="L131" i="38"/>
  <c r="I422" i="38"/>
  <c r="R125" i="38"/>
  <c r="L130" i="38"/>
  <c r="H422" i="38"/>
  <c r="L129" i="38"/>
  <c r="G422" i="38"/>
  <c r="J421" i="38"/>
  <c r="G111" i="38"/>
  <c r="D111" i="38"/>
  <c r="D112" i="38"/>
  <c r="I112" i="38"/>
  <c r="L110" i="38"/>
  <c r="L111" i="38"/>
  <c r="L112" i="38"/>
  <c r="L118" i="38"/>
  <c r="I421" i="38"/>
  <c r="R112" i="38"/>
  <c r="L117" i="38"/>
  <c r="H421" i="38"/>
  <c r="L116" i="38"/>
  <c r="G421" i="38"/>
  <c r="E393" i="38"/>
  <c r="L396" i="38"/>
  <c r="F446" i="38"/>
  <c r="E380" i="38"/>
  <c r="L383" i="38"/>
  <c r="F445" i="38"/>
  <c r="E326" i="38"/>
  <c r="L329" i="38"/>
  <c r="F440" i="38"/>
  <c r="E313" i="38"/>
  <c r="L316" i="38"/>
  <c r="F439" i="38"/>
  <c r="E259" i="38"/>
  <c r="L262" i="38"/>
  <c r="F434" i="38"/>
  <c r="E246" i="38"/>
  <c r="L249" i="38"/>
  <c r="F433" i="38"/>
  <c r="E192" i="38"/>
  <c r="L195" i="38"/>
  <c r="F428" i="38"/>
  <c r="E179" i="38"/>
  <c r="L182" i="38"/>
  <c r="F427" i="38"/>
  <c r="E125" i="38"/>
  <c r="L128" i="38"/>
  <c r="F422" i="38"/>
  <c r="E112" i="38"/>
  <c r="L115" i="38"/>
  <c r="F421" i="38"/>
  <c r="J416" i="38"/>
  <c r="G57" i="38"/>
  <c r="D57" i="38"/>
  <c r="D58" i="38"/>
  <c r="I58" i="38"/>
  <c r="L56" i="38"/>
  <c r="L57" i="38"/>
  <c r="L58" i="38"/>
  <c r="L64" i="38"/>
  <c r="I416" i="38"/>
  <c r="R58" i="38"/>
  <c r="L63" i="38"/>
  <c r="H416" i="38"/>
  <c r="L62" i="38"/>
  <c r="G416" i="38"/>
  <c r="J415" i="38"/>
  <c r="G44" i="38"/>
  <c r="D44" i="38"/>
  <c r="D45" i="38"/>
  <c r="I45" i="38"/>
  <c r="L43" i="38"/>
  <c r="L44" i="38"/>
  <c r="L45" i="38"/>
  <c r="L51" i="38"/>
  <c r="I415" i="38"/>
  <c r="R45" i="38"/>
  <c r="L50" i="38"/>
  <c r="H415" i="38"/>
  <c r="L49" i="38"/>
  <c r="G415" i="38"/>
  <c r="E58" i="38"/>
  <c r="L61" i="38"/>
  <c r="F416" i="38"/>
  <c r="E45" i="38"/>
  <c r="L48" i="38"/>
  <c r="F415" i="38"/>
  <c r="L395" i="38"/>
  <c r="G393" i="38"/>
  <c r="L382" i="38"/>
  <c r="G380" i="38"/>
  <c r="L328" i="38"/>
  <c r="G326" i="38"/>
  <c r="R313" i="38"/>
  <c r="V311" i="38"/>
  <c r="V312" i="38"/>
  <c r="V313" i="38"/>
  <c r="P312" i="38"/>
  <c r="P313" i="38"/>
  <c r="I313" i="38"/>
  <c r="L261" i="38"/>
  <c r="G259" i="38"/>
  <c r="L248" i="38"/>
  <c r="G246" i="38"/>
  <c r="L194" i="38"/>
  <c r="G192" i="38"/>
  <c r="L181" i="38"/>
  <c r="G179" i="38"/>
  <c r="L127" i="38"/>
  <c r="G125" i="38"/>
  <c r="L114" i="38"/>
  <c r="G112" i="38"/>
  <c r="L60" i="38"/>
  <c r="G58" i="38"/>
  <c r="L47" i="38"/>
  <c r="G45" i="38"/>
  <c r="P365" i="38"/>
  <c r="P366" i="38"/>
  <c r="P367" i="38"/>
  <c r="V365" i="38"/>
  <c r="V366" i="38"/>
  <c r="V367" i="38"/>
  <c r="T371" i="38"/>
  <c r="R371" i="38"/>
  <c r="L374" i="38"/>
  <c r="J444" i="38"/>
  <c r="D366" i="38"/>
  <c r="D367" i="38"/>
  <c r="I367" i="38"/>
  <c r="L365" i="38"/>
  <c r="L366" i="38"/>
  <c r="L367" i="38"/>
  <c r="L373" i="38"/>
  <c r="I444" i="38"/>
  <c r="R367" i="38"/>
  <c r="L372" i="38"/>
  <c r="H444" i="38"/>
  <c r="L371" i="38"/>
  <c r="G444" i="38"/>
  <c r="E367" i="38"/>
  <c r="L370" i="38"/>
  <c r="F444" i="38"/>
  <c r="P352" i="38"/>
  <c r="P353" i="38"/>
  <c r="P354" i="38"/>
  <c r="V352" i="38"/>
  <c r="V353" i="38"/>
  <c r="V354" i="38"/>
  <c r="T358" i="38"/>
  <c r="R358" i="38"/>
  <c r="L361" i="38"/>
  <c r="J443" i="38"/>
  <c r="D353" i="38"/>
  <c r="D354" i="38"/>
  <c r="I354" i="38"/>
  <c r="L352" i="38"/>
  <c r="L353" i="38"/>
  <c r="L354" i="38"/>
  <c r="L360" i="38"/>
  <c r="I443" i="38"/>
  <c r="R354" i="38"/>
  <c r="L359" i="38"/>
  <c r="H443" i="38"/>
  <c r="L358" i="38"/>
  <c r="G443" i="38"/>
  <c r="E354" i="38"/>
  <c r="L357" i="38"/>
  <c r="F443" i="38"/>
  <c r="P339" i="38"/>
  <c r="P340" i="38"/>
  <c r="P341" i="38"/>
  <c r="V339" i="38"/>
  <c r="V340" i="38"/>
  <c r="V341" i="38"/>
  <c r="D339" i="38"/>
  <c r="G339" i="38"/>
  <c r="T345" i="38"/>
  <c r="R345" i="38"/>
  <c r="L348" i="38"/>
  <c r="J442" i="38"/>
  <c r="G340" i="38"/>
  <c r="D340" i="38"/>
  <c r="D341" i="38"/>
  <c r="I341" i="38"/>
  <c r="L339" i="38"/>
  <c r="L340" i="38"/>
  <c r="L341" i="38"/>
  <c r="L347" i="38"/>
  <c r="I442" i="38"/>
  <c r="R341" i="38"/>
  <c r="L346" i="38"/>
  <c r="H442" i="38"/>
  <c r="L345" i="38"/>
  <c r="G442" i="38"/>
  <c r="E341" i="38"/>
  <c r="L344" i="38"/>
  <c r="F442" i="38"/>
  <c r="D441" i="38"/>
  <c r="P298" i="38"/>
  <c r="P299" i="38"/>
  <c r="P300" i="38"/>
  <c r="V298" i="38"/>
  <c r="V299" i="38"/>
  <c r="V300" i="38"/>
  <c r="G298" i="38"/>
  <c r="T304" i="38"/>
  <c r="R304" i="38"/>
  <c r="L307" i="38"/>
  <c r="J438" i="38"/>
  <c r="G299" i="38"/>
  <c r="D299" i="38"/>
  <c r="D300" i="38"/>
  <c r="I300" i="38"/>
  <c r="L298" i="38"/>
  <c r="L299" i="38"/>
  <c r="L300" i="38"/>
  <c r="L306" i="38"/>
  <c r="I438" i="38"/>
  <c r="R300" i="38"/>
  <c r="L305" i="38"/>
  <c r="H438" i="38"/>
  <c r="L304" i="38"/>
  <c r="G438" i="38"/>
  <c r="E300" i="38"/>
  <c r="L303" i="38"/>
  <c r="F438" i="38"/>
  <c r="P285" i="38"/>
  <c r="P286" i="38"/>
  <c r="P287" i="38"/>
  <c r="V285" i="38"/>
  <c r="V286" i="38"/>
  <c r="V287" i="38"/>
  <c r="G285" i="38"/>
  <c r="T291" i="38"/>
  <c r="R291" i="38"/>
  <c r="L294" i="38"/>
  <c r="J437" i="38"/>
  <c r="G286" i="38"/>
  <c r="D286" i="38"/>
  <c r="D287" i="38"/>
  <c r="I287" i="38"/>
  <c r="L285" i="38"/>
  <c r="L286" i="38"/>
  <c r="L287" i="38"/>
  <c r="L293" i="38"/>
  <c r="I437" i="38"/>
  <c r="R287" i="38"/>
  <c r="L292" i="38"/>
  <c r="H437" i="38"/>
  <c r="L291" i="38"/>
  <c r="G437" i="38"/>
  <c r="E287" i="38"/>
  <c r="L290" i="38"/>
  <c r="F437" i="38"/>
  <c r="P272" i="38"/>
  <c r="P273" i="38"/>
  <c r="P274" i="38"/>
  <c r="V272" i="38"/>
  <c r="V273" i="38"/>
  <c r="V274" i="38"/>
  <c r="G272" i="38"/>
  <c r="T278" i="38"/>
  <c r="R278" i="38"/>
  <c r="L281" i="38"/>
  <c r="J436" i="38"/>
  <c r="G273" i="38"/>
  <c r="D273" i="38"/>
  <c r="D274" i="38"/>
  <c r="I274" i="38"/>
  <c r="L272" i="38"/>
  <c r="L273" i="38"/>
  <c r="L274" i="38"/>
  <c r="L280" i="38"/>
  <c r="I436" i="38"/>
  <c r="R274" i="38"/>
  <c r="L279" i="38"/>
  <c r="H436" i="38"/>
  <c r="L278" i="38"/>
  <c r="G436" i="38"/>
  <c r="E274" i="38"/>
  <c r="L277" i="38"/>
  <c r="F436" i="38"/>
  <c r="D435" i="38"/>
  <c r="P231" i="38"/>
  <c r="P232" i="38"/>
  <c r="P233" i="38"/>
  <c r="V231" i="38"/>
  <c r="V232" i="38"/>
  <c r="V233" i="38"/>
  <c r="D231" i="38"/>
  <c r="G231" i="38"/>
  <c r="T237" i="38"/>
  <c r="R237" i="38"/>
  <c r="L240" i="38"/>
  <c r="J432" i="38"/>
  <c r="G232" i="38"/>
  <c r="D232" i="38"/>
  <c r="D233" i="38"/>
  <c r="I233" i="38"/>
  <c r="L231" i="38"/>
  <c r="L232" i="38"/>
  <c r="L233" i="38"/>
  <c r="L239" i="38"/>
  <c r="I432" i="38"/>
  <c r="R233" i="38"/>
  <c r="L238" i="38"/>
  <c r="H432" i="38"/>
  <c r="L237" i="38"/>
  <c r="G432" i="38"/>
  <c r="E233" i="38"/>
  <c r="L236" i="38"/>
  <c r="F432" i="38"/>
  <c r="P218" i="38"/>
  <c r="P219" i="38"/>
  <c r="P220" i="38"/>
  <c r="V218" i="38"/>
  <c r="V219" i="38"/>
  <c r="V220" i="38"/>
  <c r="D218" i="38"/>
  <c r="G218" i="38"/>
  <c r="T224" i="38"/>
  <c r="R224" i="38"/>
  <c r="L227" i="38"/>
  <c r="J431" i="38"/>
  <c r="G219" i="38"/>
  <c r="D219" i="38"/>
  <c r="D220" i="38"/>
  <c r="I220" i="38"/>
  <c r="L218" i="38"/>
  <c r="L219" i="38"/>
  <c r="L220" i="38"/>
  <c r="L226" i="38"/>
  <c r="I431" i="38"/>
  <c r="R220" i="38"/>
  <c r="L225" i="38"/>
  <c r="H431" i="38"/>
  <c r="L224" i="38"/>
  <c r="G431" i="38"/>
  <c r="E220" i="38"/>
  <c r="L223" i="38"/>
  <c r="F431" i="38"/>
  <c r="P205" i="38"/>
  <c r="P206" i="38"/>
  <c r="P207" i="38"/>
  <c r="V205" i="38"/>
  <c r="V206" i="38"/>
  <c r="V207" i="38"/>
  <c r="D205" i="38"/>
  <c r="G205" i="38"/>
  <c r="T211" i="38"/>
  <c r="R211" i="38"/>
  <c r="L214" i="38"/>
  <c r="J430" i="38"/>
  <c r="G206" i="38"/>
  <c r="D206" i="38"/>
  <c r="D207" i="38"/>
  <c r="I207" i="38"/>
  <c r="L205" i="38"/>
  <c r="L206" i="38"/>
  <c r="L207" i="38"/>
  <c r="L213" i="38"/>
  <c r="I430" i="38"/>
  <c r="R207" i="38"/>
  <c r="L212" i="38"/>
  <c r="H430" i="38"/>
  <c r="L211" i="38"/>
  <c r="G430" i="38"/>
  <c r="E207" i="38"/>
  <c r="L210" i="38"/>
  <c r="F430" i="38"/>
  <c r="D429" i="38"/>
  <c r="P164" i="38"/>
  <c r="P165" i="38"/>
  <c r="P166" i="38"/>
  <c r="V164" i="38"/>
  <c r="V165" i="38"/>
  <c r="V166" i="38"/>
  <c r="R170" i="38"/>
  <c r="L173" i="38"/>
  <c r="J426" i="38"/>
  <c r="G165" i="38"/>
  <c r="D165" i="38"/>
  <c r="D166" i="38"/>
  <c r="I166" i="38"/>
  <c r="L164" i="38"/>
  <c r="L165" i="38"/>
  <c r="L166" i="38"/>
  <c r="L172" i="38"/>
  <c r="I426" i="38"/>
  <c r="R166" i="38"/>
  <c r="L171" i="38"/>
  <c r="H426" i="38"/>
  <c r="L170" i="38"/>
  <c r="G426" i="38"/>
  <c r="E166" i="38"/>
  <c r="L169" i="38"/>
  <c r="F426" i="38"/>
  <c r="P151" i="38"/>
  <c r="P152" i="38"/>
  <c r="P153" i="38"/>
  <c r="V151" i="38"/>
  <c r="V152" i="38"/>
  <c r="V153" i="38"/>
  <c r="D151" i="38"/>
  <c r="G151" i="38"/>
  <c r="T157" i="38"/>
  <c r="R157" i="38"/>
  <c r="L160" i="38"/>
  <c r="J425" i="38"/>
  <c r="G152" i="38"/>
  <c r="D152" i="38"/>
  <c r="D153" i="38"/>
  <c r="I153" i="38"/>
  <c r="L151" i="38"/>
  <c r="L152" i="38"/>
  <c r="L153" i="38"/>
  <c r="L159" i="38"/>
  <c r="I425" i="38"/>
  <c r="R153" i="38"/>
  <c r="L158" i="38"/>
  <c r="H425" i="38"/>
  <c r="L157" i="38"/>
  <c r="G425" i="38"/>
  <c r="E153" i="38"/>
  <c r="L156" i="38"/>
  <c r="F425" i="38"/>
  <c r="L147" i="38"/>
  <c r="J424" i="38"/>
  <c r="L146" i="38"/>
  <c r="I424" i="38"/>
  <c r="L144" i="38"/>
  <c r="G424" i="38"/>
  <c r="E140" i="38"/>
  <c r="L143" i="38"/>
  <c r="F424" i="38"/>
  <c r="D423" i="38"/>
  <c r="L106" i="38"/>
  <c r="J420" i="38"/>
  <c r="L105" i="38"/>
  <c r="I420" i="38"/>
  <c r="H420" i="38"/>
  <c r="L103" i="38"/>
  <c r="G420" i="38"/>
  <c r="E99" i="38"/>
  <c r="L102" i="38"/>
  <c r="F420" i="38"/>
  <c r="P84" i="38"/>
  <c r="P85" i="38"/>
  <c r="P86" i="38"/>
  <c r="V84" i="38"/>
  <c r="V85" i="38"/>
  <c r="V86" i="38"/>
  <c r="D84" i="38"/>
  <c r="G84" i="38"/>
  <c r="T90" i="38"/>
  <c r="R90" i="38"/>
  <c r="L93" i="38"/>
  <c r="J419" i="38"/>
  <c r="G85" i="38"/>
  <c r="D85" i="38"/>
  <c r="D86" i="38"/>
  <c r="I86" i="38"/>
  <c r="L84" i="38"/>
  <c r="L85" i="38"/>
  <c r="L86" i="38"/>
  <c r="L92" i="38"/>
  <c r="I419" i="38"/>
  <c r="R86" i="38"/>
  <c r="L91" i="38"/>
  <c r="H419" i="38"/>
  <c r="L90" i="38"/>
  <c r="G419" i="38"/>
  <c r="E86" i="38"/>
  <c r="L89" i="38"/>
  <c r="F419" i="38"/>
  <c r="P71" i="38"/>
  <c r="P72" i="38"/>
  <c r="P73" i="38"/>
  <c r="V71" i="38"/>
  <c r="V72" i="38"/>
  <c r="V73" i="38"/>
  <c r="D71" i="38"/>
  <c r="G71" i="38"/>
  <c r="T77" i="38"/>
  <c r="R77" i="38"/>
  <c r="L80" i="38"/>
  <c r="J418" i="38"/>
  <c r="G72" i="38"/>
  <c r="D72" i="38"/>
  <c r="D73" i="38"/>
  <c r="I73" i="38"/>
  <c r="L71" i="38"/>
  <c r="L72" i="38"/>
  <c r="L73" i="38"/>
  <c r="L79" i="38"/>
  <c r="I418" i="38"/>
  <c r="R73" i="38"/>
  <c r="L78" i="38"/>
  <c r="H418" i="38"/>
  <c r="L77" i="38"/>
  <c r="G418" i="38"/>
  <c r="E73" i="38"/>
  <c r="L76" i="38"/>
  <c r="F418" i="38"/>
  <c r="D417" i="38"/>
  <c r="P30" i="38"/>
  <c r="P31" i="38"/>
  <c r="P32" i="38"/>
  <c r="V30" i="38"/>
  <c r="V31" i="38"/>
  <c r="V32" i="38"/>
  <c r="D30" i="38"/>
  <c r="G30" i="38"/>
  <c r="T36" i="38"/>
  <c r="R36" i="38"/>
  <c r="L39" i="38"/>
  <c r="J414" i="38"/>
  <c r="G31" i="38"/>
  <c r="D31" i="38"/>
  <c r="D32" i="38"/>
  <c r="I32" i="38"/>
  <c r="L30" i="38"/>
  <c r="L31" i="38"/>
  <c r="L32" i="38"/>
  <c r="L38" i="38"/>
  <c r="I414" i="38"/>
  <c r="R32" i="38"/>
  <c r="L37" i="38"/>
  <c r="H414" i="38"/>
  <c r="L36" i="38"/>
  <c r="G414" i="38"/>
  <c r="E32" i="38"/>
  <c r="L35" i="38"/>
  <c r="F414" i="38"/>
  <c r="P17" i="38"/>
  <c r="P18" i="38"/>
  <c r="P19" i="38"/>
  <c r="V17" i="38"/>
  <c r="V18" i="38"/>
  <c r="V19" i="38"/>
  <c r="D17" i="38"/>
  <c r="G17" i="38"/>
  <c r="T23" i="38"/>
  <c r="R23" i="38"/>
  <c r="L26" i="38"/>
  <c r="J413" i="38"/>
  <c r="G18" i="38"/>
  <c r="D18" i="38"/>
  <c r="D19" i="38"/>
  <c r="I19" i="38"/>
  <c r="L17" i="38"/>
  <c r="L18" i="38"/>
  <c r="L19" i="38"/>
  <c r="L25" i="38"/>
  <c r="I413" i="38"/>
  <c r="R19" i="38"/>
  <c r="L24" i="38"/>
  <c r="H413" i="38"/>
  <c r="L23" i="38"/>
  <c r="G413" i="38"/>
  <c r="E19" i="38"/>
  <c r="L22" i="38"/>
  <c r="F413" i="38"/>
  <c r="P4" i="38"/>
  <c r="P5" i="38"/>
  <c r="P6" i="38"/>
  <c r="V4" i="38"/>
  <c r="V5" i="38"/>
  <c r="V6" i="38"/>
  <c r="R10" i="38"/>
  <c r="L13" i="38"/>
  <c r="J412" i="38"/>
  <c r="D5" i="38"/>
  <c r="D6" i="38"/>
  <c r="I6" i="38"/>
  <c r="L6" i="38"/>
  <c r="L12" i="38"/>
  <c r="I412" i="38"/>
  <c r="R6" i="38"/>
  <c r="L11" i="38"/>
  <c r="H412" i="38"/>
  <c r="L10" i="38"/>
  <c r="G412" i="38"/>
  <c r="E6" i="38"/>
  <c r="L9" i="38"/>
  <c r="F412" i="38"/>
  <c r="D411" i="38"/>
  <c r="L369" i="38"/>
  <c r="G367" i="38"/>
  <c r="L356" i="38"/>
  <c r="G354" i="38"/>
  <c r="O348" i="38"/>
  <c r="L343" i="38"/>
  <c r="G341" i="38"/>
  <c r="L302" i="38"/>
  <c r="G300" i="38"/>
  <c r="L289" i="38"/>
  <c r="G287" i="38"/>
  <c r="O281" i="38"/>
  <c r="L276" i="38"/>
  <c r="G274" i="38"/>
  <c r="L235" i="38"/>
  <c r="G233" i="38"/>
  <c r="L222" i="38"/>
  <c r="G220" i="38"/>
  <c r="O214" i="38"/>
  <c r="L209" i="38"/>
  <c r="G207" i="38"/>
  <c r="L168" i="38"/>
  <c r="G166" i="38"/>
  <c r="L155" i="38"/>
  <c r="G153" i="38"/>
  <c r="O147" i="38"/>
  <c r="L142" i="38"/>
  <c r="G140" i="38"/>
  <c r="L101" i="38"/>
  <c r="G99" i="38"/>
  <c r="L88" i="38"/>
  <c r="G86" i="38"/>
  <c r="O80" i="38"/>
  <c r="L75" i="38"/>
  <c r="G73" i="38"/>
  <c r="L34" i="38"/>
  <c r="G32" i="38"/>
  <c r="L21" i="38"/>
  <c r="G19" i="38"/>
  <c r="O13" i="38"/>
  <c r="G6" i="38"/>
  <c r="T317" i="38"/>
  <c r="R317" i="38"/>
  <c r="L320" i="38"/>
  <c r="J439" i="38"/>
  <c r="D311" i="38"/>
  <c r="D312" i="38"/>
  <c r="D313" i="38"/>
  <c r="L311" i="38"/>
  <c r="L312" i="38"/>
  <c r="L313" i="38"/>
  <c r="L319" i="38"/>
  <c r="I439" i="38"/>
  <c r="L318" i="38"/>
  <c r="H439" i="38"/>
  <c r="L317" i="38"/>
  <c r="G439" i="38"/>
  <c r="L315" i="38"/>
  <c r="G313" i="38"/>
  <c r="T25" i="46"/>
  <c r="L28" i="46"/>
  <c r="L21" i="46"/>
  <c r="D21" i="46"/>
  <c r="L25" i="46"/>
  <c r="L23" i="46"/>
  <c r="G21" i="46"/>
  <c r="T55" i="47"/>
  <c r="R55" i="47"/>
  <c r="L58" i="47"/>
  <c r="J502" i="47"/>
  <c r="G49" i="47"/>
  <c r="I50" i="47"/>
  <c r="I49" i="47"/>
  <c r="L48" i="47"/>
  <c r="L51" i="47"/>
  <c r="D51" i="47"/>
  <c r="L57" i="47"/>
  <c r="I502" i="47"/>
  <c r="L56" i="47"/>
  <c r="H502" i="47"/>
  <c r="L55" i="47"/>
  <c r="G502" i="47"/>
  <c r="G51" i="47"/>
  <c r="L53" i="47"/>
</calcChain>
</file>

<file path=xl/sharedStrings.xml><?xml version="1.0" encoding="utf-8"?>
<sst xmlns="http://schemas.openxmlformats.org/spreadsheetml/2006/main" count="10461" uniqueCount="141">
  <si>
    <t>mol</t>
  </si>
  <si>
    <t>Catalyst</t>
  </si>
  <si>
    <t>Reagent</t>
  </si>
  <si>
    <t>Product</t>
  </si>
  <si>
    <t>Total</t>
  </si>
  <si>
    <t>AE</t>
  </si>
  <si>
    <t>RME</t>
  </si>
  <si>
    <t>Reaction Solvent</t>
  </si>
  <si>
    <t>Workup Solvent</t>
  </si>
  <si>
    <t>Work up Chemical</t>
  </si>
  <si>
    <t>mass (g)</t>
  </si>
  <si>
    <t>MW</t>
  </si>
  <si>
    <t>equiv</t>
  </si>
  <si>
    <r>
      <t>Reactant (</t>
    </r>
    <r>
      <rPr>
        <b/>
        <sz val="11"/>
        <color rgb="FF0070C0"/>
        <rFont val="Calibri"/>
        <family val="2"/>
        <scheme val="minor"/>
      </rPr>
      <t>Limiting Reactant First</t>
    </r>
    <r>
      <rPr>
        <b/>
        <sz val="11"/>
        <color theme="1"/>
        <rFont val="Calibri"/>
        <family val="2"/>
        <scheme val="minor"/>
      </rPr>
      <t>)</t>
    </r>
  </si>
  <si>
    <r>
      <t>MW             (g mmol</t>
    </r>
    <r>
      <rPr>
        <b/>
        <vertAlign val="superscript"/>
        <sz val="11"/>
        <color theme="1"/>
        <rFont val="Calibri"/>
        <family val="2"/>
        <scheme val="minor"/>
      </rPr>
      <t>-1</t>
    </r>
    <r>
      <rPr>
        <b/>
        <sz val="11"/>
        <color theme="1"/>
        <rFont val="Calibri"/>
        <family val="2"/>
        <scheme val="minor"/>
      </rPr>
      <t>)</t>
    </r>
  </si>
  <si>
    <t>Mol</t>
  </si>
  <si>
    <t>Volume (mL)</t>
  </si>
  <si>
    <r>
      <t>Density (g.mL</t>
    </r>
    <r>
      <rPr>
        <b/>
        <vertAlign val="superscript"/>
        <sz val="11"/>
        <color theme="1"/>
        <rFont val="Calibri"/>
        <family val="2"/>
        <scheme val="minor"/>
      </rPr>
      <t>-1</t>
    </r>
    <r>
      <rPr>
        <b/>
        <sz val="11"/>
        <color theme="1"/>
        <rFont val="Calibri"/>
        <family val="2"/>
        <scheme val="minor"/>
      </rPr>
      <t>)</t>
    </r>
  </si>
  <si>
    <t>Mass                                    (g)</t>
  </si>
  <si>
    <t xml:space="preserve"> Volume (mL)</t>
  </si>
  <si>
    <r>
      <t>Density     (g mL</t>
    </r>
    <r>
      <rPr>
        <b/>
        <vertAlign val="superscript"/>
        <sz val="11"/>
        <color theme="1"/>
        <rFont val="Calibri"/>
        <family val="2"/>
        <scheme val="minor"/>
      </rPr>
      <t>-1</t>
    </r>
    <r>
      <rPr>
        <b/>
        <sz val="11"/>
        <color theme="1"/>
        <rFont val="Calibri"/>
        <family val="2"/>
        <scheme val="minor"/>
      </rPr>
      <t>)</t>
    </r>
  </si>
  <si>
    <t>Mass                (g)</t>
  </si>
  <si>
    <t>Mass          (g)</t>
  </si>
  <si>
    <t>Mass             (g)</t>
  </si>
  <si>
    <t>Mass                    (g)</t>
  </si>
  <si>
    <t>Mass         (g)</t>
  </si>
  <si>
    <t>METRICS</t>
  </si>
  <si>
    <t>MI Workup</t>
  </si>
  <si>
    <t>Benzoic acid</t>
  </si>
  <si>
    <t>DEAD</t>
  </si>
  <si>
    <t>THF</t>
  </si>
  <si>
    <t>PPh3</t>
  </si>
  <si>
    <r>
      <t>MW (g mmol</t>
    </r>
    <r>
      <rPr>
        <b/>
        <vertAlign val="superscript"/>
        <sz val="11"/>
        <color theme="1"/>
        <rFont val="Calibri"/>
        <family val="2"/>
        <scheme val="minor"/>
      </rPr>
      <t>-1</t>
    </r>
    <r>
      <rPr>
        <b/>
        <sz val="11"/>
        <color theme="1"/>
        <rFont val="Calibri"/>
        <family val="2"/>
        <scheme val="minor"/>
      </rPr>
      <t>)</t>
    </r>
  </si>
  <si>
    <t>4-Chlorobenzoic acid</t>
  </si>
  <si>
    <t>Benzyl alcohol</t>
  </si>
  <si>
    <t>3,5-Nitrobenzoic acid</t>
  </si>
  <si>
    <t>DCPEAC</t>
  </si>
  <si>
    <t>DBPEAC</t>
  </si>
  <si>
    <t>Entry</t>
  </si>
  <si>
    <t>Substrate</t>
  </si>
  <si>
    <t>(%)</t>
  </si>
  <si>
    <t>PMI</t>
  </si>
  <si>
    <r>
      <t>(g g</t>
    </r>
    <r>
      <rPr>
        <vertAlign val="superscript"/>
        <sz val="10"/>
        <color rgb="FF000000"/>
        <rFont val="Arial"/>
        <family val="2"/>
      </rPr>
      <t>-1</t>
    </r>
    <r>
      <rPr>
        <sz val="10"/>
        <color rgb="FF000000"/>
        <rFont val="Arial"/>
        <family val="2"/>
      </rPr>
      <t>)</t>
    </r>
  </si>
  <si>
    <r>
      <t>PMI</t>
    </r>
    <r>
      <rPr>
        <vertAlign val="subscript"/>
        <sz val="10"/>
        <color rgb="FF000000"/>
        <rFont val="Arial"/>
        <family val="2"/>
      </rPr>
      <t>RRC</t>
    </r>
  </si>
  <si>
    <r>
      <t>PMI</t>
    </r>
    <r>
      <rPr>
        <vertAlign val="subscript"/>
        <sz val="10"/>
        <color rgb="FF000000"/>
        <rFont val="Arial"/>
        <family val="2"/>
      </rPr>
      <t>solv</t>
    </r>
  </si>
  <si>
    <t>A</t>
  </si>
  <si>
    <t>B</t>
  </si>
  <si>
    <t>C</t>
  </si>
  <si>
    <t>D</t>
  </si>
  <si>
    <t>E</t>
  </si>
  <si>
    <t>Fmoc-D-Dab(Boc)-OH</t>
  </si>
  <si>
    <t>Reactant A</t>
  </si>
  <si>
    <t>Reactant B</t>
  </si>
  <si>
    <t>Reactant C</t>
  </si>
  <si>
    <t>Reactant D</t>
  </si>
  <si>
    <t>Reactant E</t>
  </si>
  <si>
    <t>Yield (%)</t>
  </si>
  <si>
    <t>AE (%)</t>
  </si>
  <si>
    <t>RME (%)</t>
  </si>
  <si>
    <r>
      <t>MI total (g g</t>
    </r>
    <r>
      <rPr>
        <vertAlign val="superscript"/>
        <sz val="11"/>
        <color theme="0"/>
        <rFont val="Calibri"/>
        <family val="2"/>
        <scheme val="minor"/>
      </rPr>
      <t>-1</t>
    </r>
    <r>
      <rPr>
        <sz val="11"/>
        <color theme="0"/>
        <rFont val="Calibri"/>
        <family val="2"/>
        <scheme val="minor"/>
      </rPr>
      <t>)</t>
    </r>
  </si>
  <si>
    <r>
      <t>MI RRC (g g</t>
    </r>
    <r>
      <rPr>
        <vertAlign val="superscript"/>
        <sz val="11"/>
        <color theme="1"/>
        <rFont val="Calibri"/>
        <family val="2"/>
        <scheme val="minor"/>
      </rPr>
      <t>-1</t>
    </r>
    <r>
      <rPr>
        <sz val="11"/>
        <color theme="1"/>
        <rFont val="Calibri"/>
        <family val="2"/>
        <scheme val="minor"/>
      </rPr>
      <t>)</t>
    </r>
  </si>
  <si>
    <r>
      <t>MI Solvents (g g</t>
    </r>
    <r>
      <rPr>
        <vertAlign val="superscript"/>
        <sz val="11"/>
        <color theme="1"/>
        <rFont val="Calibri"/>
        <family val="2"/>
        <scheme val="minor"/>
      </rPr>
      <t>-1</t>
    </r>
    <r>
      <rPr>
        <sz val="11"/>
        <color theme="1"/>
        <rFont val="Calibri"/>
        <family val="2"/>
        <scheme val="minor"/>
      </rPr>
      <t>)</t>
    </r>
  </si>
  <si>
    <t>Simulation 1: DEAD/PPh3 1.2 eq, Conc 0.4 M,  yield of 90%</t>
  </si>
  <si>
    <t>Simulation 2: DEAD/PPh3 1.2 eq, Conc 0.4 M, yield of 80%</t>
  </si>
  <si>
    <t>Simulation 3: DEAD/PPh3 1.2 eq, Conc 0.4 M, yield of 70%</t>
  </si>
  <si>
    <t>Simulation 4: DEAD/PPh3 1.2 eq, Conc 0.4 M, yield of 50%</t>
  </si>
  <si>
    <t xml:space="preserve">Simulation 5: DEAD/PPh3 1.2 eq, Scale x5, Conc 0.4 M, yield of 90% </t>
  </si>
  <si>
    <t>Simulation 6: DEAD/PPh3 1.2 eq, Conc 0.8 M, yield of 90%</t>
  </si>
  <si>
    <t>Simulation 1: DCPEAC/PPh3 1.2 eq, Conc 0.4 M,  yield of 90%</t>
  </si>
  <si>
    <t>Simulation 2: DCPEAC/PPh3 1.2 eq, Conc 0.4 M, yield of 80%</t>
  </si>
  <si>
    <t>Simulation 3: DCPEAC/PPh3 1.2 eq, Conc 0.4 M, yield of 70%</t>
  </si>
  <si>
    <t>Simulation 4: DCPEAC/PPh3 1.2 eq, Conc 0.4 M, yield of 50%</t>
  </si>
  <si>
    <t xml:space="preserve">Simulation 5: DCPEAC/PPh3 1.2 eq, Scale x5, Conc 0.4 M, yield of 90% </t>
  </si>
  <si>
    <t>Simulation 6: DCPEAC/PPh3 1.2 eq, Conc 0.8 M, yield of 90%</t>
  </si>
  <si>
    <t>Simulation 1: DBPEAC/PPh3 1.2 eq, Conc 0.4 M,  yield of 90%</t>
  </si>
  <si>
    <t>Simulation 2: DBPEAC/PPh3 1.2 eq, Conc 0.4 M, yield of 80%</t>
  </si>
  <si>
    <t>Simulation 3: DBPEAC/PPh3 1.2 eq, Conc 0.4 M, yield of 70%</t>
  </si>
  <si>
    <t>Simulation 4: DBPEAC/PPh3 1.2 eq, Conc 0.4 M, yield of 50%</t>
  </si>
  <si>
    <t xml:space="preserve">Simulation 5: DBPEAC/PPh3 1.2 eq, Scale x5, Conc 0.4 M, yield of 90% </t>
  </si>
  <si>
    <t>Simulation 6: DBPEAC/PPh3 1.2 eq, Conc 0.8 M, yield of 90%</t>
  </si>
  <si>
    <t>Simulation 1: Everything 1.0 eq, Conc 0.1 M,  yield of 90%</t>
  </si>
  <si>
    <t>Simulation 2: Everything 1.0 eq, Conc 0.5 M, yield of 90%</t>
  </si>
  <si>
    <t>Simulation 3: Everything 1.0 eq, Conc 1.0 M, yield of 90%</t>
  </si>
  <si>
    <t>Simulation 4: Everything 1.0 eq, Conc 2.0 M, yield of 90%</t>
  </si>
  <si>
    <t>Simulation 4: Limiting 1.0 eq, rest 4.0 eq, Conc 2.0 M, yield of 90%</t>
  </si>
  <si>
    <t>Simulation 3: Limiting 1.0 eq, rest 4.0 eq, Conc 1.0 M, yield of 90%</t>
  </si>
  <si>
    <t>Simulation 2: Limiting 1.0 eq, rest 4.0 eq, Conc 0.5 M, yield of 90%</t>
  </si>
  <si>
    <t>Simulation 1: Limiting 1.0 eq, rest 4.0 eq, Conc 0.1 M,  yield of 90%</t>
  </si>
  <si>
    <t>Literature conditions:</t>
  </si>
  <si>
    <t>DIAD</t>
  </si>
  <si>
    <t>PhI(OAc)2</t>
  </si>
  <si>
    <t>Phenylethanol</t>
  </si>
  <si>
    <r>
      <rPr>
        <i/>
        <sz val="16"/>
        <color theme="1"/>
        <rFont val="Calibri"/>
        <family val="2"/>
        <scheme val="minor"/>
      </rPr>
      <t xml:space="preserve">JACS, </t>
    </r>
    <r>
      <rPr>
        <b/>
        <sz val="16"/>
        <color theme="1"/>
        <rFont val="Calibri"/>
        <family val="2"/>
        <scheme val="minor"/>
      </rPr>
      <t>2006</t>
    </r>
    <r>
      <rPr>
        <sz val="16"/>
        <color theme="1"/>
        <rFont val="Calibri"/>
        <family val="2"/>
        <scheme val="minor"/>
      </rPr>
      <t xml:space="preserve">, </t>
    </r>
    <r>
      <rPr>
        <i/>
        <sz val="16"/>
        <color theme="1"/>
        <rFont val="Calibri"/>
        <family val="2"/>
        <scheme val="minor"/>
      </rPr>
      <t>128</t>
    </r>
    <r>
      <rPr>
        <sz val="16"/>
        <color theme="1"/>
        <rFont val="Calibri"/>
        <family val="2"/>
        <scheme val="minor"/>
      </rPr>
      <t>,  9636-9637</t>
    </r>
  </si>
  <si>
    <t>4-Nitrobenzoic acid</t>
  </si>
  <si>
    <t>(-)-S-Ethyl lactate</t>
  </si>
  <si>
    <t>Fe(Pc)</t>
  </si>
  <si>
    <t>3,5-Dinitrobenzoic acid</t>
  </si>
  <si>
    <t>Literature conditions altered to equal our simulation conditions - Excess reagent 1.2eq from 1.1eq, PPh3 1.2eq from 2.0eq, Conc 0.4 M from 0.12 M, DEAD replaced with DCPEAC both 0.1 eq</t>
  </si>
  <si>
    <t>Simulation 1: PPh3 1.2 eq, DCPEAC 0.1 eq, PhI(OAc)2 2.0 eq, Conc 0.4 M,  yield of 90%</t>
  </si>
  <si>
    <t>Simulation 1: PPh3 1.2 eq, DCPEAC 0.1 eq, Fe(Pc) 0.1 eq, Conc 0.4 M,  yield of 90%</t>
  </si>
  <si>
    <r>
      <t xml:space="preserve">Angew Chem Ind Ed. </t>
    </r>
    <r>
      <rPr>
        <b/>
        <sz val="16"/>
        <color theme="1"/>
        <rFont val="Calibri"/>
        <family val="2"/>
        <scheme val="minor"/>
      </rPr>
      <t xml:space="preserve">2015, </t>
    </r>
    <r>
      <rPr>
        <i/>
        <sz val="16"/>
        <color theme="1"/>
        <rFont val="Calibri"/>
        <family val="2"/>
        <scheme val="minor"/>
      </rPr>
      <t>54</t>
    </r>
    <r>
      <rPr>
        <sz val="16"/>
        <color theme="1"/>
        <rFont val="Calibri"/>
        <family val="2"/>
        <scheme val="minor"/>
      </rPr>
      <t>, 13041-13044</t>
    </r>
  </si>
  <si>
    <r>
      <t xml:space="preserve">Angew Chem Ind Ed. </t>
    </r>
    <r>
      <rPr>
        <b/>
        <sz val="16"/>
        <color theme="1"/>
        <rFont val="Calibri"/>
        <family val="2"/>
        <scheme val="minor"/>
      </rPr>
      <t xml:space="preserve">2013, </t>
    </r>
    <r>
      <rPr>
        <i/>
        <sz val="16"/>
        <color theme="1"/>
        <rFont val="Calibri"/>
        <family val="2"/>
        <scheme val="minor"/>
      </rPr>
      <t>52</t>
    </r>
    <r>
      <rPr>
        <sz val="16"/>
        <color theme="1"/>
        <rFont val="Calibri"/>
        <family val="2"/>
        <scheme val="minor"/>
      </rPr>
      <t>, 4613-4617</t>
    </r>
  </si>
  <si>
    <t>Phosphine</t>
  </si>
  <si>
    <t>PhSiH3</t>
  </si>
  <si>
    <t>Simulation 1: Phosphine 0.1 eq, DCPEAC 1.2 eq, PhSih3 1.1 eq, Conc 0.4 M,  yield of 90%</t>
  </si>
  <si>
    <t>Literature conditions altered to equal our simulation conditions - Excess reactant 1.2 eq from 1.5 eq, DIAD 1.1 eq to DCPEAC 1.2 eq, Conc 0.4 M from 0.25 M, Yield 90% from 77%</t>
  </si>
  <si>
    <t>4-Methoxybenzyl alcohol</t>
  </si>
  <si>
    <t>Literature conditions altered to equal our simulation conditions - Excess reactant 1.2 eq from 1.5 eq, Conc 0.4 M from 0.17 M, Yield 90% from 63%</t>
  </si>
  <si>
    <t>Simulation 1: Phosphine 0.1 eq, DCPEAC 0.1 eq, Fe(Pc) 0.1 eq, PhSih3 1.1 eq, Conc 0.4 M,  yield of 90%</t>
  </si>
  <si>
    <t>Simulation 2: DCPEAC 0.1 eq, Phosphine 0.1 eq, Fe(Pc) 0.1 eq, PhSi 1.1 eq, Conc 0.4 M, yield of 80%</t>
  </si>
  <si>
    <t>Simulation 3: DCPEAC 0.1 eq, Phosphine 0.1 eq, Fe(Pc) 0.1 eq, PhSi 1.1 eq, Conc 0.4 M, yield of 70%</t>
  </si>
  <si>
    <t>Simulation 4: DDCPEAC 0.1 eq, Phosphine 0.1 eq, Fe(Pc) 0.1 eq, PhSi 1.1 eq, Conc 0.4 M, yield of 50%</t>
  </si>
  <si>
    <t xml:space="preserve">Simulation 5: DCPEAC 0.1 eq, Phosphine 0.1 eq, Fe(Pc) 0.1 eq, PhSi 1.1 eq, Scale x5, Conc 0.4 M, yield of 90% </t>
  </si>
  <si>
    <t>Simulation 6: DCPEAC 0.1 eq, Phosphine 0.1 eq, Fe(Pc) 0.1 eq, PhSi 1.1 eq, Conc 0.8 M, yield of 90%</t>
  </si>
  <si>
    <t>Literature results</t>
  </si>
  <si>
    <t>Literature modified to simulation paramaters</t>
  </si>
  <si>
    <t>Simulation 2: PPh3 1.2 eq, DCPEAC 0.1 eq, PhI(OAc)2 2.0 eq, Conc 0.4 M, yield of 80%</t>
  </si>
  <si>
    <t>Simulation 3: PPh3 1.2 eq, DCPEAC 0.1 eq, PhI(OAc)2 2.0 eq, Conc 0.4 M, yield of 70%</t>
  </si>
  <si>
    <t>Simulation 4: PPh3 1.2 eq, DCPEAC 0.1 eq, PhI(OAc)2 2.0 eq, Conc 0.4 M, yield of 50%</t>
  </si>
  <si>
    <t xml:space="preserve">Simulation 5: PPh3 1.2 eq, DCPEAC 0.1 eq, PhI(OAc)2 2.0 eq, Scale x5, Conc 0.4 M, yield of 90% </t>
  </si>
  <si>
    <t>Simulation 6: PPh3 1.2 eq, DCPEAC 0.1 eq, PhI(OAc)2 2.0 eq, Conc 0.8 M, yield of 90%</t>
  </si>
  <si>
    <t>Simulation 2:  PPh3 1.2 eq, DCPEAC 0.1 eq, Fe(Pc) 0.1 eq, Conc 0.4 M, yield of 80%</t>
  </si>
  <si>
    <t>Simulation 3:  PPh3 1.2 eq, DCPEAC 0.1 eq, Fe(Pc) 0.1 eq, Conc 0.4 M, yield of 70%</t>
  </si>
  <si>
    <t>Simulation 4:  PPh3 1.2 eq, DCPEAC 0.1 eq, Fe(Pc) 0.1 eq, Conc 0.4 M, yield of 50%</t>
  </si>
  <si>
    <t xml:space="preserve">Simulation 5:  PPh3 1.2 eq, DCPEAC 0.1 eq, Fe(Pc) 0.1 eq, Scale x5, Conc 0.4 M, yield of 90% </t>
  </si>
  <si>
    <t>Simulation 6: PPh3 1.2 eq, DCPEAC 0.1 eq, Fe(Pc) 0.1 eq, Conc 0.8 M, yield of 90%</t>
  </si>
  <si>
    <t>Simulation 2: Phosphine 0.1 eq, DCPEAC 1.2 eq, PhSih3 1.1 eq, Conc 0.4 M, yield of 80%</t>
  </si>
  <si>
    <t>Simulation 3: Phosphine 0.1 eq, DCPEAC 1.2 eq, PhSih3 1.1 eq, Conc 0.4 M, yield of 70%</t>
  </si>
  <si>
    <t>Simulation 4: Phosphine 0.1 eq, DCPEAC 1.2 eq, PhSih3 1.1 eq, Conc 0.4 M, yield of 50%</t>
  </si>
  <si>
    <t xml:space="preserve">Simulation 5: Phosphine 0.1 eq, DCPEAC 1.2 eq, PhSih3 1.1 eq, Scale x5, Conc 0.4 M, yield of 90% </t>
  </si>
  <si>
    <t>Simulation 6: Phosphine 0.1 eq, DCPEAC 1.2 eq, PhSih3 1.1 eq, Conc 0.8 M, yield of 90%</t>
  </si>
  <si>
    <t>Conc (M)</t>
  </si>
  <si>
    <r>
      <t>(2</t>
    </r>
    <r>
      <rPr>
        <i/>
        <sz val="11"/>
        <color theme="0"/>
        <rFont val="Calibri"/>
        <family val="2"/>
        <scheme val="minor"/>
      </rPr>
      <t>E</t>
    </r>
    <r>
      <rPr>
        <sz val="11"/>
        <color theme="0"/>
        <rFont val="Calibri"/>
        <family val="2"/>
        <scheme val="minor"/>
      </rPr>
      <t>)-3-[2-chloro-4-(cyclopentyloxy)-5-methoxyphenyl]acrylic acid</t>
    </r>
  </si>
  <si>
    <t>To 4-nitrobenzoic acid (0.33 g, 1.98 mmol) and 2-phenylethanol (0.21 mL, 1.8 mmol) in anhydrous THF (15 mL), was added triphenylphosphine (0.94 g, 3.6 mmol), diethyl azodicarboxylate (0.028 mL, 0.18 mmol), and iodosobenzene diacetate (1.16 g, 3.6 mmol). The reaction was stirred at rt for 16 h and then the reaction mixture was diluted with diethyl ether (30 mL). The organic phase was washed with saturated aq. NaHCO3 (2 x 20 mL) and brine (20 mL). The organic layer was dried with Na2SO4, filtered and evaporated. The residue was purified by column chromatography to afford  2-phenylethyl 4-nitrobenzoate (90%) as yellow solid.</t>
  </si>
  <si>
    <r>
      <t>(-)-S-</t>
    </r>
    <r>
      <rPr>
        <sz val="11"/>
        <color theme="0"/>
        <rFont val="Calibri"/>
        <family val="2"/>
        <scheme val="minor"/>
      </rPr>
      <t>Ethyl lactate</t>
    </r>
  </si>
  <si>
    <t>Literature conditions altered to equal our simulation conditions - Excess reactant 1.2 eq from 1.1 eq,  Conc 0.4 M from 0.5 M, Yield 90% from 79%</t>
  </si>
  <si>
    <t>3,5-dinitrobenzoic acid</t>
  </si>
  <si>
    <t>4-methoxybenzyl alcohol</t>
  </si>
  <si>
    <t>A mixture of (S)-ethyl lactate (100 mg, 0.850 mmol), 3,5-dinitrobenzoic acid (6; 198 mg, 0.935 mmol), triphenylphosphine (446 mg, 1.70 mmol), hydrazine 8l (21.2 mg, 0.0850 mmol), iron phthalocyanine (48.3 mg, 0.0850 mmol) and activated 5  MS (400 mg) in THF (1.7 mL) was heated at 65°C under air (balloon). After the reaction mixture was cooled to room temperature and filtered, the solvent was removed under reduced pressure. The residue was purified by silica gel chromatography (n-hexane/EtOAc, 6:1). Ethyl 2-(3,4-dichlorophenyl) azocarboxylate (20.1 mg, 0.0813 mmol, 96%) was recovered from  the first fraction as a red solid (see the Supporting Information for spectroscopic data). The second fraction gave (R)-7 (209 mg, 0.668 mmol, 79%, 98:2 e.r.) as a white solid.</t>
  </si>
  <si>
    <t>To a 15 mL pressure tube equipped with a stir bar was added phosphine (18 mg, 0.10 equiv, 0.10 mmol) and 4-nitrobenzoic acid (250 mg, 1.5 equiv, 1.5 mmol). Then, THF (4 mL) was added followed by benzyl alcohol (103 mL, 1.0 equiv, 1.0 mmol), DIAD (216 mL, 1.1 equiv, 1.1 mmol), and phenylsilane (135 mL, 1.1 equiv, 1.1 mmol). The reaction vessel was sealed with a #15 O-ring and heated to 80 °C for 18 h. The reaction was cooled to 23 °C and concentrated under reduced pressure. The residue was purified by column chromatography eluting with hexane (to recover reduced 2) followed by a stepwise gradient from 0 to 10% EtOAc in hexane. Benzyl 4-nitrobenzoate was isolated as an off-white solid (197 mg, 0.77 mmol, 77%).</t>
  </si>
  <si>
    <t>To a 35 mL pressure tube equipped with a stir bar was added phosphine (9.0 mg, 0.10 equiv, 0.05 mmol), DCPEAC (12.5 mg, 0.10 equiv, 0.05 mmol), Fe(pc) (28.5 mg, 0.10 equiv, 0.05 mmol), 4-nitrobenzoic acid (125 mg, 1.5 equiv, 0.75 mmol), and 5 è powdered molecular sieves (500 mg). THF (3 mL) was added followed by 4-methoxybenzyl alcohol (62 mL, 1.0 equiv, 0.50 mmol), and phenylsilane (68 mL, 1.1 equiv, 0.55 mmol). The vessel was purged with oxygen gas and sealed with a #15 O-ring. The reaction was heated at 708C for 48 h. The reaction was cooled to 238C, filtered to remove the sieves and the filtrate was partitioned between EtOAc (30 mL) and saturated aqueous NaHCO3 (30 mL). The organic layer was separated and washed with saturated aqueous NaCl (30 mL), dried (MgSO4) and concentrated under reduced pressure. The residue was purified by column chromatography eluting with hexane (to recover reduced 2 and oxidized 4) followed by a step-wise gradient from 0 to 10% EtOAc in hexane. 4-Methoxybenzyl 4-nitrobenzoate was isolated as a yellow solid (90.5 mg, 0.32 mmol, 63%).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</si>
</sst>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000"/>
    <numFmt numFmtId="167" formatCode="0.00000"/>
    <numFmt numFmtId="168" formatCode="0.000000"/>
  </numFmts>
  <fonts count="19" x14ac:knownFonts="1">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1"/>
      <name val="Calibri"/>
      <family val="2"/>
      <scheme val="minor"/>
    </font>
    <font>
      <b/>
      <sz val="11"/>
      <color theme="1"/>
      <name val="Calibri"/>
      <family val="2"/>
      <scheme val="minor"/>
    </font>
    <font>
      <b/>
      <sz val="11"/>
      <color rgb="FF0070C0"/>
      <name val="Calibri"/>
      <family val="2"/>
      <scheme val="minor"/>
    </font>
    <font>
      <b/>
      <vertAlign val="superscript"/>
      <sz val="11"/>
      <color theme="1"/>
      <name val="Calibri"/>
      <family val="2"/>
      <scheme val="minor"/>
    </font>
    <font>
      <i/>
      <sz val="11"/>
      <color theme="0"/>
      <name val="Calibri"/>
      <family val="2"/>
      <scheme val="minor"/>
    </font>
    <font>
      <sz val="10"/>
      <color rgb="FF000000"/>
      <name val="Arial"/>
      <family val="2"/>
    </font>
    <font>
      <vertAlign val="superscript"/>
      <sz val="10"/>
      <color rgb="FF000000"/>
      <name val="Arial"/>
      <family val="2"/>
    </font>
    <font>
      <vertAlign val="subscript"/>
      <sz val="10"/>
      <color rgb="FF000000"/>
      <name val="Arial"/>
      <family val="2"/>
    </font>
    <font>
      <sz val="10"/>
      <color theme="1"/>
      <name val="Arial"/>
      <family val="2"/>
    </font>
    <font>
      <vertAlign val="superscript"/>
      <sz val="11"/>
      <color theme="0"/>
      <name val="Calibri"/>
      <family val="2"/>
      <scheme val="minor"/>
    </font>
    <font>
      <vertAlign val="superscript"/>
      <sz val="11"/>
      <color theme="1"/>
      <name val="Calibri"/>
      <family val="2"/>
      <scheme val="minor"/>
    </font>
    <font>
      <sz val="16"/>
      <color theme="1"/>
      <name val="Calibri"/>
      <family val="2"/>
      <scheme val="minor"/>
    </font>
    <font>
      <i/>
      <sz val="16"/>
      <color theme="1"/>
      <name val="Calibri"/>
      <family val="2"/>
      <scheme val="minor"/>
    </font>
    <font>
      <b/>
      <sz val="16"/>
      <color theme="1"/>
      <name val="Calibri"/>
      <family val="2"/>
      <scheme val="minor"/>
    </font>
    <font>
      <i/>
      <sz val="11"/>
      <color theme="1"/>
      <name val="Calibri"/>
      <family val="2"/>
      <scheme val="minor"/>
    </font>
  </fonts>
  <fills count="16">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rgb="FF0070C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92D05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s>
  <cellStyleXfs count="9">
    <xf numFmtId="0" fontId="0" fillId="0" borderId="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cellStyleXfs>
  <cellXfs count="133">
    <xf numFmtId="0" fontId="0" fillId="0" borderId="0" xfId="0"/>
    <xf numFmtId="164" fontId="1" fillId="4" borderId="2" xfId="3" applyNumberFormat="1" applyBorder="1" applyAlignment="1">
      <alignment horizontal="center"/>
    </xf>
    <xf numFmtId="0" fontId="0" fillId="0" borderId="0" xfId="0" applyAlignment="1">
      <alignment horizontal="center"/>
    </xf>
    <xf numFmtId="0" fontId="1" fillId="4" borderId="2" xfId="3" applyBorder="1" applyAlignment="1">
      <alignment horizontal="center"/>
    </xf>
    <xf numFmtId="164" fontId="0" fillId="0" borderId="0" xfId="0" applyNumberFormat="1" applyAlignment="1">
      <alignment horizontal="center"/>
    </xf>
    <xf numFmtId="164" fontId="0" fillId="0" borderId="0" xfId="0" applyNumberFormat="1"/>
    <xf numFmtId="164" fontId="3" fillId="5" borderId="2" xfId="4" applyNumberFormat="1" applyBorder="1" applyAlignment="1">
      <alignment horizontal="center"/>
    </xf>
    <xf numFmtId="164" fontId="3" fillId="3" borderId="2" xfId="2" applyNumberFormat="1" applyBorder="1"/>
    <xf numFmtId="0" fontId="5" fillId="0" borderId="0" xfId="0" applyFont="1"/>
    <xf numFmtId="2" fontId="0" fillId="4" borderId="2" xfId="3" applyNumberFormat="1" applyFont="1" applyBorder="1" applyAlignment="1">
      <alignment horizontal="center"/>
    </xf>
    <xf numFmtId="2" fontId="0" fillId="7" borderId="2" xfId="6" applyNumberFormat="1" applyFont="1" applyBorder="1" applyAlignment="1">
      <alignment horizontal="center"/>
    </xf>
    <xf numFmtId="2" fontId="3" fillId="5" borderId="2" xfId="4" applyNumberFormat="1" applyFont="1" applyBorder="1" applyAlignment="1">
      <alignment horizontal="center"/>
    </xf>
    <xf numFmtId="164" fontId="2" fillId="2" borderId="2" xfId="1" applyNumberFormat="1" applyBorder="1" applyAlignment="1">
      <alignment horizontal="center"/>
    </xf>
    <xf numFmtId="2" fontId="2" fillId="2" borderId="2" xfId="1" applyNumberFormat="1" applyBorder="1" applyAlignment="1">
      <alignment horizontal="center"/>
    </xf>
    <xf numFmtId="164" fontId="3" fillId="6" borderId="2" xfId="5" applyNumberFormat="1" applyBorder="1"/>
    <xf numFmtId="165" fontId="3" fillId="6" borderId="2" xfId="5" applyNumberFormat="1" applyBorder="1"/>
    <xf numFmtId="165" fontId="3" fillId="3" borderId="2" xfId="2" applyNumberFormat="1" applyBorder="1"/>
    <xf numFmtId="164" fontId="0" fillId="7" borderId="2" xfId="6" applyNumberFormat="1" applyFont="1" applyBorder="1"/>
    <xf numFmtId="165" fontId="1" fillId="7" borderId="2" xfId="6" applyNumberFormat="1" applyBorder="1"/>
    <xf numFmtId="164" fontId="0" fillId="8" borderId="2" xfId="7" applyNumberFormat="1" applyFont="1" applyBorder="1"/>
    <xf numFmtId="165" fontId="1" fillId="8" borderId="2" xfId="7" applyNumberFormat="1" applyBorder="1"/>
    <xf numFmtId="164" fontId="4" fillId="9" borderId="2" xfId="8" applyNumberFormat="1" applyFont="1" applyBorder="1"/>
    <xf numFmtId="165" fontId="4" fillId="9" borderId="2" xfId="8" applyNumberFormat="1" applyFont="1" applyBorder="1"/>
    <xf numFmtId="164" fontId="5" fillId="7" borderId="2" xfId="6" applyNumberFormat="1" applyFont="1" applyBorder="1" applyAlignment="1">
      <alignment horizontal="center" vertical="center"/>
    </xf>
    <xf numFmtId="164" fontId="5" fillId="4" borderId="2" xfId="3" applyNumberFormat="1" applyFont="1" applyBorder="1" applyAlignment="1">
      <alignment horizontal="center" vertical="center"/>
    </xf>
    <xf numFmtId="164" fontId="5" fillId="4" borderId="2" xfId="3" applyNumberFormat="1" applyFont="1" applyBorder="1" applyAlignment="1">
      <alignment horizontal="center" vertical="center" wrapText="1"/>
    </xf>
    <xf numFmtId="164" fontId="5" fillId="7" borderId="2" xfId="6" applyNumberFormat="1" applyFont="1" applyBorder="1" applyAlignment="1">
      <alignment horizontal="center" vertical="center" wrapText="1"/>
    </xf>
    <xf numFmtId="164" fontId="2" fillId="2" borderId="3" xfId="1" applyNumberFormat="1" applyBorder="1" applyAlignment="1">
      <alignment horizontal="center"/>
    </xf>
    <xf numFmtId="2" fontId="8" fillId="10" borderId="2" xfId="6" applyNumberFormat="1" applyFont="1" applyFill="1" applyBorder="1" applyAlignment="1">
      <alignment horizontal="center"/>
    </xf>
    <xf numFmtId="166" fontId="2" fillId="2" borderId="2" xfId="1" applyNumberFormat="1" applyBorder="1" applyAlignment="1">
      <alignment horizontal="center"/>
    </xf>
    <xf numFmtId="2" fontId="2" fillId="11" borderId="2" xfId="1" applyNumberFormat="1" applyFill="1" applyBorder="1" applyAlignment="1">
      <alignment horizontal="center"/>
    </xf>
    <xf numFmtId="164" fontId="2" fillId="2" borderId="1" xfId="1" applyNumberFormat="1" applyAlignment="1">
      <alignment horizontal="center"/>
    </xf>
    <xf numFmtId="2" fontId="2" fillId="2" borderId="4" xfId="1" applyNumberFormat="1" applyBorder="1" applyAlignment="1">
      <alignment horizontal="center"/>
    </xf>
    <xf numFmtId="2" fontId="2" fillId="11" borderId="4" xfId="1" applyNumberFormat="1" applyFill="1" applyBorder="1" applyAlignment="1">
      <alignment horizontal="center"/>
    </xf>
    <xf numFmtId="164" fontId="0" fillId="7" borderId="2" xfId="6" applyNumberFormat="1" applyFont="1" applyBorder="1" applyAlignment="1">
      <alignment horizontal="center"/>
    </xf>
    <xf numFmtId="2" fontId="1" fillId="7" borderId="2" xfId="6" applyNumberFormat="1" applyBorder="1" applyAlignment="1">
      <alignment horizontal="center"/>
    </xf>
    <xf numFmtId="0" fontId="0" fillId="12" borderId="0" xfId="0" applyFill="1"/>
    <xf numFmtId="0" fontId="0" fillId="12" borderId="0" xfId="0" applyFill="1" applyAlignment="1">
      <alignment horizontal="center"/>
    </xf>
    <xf numFmtId="0" fontId="5" fillId="12" borderId="0" xfId="0" applyFont="1" applyFill="1"/>
    <xf numFmtId="0" fontId="0" fillId="0" borderId="0" xfId="0" applyFill="1"/>
    <xf numFmtId="0" fontId="5" fillId="13" borderId="0" xfId="0" applyFont="1" applyFill="1"/>
    <xf numFmtId="0" fontId="0" fillId="13" borderId="0" xfId="0" applyFill="1"/>
    <xf numFmtId="0" fontId="0" fillId="13" borderId="0" xfId="0" applyFill="1" applyAlignment="1">
      <alignment horizontal="center"/>
    </xf>
    <xf numFmtId="0" fontId="5" fillId="14" borderId="0" xfId="0" applyFont="1" applyFill="1"/>
    <xf numFmtId="0" fontId="0" fillId="14" borderId="0" xfId="0" applyFill="1"/>
    <xf numFmtId="0" fontId="0" fillId="14" borderId="0" xfId="0" applyFill="1" applyAlignment="1">
      <alignment horizontal="center"/>
    </xf>
    <xf numFmtId="0" fontId="9" fillId="0" borderId="0" xfId="0" applyFont="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165" fontId="9" fillId="0" borderId="0" xfId="0" applyNumberFormat="1" applyFont="1" applyAlignment="1">
      <alignment horizontal="center" vertical="center"/>
    </xf>
    <xf numFmtId="165" fontId="9" fillId="0" borderId="0" xfId="0" applyNumberFormat="1" applyFont="1" applyAlignment="1">
      <alignment horizontal="center" vertical="center" wrapText="1"/>
    </xf>
    <xf numFmtId="1" fontId="9" fillId="0" borderId="0" xfId="0" applyNumberFormat="1" applyFont="1" applyAlignment="1">
      <alignment horizontal="center" vertical="center"/>
    </xf>
    <xf numFmtId="1" fontId="9" fillId="0" borderId="0" xfId="0" applyNumberFormat="1" applyFont="1" applyAlignment="1">
      <alignment horizontal="center" vertical="center" wrapText="1"/>
    </xf>
    <xf numFmtId="0" fontId="0" fillId="0" borderId="0" xfId="0" applyBorder="1"/>
    <xf numFmtId="0" fontId="9" fillId="0" borderId="0" xfId="0" applyFont="1" applyBorder="1" applyAlignment="1">
      <alignment horizontal="center" vertical="center" wrapText="1"/>
    </xf>
    <xf numFmtId="0" fontId="12" fillId="0" borderId="0" xfId="0" applyFont="1" applyBorder="1" applyAlignment="1">
      <alignment vertical="center" wrapText="1"/>
    </xf>
    <xf numFmtId="165" fontId="9" fillId="0" borderId="0"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0" fillId="0" borderId="0" xfId="0" applyAlignment="1"/>
    <xf numFmtId="1" fontId="3" fillId="3" borderId="2" xfId="2" applyNumberFormat="1" applyBorder="1"/>
    <xf numFmtId="1" fontId="3" fillId="6" borderId="2" xfId="5" applyNumberForma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5" fillId="0" borderId="0" xfId="0" applyFont="1" applyFill="1"/>
    <xf numFmtId="0" fontId="0" fillId="0" borderId="0" xfId="0" applyFill="1" applyAlignment="1">
      <alignment horizontal="center"/>
    </xf>
    <xf numFmtId="164" fontId="2" fillId="2" borderId="4" xfId="1" applyNumberFormat="1" applyBorder="1" applyAlignment="1">
      <alignment horizontal="center"/>
    </xf>
    <xf numFmtId="2" fontId="0" fillId="7" borderId="4" xfId="6" applyNumberFormat="1" applyFont="1" applyBorder="1" applyAlignment="1">
      <alignment horizontal="center"/>
    </xf>
    <xf numFmtId="2" fontId="0" fillId="7" borderId="2" xfId="6" applyNumberFormat="1" applyFont="1" applyBorder="1"/>
    <xf numFmtId="0" fontId="0" fillId="0" borderId="0" xfId="0" applyFont="1" applyFill="1"/>
    <xf numFmtId="0" fontId="15" fillId="0" borderId="0" xfId="0" applyFont="1" applyFill="1"/>
    <xf numFmtId="164" fontId="0" fillId="4" borderId="2" xfId="3" applyNumberFormat="1" applyFont="1" applyBorder="1" applyAlignment="1">
      <alignment horizontal="center"/>
    </xf>
    <xf numFmtId="166" fontId="0" fillId="4" borderId="2" xfId="3" applyNumberFormat="1" applyFont="1" applyBorder="1" applyAlignment="1">
      <alignment horizontal="center"/>
    </xf>
    <xf numFmtId="164" fontId="0" fillId="0" borderId="0" xfId="7" applyNumberFormat="1" applyFont="1" applyFill="1" applyBorder="1"/>
    <xf numFmtId="165" fontId="1" fillId="0" borderId="0" xfId="7" applyNumberFormat="1" applyFill="1" applyBorder="1"/>
    <xf numFmtId="164" fontId="0" fillId="0" borderId="0" xfId="0" applyNumberFormat="1" applyFill="1"/>
    <xf numFmtId="164" fontId="0" fillId="0" borderId="0" xfId="6" applyNumberFormat="1" applyFont="1" applyFill="1" applyBorder="1"/>
    <xf numFmtId="2" fontId="0" fillId="0" borderId="0" xfId="6" applyNumberFormat="1" applyFont="1" applyFill="1" applyBorder="1"/>
    <xf numFmtId="0" fontId="0" fillId="15" borderId="0" xfId="0" applyFill="1"/>
    <xf numFmtId="164" fontId="0" fillId="15" borderId="0" xfId="0" applyNumberFormat="1" applyFill="1"/>
    <xf numFmtId="164" fontId="0" fillId="15" borderId="0" xfId="0" applyNumberFormat="1" applyFill="1" applyAlignment="1">
      <alignment horizontal="center"/>
    </xf>
    <xf numFmtId="164" fontId="0" fillId="15" borderId="0" xfId="7" applyNumberFormat="1" applyFont="1" applyFill="1" applyBorder="1"/>
    <xf numFmtId="165" fontId="1" fillId="15" borderId="0" xfId="7" applyNumberFormat="1" applyFill="1" applyBorder="1"/>
    <xf numFmtId="164" fontId="0" fillId="15" borderId="0" xfId="6" applyNumberFormat="1" applyFont="1" applyFill="1" applyBorder="1"/>
    <xf numFmtId="2" fontId="0" fillId="15" borderId="0" xfId="6" applyNumberFormat="1" applyFont="1" applyFill="1" applyBorder="1"/>
    <xf numFmtId="0" fontId="5" fillId="15" borderId="0" xfId="0" applyFont="1" applyFill="1"/>
    <xf numFmtId="2" fontId="8" fillId="0" borderId="0" xfId="6" applyNumberFormat="1" applyFont="1" applyFill="1" applyBorder="1" applyAlignment="1">
      <alignment horizontal="center"/>
    </xf>
    <xf numFmtId="2" fontId="0" fillId="0" borderId="0" xfId="6" applyNumberFormat="1" applyFont="1" applyFill="1" applyBorder="1" applyAlignment="1">
      <alignment horizontal="center"/>
    </xf>
    <xf numFmtId="166" fontId="2" fillId="0" borderId="0" xfId="1" applyNumberFormat="1" applyFill="1" applyBorder="1" applyAlignment="1">
      <alignment horizontal="center"/>
    </xf>
    <xf numFmtId="164" fontId="0" fillId="0" borderId="0" xfId="0" applyNumberFormat="1" applyFill="1" applyAlignment="1">
      <alignment horizontal="center"/>
    </xf>
    <xf numFmtId="0" fontId="5" fillId="0" borderId="0" xfId="0" applyFont="1" applyFill="1" applyAlignment="1"/>
    <xf numFmtId="167" fontId="2" fillId="2" borderId="2" xfId="1" applyNumberFormat="1" applyBorder="1" applyAlignment="1">
      <alignment horizontal="center"/>
    </xf>
    <xf numFmtId="168" fontId="2" fillId="2" borderId="2" xfId="1" applyNumberFormat="1" applyBorder="1" applyAlignment="1">
      <alignment horizontal="center"/>
    </xf>
    <xf numFmtId="164" fontId="2" fillId="11" borderId="2" xfId="1" applyNumberFormat="1" applyFill="1" applyBorder="1" applyAlignment="1">
      <alignment horizontal="center"/>
    </xf>
    <xf numFmtId="0" fontId="0" fillId="0" borderId="0" xfId="0" applyFill="1" applyAlignment="1"/>
    <xf numFmtId="167" fontId="2" fillId="2" borderId="1" xfId="1" applyNumberFormat="1" applyAlignment="1">
      <alignment horizontal="center"/>
    </xf>
    <xf numFmtId="168" fontId="2" fillId="2" borderId="1" xfId="1" applyNumberFormat="1" applyAlignment="1">
      <alignment horizontal="center"/>
    </xf>
    <xf numFmtId="167" fontId="2" fillId="2" borderId="4" xfId="1" applyNumberFormat="1" applyBorder="1" applyAlignment="1">
      <alignment horizontal="center"/>
    </xf>
    <xf numFmtId="168" fontId="2" fillId="2" borderId="4" xfId="1" applyNumberFormat="1" applyBorder="1" applyAlignment="1">
      <alignment horizontal="center"/>
    </xf>
    <xf numFmtId="164" fontId="2" fillId="11" borderId="4" xfId="1" applyNumberFormat="1" applyFill="1" applyBorder="1" applyAlignment="1">
      <alignment horizontal="center"/>
    </xf>
    <xf numFmtId="166" fontId="1" fillId="4" borderId="2" xfId="3" applyNumberFormat="1" applyBorder="1" applyAlignment="1">
      <alignment horizontal="center"/>
    </xf>
    <xf numFmtId="164" fontId="0" fillId="7" borderId="4" xfId="6" applyNumberFormat="1" applyFont="1" applyBorder="1" applyAlignment="1">
      <alignment horizontal="center"/>
    </xf>
    <xf numFmtId="1" fontId="0" fillId="0" borderId="0" xfId="0" applyNumberFormat="1" applyAlignment="1">
      <alignment horizontal="center"/>
    </xf>
    <xf numFmtId="1" fontId="0" fillId="0" borderId="5" xfId="0" applyNumberFormat="1" applyBorder="1" applyAlignment="1">
      <alignment horizontal="center"/>
    </xf>
    <xf numFmtId="165" fontId="0" fillId="0" borderId="5" xfId="0" applyNumberFormat="1" applyBorder="1" applyAlignment="1">
      <alignment horizontal="center"/>
    </xf>
    <xf numFmtId="165" fontId="0" fillId="0" borderId="0" xfId="0" applyNumberFormat="1" applyAlignment="1">
      <alignment horizontal="center"/>
    </xf>
    <xf numFmtId="0" fontId="0" fillId="0" borderId="0" xfId="0"/>
    <xf numFmtId="2" fontId="0" fillId="4" borderId="2" xfId="3" applyNumberFormat="1" applyFont="1" applyBorder="1" applyAlignment="1">
      <alignment horizontal="center"/>
    </xf>
    <xf numFmtId="2" fontId="0" fillId="7" borderId="2" xfId="6" applyNumberFormat="1" applyFont="1" applyBorder="1" applyAlignment="1">
      <alignment horizontal="center"/>
    </xf>
    <xf numFmtId="164" fontId="0" fillId="7" borderId="2" xfId="6" applyNumberFormat="1" applyFont="1" applyBorder="1"/>
    <xf numFmtId="164" fontId="5" fillId="7" borderId="2" xfId="6" applyNumberFormat="1" applyFont="1" applyBorder="1" applyAlignment="1">
      <alignment horizontal="center" vertical="center" wrapText="1"/>
    </xf>
    <xf numFmtId="0" fontId="0" fillId="0" borderId="0" xfId="0" applyFill="1"/>
    <xf numFmtId="164" fontId="2" fillId="2" borderId="4" xfId="1" applyNumberFormat="1" applyBorder="1" applyAlignment="1">
      <alignment horizontal="center"/>
    </xf>
    <xf numFmtId="2" fontId="18" fillId="7" borderId="2" xfId="6" applyNumberFormat="1" applyFont="1" applyBorder="1" applyAlignment="1">
      <alignment horizontal="center"/>
    </xf>
    <xf numFmtId="0" fontId="0" fillId="0" borderId="0" xfId="0" applyAlignment="1">
      <alignment vertical="top" wrapText="1"/>
    </xf>
    <xf numFmtId="2" fontId="3" fillId="10" borderId="2" xfId="6" applyNumberFormat="1" applyFont="1" applyFill="1" applyBorder="1" applyAlignment="1">
      <alignment horizontal="center"/>
    </xf>
    <xf numFmtId="166" fontId="2" fillId="2" borderId="4" xfId="1" applyNumberFormat="1" applyBorder="1" applyAlignment="1">
      <alignment horizontal="center"/>
    </xf>
    <xf numFmtId="2" fontId="3" fillId="10" borderId="2" xfId="6" applyNumberFormat="1" applyFont="1" applyFill="1" applyBorder="1" applyAlignment="1">
      <alignment horizontal="center" wrapText="1"/>
    </xf>
    <xf numFmtId="0" fontId="12"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0" fillId="0" borderId="2" xfId="0" applyBorder="1" applyAlignment="1">
      <alignment horizontal="left" vertical="top" wrapText="1"/>
    </xf>
    <xf numFmtId="0" fontId="0" fillId="0" borderId="5" xfId="0" applyBorder="1" applyAlignment="1">
      <alignment horizontal="left"/>
    </xf>
    <xf numFmtId="0" fontId="0" fillId="0" borderId="6" xfId="0" applyBorder="1" applyAlignment="1">
      <alignment horizontal="left" wrapText="1"/>
    </xf>
    <xf numFmtId="0" fontId="0" fillId="0" borderId="0" xfId="0" applyFill="1" applyAlignment="1">
      <alignment horizontal="left" vertical="top" wrapText="1"/>
    </xf>
    <xf numFmtId="0" fontId="0" fillId="0" borderId="0" xfId="0" applyFill="1" applyAlignment="1">
      <alignment horizontal="left" vertical="top"/>
    </xf>
  </cellXfs>
  <cellStyles count="9">
    <cellStyle name="20% - Accent1" xfId="3" builtinId="30"/>
    <cellStyle name="20% - Accent3" xfId="6" builtinId="38"/>
    <cellStyle name="40% - Accent3" xfId="7" builtinId="39"/>
    <cellStyle name="60% - Accent3" xfId="8" builtinId="40"/>
    <cellStyle name="Accent1" xfId="2" builtinId="29"/>
    <cellStyle name="Accent2" xfId="4" builtinId="33"/>
    <cellStyle name="Accent3" xfId="5" builtinId="37"/>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9.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1257300</xdr:colOff>
          <xdr:row>408</xdr:row>
          <xdr:rowOff>38100</xdr:rowOff>
        </xdr:from>
        <xdr:to>
          <xdr:col>21</xdr:col>
          <xdr:colOff>228600</xdr:colOff>
          <xdr:row>418</xdr:row>
          <xdr:rowOff>38100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409</xdr:row>
          <xdr:rowOff>190500</xdr:rowOff>
        </xdr:from>
        <xdr:to>
          <xdr:col>22</xdr:col>
          <xdr:colOff>57150</xdr:colOff>
          <xdr:row>422</xdr:row>
          <xdr:rowOff>114300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409575</xdr:colOff>
          <xdr:row>405</xdr:row>
          <xdr:rowOff>9525</xdr:rowOff>
        </xdr:from>
        <xdr:to>
          <xdr:col>21</xdr:col>
          <xdr:colOff>638175</xdr:colOff>
          <xdr:row>418</xdr:row>
          <xdr:rowOff>133350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1171575</xdr:colOff>
          <xdr:row>275</xdr:row>
          <xdr:rowOff>9525</xdr:rowOff>
        </xdr:from>
        <xdr:to>
          <xdr:col>20</xdr:col>
          <xdr:colOff>381000</xdr:colOff>
          <xdr:row>284</xdr:row>
          <xdr:rowOff>9525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275</xdr:row>
          <xdr:rowOff>0</xdr:rowOff>
        </xdr:from>
        <xdr:to>
          <xdr:col>22</xdr:col>
          <xdr:colOff>9525</xdr:colOff>
          <xdr:row>285</xdr:row>
          <xdr:rowOff>142875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467</xdr:row>
          <xdr:rowOff>190500</xdr:rowOff>
        </xdr:from>
        <xdr:to>
          <xdr:col>22</xdr:col>
          <xdr:colOff>57150</xdr:colOff>
          <xdr:row>480</xdr:row>
          <xdr:rowOff>114300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0</xdr:rowOff>
        </xdr:from>
        <xdr:to>
          <xdr:col>7</xdr:col>
          <xdr:colOff>1038225</xdr:colOff>
          <xdr:row>14</xdr:row>
          <xdr:rowOff>57150</xdr:rowOff>
        </xdr:to>
        <xdr:sp macro="" textlink="">
          <xdr:nvSpPr>
            <xdr:cNvPr id="9222" name="Object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28575</xdr:rowOff>
        </xdr:from>
        <xdr:to>
          <xdr:col>8</xdr:col>
          <xdr:colOff>57150</xdr:colOff>
          <xdr:row>42</xdr:row>
          <xdr:rowOff>123825</xdr:rowOff>
        </xdr:to>
        <xdr:sp macro="" textlink="">
          <xdr:nvSpPr>
            <xdr:cNvPr id="9223" name="Object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704850</xdr:colOff>
          <xdr:row>467</xdr:row>
          <xdr:rowOff>123825</xdr:rowOff>
        </xdr:from>
        <xdr:to>
          <xdr:col>21</xdr:col>
          <xdr:colOff>333375</xdr:colOff>
          <xdr:row>479</xdr:row>
          <xdr:rowOff>85725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6</xdr:col>
          <xdr:colOff>790575</xdr:colOff>
          <xdr:row>15</xdr:row>
          <xdr:rowOff>47625</xdr:rowOff>
        </xdr:to>
        <xdr:sp macro="" textlink="">
          <xdr:nvSpPr>
            <xdr:cNvPr id="6151" name="Object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6</xdr:col>
          <xdr:colOff>790575</xdr:colOff>
          <xdr:row>43</xdr:row>
          <xdr:rowOff>47625</xdr:rowOff>
        </xdr:to>
        <xdr:sp macro="" textlink="">
          <xdr:nvSpPr>
            <xdr:cNvPr id="6152" name="Object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704850</xdr:colOff>
          <xdr:row>467</xdr:row>
          <xdr:rowOff>123825</xdr:rowOff>
        </xdr:from>
        <xdr:to>
          <xdr:col>21</xdr:col>
          <xdr:colOff>333375</xdr:colOff>
          <xdr:row>479</xdr:row>
          <xdr:rowOff>85725</xdr:rowOff>
        </xdr:to>
        <xdr:sp macro="" textlink="">
          <xdr:nvSpPr>
            <xdr:cNvPr id="7171" name="Object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180975</xdr:rowOff>
        </xdr:from>
        <xdr:to>
          <xdr:col>6</xdr:col>
          <xdr:colOff>523875</xdr:colOff>
          <xdr:row>15</xdr:row>
          <xdr:rowOff>85725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38100</xdr:rowOff>
        </xdr:from>
        <xdr:to>
          <xdr:col>6</xdr:col>
          <xdr:colOff>504825</xdr:colOff>
          <xdr:row>43</xdr:row>
          <xdr:rowOff>133350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704850</xdr:colOff>
          <xdr:row>499</xdr:row>
          <xdr:rowOff>123825</xdr:rowOff>
        </xdr:from>
        <xdr:to>
          <xdr:col>21</xdr:col>
          <xdr:colOff>333375</xdr:colOff>
          <xdr:row>511</xdr:row>
          <xdr:rowOff>85725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704850</xdr:colOff>
          <xdr:row>499</xdr:row>
          <xdr:rowOff>123825</xdr:rowOff>
        </xdr:from>
        <xdr:to>
          <xdr:col>21</xdr:col>
          <xdr:colOff>333375</xdr:colOff>
          <xdr:row>511</xdr:row>
          <xdr:rowOff>85725</xdr:rowOff>
        </xdr:to>
        <xdr:sp macro="" textlink="">
          <xdr:nvSpPr>
            <xdr:cNvPr id="8196" name="Object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152400</xdr:rowOff>
        </xdr:from>
        <xdr:to>
          <xdr:col>6</xdr:col>
          <xdr:colOff>714375</xdr:colOff>
          <xdr:row>15</xdr:row>
          <xdr:rowOff>47625</xdr:rowOff>
        </xdr:to>
        <xdr:sp macro="" textlink="">
          <xdr:nvSpPr>
            <xdr:cNvPr id="8202" name="Object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180975</xdr:rowOff>
        </xdr:from>
        <xdr:to>
          <xdr:col>6</xdr:col>
          <xdr:colOff>685800</xdr:colOff>
          <xdr:row>44</xdr:row>
          <xdr:rowOff>76200</xdr:rowOff>
        </xdr:to>
        <xdr:sp macro="" textlink="">
          <xdr:nvSpPr>
            <xdr:cNvPr id="8203" name="Object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onteith, Eddie" id="{1C76FEFE-3DDC-4DAB-B1C0-E2DA1535727D}" userId="S::Eddie.Monteith@valtris.com::54901119-9a1a-42df-8c5b-be398acc92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8.bin"/><Relationship Id="rId3" Type="http://schemas.openxmlformats.org/officeDocument/2006/relationships/vmlDrawing" Target="../drawings/vmlDrawing6.vml"/><Relationship Id="rId7" Type="http://schemas.openxmlformats.org/officeDocument/2006/relationships/image" Target="../media/image7.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7.bin"/><Relationship Id="rId5" Type="http://schemas.openxmlformats.org/officeDocument/2006/relationships/image" Target="../media/image6.emf"/><Relationship Id="rId4" Type="http://schemas.openxmlformats.org/officeDocument/2006/relationships/oleObject" Target="../embeddings/oleObject6.bin"/><Relationship Id="rId9" Type="http://schemas.openxmlformats.org/officeDocument/2006/relationships/image" Target="../media/image8.emf"/></Relationships>
</file>

<file path=xl/worksheets/_rels/sheet7.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7.vml"/><Relationship Id="rId7" Type="http://schemas.openxmlformats.org/officeDocument/2006/relationships/image" Target="../media/image10.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0.bin"/><Relationship Id="rId5" Type="http://schemas.openxmlformats.org/officeDocument/2006/relationships/image" Target="../media/image9.emf"/><Relationship Id="rId4" Type="http://schemas.openxmlformats.org/officeDocument/2006/relationships/oleObject" Target="../embeddings/oleObject9.bin"/><Relationship Id="rId9" Type="http://schemas.openxmlformats.org/officeDocument/2006/relationships/image" Target="../media/image11.emf"/></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14.bin"/><Relationship Id="rId3" Type="http://schemas.openxmlformats.org/officeDocument/2006/relationships/vmlDrawing" Target="../drawings/vmlDrawing8.vml"/><Relationship Id="rId7" Type="http://schemas.openxmlformats.org/officeDocument/2006/relationships/image" Target="../media/image13.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13.bin"/><Relationship Id="rId5" Type="http://schemas.openxmlformats.org/officeDocument/2006/relationships/image" Target="../media/image12.emf"/><Relationship Id="rId4" Type="http://schemas.openxmlformats.org/officeDocument/2006/relationships/oleObject" Target="../embeddings/oleObject12.bin"/><Relationship Id="rId9" Type="http://schemas.openxmlformats.org/officeDocument/2006/relationships/image" Target="../media/image14.emf"/></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vmlDrawing" Target="../drawings/vmlDrawing9.vml"/><Relationship Id="rId7" Type="http://schemas.openxmlformats.org/officeDocument/2006/relationships/image" Target="../media/image15.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6.bin"/><Relationship Id="rId11" Type="http://schemas.openxmlformats.org/officeDocument/2006/relationships/image" Target="../media/image17.emf"/><Relationship Id="rId5" Type="http://schemas.openxmlformats.org/officeDocument/2006/relationships/image" Target="../media/image9.emf"/><Relationship Id="rId10" Type="http://schemas.openxmlformats.org/officeDocument/2006/relationships/oleObject" Target="../embeddings/oleObject18.bin"/><Relationship Id="rId4" Type="http://schemas.openxmlformats.org/officeDocument/2006/relationships/oleObject" Target="../embeddings/oleObject15.bin"/><Relationship Id="rId9" Type="http://schemas.openxmlformats.org/officeDocument/2006/relationships/image" Target="../media/image1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sheetPr>
  <dimension ref="A1:V447"/>
  <sheetViews>
    <sheetView zoomScale="70" zoomScaleNormal="70" workbookViewId="0">
      <selection activeCell="P404" sqref="P404"/>
    </sheetView>
  </sheetViews>
  <sheetFormatPr defaultColWidth="8.85546875" defaultRowHeight="15" x14ac:dyDescent="0.25"/>
  <cols>
    <col min="1" max="1" width="12" customWidth="1"/>
    <col min="2" max="2" width="1.7109375" customWidth="1"/>
    <col min="3" max="3" width="51.85546875" customWidth="1"/>
    <col min="4" max="4" width="10.140625" style="2" customWidth="1"/>
    <col min="5" max="5" width="14" style="2" customWidth="1"/>
    <col min="6" max="6" width="8.85546875" style="2"/>
    <col min="7" max="7" width="10.7109375" customWidth="1"/>
    <col min="8" max="8" width="11" bestFit="1" customWidth="1"/>
    <col min="9" max="9" width="8.42578125" customWidth="1"/>
    <col min="10" max="10" width="11.42578125" bestFit="1" customWidth="1"/>
    <col min="11" max="11" width="19.28515625" customWidth="1"/>
    <col min="12" max="12" width="9.7109375" customWidth="1"/>
    <col min="13" max="13" width="11.7109375" customWidth="1"/>
    <col min="14" max="14" width="10.140625" customWidth="1"/>
    <col min="15" max="15" width="11" customWidth="1"/>
    <col min="16" max="16" width="9.710937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2" s="41" customFormat="1" x14ac:dyDescent="0.2">
      <c r="A1" s="40" t="s">
        <v>62</v>
      </c>
      <c r="D1" s="42"/>
      <c r="E1" s="42"/>
      <c r="F1" s="42"/>
    </row>
    <row r="2" spans="1:22" x14ac:dyDescent="0.2">
      <c r="B2" s="5"/>
      <c r="C2" s="8" t="s">
        <v>26</v>
      </c>
    </row>
    <row r="3" spans="1:22" ht="32.1" x14ac:dyDescent="0.2">
      <c r="C3" s="23" t="s">
        <v>13</v>
      </c>
      <c r="D3" s="26" t="s">
        <v>21</v>
      </c>
      <c r="E3" s="26" t="s">
        <v>14</v>
      </c>
      <c r="F3" s="23" t="s">
        <v>12</v>
      </c>
      <c r="G3" s="23" t="s">
        <v>15</v>
      </c>
      <c r="H3" s="24" t="s">
        <v>1</v>
      </c>
      <c r="I3" s="25" t="s">
        <v>25</v>
      </c>
      <c r="J3" s="23" t="s">
        <v>2</v>
      </c>
      <c r="K3" s="26" t="s">
        <v>32</v>
      </c>
      <c r="L3" s="26" t="s">
        <v>22</v>
      </c>
      <c r="M3" s="25" t="s">
        <v>7</v>
      </c>
      <c r="N3" s="25" t="s">
        <v>16</v>
      </c>
      <c r="O3" s="25" t="s">
        <v>17</v>
      </c>
      <c r="P3" s="25" t="s">
        <v>18</v>
      </c>
      <c r="Q3" s="26" t="s">
        <v>9</v>
      </c>
      <c r="R3" s="26" t="s">
        <v>23</v>
      </c>
      <c r="S3" s="25" t="s">
        <v>8</v>
      </c>
      <c r="T3" s="25" t="s">
        <v>19</v>
      </c>
      <c r="U3" s="25" t="s">
        <v>20</v>
      </c>
      <c r="V3" s="25" t="s">
        <v>24</v>
      </c>
    </row>
    <row r="4" spans="1:22" x14ac:dyDescent="0.25">
      <c r="A4" t="s">
        <v>51</v>
      </c>
      <c r="C4" s="121" t="s">
        <v>28</v>
      </c>
      <c r="D4" s="10">
        <f>0.023*E4</f>
        <v>2.8087599999999999</v>
      </c>
      <c r="E4" s="10">
        <v>122.12</v>
      </c>
      <c r="F4" s="10">
        <v>1</v>
      </c>
      <c r="G4" s="12">
        <f>D4/E4</f>
        <v>2.3E-2</v>
      </c>
      <c r="H4" s="9"/>
      <c r="I4" s="9"/>
      <c r="J4" s="10" t="s">
        <v>31</v>
      </c>
      <c r="K4" s="10">
        <v>262.29000000000002</v>
      </c>
      <c r="L4" s="30">
        <f>G5*K4</f>
        <v>7.2392040000000009</v>
      </c>
      <c r="M4" s="9" t="s">
        <v>30</v>
      </c>
      <c r="N4" s="9">
        <v>57.5</v>
      </c>
      <c r="O4" s="9">
        <v>0.88900000000000001</v>
      </c>
      <c r="P4" s="13">
        <f>N4*O4</f>
        <v>51.1175</v>
      </c>
      <c r="Q4" s="10"/>
      <c r="R4" s="10"/>
      <c r="S4" s="9"/>
      <c r="T4" s="9"/>
      <c r="U4" s="9"/>
      <c r="V4" s="13">
        <f>T4*U4</f>
        <v>0</v>
      </c>
    </row>
    <row r="5" spans="1:22" x14ac:dyDescent="0.2">
      <c r="C5" s="10" t="s">
        <v>34</v>
      </c>
      <c r="D5" s="10">
        <f>E5*G5</f>
        <v>2.984664</v>
      </c>
      <c r="E5" s="10">
        <v>108.14</v>
      </c>
      <c r="F5" s="10">
        <v>1.2</v>
      </c>
      <c r="G5" s="12">
        <f>G4*F5</f>
        <v>2.76E-2</v>
      </c>
      <c r="H5" s="1"/>
      <c r="I5" s="1"/>
      <c r="J5" s="34" t="s">
        <v>29</v>
      </c>
      <c r="K5" s="35">
        <v>174.16</v>
      </c>
      <c r="L5" s="30">
        <f>G5*K5</f>
        <v>4.8068159999999995</v>
      </c>
      <c r="M5" s="1"/>
      <c r="N5" s="3"/>
      <c r="O5" s="3"/>
      <c r="P5" s="12">
        <f t="shared" ref="P5" si="0">N5*O5</f>
        <v>0</v>
      </c>
      <c r="Q5" s="10"/>
      <c r="R5" s="10"/>
      <c r="S5" s="9"/>
      <c r="T5" s="9"/>
      <c r="U5" s="9"/>
      <c r="V5" s="13">
        <f t="shared" ref="V5" si="1">T5*U5</f>
        <v>0</v>
      </c>
    </row>
    <row r="6" spans="1:22" x14ac:dyDescent="0.2">
      <c r="C6" s="12" t="s">
        <v>4</v>
      </c>
      <c r="D6" s="13">
        <f>SUM(D4:D5)</f>
        <v>5.7934239999999999</v>
      </c>
      <c r="E6" s="13">
        <f>SUM(E4:E5)</f>
        <v>230.26</v>
      </c>
      <c r="F6" s="12"/>
      <c r="G6" s="12">
        <f>SUM(G4:G5)</f>
        <v>5.0599999999999999E-2</v>
      </c>
      <c r="I6" s="32">
        <f>SUM(I4:I5)</f>
        <v>0</v>
      </c>
      <c r="L6" s="33">
        <f>SUM(L4:L5)</f>
        <v>12.04602</v>
      </c>
      <c r="P6" s="32">
        <f>SUM(P4:P5)</f>
        <v>51.1175</v>
      </c>
      <c r="R6" s="32">
        <f>SUM(R4:R5)</f>
        <v>0</v>
      </c>
      <c r="V6" s="32">
        <f>SUM(V4:V5)</f>
        <v>0</v>
      </c>
    </row>
    <row r="7" spans="1:22" x14ac:dyDescent="0.2">
      <c r="C7" s="5"/>
      <c r="D7" s="4"/>
      <c r="E7" s="4"/>
      <c r="F7" s="4"/>
      <c r="G7" s="5"/>
      <c r="H7" s="5"/>
      <c r="I7" s="5"/>
      <c r="M7" s="5"/>
      <c r="N7" s="5"/>
      <c r="O7" s="5"/>
      <c r="P7" s="5"/>
      <c r="Q7" s="5"/>
      <c r="R7" s="5"/>
      <c r="S7" s="5"/>
      <c r="T7" s="5"/>
      <c r="U7" s="5"/>
      <c r="V7" s="5"/>
    </row>
    <row r="8" spans="1:22" x14ac:dyDescent="0.2">
      <c r="C8" s="5"/>
      <c r="D8" s="4"/>
      <c r="E8" s="4"/>
      <c r="F8" s="4"/>
      <c r="G8" s="5"/>
      <c r="H8" s="5"/>
      <c r="K8" s="14" t="s">
        <v>56</v>
      </c>
      <c r="L8" s="66">
        <f>(T10/G4)*100</f>
        <v>90</v>
      </c>
      <c r="O8" s="5"/>
      <c r="P8" s="5"/>
      <c r="Q8" s="5"/>
      <c r="R8" s="5"/>
      <c r="S8" s="5"/>
    </row>
    <row r="9" spans="1:22" x14ac:dyDescent="0.2">
      <c r="C9" s="5"/>
      <c r="D9" s="4"/>
      <c r="E9" s="4"/>
      <c r="F9" s="4"/>
      <c r="G9" s="5"/>
      <c r="H9" s="5"/>
      <c r="K9" s="7" t="s">
        <v>57</v>
      </c>
      <c r="L9" s="65">
        <f>(S10/(E6)*100)</f>
        <v>92.178407018153393</v>
      </c>
      <c r="R9" s="6" t="s">
        <v>10</v>
      </c>
      <c r="S9" s="6" t="s">
        <v>11</v>
      </c>
      <c r="T9" s="6" t="s">
        <v>0</v>
      </c>
    </row>
    <row r="10" spans="1:22" x14ac:dyDescent="0.2">
      <c r="C10" s="5"/>
      <c r="D10" s="4"/>
      <c r="E10" s="4"/>
      <c r="F10" s="4"/>
      <c r="G10" s="5"/>
      <c r="H10" s="5"/>
      <c r="K10" s="14" t="s">
        <v>58</v>
      </c>
      <c r="L10" s="66">
        <f>(R10/D6)*100</f>
        <v>75.837276884964751</v>
      </c>
      <c r="P10" s="5"/>
      <c r="Q10" s="6" t="s">
        <v>3</v>
      </c>
      <c r="R10" s="11">
        <f>S10*T10</f>
        <v>4.3935750000000002</v>
      </c>
      <c r="S10" s="11">
        <v>212.25</v>
      </c>
      <c r="T10" s="31">
        <f>G4*0.9</f>
        <v>2.07E-2</v>
      </c>
    </row>
    <row r="11" spans="1:22" ht="17.25" x14ac:dyDescent="0.25">
      <c r="C11" s="5"/>
      <c r="D11" s="4"/>
      <c r="E11" s="4"/>
      <c r="F11" s="4"/>
      <c r="G11" s="5"/>
      <c r="H11" s="5"/>
      <c r="K11" s="7" t="s">
        <v>59</v>
      </c>
      <c r="L11" s="16">
        <f>(D6+I6+L6+P6+R6+V6)/R10</f>
        <v>15.694950922654101</v>
      </c>
      <c r="O11" s="5"/>
      <c r="P11" s="5"/>
      <c r="S11" s="2"/>
      <c r="T11" s="4"/>
    </row>
    <row r="12" spans="1:22" ht="17.25" x14ac:dyDescent="0.25">
      <c r="C12" s="5"/>
      <c r="D12" s="4"/>
      <c r="E12" s="4"/>
      <c r="F12" s="4"/>
      <c r="G12" s="5"/>
      <c r="H12" s="5"/>
      <c r="I12" s="5"/>
      <c r="K12" s="17" t="s">
        <v>60</v>
      </c>
      <c r="L12" s="18">
        <f>(D6+I6+L6)/R10</f>
        <v>4.0603481219735631</v>
      </c>
      <c r="O12" s="5"/>
      <c r="P12" s="5"/>
      <c r="S12" s="5"/>
    </row>
    <row r="13" spans="1:22" ht="17.25" x14ac:dyDescent="0.25">
      <c r="C13" s="5"/>
      <c r="D13" s="4"/>
      <c r="E13" s="4"/>
      <c r="F13" s="4"/>
      <c r="G13" s="5"/>
      <c r="H13" s="5"/>
      <c r="I13" s="5"/>
      <c r="K13" s="19" t="s">
        <v>61</v>
      </c>
      <c r="L13" s="20">
        <f>(P6+V6)/R10</f>
        <v>11.634602800680538</v>
      </c>
      <c r="M13" s="5"/>
      <c r="N13" s="115" t="s">
        <v>131</v>
      </c>
      <c r="O13" s="17">
        <f>G4/N4*1000</f>
        <v>0.4</v>
      </c>
      <c r="P13" s="5"/>
      <c r="U13" s="5"/>
      <c r="V13" s="5"/>
    </row>
    <row r="14" spans="1:22" x14ac:dyDescent="0.25">
      <c r="C14" s="8"/>
      <c r="D14"/>
      <c r="E14" s="4"/>
      <c r="F14" s="4"/>
      <c r="G14" s="5"/>
      <c r="H14" s="5"/>
      <c r="I14" s="5"/>
      <c r="K14" s="5"/>
      <c r="L14" s="5"/>
      <c r="M14" s="5"/>
      <c r="N14" s="5"/>
      <c r="O14" s="5"/>
      <c r="P14" s="5"/>
      <c r="Q14" s="5"/>
      <c r="R14" s="5"/>
      <c r="S14" s="5"/>
      <c r="T14" s="5"/>
      <c r="U14" s="5"/>
      <c r="V14" s="5"/>
    </row>
    <row r="15" spans="1:22" x14ac:dyDescent="0.25">
      <c r="B15" s="8"/>
      <c r="C15" s="8" t="s">
        <v>26</v>
      </c>
    </row>
    <row r="16" spans="1:22" ht="34.5" x14ac:dyDescent="0.25">
      <c r="C16" s="23" t="s">
        <v>13</v>
      </c>
      <c r="D16" s="26" t="s">
        <v>21</v>
      </c>
      <c r="E16" s="26" t="s">
        <v>14</v>
      </c>
      <c r="F16" s="23" t="s">
        <v>12</v>
      </c>
      <c r="G16" s="23" t="s">
        <v>15</v>
      </c>
      <c r="H16" s="24" t="s">
        <v>1</v>
      </c>
      <c r="I16" s="25" t="s">
        <v>25</v>
      </c>
      <c r="J16" s="23" t="s">
        <v>2</v>
      </c>
      <c r="K16" s="26" t="s">
        <v>14</v>
      </c>
      <c r="L16" s="26" t="s">
        <v>22</v>
      </c>
      <c r="M16" s="25" t="s">
        <v>7</v>
      </c>
      <c r="N16" s="25" t="s">
        <v>16</v>
      </c>
      <c r="O16" s="25" t="s">
        <v>17</v>
      </c>
      <c r="P16" s="25" t="s">
        <v>18</v>
      </c>
      <c r="Q16" s="26" t="s">
        <v>9</v>
      </c>
      <c r="R16" s="26" t="s">
        <v>23</v>
      </c>
      <c r="S16" s="25" t="s">
        <v>8</v>
      </c>
      <c r="T16" s="25" t="s">
        <v>19</v>
      </c>
      <c r="U16" s="25" t="s">
        <v>20</v>
      </c>
      <c r="V16" s="25" t="s">
        <v>24</v>
      </c>
    </row>
    <row r="17" spans="1:22" x14ac:dyDescent="0.25">
      <c r="A17" t="s">
        <v>52</v>
      </c>
      <c r="C17" s="121" t="s">
        <v>33</v>
      </c>
      <c r="D17" s="10">
        <f>0.023*E17</f>
        <v>3.6011099999999998</v>
      </c>
      <c r="E17" s="10">
        <v>156.57</v>
      </c>
      <c r="F17" s="10">
        <v>1</v>
      </c>
      <c r="G17" s="29">
        <f>D17/E17</f>
        <v>2.3E-2</v>
      </c>
      <c r="H17" s="9"/>
      <c r="I17" s="9"/>
      <c r="J17" s="10" t="s">
        <v>31</v>
      </c>
      <c r="K17" s="10">
        <v>262.29000000000002</v>
      </c>
      <c r="L17" s="30">
        <f>K17*G18</f>
        <v>7.2392040000000009</v>
      </c>
      <c r="M17" s="9" t="s">
        <v>30</v>
      </c>
      <c r="N17" s="9">
        <v>57.5</v>
      </c>
      <c r="O17" s="9">
        <v>0.88900000000000001</v>
      </c>
      <c r="P17" s="13">
        <f>N17*O17</f>
        <v>51.1175</v>
      </c>
      <c r="Q17" s="10"/>
      <c r="R17" s="10"/>
      <c r="S17" s="9"/>
      <c r="T17" s="9"/>
      <c r="U17" s="9"/>
      <c r="V17" s="13">
        <f>T17*U17</f>
        <v>0</v>
      </c>
    </row>
    <row r="18" spans="1:22" x14ac:dyDescent="0.25">
      <c r="C18" s="10" t="s">
        <v>34</v>
      </c>
      <c r="D18" s="10">
        <f>E18*G18</f>
        <v>2.984664</v>
      </c>
      <c r="E18" s="10">
        <v>108.14</v>
      </c>
      <c r="F18" s="10">
        <v>1.2</v>
      </c>
      <c r="G18" s="29">
        <f>G17*F18</f>
        <v>2.76E-2</v>
      </c>
      <c r="H18" s="1"/>
      <c r="I18" s="1"/>
      <c r="J18" s="34" t="s">
        <v>29</v>
      </c>
      <c r="K18" s="35">
        <v>174.16</v>
      </c>
      <c r="L18" s="30">
        <f>K18*G18</f>
        <v>4.8068159999999995</v>
      </c>
      <c r="M18" s="1"/>
      <c r="N18" s="3"/>
      <c r="O18" s="3"/>
      <c r="P18" s="27">
        <f t="shared" ref="P18" si="2">N18*O18</f>
        <v>0</v>
      </c>
      <c r="Q18" s="10"/>
      <c r="R18" s="10"/>
      <c r="S18" s="9"/>
      <c r="T18" s="9"/>
      <c r="U18" s="9"/>
      <c r="V18" s="13">
        <f t="shared" ref="V18" si="3">T18*U18</f>
        <v>0</v>
      </c>
    </row>
    <row r="19" spans="1:22" x14ac:dyDescent="0.25">
      <c r="C19" s="12" t="s">
        <v>4</v>
      </c>
      <c r="D19" s="13">
        <f>SUM(D17:D18)</f>
        <v>6.5857739999999998</v>
      </c>
      <c r="E19" s="13">
        <f>SUM(E17:E18)</f>
        <v>264.70999999999998</v>
      </c>
      <c r="F19" s="12"/>
      <c r="G19" s="29">
        <f>SUM(G17:G18)</f>
        <v>5.0599999999999999E-2</v>
      </c>
      <c r="I19" s="13">
        <f>SUM(I17:I18)</f>
        <v>0</v>
      </c>
      <c r="L19" s="30">
        <f>SUM(L17:L18)</f>
        <v>12.04602</v>
      </c>
      <c r="P19" s="13">
        <f>SUM(P17:P18)</f>
        <v>51.1175</v>
      </c>
      <c r="R19" s="13">
        <f>SUM(R17:R18)</f>
        <v>0</v>
      </c>
      <c r="V19" s="13">
        <f>SUM(V17:V18)</f>
        <v>0</v>
      </c>
    </row>
    <row r="20" spans="1:22" x14ac:dyDescent="0.25">
      <c r="C20" s="5"/>
      <c r="D20" s="4"/>
      <c r="E20" s="4"/>
      <c r="F20" s="4"/>
      <c r="G20" s="5"/>
      <c r="H20" s="5"/>
      <c r="I20" s="5"/>
      <c r="M20" s="5"/>
      <c r="N20" s="5"/>
      <c r="O20" s="5"/>
      <c r="P20" s="5"/>
      <c r="Q20" s="5"/>
      <c r="R20" s="5"/>
      <c r="S20" s="5"/>
      <c r="T20" s="5"/>
      <c r="U20" s="5"/>
      <c r="V20" s="5"/>
    </row>
    <row r="21" spans="1:22" x14ac:dyDescent="0.25">
      <c r="B21" s="5"/>
      <c r="C21" s="5"/>
      <c r="D21" s="4"/>
      <c r="E21" s="4"/>
      <c r="F21" s="4"/>
      <c r="G21" s="5"/>
      <c r="H21" s="5"/>
      <c r="K21" s="14" t="s">
        <v>56</v>
      </c>
      <c r="L21" s="66">
        <f>(T23/G17)*100</f>
        <v>90</v>
      </c>
      <c r="O21" s="5"/>
      <c r="P21" s="5"/>
      <c r="Q21" s="5"/>
      <c r="R21" s="5"/>
      <c r="S21" s="5"/>
    </row>
    <row r="22" spans="1:22" x14ac:dyDescent="0.25">
      <c r="B22" s="5"/>
      <c r="C22" s="5"/>
      <c r="D22" s="4"/>
      <c r="E22" s="4"/>
      <c r="F22" s="4"/>
      <c r="G22" s="5"/>
      <c r="H22" s="5"/>
      <c r="K22" s="7" t="s">
        <v>57</v>
      </c>
      <c r="L22" s="65">
        <f>(S23/(E19)*100)</f>
        <v>93.19255033810586</v>
      </c>
      <c r="R22" s="6" t="s">
        <v>10</v>
      </c>
      <c r="S22" s="6" t="s">
        <v>11</v>
      </c>
      <c r="T22" s="6" t="s">
        <v>0</v>
      </c>
    </row>
    <row r="23" spans="1:22" x14ac:dyDescent="0.25">
      <c r="B23" s="5"/>
      <c r="C23" s="5"/>
      <c r="D23" s="4"/>
      <c r="E23" s="4"/>
      <c r="F23" s="4"/>
      <c r="G23" s="5"/>
      <c r="H23" s="5"/>
      <c r="K23" s="14" t="s">
        <v>58</v>
      </c>
      <c r="L23" s="66">
        <f>(R23/D19)*100</f>
        <v>77.538084361838116</v>
      </c>
      <c r="P23" s="5"/>
      <c r="Q23" s="6" t="s">
        <v>3</v>
      </c>
      <c r="R23" s="11">
        <f>S23*T23</f>
        <v>5.1064829999999999</v>
      </c>
      <c r="S23" s="11">
        <v>246.69</v>
      </c>
      <c r="T23" s="31">
        <f>G17*0.9</f>
        <v>2.07E-2</v>
      </c>
    </row>
    <row r="24" spans="1:22" ht="17.25" x14ac:dyDescent="0.25">
      <c r="B24" s="5"/>
      <c r="C24" s="5"/>
      <c r="D24" s="4"/>
      <c r="E24" s="4"/>
      <c r="F24" s="4"/>
      <c r="G24" s="5"/>
      <c r="H24" s="5"/>
      <c r="K24" s="7" t="s">
        <v>59</v>
      </c>
      <c r="L24" s="16">
        <f>(D19+I19+L19+P19+R19+V19)/R23</f>
        <v>13.658969196607528</v>
      </c>
      <c r="O24" s="5"/>
      <c r="P24" s="5"/>
      <c r="S24" s="2"/>
      <c r="T24" s="4"/>
    </row>
    <row r="25" spans="1:22" ht="17.25" x14ac:dyDescent="0.25">
      <c r="B25" s="5"/>
      <c r="C25" s="5"/>
      <c r="D25" s="4"/>
      <c r="E25" s="4"/>
      <c r="F25" s="4"/>
      <c r="G25" s="5"/>
      <c r="H25" s="5"/>
      <c r="I25" s="5"/>
      <c r="K25" s="17" t="s">
        <v>60</v>
      </c>
      <c r="L25" s="18">
        <f>(D19+I19+L19)/R23</f>
        <v>3.6486548569729891</v>
      </c>
      <c r="O25" s="5"/>
      <c r="P25" s="5"/>
      <c r="S25" s="5"/>
    </row>
    <row r="26" spans="1:22" ht="17.25" x14ac:dyDescent="0.25">
      <c r="B26" s="5"/>
      <c r="C26" s="5"/>
      <c r="D26" s="4"/>
      <c r="E26" s="4"/>
      <c r="F26" s="4"/>
      <c r="G26" s="5"/>
      <c r="H26" s="5"/>
      <c r="I26" s="5"/>
      <c r="K26" s="19" t="s">
        <v>61</v>
      </c>
      <c r="L26" s="20">
        <f>(P19+V19)/R23</f>
        <v>10.010314339634538</v>
      </c>
      <c r="M26" s="5"/>
      <c r="N26" s="5"/>
      <c r="O26" s="5"/>
      <c r="P26" s="5"/>
      <c r="U26" s="5"/>
      <c r="V26" s="5"/>
    </row>
    <row r="27" spans="1:22" x14ac:dyDescent="0.25">
      <c r="B27" s="5"/>
      <c r="C27" s="8"/>
      <c r="D27"/>
      <c r="E27" s="4"/>
      <c r="F27" s="4"/>
      <c r="G27" s="5"/>
      <c r="H27" s="5"/>
      <c r="I27" s="5"/>
      <c r="K27" s="5"/>
      <c r="L27" s="5"/>
      <c r="M27" s="5"/>
      <c r="N27" s="5"/>
      <c r="O27" s="5"/>
      <c r="P27" s="5"/>
      <c r="Q27" s="5"/>
      <c r="R27" s="5"/>
      <c r="S27" s="5"/>
      <c r="T27" s="5"/>
      <c r="U27" s="5"/>
      <c r="V27" s="5"/>
    </row>
    <row r="28" spans="1:22" x14ac:dyDescent="0.25">
      <c r="B28" s="5"/>
      <c r="C28" s="8" t="s">
        <v>26</v>
      </c>
    </row>
    <row r="29" spans="1:22" ht="34.5" x14ac:dyDescent="0.25">
      <c r="C29" s="23" t="s">
        <v>13</v>
      </c>
      <c r="D29" s="26" t="s">
        <v>21</v>
      </c>
      <c r="E29" s="26" t="s">
        <v>14</v>
      </c>
      <c r="F29" s="23" t="s">
        <v>12</v>
      </c>
      <c r="G29" s="23" t="s">
        <v>15</v>
      </c>
      <c r="H29" s="24" t="s">
        <v>1</v>
      </c>
      <c r="I29" s="25" t="s">
        <v>25</v>
      </c>
      <c r="J29" s="23" t="s">
        <v>2</v>
      </c>
      <c r="K29" s="26" t="s">
        <v>14</v>
      </c>
      <c r="L29" s="26" t="s">
        <v>22</v>
      </c>
      <c r="M29" s="25" t="s">
        <v>7</v>
      </c>
      <c r="N29" s="25" t="s">
        <v>16</v>
      </c>
      <c r="O29" s="25" t="s">
        <v>17</v>
      </c>
      <c r="P29" s="25" t="s">
        <v>18</v>
      </c>
      <c r="Q29" s="26" t="s">
        <v>9</v>
      </c>
      <c r="R29" s="26" t="s">
        <v>23</v>
      </c>
      <c r="S29" s="25" t="s">
        <v>8</v>
      </c>
      <c r="T29" s="25" t="s">
        <v>19</v>
      </c>
      <c r="U29" s="25" t="s">
        <v>20</v>
      </c>
      <c r="V29" s="25" t="s">
        <v>24</v>
      </c>
    </row>
    <row r="30" spans="1:22" x14ac:dyDescent="0.25">
      <c r="A30" t="s">
        <v>53</v>
      </c>
      <c r="C30" s="121" t="s">
        <v>35</v>
      </c>
      <c r="D30" s="10">
        <f>0.023*E30</f>
        <v>4.8799099999999997</v>
      </c>
      <c r="E30" s="10">
        <v>212.17</v>
      </c>
      <c r="F30" s="10">
        <v>1</v>
      </c>
      <c r="G30" s="29">
        <f>D30/E30</f>
        <v>2.3E-2</v>
      </c>
      <c r="H30" s="9"/>
      <c r="I30" s="9"/>
      <c r="J30" s="10" t="s">
        <v>31</v>
      </c>
      <c r="K30" s="10">
        <v>262.29000000000002</v>
      </c>
      <c r="L30" s="30">
        <f>K30*G31</f>
        <v>7.2392040000000009</v>
      </c>
      <c r="M30" s="9" t="s">
        <v>30</v>
      </c>
      <c r="N30" s="9">
        <v>57.5</v>
      </c>
      <c r="O30" s="9">
        <v>0.88900000000000001</v>
      </c>
      <c r="P30" s="13">
        <f>N30*O30</f>
        <v>51.1175</v>
      </c>
      <c r="Q30" s="10"/>
      <c r="R30" s="10"/>
      <c r="S30" s="9"/>
      <c r="T30" s="9"/>
      <c r="U30" s="9"/>
      <c r="V30" s="13">
        <f>T30*U30</f>
        <v>0</v>
      </c>
    </row>
    <row r="31" spans="1:22" x14ac:dyDescent="0.25">
      <c r="C31" s="10" t="s">
        <v>34</v>
      </c>
      <c r="D31" s="10">
        <f>E31*G31</f>
        <v>2.984664</v>
      </c>
      <c r="E31" s="10">
        <v>108.14</v>
      </c>
      <c r="F31" s="10">
        <v>1.2</v>
      </c>
      <c r="G31" s="29">
        <f>G30*F31</f>
        <v>2.76E-2</v>
      </c>
      <c r="H31" s="1"/>
      <c r="I31" s="1"/>
      <c r="J31" s="34" t="s">
        <v>29</v>
      </c>
      <c r="K31" s="35">
        <v>174.16</v>
      </c>
      <c r="L31" s="30">
        <f>K31*G31</f>
        <v>4.8068159999999995</v>
      </c>
      <c r="M31" s="1"/>
      <c r="N31" s="3"/>
      <c r="O31" s="3"/>
      <c r="P31" s="27">
        <f t="shared" ref="P31" si="4">N31*O31</f>
        <v>0</v>
      </c>
      <c r="Q31" s="10"/>
      <c r="R31" s="10"/>
      <c r="S31" s="9"/>
      <c r="T31" s="9"/>
      <c r="U31" s="9"/>
      <c r="V31" s="13">
        <f t="shared" ref="V31" si="5">T31*U31</f>
        <v>0</v>
      </c>
    </row>
    <row r="32" spans="1:22" x14ac:dyDescent="0.25">
      <c r="C32" s="12" t="s">
        <v>4</v>
      </c>
      <c r="D32" s="13">
        <f>SUM(D30:D31)</f>
        <v>7.8645739999999993</v>
      </c>
      <c r="E32" s="13">
        <f>SUM(E30:E31)</f>
        <v>320.31</v>
      </c>
      <c r="F32" s="12"/>
      <c r="G32" s="29">
        <f>SUM(G30:G31)</f>
        <v>5.0599999999999999E-2</v>
      </c>
      <c r="I32" s="13">
        <f>SUM(I30:I31)</f>
        <v>0</v>
      </c>
      <c r="L32" s="30">
        <f>SUM(L30:L31)</f>
        <v>12.04602</v>
      </c>
      <c r="P32" s="13">
        <f>SUM(P30:P31)</f>
        <v>51.1175</v>
      </c>
      <c r="R32" s="13">
        <f>SUM(R30:R31)</f>
        <v>0</v>
      </c>
      <c r="V32" s="13">
        <f>SUM(V30:V31)</f>
        <v>0</v>
      </c>
    </row>
    <row r="33" spans="1:22" x14ac:dyDescent="0.25">
      <c r="C33" s="5"/>
      <c r="D33" s="4"/>
      <c r="E33" s="4"/>
      <c r="F33" s="4"/>
      <c r="G33" s="5"/>
      <c r="H33" s="5"/>
      <c r="I33" s="5"/>
      <c r="M33" s="5"/>
      <c r="N33" s="5"/>
      <c r="O33" s="5"/>
      <c r="P33" s="5"/>
      <c r="Q33" s="5"/>
      <c r="R33" s="5"/>
      <c r="S33" s="5"/>
      <c r="T33" s="5"/>
      <c r="U33" s="5"/>
      <c r="V33" s="5"/>
    </row>
    <row r="34" spans="1:22" x14ac:dyDescent="0.25">
      <c r="C34" s="5"/>
      <c r="D34" s="4"/>
      <c r="E34" s="4"/>
      <c r="F34" s="4"/>
      <c r="G34" s="5"/>
      <c r="H34" s="5"/>
      <c r="K34" s="14" t="s">
        <v>56</v>
      </c>
      <c r="L34" s="66">
        <f>(T36/G30)*100</f>
        <v>90</v>
      </c>
      <c r="O34" s="5"/>
      <c r="P34" s="5"/>
      <c r="Q34" s="5"/>
      <c r="R34" s="5"/>
      <c r="S34" s="5"/>
    </row>
    <row r="35" spans="1:22" x14ac:dyDescent="0.25">
      <c r="C35" s="5"/>
      <c r="D35" s="4"/>
      <c r="E35" s="4"/>
      <c r="F35" s="4"/>
      <c r="G35" s="5"/>
      <c r="H35" s="5"/>
      <c r="K35" s="7" t="s">
        <v>57</v>
      </c>
      <c r="L35" s="65">
        <f>(S36/(E32)*100)</f>
        <v>94.358590115825294</v>
      </c>
      <c r="R35" s="6" t="s">
        <v>10</v>
      </c>
      <c r="S35" s="6" t="s">
        <v>11</v>
      </c>
      <c r="T35" s="6" t="s">
        <v>0</v>
      </c>
    </row>
    <row r="36" spans="1:22" x14ac:dyDescent="0.25">
      <c r="C36" s="5"/>
      <c r="D36" s="4"/>
      <c r="E36" s="4"/>
      <c r="F36" s="4"/>
      <c r="G36" s="5"/>
      <c r="H36" s="5"/>
      <c r="K36" s="14" t="s">
        <v>58</v>
      </c>
      <c r="L36" s="66">
        <f>(R36/D32)*100</f>
        <v>79.551263679380483</v>
      </c>
      <c r="P36" s="5"/>
      <c r="Q36" s="6" t="s">
        <v>3</v>
      </c>
      <c r="R36" s="11">
        <f>S36*T36</f>
        <v>6.2563680000000002</v>
      </c>
      <c r="S36" s="11">
        <v>302.24</v>
      </c>
      <c r="T36" s="31">
        <f>G30*0.9</f>
        <v>2.07E-2</v>
      </c>
    </row>
    <row r="37" spans="1:22" ht="17.25" x14ac:dyDescent="0.25">
      <c r="C37" s="5"/>
      <c r="D37" s="4"/>
      <c r="E37" s="4"/>
      <c r="F37" s="4"/>
      <c r="G37" s="5"/>
      <c r="H37" s="5"/>
      <c r="K37" s="7" t="s">
        <v>59</v>
      </c>
      <c r="L37" s="16">
        <f>(D32+I32+L32+P32+R32+V32)/R36</f>
        <v>11.352927768954766</v>
      </c>
      <c r="O37" s="5"/>
      <c r="P37" s="5"/>
      <c r="S37" s="2"/>
      <c r="T37" s="4"/>
    </row>
    <row r="38" spans="1:22" ht="17.25" x14ac:dyDescent="0.25">
      <c r="C38" s="5"/>
      <c r="D38" s="4"/>
      <c r="E38" s="4"/>
      <c r="F38" s="4"/>
      <c r="G38" s="5"/>
      <c r="H38" s="5"/>
      <c r="I38" s="5"/>
      <c r="K38" s="17" t="s">
        <v>60</v>
      </c>
      <c r="L38" s="18">
        <f>(D32+I32+L32)/R36</f>
        <v>3.1824525027939532</v>
      </c>
      <c r="O38" s="5"/>
      <c r="P38" s="5"/>
      <c r="S38" s="5"/>
    </row>
    <row r="39" spans="1:22" ht="17.25" x14ac:dyDescent="0.25">
      <c r="C39" s="5"/>
      <c r="D39" s="4"/>
      <c r="E39" s="4"/>
      <c r="F39" s="4"/>
      <c r="G39" s="5"/>
      <c r="H39" s="5"/>
      <c r="I39" s="5"/>
      <c r="K39" s="19" t="s">
        <v>61</v>
      </c>
      <c r="L39" s="20">
        <f>(P32+V32)/R36</f>
        <v>8.170475266160814</v>
      </c>
      <c r="M39" s="5"/>
      <c r="N39" s="5"/>
      <c r="O39" s="5"/>
      <c r="P39" s="5"/>
      <c r="U39" s="5"/>
      <c r="V39" s="5"/>
    </row>
    <row r="40" spans="1:22" x14ac:dyDescent="0.25">
      <c r="C40" s="8"/>
      <c r="D40"/>
      <c r="E40" s="4"/>
      <c r="F40" s="4"/>
      <c r="G40" s="5"/>
      <c r="H40" s="5"/>
      <c r="I40" s="5"/>
      <c r="K40" s="5"/>
      <c r="L40" s="5"/>
      <c r="M40" s="5"/>
      <c r="N40" s="5"/>
      <c r="O40" s="5"/>
      <c r="P40" s="5"/>
      <c r="Q40" s="5"/>
      <c r="R40" s="5"/>
      <c r="S40" s="5"/>
      <c r="T40" s="5"/>
      <c r="U40" s="5"/>
      <c r="V40" s="5"/>
    </row>
    <row r="41" spans="1:22" x14ac:dyDescent="0.25">
      <c r="B41" s="5"/>
      <c r="C41" s="8" t="s">
        <v>26</v>
      </c>
    </row>
    <row r="42" spans="1:22" ht="34.5" x14ac:dyDescent="0.25">
      <c r="C42" s="23" t="s">
        <v>13</v>
      </c>
      <c r="D42" s="26" t="s">
        <v>21</v>
      </c>
      <c r="E42" s="26" t="s">
        <v>14</v>
      </c>
      <c r="F42" s="23" t="s">
        <v>12</v>
      </c>
      <c r="G42" s="23" t="s">
        <v>15</v>
      </c>
      <c r="H42" s="24" t="s">
        <v>1</v>
      </c>
      <c r="I42" s="25" t="s">
        <v>25</v>
      </c>
      <c r="J42" s="23" t="s">
        <v>2</v>
      </c>
      <c r="K42" s="26" t="s">
        <v>14</v>
      </c>
      <c r="L42" s="26" t="s">
        <v>22</v>
      </c>
      <c r="M42" s="25" t="s">
        <v>7</v>
      </c>
      <c r="N42" s="25" t="s">
        <v>16</v>
      </c>
      <c r="O42" s="25" t="s">
        <v>17</v>
      </c>
      <c r="P42" s="25" t="s">
        <v>18</v>
      </c>
      <c r="Q42" s="26" t="s">
        <v>9</v>
      </c>
      <c r="R42" s="26" t="s">
        <v>23</v>
      </c>
      <c r="S42" s="25" t="s">
        <v>8</v>
      </c>
      <c r="T42" s="25" t="s">
        <v>19</v>
      </c>
      <c r="U42" s="25" t="s">
        <v>20</v>
      </c>
      <c r="V42" s="25" t="s">
        <v>24</v>
      </c>
    </row>
    <row r="43" spans="1:22" ht="30" x14ac:dyDescent="0.25">
      <c r="A43" t="s">
        <v>54</v>
      </c>
      <c r="C43" s="123" t="s">
        <v>132</v>
      </c>
      <c r="D43" s="10">
        <f>0.023*E43</f>
        <v>7.1477099999999991</v>
      </c>
      <c r="E43" s="10">
        <v>310.77</v>
      </c>
      <c r="F43" s="10">
        <v>1</v>
      </c>
      <c r="G43" s="29">
        <f>D43/E43</f>
        <v>2.3E-2</v>
      </c>
      <c r="H43" s="9"/>
      <c r="I43" s="9"/>
      <c r="J43" s="10" t="s">
        <v>31</v>
      </c>
      <c r="K43" s="10">
        <v>262.29000000000002</v>
      </c>
      <c r="L43" s="30">
        <f>K43*G44</f>
        <v>7.2392040000000009</v>
      </c>
      <c r="M43" s="9" t="s">
        <v>30</v>
      </c>
      <c r="N43" s="9">
        <v>57.5</v>
      </c>
      <c r="O43" s="9">
        <v>0.88900000000000001</v>
      </c>
      <c r="P43" s="13">
        <f>N43*O43</f>
        <v>51.1175</v>
      </c>
      <c r="Q43" s="10"/>
      <c r="R43" s="10"/>
      <c r="S43" s="9"/>
      <c r="T43" s="9"/>
      <c r="U43" s="9"/>
      <c r="V43" s="13">
        <f>T43*U43</f>
        <v>0</v>
      </c>
    </row>
    <row r="44" spans="1:22" x14ac:dyDescent="0.25">
      <c r="C44" s="10" t="s">
        <v>34</v>
      </c>
      <c r="D44" s="10">
        <f>E44*G44</f>
        <v>2.984664</v>
      </c>
      <c r="E44" s="10">
        <v>108.14</v>
      </c>
      <c r="F44" s="10">
        <v>1.2</v>
      </c>
      <c r="G44" s="29">
        <f>G43*F44</f>
        <v>2.76E-2</v>
      </c>
      <c r="H44" s="1"/>
      <c r="I44" s="1"/>
      <c r="J44" s="34" t="s">
        <v>29</v>
      </c>
      <c r="K44" s="35">
        <v>174.16</v>
      </c>
      <c r="L44" s="30">
        <f>K44*G44</f>
        <v>4.8068159999999995</v>
      </c>
      <c r="M44" s="1"/>
      <c r="N44" s="3"/>
      <c r="O44" s="3"/>
      <c r="P44" s="27">
        <f t="shared" ref="P44" si="6">N44*O44</f>
        <v>0</v>
      </c>
      <c r="Q44" s="10"/>
      <c r="R44" s="10"/>
      <c r="S44" s="9"/>
      <c r="T44" s="9"/>
      <c r="U44" s="9"/>
      <c r="V44" s="13">
        <f t="shared" ref="V44" si="7">T44*U44</f>
        <v>0</v>
      </c>
    </row>
    <row r="45" spans="1:22" x14ac:dyDescent="0.25">
      <c r="C45" s="12" t="s">
        <v>4</v>
      </c>
      <c r="D45" s="13">
        <f>SUM(D43:D44)</f>
        <v>10.132373999999999</v>
      </c>
      <c r="E45" s="13">
        <f>SUM(E43:E44)</f>
        <v>418.90999999999997</v>
      </c>
      <c r="F45" s="12"/>
      <c r="G45" s="29">
        <f>SUM(G43:G44)</f>
        <v>5.0599999999999999E-2</v>
      </c>
      <c r="I45" s="13">
        <f>SUM(I43:I44)</f>
        <v>0</v>
      </c>
      <c r="L45" s="30">
        <f>SUM(L43:L44)</f>
        <v>12.04602</v>
      </c>
      <c r="P45" s="13">
        <f>SUM(P43:P44)</f>
        <v>51.1175</v>
      </c>
      <c r="R45" s="13">
        <f>SUM(R43:R44)</f>
        <v>0</v>
      </c>
      <c r="V45" s="13">
        <f>SUM(V43:V44)</f>
        <v>0</v>
      </c>
    </row>
    <row r="46" spans="1:22" x14ac:dyDescent="0.25">
      <c r="C46" s="5"/>
      <c r="D46" s="4"/>
      <c r="E46" s="4"/>
      <c r="F46" s="4"/>
      <c r="G46" s="5"/>
      <c r="H46" s="5"/>
      <c r="I46" s="5"/>
      <c r="M46" s="5"/>
      <c r="N46" s="5"/>
      <c r="O46" s="5"/>
      <c r="P46" s="5"/>
      <c r="Q46" s="5"/>
      <c r="R46" s="5"/>
      <c r="S46" s="5"/>
      <c r="T46" s="5"/>
      <c r="U46" s="5"/>
      <c r="V46" s="5"/>
    </row>
    <row r="47" spans="1:22" x14ac:dyDescent="0.25">
      <c r="C47" s="5"/>
      <c r="D47" s="4"/>
      <c r="E47" s="4"/>
      <c r="F47" s="4"/>
      <c r="G47" s="5"/>
      <c r="H47" s="5"/>
      <c r="K47" s="14" t="s">
        <v>56</v>
      </c>
      <c r="L47" s="66">
        <f>(T49/G43)*100</f>
        <v>90</v>
      </c>
      <c r="O47" s="5"/>
      <c r="P47" s="5"/>
      <c r="Q47" s="5"/>
      <c r="R47" s="5"/>
      <c r="S47" s="5"/>
    </row>
    <row r="48" spans="1:22" x14ac:dyDescent="0.25">
      <c r="C48" s="5"/>
      <c r="D48" s="4"/>
      <c r="E48" s="4"/>
      <c r="F48" s="4"/>
      <c r="G48" s="5"/>
      <c r="H48" s="5"/>
      <c r="K48" s="7" t="s">
        <v>57</v>
      </c>
      <c r="L48" s="65">
        <f>(S49/(E45)*100)</f>
        <v>95.700747177197968</v>
      </c>
      <c r="R48" s="6" t="s">
        <v>10</v>
      </c>
      <c r="S48" s="6" t="s">
        <v>11</v>
      </c>
      <c r="T48" s="6" t="s">
        <v>0</v>
      </c>
    </row>
    <row r="49" spans="1:22" x14ac:dyDescent="0.25">
      <c r="C49" s="5"/>
      <c r="D49" s="4"/>
      <c r="E49" s="4"/>
      <c r="F49" s="4"/>
      <c r="G49" s="5"/>
      <c r="H49" s="5"/>
      <c r="K49" s="14" t="s">
        <v>58</v>
      </c>
      <c r="L49" s="66">
        <f>(R49/D45)*100</f>
        <v>81.902128760742556</v>
      </c>
      <c r="P49" s="5"/>
      <c r="Q49" s="6" t="s">
        <v>3</v>
      </c>
      <c r="R49" s="11">
        <f>S49*T49</f>
        <v>8.2986299999999993</v>
      </c>
      <c r="S49" s="11">
        <v>400.9</v>
      </c>
      <c r="T49" s="31">
        <f>G43*0.9</f>
        <v>2.07E-2</v>
      </c>
    </row>
    <row r="50" spans="1:22" ht="17.25" x14ac:dyDescent="0.25">
      <c r="C50" s="5"/>
      <c r="D50" s="4"/>
      <c r="E50" s="4"/>
      <c r="F50" s="4"/>
      <c r="G50" s="5"/>
      <c r="H50" s="5"/>
      <c r="K50" s="7" t="s">
        <v>59</v>
      </c>
      <c r="L50" s="16">
        <f>(D45+I45+L45+P45+R45+V45)/R49</f>
        <v>8.8322884620714515</v>
      </c>
      <c r="O50" s="5"/>
      <c r="P50" s="5"/>
      <c r="S50" s="2"/>
      <c r="T50" s="4"/>
    </row>
    <row r="51" spans="1:22" ht="17.25" x14ac:dyDescent="0.25">
      <c r="C51" s="5"/>
      <c r="D51" s="4"/>
      <c r="E51" s="4"/>
      <c r="F51" s="4"/>
      <c r="G51" s="5"/>
      <c r="H51" s="5"/>
      <c r="I51" s="5"/>
      <c r="K51" s="17" t="s">
        <v>60</v>
      </c>
      <c r="L51" s="18">
        <f>(D45+I45+L45)/R49</f>
        <v>2.6725367922175103</v>
      </c>
      <c r="O51" s="5"/>
      <c r="P51" s="5"/>
      <c r="S51" s="5"/>
    </row>
    <row r="52" spans="1:22" ht="17.25" x14ac:dyDescent="0.25">
      <c r="C52" s="5"/>
      <c r="D52" s="4"/>
      <c r="E52" s="4"/>
      <c r="F52" s="4"/>
      <c r="G52" s="5"/>
      <c r="H52" s="5"/>
      <c r="I52" s="5"/>
      <c r="K52" s="19" t="s">
        <v>61</v>
      </c>
      <c r="L52" s="20">
        <f>(P45+V45)/R49</f>
        <v>6.1597516698539403</v>
      </c>
      <c r="M52" s="5"/>
      <c r="N52" s="5"/>
      <c r="O52" s="5"/>
      <c r="P52" s="5"/>
      <c r="U52" s="5"/>
      <c r="V52" s="5"/>
    </row>
    <row r="53" spans="1:22" x14ac:dyDescent="0.25">
      <c r="C53" s="8"/>
      <c r="D53"/>
      <c r="E53" s="4"/>
      <c r="F53" s="4"/>
      <c r="G53" s="5"/>
      <c r="H53" s="5"/>
      <c r="I53" s="5"/>
      <c r="K53" s="5"/>
      <c r="L53" s="5"/>
      <c r="M53" s="5"/>
      <c r="N53" s="5"/>
      <c r="O53" s="5"/>
      <c r="P53" s="5"/>
      <c r="Q53" s="5"/>
      <c r="R53" s="5"/>
      <c r="S53" s="5"/>
      <c r="T53" s="5"/>
      <c r="U53" s="5"/>
      <c r="V53" s="5"/>
    </row>
    <row r="54" spans="1:22" x14ac:dyDescent="0.25">
      <c r="B54" s="5"/>
      <c r="C54" s="8" t="s">
        <v>26</v>
      </c>
    </row>
    <row r="55" spans="1:22" ht="34.5" x14ac:dyDescent="0.25">
      <c r="C55" s="23" t="s">
        <v>13</v>
      </c>
      <c r="D55" s="26" t="s">
        <v>21</v>
      </c>
      <c r="E55" s="26" t="s">
        <v>14</v>
      </c>
      <c r="F55" s="23" t="s">
        <v>12</v>
      </c>
      <c r="G55" s="23" t="s">
        <v>15</v>
      </c>
      <c r="H55" s="24" t="s">
        <v>1</v>
      </c>
      <c r="I55" s="25" t="s">
        <v>25</v>
      </c>
      <c r="J55" s="23" t="s">
        <v>2</v>
      </c>
      <c r="K55" s="26" t="s">
        <v>14</v>
      </c>
      <c r="L55" s="26" t="s">
        <v>22</v>
      </c>
      <c r="M55" s="25" t="s">
        <v>7</v>
      </c>
      <c r="N55" s="25" t="s">
        <v>16</v>
      </c>
      <c r="O55" s="25" t="s">
        <v>17</v>
      </c>
      <c r="P55" s="25" t="s">
        <v>18</v>
      </c>
      <c r="Q55" s="26" t="s">
        <v>9</v>
      </c>
      <c r="R55" s="26" t="s">
        <v>23</v>
      </c>
      <c r="S55" s="25" t="s">
        <v>8</v>
      </c>
      <c r="T55" s="25" t="s">
        <v>19</v>
      </c>
      <c r="U55" s="25" t="s">
        <v>20</v>
      </c>
      <c r="V55" s="25" t="s">
        <v>24</v>
      </c>
    </row>
    <row r="56" spans="1:22" x14ac:dyDescent="0.25">
      <c r="A56" t="s">
        <v>55</v>
      </c>
      <c r="C56" s="121" t="s">
        <v>50</v>
      </c>
      <c r="D56" s="10">
        <f>0.023*E56</f>
        <v>10.131499999999999</v>
      </c>
      <c r="E56" s="10">
        <v>440.5</v>
      </c>
      <c r="F56" s="10">
        <v>1</v>
      </c>
      <c r="G56" s="29">
        <f>D56/E56</f>
        <v>2.2999999999999996E-2</v>
      </c>
      <c r="H56" s="9"/>
      <c r="I56" s="9"/>
      <c r="J56" s="10" t="s">
        <v>31</v>
      </c>
      <c r="K56" s="10">
        <v>262.29000000000002</v>
      </c>
      <c r="L56" s="30">
        <f>K56*G57</f>
        <v>7.239204</v>
      </c>
      <c r="M56" s="9" t="s">
        <v>30</v>
      </c>
      <c r="N56" s="9">
        <v>57.5</v>
      </c>
      <c r="O56" s="9">
        <v>0.88900000000000001</v>
      </c>
      <c r="P56" s="13">
        <f>N56*O56</f>
        <v>51.1175</v>
      </c>
      <c r="Q56" s="10"/>
      <c r="R56" s="10"/>
      <c r="S56" s="9"/>
      <c r="T56" s="9"/>
      <c r="U56" s="9"/>
      <c r="V56" s="13">
        <f>T56*U56</f>
        <v>0</v>
      </c>
    </row>
    <row r="57" spans="1:22" x14ac:dyDescent="0.25">
      <c r="C57" s="10" t="s">
        <v>34</v>
      </c>
      <c r="D57" s="10">
        <f>E57*G57</f>
        <v>2.9846639999999995</v>
      </c>
      <c r="E57" s="10">
        <v>108.14</v>
      </c>
      <c r="F57" s="10">
        <v>1.2</v>
      </c>
      <c r="G57" s="29">
        <f>G56*F57</f>
        <v>2.7599999999999996E-2</v>
      </c>
      <c r="H57" s="1"/>
      <c r="I57" s="1"/>
      <c r="J57" s="34" t="s">
        <v>29</v>
      </c>
      <c r="K57" s="35">
        <v>174.16</v>
      </c>
      <c r="L57" s="30">
        <f>K57*G57</f>
        <v>4.8068159999999995</v>
      </c>
      <c r="M57" s="1"/>
      <c r="N57" s="3"/>
      <c r="O57" s="3"/>
      <c r="P57" s="27">
        <f t="shared" ref="P57" si="8">N57*O57</f>
        <v>0</v>
      </c>
      <c r="Q57" s="10"/>
      <c r="R57" s="10"/>
      <c r="S57" s="9"/>
      <c r="T57" s="9"/>
      <c r="U57" s="9"/>
      <c r="V57" s="13">
        <f t="shared" ref="V57" si="9">T57*U57</f>
        <v>0</v>
      </c>
    </row>
    <row r="58" spans="1:22" x14ac:dyDescent="0.25">
      <c r="C58" s="12" t="s">
        <v>4</v>
      </c>
      <c r="D58" s="13">
        <f>SUM(D56:D57)</f>
        <v>13.116163999999998</v>
      </c>
      <c r="E58" s="13">
        <f>SUM(E56:E57)</f>
        <v>548.64</v>
      </c>
      <c r="F58" s="12"/>
      <c r="G58" s="29">
        <f>SUM(G56:G57)</f>
        <v>5.0599999999999992E-2</v>
      </c>
      <c r="I58" s="13">
        <f>SUM(I56:I57)</f>
        <v>0</v>
      </c>
      <c r="L58" s="30">
        <f>SUM(L56:L57)</f>
        <v>12.046019999999999</v>
      </c>
      <c r="P58" s="13">
        <f>SUM(P56:P57)</f>
        <v>51.1175</v>
      </c>
      <c r="R58" s="13">
        <f>SUM(R56:R57)</f>
        <v>0</v>
      </c>
      <c r="V58" s="13">
        <f>SUM(V56:V57)</f>
        <v>0</v>
      </c>
    </row>
    <row r="59" spans="1:22" x14ac:dyDescent="0.25">
      <c r="C59" s="5"/>
      <c r="D59" s="4"/>
      <c r="E59" s="4"/>
      <c r="F59" s="4"/>
      <c r="G59" s="5"/>
      <c r="H59" s="5"/>
      <c r="I59" s="5"/>
      <c r="M59" s="5"/>
      <c r="N59" s="5"/>
      <c r="O59" s="5"/>
      <c r="P59" s="5"/>
      <c r="Q59" s="5"/>
      <c r="R59" s="5"/>
      <c r="S59" s="5"/>
      <c r="T59" s="5"/>
      <c r="U59" s="5"/>
      <c r="V59" s="5"/>
    </row>
    <row r="60" spans="1:22" x14ac:dyDescent="0.25">
      <c r="C60" s="5"/>
      <c r="D60" s="4"/>
      <c r="E60" s="4"/>
      <c r="F60" s="4"/>
      <c r="G60" s="5"/>
      <c r="H60" s="5"/>
      <c r="K60" s="14" t="s">
        <v>56</v>
      </c>
      <c r="L60" s="66">
        <f>(T62/G56)*100</f>
        <v>90</v>
      </c>
      <c r="O60" s="5"/>
      <c r="P60" s="5"/>
      <c r="Q60" s="5"/>
      <c r="R60" s="5"/>
      <c r="S60" s="5"/>
    </row>
    <row r="61" spans="1:22" x14ac:dyDescent="0.25">
      <c r="C61" s="5"/>
      <c r="D61" s="4"/>
      <c r="E61" s="4"/>
      <c r="F61" s="4"/>
      <c r="G61" s="5"/>
      <c r="H61" s="5"/>
      <c r="K61" s="7" t="s">
        <v>57</v>
      </c>
      <c r="L61" s="65">
        <f>(S62/(E58)*100)</f>
        <v>96.715514727325754</v>
      </c>
      <c r="R61" s="6" t="s">
        <v>10</v>
      </c>
      <c r="S61" s="6" t="s">
        <v>11</v>
      </c>
      <c r="T61" s="6" t="s">
        <v>0</v>
      </c>
    </row>
    <row r="62" spans="1:22" x14ac:dyDescent="0.25">
      <c r="C62" s="5"/>
      <c r="D62" s="4"/>
      <c r="E62" s="4"/>
      <c r="F62" s="4"/>
      <c r="G62" s="5"/>
      <c r="H62" s="5"/>
      <c r="K62" s="14" t="s">
        <v>58</v>
      </c>
      <c r="L62" s="66">
        <f>(R62/D58)*100</f>
        <v>83.742731487651426</v>
      </c>
      <c r="P62" s="5"/>
      <c r="Q62" s="6" t="s">
        <v>3</v>
      </c>
      <c r="R62" s="11">
        <f>S62*T62</f>
        <v>10.983833999999998</v>
      </c>
      <c r="S62" s="11">
        <v>530.62</v>
      </c>
      <c r="T62" s="31">
        <f>G56*0.9</f>
        <v>2.0699999999999996E-2</v>
      </c>
    </row>
    <row r="63" spans="1:22" ht="17.25" x14ac:dyDescent="0.25">
      <c r="C63" s="5"/>
      <c r="D63" s="4"/>
      <c r="E63" s="4"/>
      <c r="F63" s="4"/>
      <c r="G63" s="5"/>
      <c r="H63" s="5"/>
      <c r="K63" s="7" t="s">
        <v>59</v>
      </c>
      <c r="L63" s="16">
        <f>(D58+I58+L58+P58+R58+V58)/R62</f>
        <v>6.9447229446475625</v>
      </c>
      <c r="O63" s="5"/>
      <c r="P63" s="5"/>
      <c r="S63" s="2"/>
      <c r="T63" s="4"/>
    </row>
    <row r="64" spans="1:22" ht="17.25" x14ac:dyDescent="0.25">
      <c r="C64" s="5"/>
      <c r="D64" s="4"/>
      <c r="E64" s="4"/>
      <c r="F64" s="4"/>
      <c r="G64" s="5"/>
      <c r="H64" s="5"/>
      <c r="I64" s="5"/>
      <c r="K64" s="17" t="s">
        <v>60</v>
      </c>
      <c r="L64" s="18">
        <f>(D58+I58+L58)/R62</f>
        <v>2.2908379715134077</v>
      </c>
      <c r="O64" s="5"/>
      <c r="P64" s="5"/>
      <c r="S64" s="5"/>
    </row>
    <row r="65" spans="1:22" ht="17.25" x14ac:dyDescent="0.25">
      <c r="C65" s="5"/>
      <c r="D65" s="4"/>
      <c r="E65" s="4"/>
      <c r="F65" s="4"/>
      <c r="G65" s="5"/>
      <c r="H65" s="5"/>
      <c r="I65" s="5"/>
      <c r="K65" s="19" t="s">
        <v>61</v>
      </c>
      <c r="L65" s="20">
        <f>(P58+V58)/R62</f>
        <v>4.6538849731341543</v>
      </c>
      <c r="M65" s="5"/>
      <c r="N65" s="5"/>
      <c r="O65" s="5"/>
      <c r="P65" s="5"/>
      <c r="U65" s="5"/>
      <c r="V65" s="5"/>
    </row>
    <row r="66" spans="1:22" x14ac:dyDescent="0.25">
      <c r="C66" s="8"/>
      <c r="D66"/>
      <c r="E66" s="4"/>
      <c r="F66" s="4"/>
      <c r="G66" s="5"/>
      <c r="H66" s="5"/>
      <c r="I66" s="5"/>
      <c r="K66" s="5"/>
      <c r="L66" s="5"/>
      <c r="M66" s="5"/>
      <c r="N66" s="5"/>
      <c r="O66" s="5"/>
      <c r="P66" s="5"/>
      <c r="Q66" s="5"/>
      <c r="R66" s="5"/>
      <c r="S66" s="5"/>
      <c r="T66" s="5"/>
      <c r="U66" s="5"/>
      <c r="V66" s="5"/>
    </row>
    <row r="67" spans="1:22" x14ac:dyDescent="0.25">
      <c r="C67" s="8"/>
      <c r="D67"/>
      <c r="E67" s="4"/>
      <c r="F67" s="4"/>
      <c r="G67" s="5"/>
      <c r="H67" s="5"/>
      <c r="I67" s="5"/>
      <c r="M67" s="5"/>
      <c r="N67" s="5"/>
      <c r="O67" s="5"/>
      <c r="P67" s="5"/>
      <c r="Q67" s="5"/>
      <c r="R67" s="5"/>
      <c r="S67" s="5"/>
      <c r="T67" s="5"/>
      <c r="U67" s="5"/>
      <c r="V67" s="5"/>
    </row>
    <row r="68" spans="1:22" s="41" customFormat="1" x14ac:dyDescent="0.25">
      <c r="A68" s="40" t="s">
        <v>63</v>
      </c>
      <c r="D68" s="42"/>
      <c r="E68" s="42"/>
      <c r="F68" s="42"/>
    </row>
    <row r="69" spans="1:22" x14ac:dyDescent="0.25">
      <c r="B69" s="5"/>
      <c r="C69" s="8" t="s">
        <v>26</v>
      </c>
    </row>
    <row r="70" spans="1:22" ht="32.25" x14ac:dyDescent="0.25">
      <c r="C70" s="23" t="s">
        <v>13</v>
      </c>
      <c r="D70" s="26" t="s">
        <v>21</v>
      </c>
      <c r="E70" s="26" t="s">
        <v>14</v>
      </c>
      <c r="F70" s="23" t="s">
        <v>12</v>
      </c>
      <c r="G70" s="23" t="s">
        <v>15</v>
      </c>
      <c r="H70" s="24" t="s">
        <v>1</v>
      </c>
      <c r="I70" s="25" t="s">
        <v>25</v>
      </c>
      <c r="J70" s="23" t="s">
        <v>2</v>
      </c>
      <c r="K70" s="26" t="s">
        <v>32</v>
      </c>
      <c r="L70" s="26" t="s">
        <v>22</v>
      </c>
      <c r="M70" s="25" t="s">
        <v>7</v>
      </c>
      <c r="N70" s="25" t="s">
        <v>16</v>
      </c>
      <c r="O70" s="25" t="s">
        <v>17</v>
      </c>
      <c r="P70" s="25" t="s">
        <v>18</v>
      </c>
      <c r="Q70" s="26" t="s">
        <v>9</v>
      </c>
      <c r="R70" s="26" t="s">
        <v>23</v>
      </c>
      <c r="S70" s="25" t="s">
        <v>8</v>
      </c>
      <c r="T70" s="25" t="s">
        <v>19</v>
      </c>
      <c r="U70" s="25" t="s">
        <v>20</v>
      </c>
      <c r="V70" s="25" t="s">
        <v>24</v>
      </c>
    </row>
    <row r="71" spans="1:22" x14ac:dyDescent="0.25">
      <c r="A71" t="s">
        <v>51</v>
      </c>
      <c r="C71" s="121" t="s">
        <v>28</v>
      </c>
      <c r="D71" s="10">
        <f>0.023*E71</f>
        <v>2.8087599999999999</v>
      </c>
      <c r="E71" s="10">
        <v>122.12</v>
      </c>
      <c r="F71" s="10">
        <v>1</v>
      </c>
      <c r="G71" s="12">
        <f>D71/E71</f>
        <v>2.3E-2</v>
      </c>
      <c r="H71" s="9"/>
      <c r="I71" s="9"/>
      <c r="J71" s="10" t="s">
        <v>31</v>
      </c>
      <c r="K71" s="10">
        <v>262.29000000000002</v>
      </c>
      <c r="L71" s="30">
        <f>G72*K71</f>
        <v>7.2392040000000009</v>
      </c>
      <c r="M71" s="9" t="s">
        <v>30</v>
      </c>
      <c r="N71" s="9">
        <v>57.5</v>
      </c>
      <c r="O71" s="9">
        <v>0.88900000000000001</v>
      </c>
      <c r="P71" s="13">
        <f>N71*O71</f>
        <v>51.1175</v>
      </c>
      <c r="Q71" s="10"/>
      <c r="R71" s="10"/>
      <c r="S71" s="9"/>
      <c r="T71" s="9"/>
      <c r="U71" s="9"/>
      <c r="V71" s="13">
        <f>T71*U71</f>
        <v>0</v>
      </c>
    </row>
    <row r="72" spans="1:22" x14ac:dyDescent="0.25">
      <c r="C72" s="10" t="s">
        <v>34</v>
      </c>
      <c r="D72" s="10">
        <f>E72*G72</f>
        <v>2.984664</v>
      </c>
      <c r="E72" s="10">
        <v>108.14</v>
      </c>
      <c r="F72" s="10">
        <v>1.2</v>
      </c>
      <c r="G72" s="12">
        <f>G71*F72</f>
        <v>2.76E-2</v>
      </c>
      <c r="H72" s="1"/>
      <c r="I72" s="1"/>
      <c r="J72" s="34" t="s">
        <v>29</v>
      </c>
      <c r="K72" s="35">
        <v>174.16</v>
      </c>
      <c r="L72" s="30">
        <f>G72*K72</f>
        <v>4.8068159999999995</v>
      </c>
      <c r="M72" s="1"/>
      <c r="N72" s="3"/>
      <c r="O72" s="3"/>
      <c r="P72" s="12">
        <f t="shared" ref="P72" si="10">N72*O72</f>
        <v>0</v>
      </c>
      <c r="Q72" s="10"/>
      <c r="R72" s="10"/>
      <c r="S72" s="9"/>
      <c r="T72" s="9"/>
      <c r="U72" s="9"/>
      <c r="V72" s="13">
        <f t="shared" ref="V72" si="11">T72*U72</f>
        <v>0</v>
      </c>
    </row>
    <row r="73" spans="1:22" x14ac:dyDescent="0.25">
      <c r="C73" s="12" t="s">
        <v>4</v>
      </c>
      <c r="D73" s="13">
        <f>SUM(D71:D72)</f>
        <v>5.7934239999999999</v>
      </c>
      <c r="E73" s="13">
        <f>SUM(E71:E72)</f>
        <v>230.26</v>
      </c>
      <c r="F73" s="12"/>
      <c r="G73" s="12">
        <f>SUM(G71:G72)</f>
        <v>5.0599999999999999E-2</v>
      </c>
      <c r="I73" s="32">
        <f>SUM(I71:I72)</f>
        <v>0</v>
      </c>
      <c r="L73" s="33">
        <f>SUM(L71:L72)</f>
        <v>12.04602</v>
      </c>
      <c r="P73" s="32">
        <f>SUM(P71:P72)</f>
        <v>51.1175</v>
      </c>
      <c r="R73" s="32">
        <f>SUM(R71:R72)</f>
        <v>0</v>
      </c>
      <c r="V73" s="32">
        <f>SUM(V71:V72)</f>
        <v>0</v>
      </c>
    </row>
    <row r="74" spans="1:22" x14ac:dyDescent="0.25">
      <c r="C74" s="5"/>
      <c r="D74" s="4"/>
      <c r="E74" s="4"/>
      <c r="F74" s="4"/>
      <c r="G74" s="5"/>
      <c r="H74" s="5"/>
      <c r="I74" s="5"/>
      <c r="M74" s="5"/>
      <c r="N74" s="5"/>
      <c r="O74" s="5"/>
      <c r="P74" s="5"/>
      <c r="Q74" s="5"/>
      <c r="R74" s="5"/>
      <c r="S74" s="5"/>
      <c r="T74" s="5"/>
      <c r="U74" s="5"/>
      <c r="V74" s="5"/>
    </row>
    <row r="75" spans="1:22" x14ac:dyDescent="0.25">
      <c r="C75" s="5"/>
      <c r="D75" s="4"/>
      <c r="E75" s="4"/>
      <c r="F75" s="4"/>
      <c r="G75" s="5"/>
      <c r="H75" s="5"/>
      <c r="K75" s="14" t="s">
        <v>56</v>
      </c>
      <c r="L75" s="66">
        <f>(T77/G71)*100</f>
        <v>80</v>
      </c>
      <c r="O75" s="5"/>
      <c r="P75" s="5"/>
      <c r="Q75" s="5"/>
      <c r="R75" s="5"/>
      <c r="S75" s="5"/>
    </row>
    <row r="76" spans="1:22" x14ac:dyDescent="0.25">
      <c r="C76" s="5"/>
      <c r="D76" s="4"/>
      <c r="E76" s="4"/>
      <c r="F76" s="4"/>
      <c r="G76" s="5"/>
      <c r="H76" s="5"/>
      <c r="K76" s="7" t="s">
        <v>57</v>
      </c>
      <c r="L76" s="65">
        <f>(S77/(E73)*100)</f>
        <v>92.178407018153393</v>
      </c>
      <c r="R76" s="6" t="s">
        <v>10</v>
      </c>
      <c r="S76" s="6" t="s">
        <v>11</v>
      </c>
      <c r="T76" s="6" t="s">
        <v>0</v>
      </c>
    </row>
    <row r="77" spans="1:22" x14ac:dyDescent="0.25">
      <c r="C77" s="5"/>
      <c r="D77" s="4"/>
      <c r="E77" s="4"/>
      <c r="F77" s="4"/>
      <c r="G77" s="5"/>
      <c r="H77" s="5"/>
      <c r="K77" s="14" t="s">
        <v>58</v>
      </c>
      <c r="L77" s="66">
        <f>(R77/D73)*100</f>
        <v>67.410912786635322</v>
      </c>
      <c r="P77" s="5"/>
      <c r="Q77" s="6" t="s">
        <v>3</v>
      </c>
      <c r="R77" s="11">
        <f>S77*T77</f>
        <v>3.9053999999999998</v>
      </c>
      <c r="S77" s="11">
        <v>212.25</v>
      </c>
      <c r="T77" s="31">
        <f>G71*0.8</f>
        <v>1.84E-2</v>
      </c>
    </row>
    <row r="78" spans="1:22" ht="17.25" x14ac:dyDescent="0.25">
      <c r="C78" s="5"/>
      <c r="D78" s="4"/>
      <c r="E78" s="4"/>
      <c r="F78" s="4"/>
      <c r="G78" s="5"/>
      <c r="H78" s="5"/>
      <c r="K78" s="7" t="s">
        <v>59</v>
      </c>
      <c r="L78" s="16">
        <f>(D73+I73+L73+P73+R73+V73)/R77</f>
        <v>17.656819787985864</v>
      </c>
      <c r="O78" s="5"/>
      <c r="P78" s="5"/>
      <c r="S78" s="2"/>
      <c r="T78" s="4"/>
    </row>
    <row r="79" spans="1:22" ht="17.25" x14ac:dyDescent="0.25">
      <c r="C79" s="5"/>
      <c r="D79" s="4"/>
      <c r="E79" s="4"/>
      <c r="F79" s="4"/>
      <c r="G79" s="5"/>
      <c r="H79" s="5"/>
      <c r="I79" s="5"/>
      <c r="K79" s="17" t="s">
        <v>60</v>
      </c>
      <c r="L79" s="18">
        <f>(D73+I73+L73)/R77</f>
        <v>4.5678916372202591</v>
      </c>
      <c r="O79" s="5"/>
      <c r="P79" s="5"/>
      <c r="S79" s="5"/>
    </row>
    <row r="80" spans="1:22" ht="17.25" x14ac:dyDescent="0.25">
      <c r="C80" s="5"/>
      <c r="D80" s="4"/>
      <c r="E80" s="4"/>
      <c r="F80" s="4"/>
      <c r="G80" s="5"/>
      <c r="H80" s="5"/>
      <c r="I80" s="5"/>
      <c r="K80" s="19" t="s">
        <v>61</v>
      </c>
      <c r="L80" s="20">
        <f>(P73+V73)/R77</f>
        <v>13.088928150765607</v>
      </c>
      <c r="M80" s="5"/>
      <c r="N80" s="115" t="s">
        <v>131</v>
      </c>
      <c r="O80" s="17">
        <f>G71/N71*1000</f>
        <v>0.4</v>
      </c>
      <c r="P80" s="5"/>
      <c r="U80" s="5"/>
      <c r="V80" s="5"/>
    </row>
    <row r="81" spans="1:22" x14ac:dyDescent="0.25">
      <c r="C81" s="8"/>
      <c r="D81"/>
      <c r="E81" s="4"/>
      <c r="F81" s="4"/>
      <c r="G81" s="5"/>
      <c r="H81" s="5"/>
      <c r="I81" s="5"/>
      <c r="K81" s="5"/>
      <c r="L81" s="5"/>
      <c r="M81" s="5"/>
      <c r="N81" s="5"/>
      <c r="O81" s="5"/>
      <c r="P81" s="5"/>
      <c r="Q81" s="5"/>
      <c r="R81" s="5"/>
      <c r="S81" s="5"/>
      <c r="T81" s="5"/>
      <c r="U81" s="5"/>
      <c r="V81" s="5"/>
    </row>
    <row r="82" spans="1:22" x14ac:dyDescent="0.25">
      <c r="B82" s="8"/>
      <c r="C82" s="8" t="s">
        <v>26</v>
      </c>
    </row>
    <row r="83" spans="1:22" ht="34.5" x14ac:dyDescent="0.25">
      <c r="C83" s="23" t="s">
        <v>13</v>
      </c>
      <c r="D83" s="26" t="s">
        <v>21</v>
      </c>
      <c r="E83" s="26" t="s">
        <v>14</v>
      </c>
      <c r="F83" s="23" t="s">
        <v>12</v>
      </c>
      <c r="G83" s="23" t="s">
        <v>15</v>
      </c>
      <c r="H83" s="24" t="s">
        <v>1</v>
      </c>
      <c r="I83" s="25" t="s">
        <v>25</v>
      </c>
      <c r="J83" s="23" t="s">
        <v>2</v>
      </c>
      <c r="K83" s="26" t="s">
        <v>14</v>
      </c>
      <c r="L83" s="26" t="s">
        <v>22</v>
      </c>
      <c r="M83" s="25" t="s">
        <v>7</v>
      </c>
      <c r="N83" s="25" t="s">
        <v>16</v>
      </c>
      <c r="O83" s="25" t="s">
        <v>17</v>
      </c>
      <c r="P83" s="25" t="s">
        <v>18</v>
      </c>
      <c r="Q83" s="26" t="s">
        <v>9</v>
      </c>
      <c r="R83" s="26" t="s">
        <v>23</v>
      </c>
      <c r="S83" s="25" t="s">
        <v>8</v>
      </c>
      <c r="T83" s="25" t="s">
        <v>19</v>
      </c>
      <c r="U83" s="25" t="s">
        <v>20</v>
      </c>
      <c r="V83" s="25" t="s">
        <v>24</v>
      </c>
    </row>
    <row r="84" spans="1:22" x14ac:dyDescent="0.25">
      <c r="A84" t="s">
        <v>52</v>
      </c>
      <c r="C84" s="121" t="s">
        <v>33</v>
      </c>
      <c r="D84" s="10">
        <f>0.023*E84</f>
        <v>3.6011099999999998</v>
      </c>
      <c r="E84" s="10">
        <v>156.57</v>
      </c>
      <c r="F84" s="10">
        <v>1</v>
      </c>
      <c r="G84" s="29">
        <f>D84/E84</f>
        <v>2.3E-2</v>
      </c>
      <c r="H84" s="9"/>
      <c r="I84" s="9"/>
      <c r="J84" s="10" t="s">
        <v>31</v>
      </c>
      <c r="K84" s="10">
        <v>262.29000000000002</v>
      </c>
      <c r="L84" s="30">
        <f>K84*G85</f>
        <v>7.2392040000000009</v>
      </c>
      <c r="M84" s="9" t="s">
        <v>30</v>
      </c>
      <c r="N84" s="9">
        <v>57.5</v>
      </c>
      <c r="O84" s="9">
        <v>0.88900000000000001</v>
      </c>
      <c r="P84" s="13">
        <f>N84*O84</f>
        <v>51.1175</v>
      </c>
      <c r="Q84" s="10"/>
      <c r="R84" s="10"/>
      <c r="S84" s="9"/>
      <c r="T84" s="9"/>
      <c r="U84" s="9"/>
      <c r="V84" s="13">
        <f>T84*U84</f>
        <v>0</v>
      </c>
    </row>
    <row r="85" spans="1:22" x14ac:dyDescent="0.25">
      <c r="C85" s="10" t="s">
        <v>34</v>
      </c>
      <c r="D85" s="10">
        <f>E85*G85</f>
        <v>2.984664</v>
      </c>
      <c r="E85" s="10">
        <v>108.14</v>
      </c>
      <c r="F85" s="10">
        <v>1.2</v>
      </c>
      <c r="G85" s="29">
        <f>G84*F85</f>
        <v>2.76E-2</v>
      </c>
      <c r="H85" s="1"/>
      <c r="I85" s="1"/>
      <c r="J85" s="34" t="s">
        <v>29</v>
      </c>
      <c r="K85" s="35">
        <v>174.16</v>
      </c>
      <c r="L85" s="30">
        <f>K85*G85</f>
        <v>4.8068159999999995</v>
      </c>
      <c r="M85" s="1"/>
      <c r="N85" s="3"/>
      <c r="O85" s="3"/>
      <c r="P85" s="27">
        <f t="shared" ref="P85" si="12">N85*O85</f>
        <v>0</v>
      </c>
      <c r="Q85" s="10"/>
      <c r="R85" s="10"/>
      <c r="S85" s="9"/>
      <c r="T85" s="9"/>
      <c r="U85" s="9"/>
      <c r="V85" s="13">
        <f t="shared" ref="V85" si="13">T85*U85</f>
        <v>0</v>
      </c>
    </row>
    <row r="86" spans="1:22" x14ac:dyDescent="0.25">
      <c r="C86" s="12" t="s">
        <v>4</v>
      </c>
      <c r="D86" s="13">
        <f>SUM(D84:D85)</f>
        <v>6.5857739999999998</v>
      </c>
      <c r="E86" s="13">
        <f>SUM(E84:E85)</f>
        <v>264.70999999999998</v>
      </c>
      <c r="F86" s="12"/>
      <c r="G86" s="29">
        <f>SUM(G84:G85)</f>
        <v>5.0599999999999999E-2</v>
      </c>
      <c r="I86" s="13">
        <f>SUM(I84:I85)</f>
        <v>0</v>
      </c>
      <c r="L86" s="30">
        <f>SUM(L84:L85)</f>
        <v>12.04602</v>
      </c>
      <c r="P86" s="13">
        <f>SUM(P84:P85)</f>
        <v>51.1175</v>
      </c>
      <c r="R86" s="13">
        <f>SUM(R84:R85)</f>
        <v>0</v>
      </c>
      <c r="V86" s="13">
        <f>SUM(V84:V85)</f>
        <v>0</v>
      </c>
    </row>
    <row r="87" spans="1:22" x14ac:dyDescent="0.25">
      <c r="C87" s="5"/>
      <c r="D87" s="4"/>
      <c r="E87" s="4"/>
      <c r="F87" s="4"/>
      <c r="G87" s="5"/>
      <c r="H87" s="5"/>
      <c r="I87" s="5"/>
      <c r="M87" s="5"/>
      <c r="N87" s="5"/>
      <c r="O87" s="5"/>
      <c r="P87" s="5"/>
      <c r="Q87" s="5"/>
      <c r="R87" s="5"/>
      <c r="S87" s="5"/>
      <c r="T87" s="5"/>
      <c r="U87" s="5"/>
      <c r="V87" s="5"/>
    </row>
    <row r="88" spans="1:22" x14ac:dyDescent="0.25">
      <c r="B88" s="5"/>
      <c r="C88" s="5"/>
      <c r="D88" s="4"/>
      <c r="E88" s="4"/>
      <c r="F88" s="4"/>
      <c r="G88" s="5"/>
      <c r="H88" s="5"/>
      <c r="K88" s="14" t="s">
        <v>56</v>
      </c>
      <c r="L88" s="66">
        <f>(T90/G84)*100</f>
        <v>80</v>
      </c>
      <c r="O88" s="5"/>
      <c r="P88" s="5"/>
      <c r="Q88" s="5"/>
      <c r="R88" s="5"/>
      <c r="S88" s="5"/>
    </row>
    <row r="89" spans="1:22" x14ac:dyDescent="0.25">
      <c r="B89" s="5"/>
      <c r="C89" s="5"/>
      <c r="D89" s="4"/>
      <c r="E89" s="4"/>
      <c r="F89" s="4"/>
      <c r="G89" s="5"/>
      <c r="H89" s="5"/>
      <c r="K89" s="7" t="s">
        <v>57</v>
      </c>
      <c r="L89" s="65">
        <f>(S90/(E86)*100)</f>
        <v>93.19255033810586</v>
      </c>
      <c r="R89" s="6" t="s">
        <v>10</v>
      </c>
      <c r="S89" s="6" t="s">
        <v>11</v>
      </c>
      <c r="T89" s="6" t="s">
        <v>0</v>
      </c>
    </row>
    <row r="90" spans="1:22" x14ac:dyDescent="0.25">
      <c r="B90" s="5"/>
      <c r="C90" s="5"/>
      <c r="D90" s="4"/>
      <c r="E90" s="4"/>
      <c r="F90" s="4"/>
      <c r="G90" s="5"/>
      <c r="H90" s="5"/>
      <c r="K90" s="14" t="s">
        <v>58</v>
      </c>
      <c r="L90" s="66">
        <f>(R90/D86)*100</f>
        <v>68.922741654967197</v>
      </c>
      <c r="P90" s="5"/>
      <c r="Q90" s="6" t="s">
        <v>3</v>
      </c>
      <c r="R90" s="11">
        <f>S90*T90</f>
        <v>4.5390959999999998</v>
      </c>
      <c r="S90" s="11">
        <v>246.69</v>
      </c>
      <c r="T90" s="31">
        <f>G84*0.8</f>
        <v>1.84E-2</v>
      </c>
    </row>
    <row r="91" spans="1:22" ht="17.25" x14ac:dyDescent="0.25">
      <c r="B91" s="5"/>
      <c r="C91" s="5"/>
      <c r="D91" s="4"/>
      <c r="E91" s="4"/>
      <c r="F91" s="4"/>
      <c r="G91" s="5"/>
      <c r="H91" s="5"/>
      <c r="K91" s="7" t="s">
        <v>59</v>
      </c>
      <c r="L91" s="16">
        <f>(D86+I86+L86+P86+R86+V86)/R90</f>
        <v>15.366340346183469</v>
      </c>
      <c r="O91" s="5"/>
      <c r="P91" s="5"/>
      <c r="S91" s="2"/>
      <c r="T91" s="4"/>
    </row>
    <row r="92" spans="1:22" ht="17.25" x14ac:dyDescent="0.25">
      <c r="B92" s="5"/>
      <c r="C92" s="5"/>
      <c r="D92" s="4"/>
      <c r="E92" s="4"/>
      <c r="F92" s="4"/>
      <c r="G92" s="5"/>
      <c r="H92" s="5"/>
      <c r="I92" s="5"/>
      <c r="K92" s="17" t="s">
        <v>60</v>
      </c>
      <c r="L92" s="18">
        <f>(D86+I86+L86)/R90</f>
        <v>4.1047367140946127</v>
      </c>
      <c r="O92" s="5"/>
      <c r="P92" s="5"/>
      <c r="S92" s="5"/>
    </row>
    <row r="93" spans="1:22" ht="17.25" x14ac:dyDescent="0.25">
      <c r="B93" s="5"/>
      <c r="C93" s="5"/>
      <c r="D93" s="4"/>
      <c r="E93" s="4"/>
      <c r="F93" s="4"/>
      <c r="G93" s="5"/>
      <c r="H93" s="5"/>
      <c r="I93" s="5"/>
      <c r="K93" s="19" t="s">
        <v>61</v>
      </c>
      <c r="L93" s="20">
        <f>(P86+V86)/R90</f>
        <v>11.261603632088857</v>
      </c>
      <c r="M93" s="5"/>
      <c r="N93" s="5"/>
      <c r="O93" s="5"/>
      <c r="P93" s="5"/>
      <c r="U93" s="5"/>
      <c r="V93" s="5"/>
    </row>
    <row r="94" spans="1:22" x14ac:dyDescent="0.25">
      <c r="B94" s="5"/>
      <c r="C94" s="8"/>
      <c r="D94"/>
      <c r="E94" s="4"/>
      <c r="F94" s="4"/>
      <c r="G94" s="5"/>
      <c r="H94" s="5"/>
      <c r="I94" s="5"/>
      <c r="K94" s="5"/>
      <c r="L94" s="5"/>
      <c r="M94" s="5"/>
      <c r="N94" s="5"/>
      <c r="O94" s="5"/>
      <c r="P94" s="5"/>
      <c r="Q94" s="5"/>
      <c r="R94" s="5"/>
      <c r="S94" s="5"/>
      <c r="T94" s="5"/>
      <c r="U94" s="5"/>
      <c r="V94" s="5"/>
    </row>
    <row r="95" spans="1:22" x14ac:dyDescent="0.25">
      <c r="B95" s="5"/>
      <c r="C95" s="8" t="s">
        <v>26</v>
      </c>
    </row>
    <row r="96" spans="1:22" ht="34.5" x14ac:dyDescent="0.25">
      <c r="C96" s="23" t="s">
        <v>13</v>
      </c>
      <c r="D96" s="26" t="s">
        <v>21</v>
      </c>
      <c r="E96" s="26" t="s">
        <v>14</v>
      </c>
      <c r="F96" s="23" t="s">
        <v>12</v>
      </c>
      <c r="G96" s="23" t="s">
        <v>15</v>
      </c>
      <c r="H96" s="24" t="s">
        <v>1</v>
      </c>
      <c r="I96" s="25" t="s">
        <v>25</v>
      </c>
      <c r="J96" s="23" t="s">
        <v>2</v>
      </c>
      <c r="K96" s="26" t="s">
        <v>14</v>
      </c>
      <c r="L96" s="26" t="s">
        <v>22</v>
      </c>
      <c r="M96" s="25" t="s">
        <v>7</v>
      </c>
      <c r="N96" s="25" t="s">
        <v>16</v>
      </c>
      <c r="O96" s="25" t="s">
        <v>17</v>
      </c>
      <c r="P96" s="25" t="s">
        <v>18</v>
      </c>
      <c r="Q96" s="26" t="s">
        <v>9</v>
      </c>
      <c r="R96" s="26" t="s">
        <v>23</v>
      </c>
      <c r="S96" s="25" t="s">
        <v>8</v>
      </c>
      <c r="T96" s="25" t="s">
        <v>19</v>
      </c>
      <c r="U96" s="25" t="s">
        <v>20</v>
      </c>
      <c r="V96" s="25" t="s">
        <v>24</v>
      </c>
    </row>
    <row r="97" spans="1:22" x14ac:dyDescent="0.25">
      <c r="A97" t="s">
        <v>53</v>
      </c>
      <c r="C97" s="121" t="s">
        <v>35</v>
      </c>
      <c r="D97" s="10">
        <f>0.023*E97</f>
        <v>4.8799099999999997</v>
      </c>
      <c r="E97" s="10">
        <v>212.17</v>
      </c>
      <c r="F97" s="10">
        <v>1</v>
      </c>
      <c r="G97" s="29">
        <f>D97/E97</f>
        <v>2.3E-2</v>
      </c>
      <c r="H97" s="9"/>
      <c r="I97" s="9"/>
      <c r="J97" s="10" t="s">
        <v>31</v>
      </c>
      <c r="K97" s="10">
        <v>262.29000000000002</v>
      </c>
      <c r="L97" s="30">
        <f>K97*G98</f>
        <v>7.2392040000000009</v>
      </c>
      <c r="M97" s="9" t="s">
        <v>30</v>
      </c>
      <c r="N97" s="9">
        <v>57.5</v>
      </c>
      <c r="O97" s="9">
        <v>0.88900000000000001</v>
      </c>
      <c r="P97" s="13">
        <f>N97*O97</f>
        <v>51.1175</v>
      </c>
      <c r="Q97" s="10"/>
      <c r="R97" s="10"/>
      <c r="S97" s="9"/>
      <c r="T97" s="9"/>
      <c r="U97" s="9"/>
      <c r="V97" s="13">
        <f>T97*U97</f>
        <v>0</v>
      </c>
    </row>
    <row r="98" spans="1:22" x14ac:dyDescent="0.25">
      <c r="C98" s="10" t="s">
        <v>34</v>
      </c>
      <c r="D98" s="10">
        <f>E98*G98</f>
        <v>2.984664</v>
      </c>
      <c r="E98" s="10">
        <v>108.14</v>
      </c>
      <c r="F98" s="10">
        <v>1.2</v>
      </c>
      <c r="G98" s="29">
        <f>G97*F98</f>
        <v>2.76E-2</v>
      </c>
      <c r="H98" s="1"/>
      <c r="I98" s="1"/>
      <c r="J98" s="34" t="s">
        <v>29</v>
      </c>
      <c r="K98" s="35">
        <v>174.16</v>
      </c>
      <c r="L98" s="30">
        <f>K98*G98</f>
        <v>4.8068159999999995</v>
      </c>
      <c r="M98" s="1"/>
      <c r="N98" s="3"/>
      <c r="O98" s="3"/>
      <c r="P98" s="27">
        <f t="shared" ref="P98" si="14">N98*O98</f>
        <v>0</v>
      </c>
      <c r="Q98" s="10"/>
      <c r="R98" s="10"/>
      <c r="S98" s="9"/>
      <c r="T98" s="9"/>
      <c r="U98" s="9"/>
      <c r="V98" s="13">
        <f t="shared" ref="V98" si="15">T98*U98</f>
        <v>0</v>
      </c>
    </row>
    <row r="99" spans="1:22" x14ac:dyDescent="0.25">
      <c r="C99" s="12" t="s">
        <v>4</v>
      </c>
      <c r="D99" s="13">
        <f>SUM(D97:D98)</f>
        <v>7.8645739999999993</v>
      </c>
      <c r="E99" s="13">
        <f>SUM(E97:E98)</f>
        <v>320.31</v>
      </c>
      <c r="F99" s="12"/>
      <c r="G99" s="29">
        <f>SUM(G97:G98)</f>
        <v>5.0599999999999999E-2</v>
      </c>
      <c r="I99" s="13">
        <f>SUM(I97:I98)</f>
        <v>0</v>
      </c>
      <c r="L99" s="30">
        <f>SUM(L97:L98)</f>
        <v>12.04602</v>
      </c>
      <c r="P99" s="13">
        <f>SUM(P97:P98)</f>
        <v>51.1175</v>
      </c>
      <c r="R99" s="13">
        <f>SUM(R97:R98)</f>
        <v>0</v>
      </c>
      <c r="V99" s="13">
        <f>SUM(V97:V98)</f>
        <v>0</v>
      </c>
    </row>
    <row r="100" spans="1:22" x14ac:dyDescent="0.25">
      <c r="C100" s="5"/>
      <c r="D100" s="4"/>
      <c r="E100" s="4"/>
      <c r="F100" s="4"/>
      <c r="G100" s="5"/>
      <c r="H100" s="5"/>
      <c r="I100" s="5"/>
      <c r="M100" s="5"/>
      <c r="N100" s="5"/>
      <c r="O100" s="5"/>
      <c r="P100" s="5"/>
      <c r="Q100" s="5"/>
      <c r="R100" s="5"/>
      <c r="S100" s="5"/>
      <c r="T100" s="5"/>
      <c r="U100" s="5"/>
      <c r="V100" s="5"/>
    </row>
    <row r="101" spans="1:22" x14ac:dyDescent="0.25">
      <c r="C101" s="5"/>
      <c r="D101" s="4"/>
      <c r="E101" s="4"/>
      <c r="F101" s="4"/>
      <c r="G101" s="5"/>
      <c r="H101" s="5"/>
      <c r="K101" s="14" t="s">
        <v>56</v>
      </c>
      <c r="L101" s="66">
        <f>(T103/G97)*100</f>
        <v>80</v>
      </c>
      <c r="O101" s="5"/>
      <c r="P101" s="5"/>
      <c r="Q101" s="5"/>
      <c r="R101" s="5"/>
      <c r="S101" s="5"/>
    </row>
    <row r="102" spans="1:22" x14ac:dyDescent="0.25">
      <c r="C102" s="5"/>
      <c r="D102" s="4"/>
      <c r="E102" s="4"/>
      <c r="F102" s="4"/>
      <c r="G102" s="5"/>
      <c r="H102" s="5"/>
      <c r="K102" s="7" t="s">
        <v>57</v>
      </c>
      <c r="L102" s="65">
        <f>(S103/(E99)*100)</f>
        <v>94.358590115825294</v>
      </c>
      <c r="R102" s="6" t="s">
        <v>10</v>
      </c>
      <c r="S102" s="6" t="s">
        <v>11</v>
      </c>
      <c r="T102" s="6" t="s">
        <v>0</v>
      </c>
    </row>
    <row r="103" spans="1:22" x14ac:dyDescent="0.25">
      <c r="C103" s="5"/>
      <c r="D103" s="4"/>
      <c r="E103" s="4"/>
      <c r="F103" s="4"/>
      <c r="G103" s="5"/>
      <c r="H103" s="5"/>
      <c r="K103" s="14" t="s">
        <v>58</v>
      </c>
      <c r="L103" s="66">
        <f>(R103/D99)*100</f>
        <v>70.712234381671536</v>
      </c>
      <c r="P103" s="5"/>
      <c r="Q103" s="6" t="s">
        <v>3</v>
      </c>
      <c r="R103" s="11">
        <f>S103*T103</f>
        <v>5.5612159999999999</v>
      </c>
      <c r="S103" s="11">
        <v>302.24</v>
      </c>
      <c r="T103" s="31">
        <f>G97*0.8</f>
        <v>1.84E-2</v>
      </c>
    </row>
    <row r="104" spans="1:22" ht="17.25" x14ac:dyDescent="0.25">
      <c r="C104" s="5"/>
      <c r="D104" s="4"/>
      <c r="E104" s="4"/>
      <c r="F104" s="4"/>
      <c r="G104" s="5"/>
      <c r="H104" s="5"/>
      <c r="K104" s="7" t="s">
        <v>59</v>
      </c>
      <c r="L104" s="16">
        <f>(D99+I99+L99+P99+R99+V99)/R103</f>
        <v>12.772043740074112</v>
      </c>
      <c r="O104" s="5"/>
      <c r="P104" s="5"/>
      <c r="S104" s="2"/>
      <c r="T104" s="4"/>
    </row>
    <row r="105" spans="1:22" ht="17.25" x14ac:dyDescent="0.25">
      <c r="C105" s="5"/>
      <c r="D105" s="4"/>
      <c r="E105" s="4"/>
      <c r="F105" s="4"/>
      <c r="G105" s="5"/>
      <c r="H105" s="5"/>
      <c r="I105" s="5"/>
      <c r="K105" s="17" t="s">
        <v>60</v>
      </c>
      <c r="L105" s="18">
        <f>(D99+I99+L99)/R103</f>
        <v>3.5802590656431974</v>
      </c>
      <c r="O105" s="5"/>
      <c r="P105" s="5"/>
      <c r="S105" s="5"/>
    </row>
    <row r="106" spans="1:22" ht="17.25" x14ac:dyDescent="0.25">
      <c r="C106" s="5"/>
      <c r="D106" s="4"/>
      <c r="E106" s="4"/>
      <c r="F106" s="4"/>
      <c r="G106" s="5"/>
      <c r="H106" s="5"/>
      <c r="I106" s="5"/>
      <c r="K106" s="19" t="s">
        <v>61</v>
      </c>
      <c r="L106" s="20">
        <f>(P99+V99)/R103</f>
        <v>9.1917846744309166</v>
      </c>
      <c r="M106" s="5"/>
      <c r="N106" s="5"/>
      <c r="O106" s="5"/>
      <c r="P106" s="5"/>
      <c r="U106" s="5"/>
      <c r="V106" s="5"/>
    </row>
    <row r="107" spans="1:22" x14ac:dyDescent="0.25">
      <c r="C107" s="8"/>
      <c r="D107"/>
      <c r="E107" s="4"/>
      <c r="F107" s="4"/>
      <c r="G107" s="5"/>
      <c r="H107" s="5"/>
      <c r="I107" s="5"/>
      <c r="K107" s="5"/>
      <c r="L107" s="5"/>
      <c r="M107" s="5"/>
      <c r="N107" s="5"/>
      <c r="O107" s="5"/>
      <c r="P107" s="5"/>
      <c r="Q107" s="5"/>
      <c r="R107" s="5"/>
      <c r="S107" s="5"/>
      <c r="T107" s="5"/>
      <c r="U107" s="5"/>
      <c r="V107" s="5"/>
    </row>
    <row r="108" spans="1:22" x14ac:dyDescent="0.25">
      <c r="B108" s="5"/>
      <c r="C108" s="8" t="s">
        <v>26</v>
      </c>
    </row>
    <row r="109" spans="1:22" ht="34.5" x14ac:dyDescent="0.25">
      <c r="C109" s="23" t="s">
        <v>13</v>
      </c>
      <c r="D109" s="26" t="s">
        <v>21</v>
      </c>
      <c r="E109" s="26" t="s">
        <v>14</v>
      </c>
      <c r="F109" s="23" t="s">
        <v>12</v>
      </c>
      <c r="G109" s="23" t="s">
        <v>15</v>
      </c>
      <c r="H109" s="24" t="s">
        <v>1</v>
      </c>
      <c r="I109" s="25" t="s">
        <v>25</v>
      </c>
      <c r="J109" s="23" t="s">
        <v>2</v>
      </c>
      <c r="K109" s="26" t="s">
        <v>14</v>
      </c>
      <c r="L109" s="26" t="s">
        <v>22</v>
      </c>
      <c r="M109" s="25" t="s">
        <v>7</v>
      </c>
      <c r="N109" s="25" t="s">
        <v>16</v>
      </c>
      <c r="O109" s="25" t="s">
        <v>17</v>
      </c>
      <c r="P109" s="25" t="s">
        <v>18</v>
      </c>
      <c r="Q109" s="26" t="s">
        <v>9</v>
      </c>
      <c r="R109" s="26" t="s">
        <v>23</v>
      </c>
      <c r="S109" s="25" t="s">
        <v>8</v>
      </c>
      <c r="T109" s="25" t="s">
        <v>19</v>
      </c>
      <c r="U109" s="25" t="s">
        <v>20</v>
      </c>
      <c r="V109" s="25" t="s">
        <v>24</v>
      </c>
    </row>
    <row r="110" spans="1:22" ht="30" x14ac:dyDescent="0.25">
      <c r="A110" t="s">
        <v>54</v>
      </c>
      <c r="C110" s="123" t="s">
        <v>132</v>
      </c>
      <c r="D110" s="10">
        <f>0.023*E110</f>
        <v>7.1477099999999991</v>
      </c>
      <c r="E110" s="10">
        <v>310.77</v>
      </c>
      <c r="F110" s="10">
        <v>1</v>
      </c>
      <c r="G110" s="29">
        <f>D110/E110</f>
        <v>2.3E-2</v>
      </c>
      <c r="H110" s="9"/>
      <c r="I110" s="9"/>
      <c r="J110" s="10" t="s">
        <v>31</v>
      </c>
      <c r="K110" s="10">
        <v>262.29000000000002</v>
      </c>
      <c r="L110" s="30">
        <f>K110*G111</f>
        <v>7.2392040000000009</v>
      </c>
      <c r="M110" s="9" t="s">
        <v>30</v>
      </c>
      <c r="N110" s="9">
        <v>57.5</v>
      </c>
      <c r="O110" s="9">
        <v>0.88900000000000001</v>
      </c>
      <c r="P110" s="13">
        <f>N110*O110</f>
        <v>51.1175</v>
      </c>
      <c r="Q110" s="10"/>
      <c r="R110" s="10"/>
      <c r="S110" s="9"/>
      <c r="T110" s="9"/>
      <c r="U110" s="9"/>
      <c r="V110" s="13">
        <f>T110*U110</f>
        <v>0</v>
      </c>
    </row>
    <row r="111" spans="1:22" x14ac:dyDescent="0.25">
      <c r="C111" s="10" t="s">
        <v>34</v>
      </c>
      <c r="D111" s="10">
        <f>E111*G111</f>
        <v>2.984664</v>
      </c>
      <c r="E111" s="10">
        <v>108.14</v>
      </c>
      <c r="F111" s="10">
        <v>1.2</v>
      </c>
      <c r="G111" s="29">
        <f>G110*F111</f>
        <v>2.76E-2</v>
      </c>
      <c r="H111" s="1"/>
      <c r="I111" s="1"/>
      <c r="J111" s="34" t="s">
        <v>29</v>
      </c>
      <c r="K111" s="35">
        <v>174.16</v>
      </c>
      <c r="L111" s="30">
        <f>K111*G111</f>
        <v>4.8068159999999995</v>
      </c>
      <c r="M111" s="1"/>
      <c r="N111" s="3"/>
      <c r="O111" s="3"/>
      <c r="P111" s="27">
        <f t="shared" ref="P111" si="16">N111*O111</f>
        <v>0</v>
      </c>
      <c r="Q111" s="10"/>
      <c r="R111" s="10"/>
      <c r="S111" s="9"/>
      <c r="T111" s="9"/>
      <c r="U111" s="9"/>
      <c r="V111" s="13">
        <f t="shared" ref="V111" si="17">T111*U111</f>
        <v>0</v>
      </c>
    </row>
    <row r="112" spans="1:22" x14ac:dyDescent="0.25">
      <c r="C112" s="12" t="s">
        <v>4</v>
      </c>
      <c r="D112" s="13">
        <f>SUM(D110:D111)</f>
        <v>10.132373999999999</v>
      </c>
      <c r="E112" s="13">
        <f>SUM(E110:E111)</f>
        <v>418.90999999999997</v>
      </c>
      <c r="F112" s="12"/>
      <c r="G112" s="29">
        <f>SUM(G110:G111)</f>
        <v>5.0599999999999999E-2</v>
      </c>
      <c r="I112" s="13">
        <f>SUM(I110:I111)</f>
        <v>0</v>
      </c>
      <c r="L112" s="30">
        <f>SUM(L110:L111)</f>
        <v>12.04602</v>
      </c>
      <c r="P112" s="13">
        <f>SUM(P110:P111)</f>
        <v>51.1175</v>
      </c>
      <c r="R112" s="13">
        <f>SUM(R110:R111)</f>
        <v>0</v>
      </c>
      <c r="V112" s="13">
        <f>SUM(V110:V111)</f>
        <v>0</v>
      </c>
    </row>
    <row r="113" spans="1:22" x14ac:dyDescent="0.25">
      <c r="C113" s="5"/>
      <c r="D113" s="4"/>
      <c r="E113" s="4"/>
      <c r="F113" s="4"/>
      <c r="G113" s="5"/>
      <c r="H113" s="5"/>
      <c r="I113" s="5"/>
      <c r="M113" s="5"/>
      <c r="N113" s="5"/>
      <c r="O113" s="5"/>
      <c r="P113" s="5"/>
      <c r="Q113" s="5"/>
      <c r="R113" s="5"/>
      <c r="S113" s="5"/>
      <c r="T113" s="5"/>
      <c r="U113" s="5"/>
      <c r="V113" s="5"/>
    </row>
    <row r="114" spans="1:22" x14ac:dyDescent="0.25">
      <c r="C114" s="5"/>
      <c r="D114" s="4"/>
      <c r="E114" s="4"/>
      <c r="F114" s="4"/>
      <c r="G114" s="5"/>
      <c r="H114" s="5"/>
      <c r="K114" s="14" t="s">
        <v>56</v>
      </c>
      <c r="L114" s="66">
        <f>(T116/G110)*100</f>
        <v>80</v>
      </c>
      <c r="O114" s="5"/>
      <c r="P114" s="5"/>
      <c r="Q114" s="5"/>
      <c r="R114" s="5"/>
      <c r="S114" s="5"/>
    </row>
    <row r="115" spans="1:22" x14ac:dyDescent="0.25">
      <c r="C115" s="5"/>
      <c r="D115" s="4"/>
      <c r="E115" s="4"/>
      <c r="F115" s="4"/>
      <c r="G115" s="5"/>
      <c r="H115" s="5"/>
      <c r="K115" s="7" t="s">
        <v>57</v>
      </c>
      <c r="L115" s="65">
        <f>(S116/(E112)*100)</f>
        <v>95.700747177197968</v>
      </c>
      <c r="R115" s="6" t="s">
        <v>10</v>
      </c>
      <c r="S115" s="6" t="s">
        <v>11</v>
      </c>
      <c r="T115" s="6" t="s">
        <v>0</v>
      </c>
    </row>
    <row r="116" spans="1:22" x14ac:dyDescent="0.25">
      <c r="C116" s="5"/>
      <c r="D116" s="4"/>
      <c r="E116" s="4"/>
      <c r="F116" s="4"/>
      <c r="G116" s="5"/>
      <c r="H116" s="5"/>
      <c r="K116" s="14" t="s">
        <v>58</v>
      </c>
      <c r="L116" s="66">
        <f>(R116/D112)*100</f>
        <v>72.801892231771163</v>
      </c>
      <c r="P116" s="5"/>
      <c r="Q116" s="6" t="s">
        <v>3</v>
      </c>
      <c r="R116" s="11">
        <f>S116*T116</f>
        <v>7.3765599999999996</v>
      </c>
      <c r="S116" s="11">
        <v>400.9</v>
      </c>
      <c r="T116" s="31">
        <f>G110*0.8</f>
        <v>1.84E-2</v>
      </c>
    </row>
    <row r="117" spans="1:22" ht="17.25" x14ac:dyDescent="0.25">
      <c r="C117" s="5"/>
      <c r="D117" s="4"/>
      <c r="E117" s="4"/>
      <c r="F117" s="4"/>
      <c r="G117" s="5"/>
      <c r="H117" s="5"/>
      <c r="K117" s="7" t="s">
        <v>59</v>
      </c>
      <c r="L117" s="16">
        <f>(D112+I112+L112+P112+R112+V112)/R116</f>
        <v>9.9363245198303822</v>
      </c>
      <c r="O117" s="5"/>
      <c r="P117" s="5"/>
      <c r="S117" s="2"/>
      <c r="T117" s="4"/>
    </row>
    <row r="118" spans="1:22" ht="17.25" x14ac:dyDescent="0.25">
      <c r="C118" s="5"/>
      <c r="D118" s="4"/>
      <c r="E118" s="4"/>
      <c r="F118" s="4"/>
      <c r="G118" s="5"/>
      <c r="H118" s="5"/>
      <c r="I118" s="5"/>
      <c r="K118" s="17" t="s">
        <v>60</v>
      </c>
      <c r="L118" s="18">
        <f>(D112+I112+L112)/R116</f>
        <v>3.0066038912446991</v>
      </c>
      <c r="O118" s="5"/>
      <c r="P118" s="5"/>
      <c r="S118" s="5"/>
    </row>
    <row r="119" spans="1:22" ht="17.25" x14ac:dyDescent="0.25">
      <c r="C119" s="5"/>
      <c r="D119" s="4"/>
      <c r="E119" s="4"/>
      <c r="F119" s="4"/>
      <c r="G119" s="5"/>
      <c r="H119" s="5"/>
      <c r="I119" s="5"/>
      <c r="K119" s="19" t="s">
        <v>61</v>
      </c>
      <c r="L119" s="20">
        <f>(P112+V112)/R116</f>
        <v>6.9297206285856827</v>
      </c>
      <c r="M119" s="5"/>
      <c r="N119" s="5"/>
      <c r="O119" s="5"/>
      <c r="P119" s="5"/>
      <c r="U119" s="5"/>
      <c r="V119" s="5"/>
    </row>
    <row r="120" spans="1:22" x14ac:dyDescent="0.25">
      <c r="C120" s="8"/>
      <c r="D120"/>
      <c r="E120" s="4"/>
      <c r="F120" s="4"/>
      <c r="G120" s="5"/>
      <c r="H120" s="5"/>
      <c r="I120" s="5"/>
      <c r="K120" s="5"/>
      <c r="L120" s="5"/>
      <c r="M120" s="5"/>
      <c r="N120" s="5"/>
      <c r="O120" s="5"/>
      <c r="P120" s="5"/>
      <c r="Q120" s="5"/>
      <c r="R120" s="5"/>
      <c r="S120" s="5"/>
      <c r="T120" s="5"/>
      <c r="U120" s="5"/>
      <c r="V120" s="5"/>
    </row>
    <row r="121" spans="1:22" x14ac:dyDescent="0.25">
      <c r="B121" s="5"/>
      <c r="C121" s="8" t="s">
        <v>26</v>
      </c>
    </row>
    <row r="122" spans="1:22" ht="34.5" x14ac:dyDescent="0.25">
      <c r="C122" s="23" t="s">
        <v>13</v>
      </c>
      <c r="D122" s="26" t="s">
        <v>21</v>
      </c>
      <c r="E122" s="26" t="s">
        <v>14</v>
      </c>
      <c r="F122" s="23" t="s">
        <v>12</v>
      </c>
      <c r="G122" s="23" t="s">
        <v>15</v>
      </c>
      <c r="H122" s="24" t="s">
        <v>1</v>
      </c>
      <c r="I122" s="25" t="s">
        <v>25</v>
      </c>
      <c r="J122" s="23" t="s">
        <v>2</v>
      </c>
      <c r="K122" s="26" t="s">
        <v>14</v>
      </c>
      <c r="L122" s="26" t="s">
        <v>22</v>
      </c>
      <c r="M122" s="25" t="s">
        <v>7</v>
      </c>
      <c r="N122" s="25" t="s">
        <v>16</v>
      </c>
      <c r="O122" s="25" t="s">
        <v>17</v>
      </c>
      <c r="P122" s="25" t="s">
        <v>18</v>
      </c>
      <c r="Q122" s="26" t="s">
        <v>9</v>
      </c>
      <c r="R122" s="26" t="s">
        <v>23</v>
      </c>
      <c r="S122" s="25" t="s">
        <v>8</v>
      </c>
      <c r="T122" s="25" t="s">
        <v>19</v>
      </c>
      <c r="U122" s="25" t="s">
        <v>20</v>
      </c>
      <c r="V122" s="25" t="s">
        <v>24</v>
      </c>
    </row>
    <row r="123" spans="1:22" x14ac:dyDescent="0.25">
      <c r="A123" t="s">
        <v>55</v>
      </c>
      <c r="C123" s="121" t="s">
        <v>50</v>
      </c>
      <c r="D123" s="10">
        <f>0.023*E123</f>
        <v>10.131499999999999</v>
      </c>
      <c r="E123" s="10">
        <v>440.5</v>
      </c>
      <c r="F123" s="10">
        <v>1</v>
      </c>
      <c r="G123" s="29">
        <f>D123/E123</f>
        <v>2.2999999999999996E-2</v>
      </c>
      <c r="H123" s="9"/>
      <c r="I123" s="9"/>
      <c r="J123" s="10" t="s">
        <v>31</v>
      </c>
      <c r="K123" s="10">
        <v>262.29000000000002</v>
      </c>
      <c r="L123" s="30">
        <f>K123*G124</f>
        <v>7.239204</v>
      </c>
      <c r="M123" s="9" t="s">
        <v>30</v>
      </c>
      <c r="N123" s="9">
        <v>57.5</v>
      </c>
      <c r="O123" s="9">
        <v>0.88900000000000001</v>
      </c>
      <c r="P123" s="13">
        <f>N123*O123</f>
        <v>51.1175</v>
      </c>
      <c r="Q123" s="10"/>
      <c r="R123" s="10"/>
      <c r="S123" s="9"/>
      <c r="T123" s="9"/>
      <c r="U123" s="9"/>
      <c r="V123" s="13">
        <f>T123*U123</f>
        <v>0</v>
      </c>
    </row>
    <row r="124" spans="1:22" x14ac:dyDescent="0.25">
      <c r="C124" s="10" t="s">
        <v>34</v>
      </c>
      <c r="D124" s="10">
        <f>E124*G124</f>
        <v>2.9846639999999995</v>
      </c>
      <c r="E124" s="10">
        <v>108.14</v>
      </c>
      <c r="F124" s="10">
        <v>1.2</v>
      </c>
      <c r="G124" s="29">
        <f>G123*F124</f>
        <v>2.7599999999999996E-2</v>
      </c>
      <c r="H124" s="1"/>
      <c r="I124" s="1"/>
      <c r="J124" s="34" t="s">
        <v>29</v>
      </c>
      <c r="K124" s="35">
        <v>174.16</v>
      </c>
      <c r="L124" s="30">
        <f>K124*G124</f>
        <v>4.8068159999999995</v>
      </c>
      <c r="M124" s="1"/>
      <c r="N124" s="3"/>
      <c r="O124" s="3"/>
      <c r="P124" s="27">
        <f t="shared" ref="P124" si="18">N124*O124</f>
        <v>0</v>
      </c>
      <c r="Q124" s="10"/>
      <c r="R124" s="10"/>
      <c r="S124" s="9"/>
      <c r="T124" s="9"/>
      <c r="U124" s="9"/>
      <c r="V124" s="13">
        <f t="shared" ref="V124" si="19">T124*U124</f>
        <v>0</v>
      </c>
    </row>
    <row r="125" spans="1:22" x14ac:dyDescent="0.25">
      <c r="C125" s="12" t="s">
        <v>4</v>
      </c>
      <c r="D125" s="13">
        <f>SUM(D123:D124)</f>
        <v>13.116163999999998</v>
      </c>
      <c r="E125" s="13">
        <f>SUM(E123:E124)</f>
        <v>548.64</v>
      </c>
      <c r="F125" s="12"/>
      <c r="G125" s="29">
        <f>SUM(G123:G124)</f>
        <v>5.0599999999999992E-2</v>
      </c>
      <c r="I125" s="13">
        <f>SUM(I123:I124)</f>
        <v>0</v>
      </c>
      <c r="L125" s="30">
        <f>SUM(L123:L124)</f>
        <v>12.046019999999999</v>
      </c>
      <c r="P125" s="13">
        <f>SUM(P123:P124)</f>
        <v>51.1175</v>
      </c>
      <c r="R125" s="13">
        <f>SUM(R123:R124)</f>
        <v>0</v>
      </c>
      <c r="V125" s="13">
        <f>SUM(V123:V124)</f>
        <v>0</v>
      </c>
    </row>
    <row r="126" spans="1:22" x14ac:dyDescent="0.25">
      <c r="C126" s="5"/>
      <c r="D126" s="4"/>
      <c r="E126" s="4"/>
      <c r="F126" s="4"/>
      <c r="G126" s="5"/>
      <c r="H126" s="5"/>
      <c r="I126" s="5"/>
      <c r="M126" s="5"/>
      <c r="N126" s="5"/>
      <c r="O126" s="5"/>
      <c r="P126" s="5"/>
      <c r="Q126" s="5"/>
      <c r="R126" s="5"/>
      <c r="S126" s="5"/>
      <c r="T126" s="5"/>
      <c r="U126" s="5"/>
      <c r="V126" s="5"/>
    </row>
    <row r="127" spans="1:22" x14ac:dyDescent="0.25">
      <c r="C127" s="5"/>
      <c r="D127" s="4"/>
      <c r="E127" s="4"/>
      <c r="F127" s="4"/>
      <c r="G127" s="5"/>
      <c r="H127" s="5"/>
      <c r="K127" s="14" t="s">
        <v>56</v>
      </c>
      <c r="L127" s="66">
        <f>(T129/G123)*100</f>
        <v>80</v>
      </c>
      <c r="O127" s="5"/>
      <c r="P127" s="5"/>
      <c r="Q127" s="5"/>
      <c r="R127" s="5"/>
      <c r="S127" s="5"/>
    </row>
    <row r="128" spans="1:22" x14ac:dyDescent="0.25">
      <c r="C128" s="5"/>
      <c r="D128" s="4"/>
      <c r="E128" s="4"/>
      <c r="F128" s="4"/>
      <c r="G128" s="5"/>
      <c r="H128" s="5"/>
      <c r="K128" s="7" t="s">
        <v>57</v>
      </c>
      <c r="L128" s="65">
        <f>(S129/(E125)*100)</f>
        <v>96.715514727325754</v>
      </c>
      <c r="R128" s="6" t="s">
        <v>10</v>
      </c>
      <c r="S128" s="6" t="s">
        <v>11</v>
      </c>
      <c r="T128" s="6" t="s">
        <v>0</v>
      </c>
    </row>
    <row r="129" spans="1:22" x14ac:dyDescent="0.25">
      <c r="C129" s="5"/>
      <c r="D129" s="4"/>
      <c r="E129" s="4"/>
      <c r="F129" s="4"/>
      <c r="G129" s="5"/>
      <c r="H129" s="5"/>
      <c r="K129" s="14" t="s">
        <v>58</v>
      </c>
      <c r="L129" s="66">
        <f>(R129/D125)*100</f>
        <v>74.437983544579041</v>
      </c>
      <c r="P129" s="5"/>
      <c r="Q129" s="6" t="s">
        <v>3</v>
      </c>
      <c r="R129" s="11">
        <f>S129*T129</f>
        <v>9.7634079999999983</v>
      </c>
      <c r="S129" s="11">
        <v>530.62</v>
      </c>
      <c r="T129" s="31">
        <f>G123*0.8</f>
        <v>1.8399999999999996E-2</v>
      </c>
    </row>
    <row r="130" spans="1:22" ht="17.25" x14ac:dyDescent="0.25">
      <c r="C130" s="5"/>
      <c r="D130" s="4"/>
      <c r="E130" s="4"/>
      <c r="F130" s="4"/>
      <c r="G130" s="5"/>
      <c r="H130" s="5"/>
      <c r="K130" s="7" t="s">
        <v>59</v>
      </c>
      <c r="L130" s="16">
        <f>(D125+I125+L125+P125+R125+V125)/R129</f>
        <v>7.8128133127285082</v>
      </c>
      <c r="O130" s="5"/>
      <c r="P130" s="5"/>
      <c r="S130" s="2"/>
      <c r="T130" s="4"/>
    </row>
    <row r="131" spans="1:22" ht="17.25" x14ac:dyDescent="0.25">
      <c r="C131" s="5"/>
      <c r="D131" s="4"/>
      <c r="E131" s="4"/>
      <c r="F131" s="4"/>
      <c r="G131" s="5"/>
      <c r="H131" s="5"/>
      <c r="I131" s="5"/>
      <c r="K131" s="17" t="s">
        <v>60</v>
      </c>
      <c r="L131" s="18">
        <f>(D125+I125+L125)/R129</f>
        <v>2.5771927179525838</v>
      </c>
      <c r="O131" s="5"/>
      <c r="P131" s="5"/>
      <c r="S131" s="5"/>
    </row>
    <row r="132" spans="1:22" ht="17.25" x14ac:dyDescent="0.25">
      <c r="C132" s="5"/>
      <c r="D132" s="4"/>
      <c r="E132" s="4"/>
      <c r="F132" s="4"/>
      <c r="G132" s="5"/>
      <c r="H132" s="5"/>
      <c r="I132" s="5"/>
      <c r="K132" s="19" t="s">
        <v>61</v>
      </c>
      <c r="L132" s="20">
        <f>(P125+V125)/R129</f>
        <v>5.2356205947759236</v>
      </c>
      <c r="M132" s="5"/>
      <c r="N132" s="5"/>
      <c r="O132" s="5"/>
      <c r="P132" s="5"/>
      <c r="U132" s="5"/>
      <c r="V132" s="5"/>
    </row>
    <row r="133" spans="1:22" x14ac:dyDescent="0.25">
      <c r="C133" s="8"/>
      <c r="D133"/>
      <c r="E133" s="4"/>
      <c r="F133" s="4"/>
      <c r="G133" s="5"/>
      <c r="H133" s="5"/>
      <c r="I133" s="5"/>
      <c r="K133" s="5"/>
      <c r="L133" s="5"/>
      <c r="M133" s="5"/>
      <c r="N133" s="5"/>
      <c r="O133" s="5"/>
      <c r="P133" s="5"/>
      <c r="Q133" s="5"/>
      <c r="R133" s="5"/>
      <c r="S133" s="5"/>
      <c r="T133" s="5"/>
      <c r="U133" s="5"/>
      <c r="V133" s="5"/>
    </row>
    <row r="134" spans="1:22" x14ac:dyDescent="0.25">
      <c r="C134" s="8"/>
      <c r="D134"/>
      <c r="E134" s="4"/>
      <c r="F134" s="4"/>
      <c r="G134" s="5"/>
      <c r="H134" s="5"/>
      <c r="I134" s="5"/>
      <c r="M134" s="5"/>
      <c r="N134" s="5"/>
      <c r="O134" s="5"/>
      <c r="P134" s="5"/>
      <c r="Q134" s="5"/>
      <c r="R134" s="5"/>
      <c r="S134" s="5"/>
      <c r="T134" s="5"/>
      <c r="U134" s="5"/>
      <c r="V134" s="5"/>
    </row>
    <row r="135" spans="1:22" s="41" customFormat="1" x14ac:dyDescent="0.25">
      <c r="A135" s="40" t="s">
        <v>64</v>
      </c>
      <c r="D135" s="42"/>
      <c r="E135" s="42"/>
      <c r="F135" s="42"/>
    </row>
    <row r="136" spans="1:22" x14ac:dyDescent="0.25">
      <c r="B136" s="5"/>
      <c r="C136" s="8" t="s">
        <v>26</v>
      </c>
    </row>
    <row r="137" spans="1:22" ht="32.25" x14ac:dyDescent="0.25">
      <c r="C137" s="23" t="s">
        <v>13</v>
      </c>
      <c r="D137" s="26" t="s">
        <v>21</v>
      </c>
      <c r="E137" s="26" t="s">
        <v>14</v>
      </c>
      <c r="F137" s="23" t="s">
        <v>12</v>
      </c>
      <c r="G137" s="23" t="s">
        <v>15</v>
      </c>
      <c r="H137" s="24" t="s">
        <v>1</v>
      </c>
      <c r="I137" s="25" t="s">
        <v>25</v>
      </c>
      <c r="J137" s="23" t="s">
        <v>2</v>
      </c>
      <c r="K137" s="26" t="s">
        <v>32</v>
      </c>
      <c r="L137" s="26" t="s">
        <v>22</v>
      </c>
      <c r="M137" s="25" t="s">
        <v>7</v>
      </c>
      <c r="N137" s="25" t="s">
        <v>16</v>
      </c>
      <c r="O137" s="25" t="s">
        <v>17</v>
      </c>
      <c r="P137" s="25" t="s">
        <v>18</v>
      </c>
      <c r="Q137" s="26" t="s">
        <v>9</v>
      </c>
      <c r="R137" s="26" t="s">
        <v>23</v>
      </c>
      <c r="S137" s="25" t="s">
        <v>8</v>
      </c>
      <c r="T137" s="25" t="s">
        <v>19</v>
      </c>
      <c r="U137" s="25" t="s">
        <v>20</v>
      </c>
      <c r="V137" s="25" t="s">
        <v>24</v>
      </c>
    </row>
    <row r="138" spans="1:22" x14ac:dyDescent="0.25">
      <c r="A138" t="s">
        <v>51</v>
      </c>
      <c r="C138" s="121" t="s">
        <v>28</v>
      </c>
      <c r="D138" s="10">
        <f>0.023*E138</f>
        <v>2.8087599999999999</v>
      </c>
      <c r="E138" s="10">
        <v>122.12</v>
      </c>
      <c r="F138" s="10">
        <v>1</v>
      </c>
      <c r="G138" s="12">
        <f>D138/E138</f>
        <v>2.3E-2</v>
      </c>
      <c r="H138" s="9"/>
      <c r="I138" s="9"/>
      <c r="J138" s="10" t="s">
        <v>31</v>
      </c>
      <c r="K138" s="10">
        <v>262.29000000000002</v>
      </c>
      <c r="L138" s="30">
        <f>G139*K138</f>
        <v>7.2392040000000009</v>
      </c>
      <c r="M138" s="9" t="s">
        <v>30</v>
      </c>
      <c r="N138" s="9">
        <v>57.5</v>
      </c>
      <c r="O138" s="9">
        <v>0.88900000000000001</v>
      </c>
      <c r="P138" s="13">
        <f>N138*O138</f>
        <v>51.1175</v>
      </c>
      <c r="Q138" s="10"/>
      <c r="R138" s="10"/>
      <c r="S138" s="9"/>
      <c r="T138" s="9"/>
      <c r="U138" s="9"/>
      <c r="V138" s="13">
        <f>T138*U138</f>
        <v>0</v>
      </c>
    </row>
    <row r="139" spans="1:22" x14ac:dyDescent="0.25">
      <c r="C139" s="10" t="s">
        <v>34</v>
      </c>
      <c r="D139" s="10">
        <f>E139*G139</f>
        <v>2.984664</v>
      </c>
      <c r="E139" s="10">
        <v>108.14</v>
      </c>
      <c r="F139" s="10">
        <v>1.2</v>
      </c>
      <c r="G139" s="12">
        <f>G138*F139</f>
        <v>2.76E-2</v>
      </c>
      <c r="H139" s="1"/>
      <c r="I139" s="1"/>
      <c r="J139" s="34" t="s">
        <v>29</v>
      </c>
      <c r="K139" s="35">
        <v>174.16</v>
      </c>
      <c r="L139" s="30">
        <f>G139*K139</f>
        <v>4.8068159999999995</v>
      </c>
      <c r="M139" s="1"/>
      <c r="N139" s="3"/>
      <c r="O139" s="3"/>
      <c r="P139" s="12">
        <f t="shared" ref="P139" si="20">N139*O139</f>
        <v>0</v>
      </c>
      <c r="Q139" s="10"/>
      <c r="R139" s="10"/>
      <c r="S139" s="9"/>
      <c r="T139" s="9"/>
      <c r="U139" s="9"/>
      <c r="V139" s="13">
        <f t="shared" ref="V139" si="21">T139*U139</f>
        <v>0</v>
      </c>
    </row>
    <row r="140" spans="1:22" x14ac:dyDescent="0.25">
      <c r="C140" s="12" t="s">
        <v>4</v>
      </c>
      <c r="D140" s="13">
        <f>SUM(D138:D139)</f>
        <v>5.7934239999999999</v>
      </c>
      <c r="E140" s="13">
        <f>SUM(E138:E139)</f>
        <v>230.26</v>
      </c>
      <c r="F140" s="12"/>
      <c r="G140" s="12">
        <f>SUM(G138:G139)</f>
        <v>5.0599999999999999E-2</v>
      </c>
      <c r="I140" s="32">
        <f>SUM(I138:I139)</f>
        <v>0</v>
      </c>
      <c r="L140" s="33">
        <f>SUM(L138:L139)</f>
        <v>12.04602</v>
      </c>
      <c r="P140" s="32">
        <f>SUM(P138:P139)</f>
        <v>51.1175</v>
      </c>
      <c r="R140" s="32">
        <f>SUM(R138:R139)</f>
        <v>0</v>
      </c>
      <c r="V140" s="32">
        <f>SUM(V138:V139)</f>
        <v>0</v>
      </c>
    </row>
    <row r="141" spans="1:22" x14ac:dyDescent="0.25">
      <c r="C141" s="5"/>
      <c r="D141" s="4"/>
      <c r="E141" s="4"/>
      <c r="F141" s="4"/>
      <c r="G141" s="5"/>
      <c r="H141" s="5"/>
      <c r="I141" s="5"/>
      <c r="M141" s="5"/>
      <c r="N141" s="5"/>
      <c r="O141" s="5"/>
      <c r="P141" s="5"/>
      <c r="Q141" s="5"/>
      <c r="R141" s="5"/>
      <c r="S141" s="5"/>
      <c r="T141" s="5"/>
      <c r="U141" s="5"/>
      <c r="V141" s="5"/>
    </row>
    <row r="142" spans="1:22" x14ac:dyDescent="0.25">
      <c r="C142" s="5"/>
      <c r="D142" s="4"/>
      <c r="E142" s="4"/>
      <c r="F142" s="4"/>
      <c r="G142" s="5"/>
      <c r="H142" s="5"/>
      <c r="K142" s="14" t="s">
        <v>56</v>
      </c>
      <c r="L142" s="66">
        <f>(T144/G138)*100</f>
        <v>70</v>
      </c>
      <c r="O142" s="5"/>
      <c r="P142" s="5"/>
      <c r="Q142" s="5"/>
      <c r="R142" s="5"/>
      <c r="S142" s="5"/>
    </row>
    <row r="143" spans="1:22" x14ac:dyDescent="0.25">
      <c r="C143" s="5"/>
      <c r="D143" s="4"/>
      <c r="E143" s="4"/>
      <c r="F143" s="4"/>
      <c r="G143" s="5"/>
      <c r="H143" s="5"/>
      <c r="K143" s="7" t="s">
        <v>57</v>
      </c>
      <c r="L143" s="65">
        <f>(S144/(E140)*100)</f>
        <v>92.178407018153393</v>
      </c>
      <c r="R143" s="6" t="s">
        <v>10</v>
      </c>
      <c r="S143" s="6" t="s">
        <v>11</v>
      </c>
      <c r="T143" s="6" t="s">
        <v>0</v>
      </c>
    </row>
    <row r="144" spans="1:22" x14ac:dyDescent="0.25">
      <c r="C144" s="5"/>
      <c r="D144" s="4"/>
      <c r="E144" s="4"/>
      <c r="F144" s="4"/>
      <c r="G144" s="5"/>
      <c r="H144" s="5"/>
      <c r="K144" s="14" t="s">
        <v>58</v>
      </c>
      <c r="L144" s="66">
        <f>(R144/D140)*100</f>
        <v>58.984548688305914</v>
      </c>
      <c r="P144" s="5"/>
      <c r="Q144" s="6" t="s">
        <v>3</v>
      </c>
      <c r="R144" s="11">
        <f>S144*T144</f>
        <v>3.4172249999999997</v>
      </c>
      <c r="S144" s="11">
        <v>212.25</v>
      </c>
      <c r="T144" s="31">
        <f>G138*0.7</f>
        <v>1.61E-2</v>
      </c>
    </row>
    <row r="145" spans="1:22" ht="17.25" x14ac:dyDescent="0.25">
      <c r="C145" s="5"/>
      <c r="D145" s="4"/>
      <c r="E145" s="4"/>
      <c r="F145" s="4"/>
      <c r="G145" s="5"/>
      <c r="H145" s="5"/>
      <c r="K145" s="7" t="s">
        <v>59</v>
      </c>
      <c r="L145" s="16">
        <f>(D140+I140+L140+P140+R140+V140)/R144</f>
        <v>20.179222614840988</v>
      </c>
      <c r="O145" s="5"/>
      <c r="P145" s="5"/>
      <c r="S145" s="2"/>
      <c r="T145" s="4"/>
    </row>
    <row r="146" spans="1:22" ht="17.25" x14ac:dyDescent="0.25">
      <c r="C146" s="5"/>
      <c r="D146" s="4"/>
      <c r="E146" s="4"/>
      <c r="F146" s="4"/>
      <c r="G146" s="5"/>
      <c r="H146" s="5"/>
      <c r="I146" s="5"/>
      <c r="K146" s="17" t="s">
        <v>60</v>
      </c>
      <c r="L146" s="18">
        <f>(D140+I140+L140)/R144</f>
        <v>5.2204475853945826</v>
      </c>
      <c r="O146" s="5"/>
      <c r="P146" s="5"/>
      <c r="S146" s="5"/>
    </row>
    <row r="147" spans="1:22" ht="17.25" x14ac:dyDescent="0.25">
      <c r="C147" s="5"/>
      <c r="D147" s="4"/>
      <c r="E147" s="4"/>
      <c r="F147" s="4"/>
      <c r="G147" s="5"/>
      <c r="H147" s="5"/>
      <c r="I147" s="5"/>
      <c r="K147" s="19" t="s">
        <v>61</v>
      </c>
      <c r="L147" s="20">
        <f>(P140+V140)/R144</f>
        <v>14.958775029446409</v>
      </c>
      <c r="M147" s="5"/>
      <c r="N147" s="115" t="s">
        <v>131</v>
      </c>
      <c r="O147" s="17">
        <f>G138/N138*1000</f>
        <v>0.4</v>
      </c>
      <c r="P147" s="5"/>
      <c r="U147" s="5"/>
      <c r="V147" s="5"/>
    </row>
    <row r="148" spans="1:22" x14ac:dyDescent="0.25">
      <c r="C148" s="8"/>
      <c r="D148"/>
      <c r="E148" s="4"/>
      <c r="F148" s="4"/>
      <c r="G148" s="5"/>
      <c r="H148" s="5"/>
      <c r="I148" s="5"/>
      <c r="K148" s="5"/>
      <c r="L148" s="5"/>
      <c r="M148" s="5"/>
      <c r="N148" s="5"/>
      <c r="O148" s="5"/>
      <c r="P148" s="5"/>
      <c r="Q148" s="5"/>
      <c r="R148" s="5"/>
      <c r="S148" s="5"/>
      <c r="T148" s="5"/>
      <c r="U148" s="5"/>
      <c r="V148" s="5"/>
    </row>
    <row r="149" spans="1:22" x14ac:dyDescent="0.25">
      <c r="B149" s="8"/>
      <c r="C149" s="8" t="s">
        <v>26</v>
      </c>
    </row>
    <row r="150" spans="1:22" ht="34.5" x14ac:dyDescent="0.25">
      <c r="C150" s="23" t="s">
        <v>13</v>
      </c>
      <c r="D150" s="26" t="s">
        <v>21</v>
      </c>
      <c r="E150" s="26" t="s">
        <v>14</v>
      </c>
      <c r="F150" s="23" t="s">
        <v>12</v>
      </c>
      <c r="G150" s="23" t="s">
        <v>15</v>
      </c>
      <c r="H150" s="24" t="s">
        <v>1</v>
      </c>
      <c r="I150" s="25" t="s">
        <v>25</v>
      </c>
      <c r="J150" s="23" t="s">
        <v>2</v>
      </c>
      <c r="K150" s="26" t="s">
        <v>14</v>
      </c>
      <c r="L150" s="26" t="s">
        <v>22</v>
      </c>
      <c r="M150" s="25" t="s">
        <v>7</v>
      </c>
      <c r="N150" s="25" t="s">
        <v>16</v>
      </c>
      <c r="O150" s="25" t="s">
        <v>17</v>
      </c>
      <c r="P150" s="25" t="s">
        <v>18</v>
      </c>
      <c r="Q150" s="26" t="s">
        <v>9</v>
      </c>
      <c r="R150" s="26" t="s">
        <v>23</v>
      </c>
      <c r="S150" s="25" t="s">
        <v>8</v>
      </c>
      <c r="T150" s="25" t="s">
        <v>19</v>
      </c>
      <c r="U150" s="25" t="s">
        <v>20</v>
      </c>
      <c r="V150" s="25" t="s">
        <v>24</v>
      </c>
    </row>
    <row r="151" spans="1:22" x14ac:dyDescent="0.25">
      <c r="A151" t="s">
        <v>52</v>
      </c>
      <c r="C151" s="121" t="s">
        <v>33</v>
      </c>
      <c r="D151" s="10">
        <f>0.023*E151</f>
        <v>3.6011099999999998</v>
      </c>
      <c r="E151" s="10">
        <v>156.57</v>
      </c>
      <c r="F151" s="10">
        <v>1</v>
      </c>
      <c r="G151" s="29">
        <f>D151/E151</f>
        <v>2.3E-2</v>
      </c>
      <c r="H151" s="9"/>
      <c r="I151" s="9"/>
      <c r="J151" s="10" t="s">
        <v>31</v>
      </c>
      <c r="K151" s="10">
        <v>262.29000000000002</v>
      </c>
      <c r="L151" s="30">
        <f>K151*G152</f>
        <v>7.2392040000000009</v>
      </c>
      <c r="M151" s="9" t="s">
        <v>30</v>
      </c>
      <c r="N151" s="9">
        <v>57.5</v>
      </c>
      <c r="O151" s="9">
        <v>0.88900000000000001</v>
      </c>
      <c r="P151" s="13">
        <f>N151*O151</f>
        <v>51.1175</v>
      </c>
      <c r="Q151" s="10"/>
      <c r="R151" s="10"/>
      <c r="S151" s="9"/>
      <c r="T151" s="9"/>
      <c r="U151" s="9"/>
      <c r="V151" s="13">
        <f>T151*U151</f>
        <v>0</v>
      </c>
    </row>
    <row r="152" spans="1:22" x14ac:dyDescent="0.25">
      <c r="C152" s="10" t="s">
        <v>34</v>
      </c>
      <c r="D152" s="10">
        <f>E152*G152</f>
        <v>2.984664</v>
      </c>
      <c r="E152" s="10">
        <v>108.14</v>
      </c>
      <c r="F152" s="10">
        <v>1.2</v>
      </c>
      <c r="G152" s="29">
        <f>G151*F152</f>
        <v>2.76E-2</v>
      </c>
      <c r="H152" s="1"/>
      <c r="I152" s="1"/>
      <c r="J152" s="34" t="s">
        <v>29</v>
      </c>
      <c r="K152" s="35">
        <v>174.16</v>
      </c>
      <c r="L152" s="30">
        <f>K152*G152</f>
        <v>4.8068159999999995</v>
      </c>
      <c r="M152" s="1"/>
      <c r="N152" s="3"/>
      <c r="O152" s="3"/>
      <c r="P152" s="27">
        <f t="shared" ref="P152" si="22">N152*O152</f>
        <v>0</v>
      </c>
      <c r="Q152" s="10"/>
      <c r="R152" s="10"/>
      <c r="S152" s="9"/>
      <c r="T152" s="9"/>
      <c r="U152" s="9"/>
      <c r="V152" s="13">
        <f t="shared" ref="V152" si="23">T152*U152</f>
        <v>0</v>
      </c>
    </row>
    <row r="153" spans="1:22" x14ac:dyDescent="0.25">
      <c r="C153" s="12" t="s">
        <v>4</v>
      </c>
      <c r="D153" s="13">
        <f>SUM(D151:D152)</f>
        <v>6.5857739999999998</v>
      </c>
      <c r="E153" s="13">
        <f>SUM(E151:E152)</f>
        <v>264.70999999999998</v>
      </c>
      <c r="F153" s="12"/>
      <c r="G153" s="29">
        <f>SUM(G151:G152)</f>
        <v>5.0599999999999999E-2</v>
      </c>
      <c r="I153" s="13">
        <f>SUM(I151:I152)</f>
        <v>0</v>
      </c>
      <c r="L153" s="30">
        <f>SUM(L151:L152)</f>
        <v>12.04602</v>
      </c>
      <c r="P153" s="13">
        <f>SUM(P151:P152)</f>
        <v>51.1175</v>
      </c>
      <c r="R153" s="13">
        <f>SUM(R151:R152)</f>
        <v>0</v>
      </c>
      <c r="V153" s="13">
        <f>SUM(V151:V152)</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(T157/G151)*100</f>
        <v>70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60.307398948096299</v>
      </c>
      <c r="P157" s="5"/>
      <c r="Q157" s="6" t="s">
        <v>3</v>
      </c>
      <c r="R157" s="11">
        <f>S157*T157</f>
        <v>3.9717089999999997</v>
      </c>
      <c r="S157" s="11">
        <v>246.69</v>
      </c>
      <c r="T157" s="31">
        <f>G151*0.7</f>
        <v>1.61E-2</v>
      </c>
    </row>
    <row r="158" spans="1:22" ht="17.25" x14ac:dyDescent="0.25">
      <c r="B158" s="5"/>
      <c r="C158" s="5"/>
      <c r="D158" s="4"/>
      <c r="E158" s="4"/>
      <c r="F158" s="4"/>
      <c r="G158" s="5"/>
      <c r="H158" s="5"/>
      <c r="K158" s="7" t="s">
        <v>59</v>
      </c>
      <c r="L158" s="16">
        <f>(D153+I153+L153+P153+R153+V153)/R157</f>
        <v>17.561531824209677</v>
      </c>
      <c r="O158" s="5"/>
      <c r="P158" s="5"/>
      <c r="S158" s="2"/>
      <c r="T158" s="4"/>
    </row>
    <row r="159" spans="1:22" ht="17.25" x14ac:dyDescent="0.25">
      <c r="B159" s="5"/>
      <c r="C159" s="5"/>
      <c r="D159" s="4"/>
      <c r="E159" s="4"/>
      <c r="F159" s="4"/>
      <c r="G159" s="5"/>
      <c r="H159" s="5"/>
      <c r="I159" s="5"/>
      <c r="K159" s="17" t="s">
        <v>60</v>
      </c>
      <c r="L159" s="18">
        <f>(D153+I153+L153)/R157</f>
        <v>4.6911276732509863</v>
      </c>
      <c r="O159" s="5"/>
      <c r="P159" s="5"/>
      <c r="S159" s="5"/>
    </row>
    <row r="160" spans="1:22" ht="17.25" x14ac:dyDescent="0.25">
      <c r="B160" s="5"/>
      <c r="C160" s="5"/>
      <c r="D160" s="4"/>
      <c r="E160" s="4"/>
      <c r="F160" s="4"/>
      <c r="G160" s="5"/>
      <c r="H160" s="5"/>
      <c r="I160" s="5"/>
      <c r="K160" s="19" t="s">
        <v>61</v>
      </c>
      <c r="L160" s="20">
        <f>(P153+V153)/R157</f>
        <v>12.870404150958693</v>
      </c>
      <c r="M160" s="5"/>
      <c r="N160" s="5"/>
      <c r="O160" s="5"/>
      <c r="P160" s="5"/>
      <c r="U160" s="5"/>
      <c r="V160" s="5"/>
    </row>
    <row r="161" spans="1:22" x14ac:dyDescent="0.25">
      <c r="B161" s="5"/>
      <c r="C161" s="8"/>
      <c r="D161"/>
      <c r="E161" s="4"/>
      <c r="F161" s="4"/>
      <c r="G161" s="5"/>
      <c r="H161" s="5"/>
      <c r="I161" s="5"/>
      <c r="K161" s="5"/>
      <c r="L161" s="5"/>
      <c r="M161" s="5"/>
      <c r="N161" s="5"/>
      <c r="O161" s="5"/>
      <c r="P161" s="5"/>
      <c r="Q161" s="5"/>
      <c r="R161" s="5"/>
      <c r="S161" s="5"/>
      <c r="T161" s="5"/>
      <c r="U161" s="5"/>
      <c r="V161" s="5"/>
    </row>
    <row r="162" spans="1:22" x14ac:dyDescent="0.25">
      <c r="B162" s="5"/>
      <c r="C162" s="8" t="s">
        <v>26</v>
      </c>
      <c r="K162" s="5"/>
      <c r="L162" s="5"/>
    </row>
    <row r="163" spans="1:22" ht="34.5" x14ac:dyDescent="0.25">
      <c r="C163" s="23" t="s">
        <v>13</v>
      </c>
      <c r="D163" s="26" t="s">
        <v>21</v>
      </c>
      <c r="E163" s="26" t="s">
        <v>14</v>
      </c>
      <c r="F163" s="23" t="s">
        <v>12</v>
      </c>
      <c r="G163" s="23" t="s">
        <v>15</v>
      </c>
      <c r="H163" s="24" t="s">
        <v>1</v>
      </c>
      <c r="I163" s="25" t="s">
        <v>25</v>
      </c>
      <c r="J163" s="23" t="s">
        <v>2</v>
      </c>
      <c r="K163" s="26" t="s">
        <v>14</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c r="I164" s="9"/>
      <c r="J164" s="10" t="s">
        <v>31</v>
      </c>
      <c r="K164" s="10">
        <v>262.29000000000002</v>
      </c>
      <c r="L164" s="30">
        <f>K164*G165</f>
        <v>7.2392040000000009</v>
      </c>
      <c r="M164" s="9" t="s">
        <v>30</v>
      </c>
      <c r="N164" s="9">
        <v>57.5</v>
      </c>
      <c r="O164" s="9">
        <v>0.88900000000000001</v>
      </c>
      <c r="P164" s="13">
        <f>N164*O164</f>
        <v>51.1175</v>
      </c>
      <c r="Q164" s="10"/>
      <c r="R164" s="10"/>
      <c r="S164" s="9"/>
      <c r="T164" s="9"/>
      <c r="U164" s="9"/>
      <c r="V164" s="13">
        <f>T164*U164</f>
        <v>0</v>
      </c>
    </row>
    <row r="165" spans="1:22" x14ac:dyDescent="0.25">
      <c r="C165" s="10" t="s">
        <v>34</v>
      </c>
      <c r="D165" s="10">
        <f>E165*G165</f>
        <v>2.984664</v>
      </c>
      <c r="E165" s="10">
        <v>108.14</v>
      </c>
      <c r="F165" s="10">
        <v>1.2</v>
      </c>
      <c r="G165" s="29">
        <f>G164*F165</f>
        <v>2.76E-2</v>
      </c>
      <c r="H165" s="1"/>
      <c r="I165" s="1"/>
      <c r="J165" s="34" t="s">
        <v>29</v>
      </c>
      <c r="K165" s="35">
        <v>174.16</v>
      </c>
      <c r="L165" s="30">
        <f>K165*G165</f>
        <v>4.8068159999999995</v>
      </c>
      <c r="M165" s="1"/>
      <c r="N165" s="3"/>
      <c r="O165" s="3"/>
      <c r="P165" s="27">
        <f t="shared" ref="P165" si="24">N165*O165</f>
        <v>0</v>
      </c>
      <c r="Q165" s="10"/>
      <c r="R165" s="10"/>
      <c r="S165" s="9"/>
      <c r="T165" s="9"/>
      <c r="U165" s="9"/>
      <c r="V165" s="13">
        <f t="shared" ref="V165" si="25">T165*U165</f>
        <v>0</v>
      </c>
    </row>
    <row r="166" spans="1:22" x14ac:dyDescent="0.25">
      <c r="C166" s="12" t="s">
        <v>4</v>
      </c>
      <c r="D166" s="13">
        <f>SUM(D164:D165)</f>
        <v>7.8645739999999993</v>
      </c>
      <c r="E166" s="13">
        <f>SUM(E164:E165)</f>
        <v>320.31</v>
      </c>
      <c r="F166" s="12"/>
      <c r="G166" s="29">
        <f>SUM(G164:G165)</f>
        <v>5.0599999999999999E-2</v>
      </c>
      <c r="I166" s="13">
        <f>SUM(I164:I165)</f>
        <v>0</v>
      </c>
      <c r="L166" s="30">
        <f>SUM(L164:L165)</f>
        <v>12.04602</v>
      </c>
      <c r="P166" s="13">
        <f>SUM(P164:P165)</f>
        <v>51.1175</v>
      </c>
      <c r="R166" s="13">
        <f>SUM(R164:R165)</f>
        <v>0</v>
      </c>
      <c r="V166" s="13">
        <f>SUM(V164:V165)</f>
        <v>0</v>
      </c>
    </row>
    <row r="167" spans="1:22" x14ac:dyDescent="0.25">
      <c r="C167" s="5"/>
      <c r="D167" s="4"/>
      <c r="E167" s="4"/>
      <c r="F167" s="4"/>
      <c r="G167" s="5"/>
      <c r="H167" s="5"/>
      <c r="I167" s="5"/>
      <c r="M167" s="5"/>
      <c r="N167" s="5"/>
      <c r="O167" s="5"/>
      <c r="P167" s="5"/>
      <c r="Q167" s="5"/>
      <c r="R167" s="5"/>
      <c r="S167" s="5"/>
      <c r="T167" s="5"/>
      <c r="U167" s="5"/>
      <c r="V167" s="5"/>
    </row>
    <row r="168" spans="1:22" x14ac:dyDescent="0.25">
      <c r="C168" s="5"/>
      <c r="D168" s="4"/>
      <c r="E168" s="4"/>
      <c r="F168" s="4"/>
      <c r="G168" s="5"/>
      <c r="H168" s="5"/>
      <c r="K168" s="14" t="s">
        <v>56</v>
      </c>
      <c r="L168" s="66">
        <f>(T170/G164)*100</f>
        <v>70</v>
      </c>
      <c r="O168" s="5"/>
      <c r="P168" s="5"/>
      <c r="Q168" s="5"/>
      <c r="R168" s="5"/>
      <c r="S168" s="5"/>
    </row>
    <row r="169" spans="1:22" x14ac:dyDescent="0.25">
      <c r="C169" s="5"/>
      <c r="D169" s="4"/>
      <c r="E169" s="4"/>
      <c r="F169" s="4"/>
      <c r="G169" s="5"/>
      <c r="H169" s="5"/>
      <c r="K169" s="7" t="s">
        <v>57</v>
      </c>
      <c r="L169" s="65">
        <f>(S170/(E166)*100)</f>
        <v>94.358590115825294</v>
      </c>
      <c r="R169" s="6" t="s">
        <v>10</v>
      </c>
      <c r="S169" s="6" t="s">
        <v>11</v>
      </c>
      <c r="T169" s="6" t="s">
        <v>0</v>
      </c>
    </row>
    <row r="170" spans="1:22" x14ac:dyDescent="0.25">
      <c r="C170" s="5"/>
      <c r="D170" s="4"/>
      <c r="E170" s="4"/>
      <c r="F170" s="4"/>
      <c r="G170" s="5"/>
      <c r="H170" s="5"/>
      <c r="K170" s="14" t="s">
        <v>58</v>
      </c>
      <c r="L170" s="66">
        <f>(R170/D166)*100</f>
        <v>61.873205083962588</v>
      </c>
      <c r="P170" s="5"/>
      <c r="Q170" s="6" t="s">
        <v>3</v>
      </c>
      <c r="R170" s="11">
        <f>S170*T170</f>
        <v>4.8660639999999997</v>
      </c>
      <c r="S170" s="11">
        <v>302.24</v>
      </c>
      <c r="T170" s="31">
        <f>G164*0.7</f>
        <v>1.61E-2</v>
      </c>
    </row>
    <row r="171" spans="1:22" ht="17.25" x14ac:dyDescent="0.25">
      <c r="C171" s="5"/>
      <c r="D171" s="4"/>
      <c r="E171" s="4"/>
      <c r="F171" s="4"/>
      <c r="G171" s="5"/>
      <c r="H171" s="5"/>
      <c r="K171" s="7" t="s">
        <v>59</v>
      </c>
      <c r="L171" s="16">
        <f>(D166+I166+L166+P166+R166+V166)/R170</f>
        <v>14.596621417227558</v>
      </c>
      <c r="O171" s="5"/>
      <c r="P171" s="5"/>
      <c r="S171" s="2"/>
      <c r="T171" s="4"/>
    </row>
    <row r="172" spans="1:22" ht="17.25" x14ac:dyDescent="0.25">
      <c r="C172" s="5"/>
      <c r="D172" s="4"/>
      <c r="E172" s="4"/>
      <c r="F172" s="4"/>
      <c r="G172" s="5"/>
      <c r="H172" s="5"/>
      <c r="I172" s="5"/>
      <c r="K172" s="17" t="s">
        <v>60</v>
      </c>
      <c r="L172" s="18">
        <f>(D166+I166+L166)/R170</f>
        <v>4.0917246464493688</v>
      </c>
      <c r="O172" s="5"/>
      <c r="P172" s="5"/>
      <c r="S172" s="5"/>
    </row>
    <row r="173" spans="1:22" ht="17.25" x14ac:dyDescent="0.25">
      <c r="C173" s="5"/>
      <c r="D173" s="4"/>
      <c r="E173" s="4"/>
      <c r="F173" s="4"/>
      <c r="G173" s="5"/>
      <c r="H173" s="5"/>
      <c r="I173" s="5"/>
      <c r="K173" s="19" t="s">
        <v>61</v>
      </c>
      <c r="L173" s="20">
        <f>(P166+V166)/R170</f>
        <v>10.50489677077819</v>
      </c>
      <c r="M173" s="5"/>
      <c r="N173" s="5"/>
      <c r="O173" s="5"/>
      <c r="P173" s="5"/>
      <c r="U173" s="5"/>
      <c r="V173" s="5"/>
    </row>
    <row r="174" spans="1:22" x14ac:dyDescent="0.25">
      <c r="C174" s="8"/>
      <c r="D174"/>
      <c r="E174" s="4"/>
      <c r="F174" s="4"/>
      <c r="G174" s="5"/>
      <c r="H174" s="5"/>
      <c r="I174" s="5"/>
      <c r="K174" s="5"/>
      <c r="L174" s="5"/>
      <c r="M174" s="5"/>
      <c r="N174" s="5"/>
      <c r="O174" s="5"/>
      <c r="P174" s="5"/>
      <c r="Q174" s="5"/>
      <c r="R174" s="5"/>
      <c r="S174" s="5"/>
      <c r="T174" s="5"/>
      <c r="U174" s="5"/>
      <c r="V174" s="5"/>
    </row>
    <row r="175" spans="1:22" x14ac:dyDescent="0.25">
      <c r="B175" s="5"/>
      <c r="C175" s="8" t="s">
        <v>26</v>
      </c>
    </row>
    <row r="176" spans="1:22" ht="34.5" x14ac:dyDescent="0.25">
      <c r="C176" s="23" t="s">
        <v>13</v>
      </c>
      <c r="D176" s="26" t="s">
        <v>21</v>
      </c>
      <c r="E176" s="26" t="s">
        <v>14</v>
      </c>
      <c r="F176" s="23" t="s">
        <v>12</v>
      </c>
      <c r="G176" s="23" t="s">
        <v>15</v>
      </c>
      <c r="H176" s="24" t="s">
        <v>1</v>
      </c>
      <c r="I176" s="25" t="s">
        <v>25</v>
      </c>
      <c r="J176" s="23" t="s">
        <v>2</v>
      </c>
      <c r="K176" s="26" t="s">
        <v>14</v>
      </c>
      <c r="L176" s="26" t="s">
        <v>22</v>
      </c>
      <c r="M176" s="25" t="s">
        <v>7</v>
      </c>
      <c r="N176" s="25" t="s">
        <v>16</v>
      </c>
      <c r="O176" s="25" t="s">
        <v>17</v>
      </c>
      <c r="P176" s="25" t="s">
        <v>18</v>
      </c>
      <c r="Q176" s="26" t="s">
        <v>9</v>
      </c>
      <c r="R176" s="26" t="s">
        <v>23</v>
      </c>
      <c r="S176" s="25" t="s">
        <v>8</v>
      </c>
      <c r="T176" s="25" t="s">
        <v>19</v>
      </c>
      <c r="U176" s="25" t="s">
        <v>20</v>
      </c>
      <c r="V176" s="25" t="s">
        <v>24</v>
      </c>
    </row>
    <row r="177" spans="1:22" ht="30" x14ac:dyDescent="0.25">
      <c r="A177" t="s">
        <v>54</v>
      </c>
      <c r="C177" s="123" t="s">
        <v>132</v>
      </c>
      <c r="D177" s="10">
        <f>0.023*E177</f>
        <v>7.1477099999999991</v>
      </c>
      <c r="E177" s="10">
        <v>310.77</v>
      </c>
      <c r="F177" s="10">
        <v>1</v>
      </c>
      <c r="G177" s="29">
        <f>D177/E177</f>
        <v>2.3E-2</v>
      </c>
      <c r="H177" s="9"/>
      <c r="I177" s="9"/>
      <c r="J177" s="10" t="s">
        <v>31</v>
      </c>
      <c r="K177" s="10">
        <v>262.29000000000002</v>
      </c>
      <c r="L177" s="30">
        <f>K177*G178</f>
        <v>7.2392040000000009</v>
      </c>
      <c r="M177" s="9" t="s">
        <v>30</v>
      </c>
      <c r="N177" s="9">
        <v>57.5</v>
      </c>
      <c r="O177" s="9">
        <v>0.88900000000000001</v>
      </c>
      <c r="P177" s="13">
        <f>N177*O177</f>
        <v>51.1175</v>
      </c>
      <c r="Q177" s="10"/>
      <c r="R177" s="10"/>
      <c r="S177" s="9"/>
      <c r="T177" s="9"/>
      <c r="U177" s="9"/>
      <c r="V177" s="13">
        <f>T177*U177</f>
        <v>0</v>
      </c>
    </row>
    <row r="178" spans="1:22" x14ac:dyDescent="0.25">
      <c r="C178" s="10" t="s">
        <v>34</v>
      </c>
      <c r="D178" s="10">
        <f>E178*G178</f>
        <v>2.984664</v>
      </c>
      <c r="E178" s="10">
        <v>108.14</v>
      </c>
      <c r="F178" s="10">
        <v>1.2</v>
      </c>
      <c r="G178" s="29">
        <f>G177*F178</f>
        <v>2.76E-2</v>
      </c>
      <c r="H178" s="1"/>
      <c r="I178" s="1"/>
      <c r="J178" s="34" t="s">
        <v>29</v>
      </c>
      <c r="K178" s="35">
        <v>174.16</v>
      </c>
      <c r="L178" s="30">
        <f>K178*G178</f>
        <v>4.8068159999999995</v>
      </c>
      <c r="M178" s="1"/>
      <c r="N178" s="3"/>
      <c r="O178" s="3"/>
      <c r="P178" s="27">
        <f t="shared" ref="P178" si="26">N178*O178</f>
        <v>0</v>
      </c>
      <c r="Q178" s="10"/>
      <c r="R178" s="10"/>
      <c r="S178" s="9"/>
      <c r="T178" s="9"/>
      <c r="U178" s="9"/>
      <c r="V178" s="13">
        <f t="shared" ref="V178" si="27">T178*U178</f>
        <v>0</v>
      </c>
    </row>
    <row r="179" spans="1:22" x14ac:dyDescent="0.25">
      <c r="C179" s="12" t="s">
        <v>4</v>
      </c>
      <c r="D179" s="13">
        <f>SUM(D177:D178)</f>
        <v>10.132373999999999</v>
      </c>
      <c r="E179" s="13">
        <f>SUM(E177:E178)</f>
        <v>418.90999999999997</v>
      </c>
      <c r="F179" s="12"/>
      <c r="G179" s="29">
        <f>SUM(G177:G178)</f>
        <v>5.0599999999999999E-2</v>
      </c>
      <c r="I179" s="13">
        <f>SUM(I177:I178)</f>
        <v>0</v>
      </c>
      <c r="L179" s="30">
        <f>SUM(L177:L178)</f>
        <v>12.04602</v>
      </c>
      <c r="P179" s="13">
        <f>SUM(P177:P178)</f>
        <v>51.1175</v>
      </c>
      <c r="R179" s="13">
        <f>SUM(R177:R178)</f>
        <v>0</v>
      </c>
      <c r="V179" s="13">
        <f>SUM(V177:V178)</f>
        <v>0</v>
      </c>
    </row>
    <row r="180" spans="1:22" x14ac:dyDescent="0.25">
      <c r="C180" s="5"/>
      <c r="D180" s="4"/>
      <c r="E180" s="4"/>
      <c r="F180" s="4"/>
      <c r="G180" s="5"/>
      <c r="H180" s="5"/>
      <c r="I180" s="5"/>
      <c r="M180" s="5"/>
      <c r="N180" s="5"/>
      <c r="O180" s="5"/>
      <c r="P180" s="5"/>
      <c r="Q180" s="5"/>
      <c r="R180" s="5"/>
      <c r="S180" s="5"/>
      <c r="T180" s="5"/>
      <c r="U180" s="5"/>
      <c r="V180" s="5"/>
    </row>
    <row r="181" spans="1:22" x14ac:dyDescent="0.25">
      <c r="C181" s="5"/>
      <c r="D181" s="4"/>
      <c r="E181" s="4"/>
      <c r="F181" s="4"/>
      <c r="G181" s="5"/>
      <c r="H181" s="5"/>
      <c r="K181" s="14" t="s">
        <v>56</v>
      </c>
      <c r="L181" s="66">
        <f>(T183/G177)*100</f>
        <v>70</v>
      </c>
      <c r="O181" s="5"/>
      <c r="P181" s="5"/>
      <c r="Q181" s="5"/>
      <c r="R181" s="5"/>
      <c r="S181" s="5"/>
    </row>
    <row r="182" spans="1:22" x14ac:dyDescent="0.25">
      <c r="C182" s="5"/>
      <c r="D182" s="4"/>
      <c r="E182" s="4"/>
      <c r="F182" s="4"/>
      <c r="G182" s="5"/>
      <c r="H182" s="5"/>
      <c r="K182" s="7" t="s">
        <v>57</v>
      </c>
      <c r="L182" s="65">
        <f>(S183/(E179)*100)</f>
        <v>95.700747177197968</v>
      </c>
      <c r="R182" s="6" t="s">
        <v>10</v>
      </c>
      <c r="S182" s="6" t="s">
        <v>11</v>
      </c>
      <c r="T182" s="6" t="s">
        <v>0</v>
      </c>
    </row>
    <row r="183" spans="1:22" x14ac:dyDescent="0.25">
      <c r="C183" s="5"/>
      <c r="D183" s="4"/>
      <c r="E183" s="4"/>
      <c r="F183" s="4"/>
      <c r="G183" s="5"/>
      <c r="H183" s="5"/>
      <c r="K183" s="14" t="s">
        <v>58</v>
      </c>
      <c r="L183" s="66">
        <f>(R183/D179)*100</f>
        <v>63.701655702799762</v>
      </c>
      <c r="P183" s="5"/>
      <c r="Q183" s="6" t="s">
        <v>3</v>
      </c>
      <c r="R183" s="11">
        <f>S183*T183</f>
        <v>6.4544899999999998</v>
      </c>
      <c r="S183" s="11">
        <v>400.9</v>
      </c>
      <c r="T183" s="31">
        <f>G177*0.7</f>
        <v>1.61E-2</v>
      </c>
    </row>
    <row r="184" spans="1:22" ht="17.25" x14ac:dyDescent="0.25">
      <c r="C184" s="5"/>
      <c r="D184" s="4"/>
      <c r="E184" s="4"/>
      <c r="F184" s="4"/>
      <c r="G184" s="5"/>
      <c r="H184" s="5"/>
      <c r="K184" s="7" t="s">
        <v>59</v>
      </c>
      <c r="L184" s="16">
        <f>(D179+I179+L179+P179+R179+V179)/R183</f>
        <v>11.355799451234724</v>
      </c>
      <c r="O184" s="5"/>
      <c r="P184" s="5"/>
      <c r="S184" s="2"/>
      <c r="T184" s="4"/>
    </row>
    <row r="185" spans="1:22" ht="17.25" x14ac:dyDescent="0.25">
      <c r="C185" s="5"/>
      <c r="D185" s="4"/>
      <c r="E185" s="4"/>
      <c r="F185" s="4"/>
      <c r="G185" s="5"/>
      <c r="H185" s="5"/>
      <c r="I185" s="5"/>
      <c r="K185" s="17" t="s">
        <v>60</v>
      </c>
      <c r="L185" s="18">
        <f>(D179+I179+L179)/R183</f>
        <v>3.4361187328510847</v>
      </c>
      <c r="O185" s="5"/>
      <c r="P185" s="5"/>
      <c r="S185" s="5"/>
    </row>
    <row r="186" spans="1:22" ht="17.25" x14ac:dyDescent="0.25">
      <c r="C186" s="5"/>
      <c r="D186" s="4"/>
      <c r="E186" s="4"/>
      <c r="F186" s="4"/>
      <c r="G186" s="5"/>
      <c r="H186" s="5"/>
      <c r="I186" s="5"/>
      <c r="K186" s="19" t="s">
        <v>61</v>
      </c>
      <c r="L186" s="20">
        <f>(P179+V179)/R183</f>
        <v>7.9196807183836366</v>
      </c>
      <c r="M186" s="5"/>
      <c r="N186" s="5"/>
      <c r="O186" s="5"/>
      <c r="P186" s="5"/>
      <c r="U186" s="5"/>
      <c r="V186" s="5"/>
    </row>
    <row r="187" spans="1:22" x14ac:dyDescent="0.25">
      <c r="C187" s="8"/>
      <c r="D187"/>
      <c r="E187" s="4"/>
      <c r="F187" s="4"/>
      <c r="G187" s="5"/>
      <c r="H187" s="5"/>
      <c r="I187" s="5"/>
      <c r="K187" s="5"/>
      <c r="L187" s="5"/>
      <c r="M187" s="5"/>
      <c r="N187" s="5"/>
      <c r="O187" s="5"/>
      <c r="P187" s="5"/>
      <c r="Q187" s="5"/>
      <c r="R187" s="5"/>
      <c r="S187" s="5"/>
      <c r="T187" s="5"/>
      <c r="U187" s="5"/>
      <c r="V187" s="5"/>
    </row>
    <row r="188" spans="1:22" x14ac:dyDescent="0.25">
      <c r="B188" s="5"/>
      <c r="C188" s="8" t="s">
        <v>26</v>
      </c>
    </row>
    <row r="189" spans="1:22" ht="34.5" x14ac:dyDescent="0.25">
      <c r="C189" s="23" t="s">
        <v>13</v>
      </c>
      <c r="D189" s="26" t="s">
        <v>21</v>
      </c>
      <c r="E189" s="26" t="s">
        <v>14</v>
      </c>
      <c r="F189" s="23" t="s">
        <v>12</v>
      </c>
      <c r="G189" s="23" t="s">
        <v>15</v>
      </c>
      <c r="H189" s="24" t="s">
        <v>1</v>
      </c>
      <c r="I189" s="25" t="s">
        <v>25</v>
      </c>
      <c r="J189" s="23" t="s">
        <v>2</v>
      </c>
      <c r="K189" s="26" t="s">
        <v>14</v>
      </c>
      <c r="L189" s="26" t="s">
        <v>22</v>
      </c>
      <c r="M189" s="25" t="s">
        <v>7</v>
      </c>
      <c r="N189" s="25" t="s">
        <v>16</v>
      </c>
      <c r="O189" s="25" t="s">
        <v>17</v>
      </c>
      <c r="P189" s="25" t="s">
        <v>18</v>
      </c>
      <c r="Q189" s="26" t="s">
        <v>9</v>
      </c>
      <c r="R189" s="26" t="s">
        <v>23</v>
      </c>
      <c r="S189" s="25" t="s">
        <v>8</v>
      </c>
      <c r="T189" s="25" t="s">
        <v>19</v>
      </c>
      <c r="U189" s="25" t="s">
        <v>20</v>
      </c>
      <c r="V189" s="25" t="s">
        <v>24</v>
      </c>
    </row>
    <row r="190" spans="1:22" x14ac:dyDescent="0.25">
      <c r="A190" t="s">
        <v>55</v>
      </c>
      <c r="C190" s="121" t="s">
        <v>50</v>
      </c>
      <c r="D190" s="10">
        <f>0.023*E190</f>
        <v>10.131499999999999</v>
      </c>
      <c r="E190" s="10">
        <v>440.5</v>
      </c>
      <c r="F190" s="10">
        <v>1</v>
      </c>
      <c r="G190" s="29">
        <f>D190/E190</f>
        <v>2.2999999999999996E-2</v>
      </c>
      <c r="H190" s="9"/>
      <c r="I190" s="9"/>
      <c r="J190" s="10" t="s">
        <v>31</v>
      </c>
      <c r="K190" s="10">
        <v>262.29000000000002</v>
      </c>
      <c r="L190" s="30">
        <f>K190*G191</f>
        <v>7.239204</v>
      </c>
      <c r="M190" s="9" t="s">
        <v>30</v>
      </c>
      <c r="N190" s="9">
        <v>57.5</v>
      </c>
      <c r="O190" s="9">
        <v>0.88900000000000001</v>
      </c>
      <c r="P190" s="13">
        <f>N190*O190</f>
        <v>51.1175</v>
      </c>
      <c r="Q190" s="10"/>
      <c r="R190" s="10"/>
      <c r="S190" s="9"/>
      <c r="T190" s="9"/>
      <c r="U190" s="9"/>
      <c r="V190" s="13">
        <f>T190*U190</f>
        <v>0</v>
      </c>
    </row>
    <row r="191" spans="1:22" x14ac:dyDescent="0.25">
      <c r="C191" s="10" t="s">
        <v>34</v>
      </c>
      <c r="D191" s="10">
        <f>E191*G191</f>
        <v>2.9846639999999995</v>
      </c>
      <c r="E191" s="10">
        <v>108.14</v>
      </c>
      <c r="F191" s="10">
        <v>1.2</v>
      </c>
      <c r="G191" s="29">
        <f>G190*F191</f>
        <v>2.7599999999999996E-2</v>
      </c>
      <c r="H191" s="1"/>
      <c r="I191" s="1"/>
      <c r="J191" s="34" t="s">
        <v>29</v>
      </c>
      <c r="K191" s="35">
        <v>174.16</v>
      </c>
      <c r="L191" s="30">
        <f>K191*G191</f>
        <v>4.8068159999999995</v>
      </c>
      <c r="M191" s="1"/>
      <c r="N191" s="3"/>
      <c r="O191" s="3"/>
      <c r="P191" s="27">
        <f t="shared" ref="P191" si="28">N191*O191</f>
        <v>0</v>
      </c>
      <c r="Q191" s="10"/>
      <c r="R191" s="10"/>
      <c r="S191" s="9"/>
      <c r="T191" s="9"/>
      <c r="U191" s="9"/>
      <c r="V191" s="13">
        <f t="shared" ref="V191" si="29">T191*U191</f>
        <v>0</v>
      </c>
    </row>
    <row r="192" spans="1:22" x14ac:dyDescent="0.25">
      <c r="C192" s="12" t="s">
        <v>4</v>
      </c>
      <c r="D192" s="13">
        <f>SUM(D190:D191)</f>
        <v>13.116163999999998</v>
      </c>
      <c r="E192" s="13">
        <f>SUM(E190:E191)</f>
        <v>548.64</v>
      </c>
      <c r="F192" s="12"/>
      <c r="G192" s="29">
        <f>SUM(G190:G191)</f>
        <v>5.0599999999999992E-2</v>
      </c>
      <c r="I192" s="13">
        <f>SUM(I190:I191)</f>
        <v>0</v>
      </c>
      <c r="L192" s="30">
        <f>SUM(L190:L191)</f>
        <v>12.046019999999999</v>
      </c>
      <c r="P192" s="13">
        <f>SUM(P190:P191)</f>
        <v>51.1175</v>
      </c>
      <c r="R192" s="13">
        <f>SUM(R190:R191)</f>
        <v>0</v>
      </c>
      <c r="V192" s="13">
        <f>SUM(V190:V191)</f>
        <v>0</v>
      </c>
    </row>
    <row r="193" spans="1:22" x14ac:dyDescent="0.25">
      <c r="C193" s="5"/>
      <c r="D193" s="4"/>
      <c r="E193" s="4"/>
      <c r="F193" s="4"/>
      <c r="G193" s="5"/>
      <c r="H193" s="5"/>
      <c r="I193" s="5"/>
      <c r="M193" s="5"/>
      <c r="N193" s="5"/>
      <c r="O193" s="5"/>
      <c r="P193" s="5"/>
      <c r="Q193" s="5"/>
      <c r="R193" s="5"/>
      <c r="S193" s="5"/>
      <c r="T193" s="5"/>
      <c r="U193" s="5"/>
      <c r="V193" s="5"/>
    </row>
    <row r="194" spans="1:22" x14ac:dyDescent="0.25">
      <c r="C194" s="5"/>
      <c r="D194" s="4"/>
      <c r="E194" s="4"/>
      <c r="F194" s="4"/>
      <c r="G194" s="5"/>
      <c r="H194" s="5"/>
      <c r="K194" s="14" t="s">
        <v>56</v>
      </c>
      <c r="L194" s="66">
        <f>(T196/G190)*100</f>
        <v>70</v>
      </c>
      <c r="O194" s="5"/>
      <c r="P194" s="5"/>
      <c r="Q194" s="5"/>
      <c r="R194" s="5"/>
      <c r="S194" s="5"/>
    </row>
    <row r="195" spans="1:22" x14ac:dyDescent="0.25">
      <c r="C195" s="5"/>
      <c r="D195" s="4"/>
      <c r="E195" s="4"/>
      <c r="F195" s="4"/>
      <c r="G195" s="5"/>
      <c r="H195" s="5"/>
      <c r="K195" s="7" t="s">
        <v>57</v>
      </c>
      <c r="L195" s="65">
        <f>(S196/(E192)*100)</f>
        <v>96.715514727325754</v>
      </c>
      <c r="R195" s="6" t="s">
        <v>10</v>
      </c>
      <c r="S195" s="6" t="s">
        <v>11</v>
      </c>
      <c r="T195" s="6" t="s">
        <v>0</v>
      </c>
    </row>
    <row r="196" spans="1:22" x14ac:dyDescent="0.25">
      <c r="C196" s="5"/>
      <c r="D196" s="4"/>
      <c r="E196" s="4"/>
      <c r="F196" s="4"/>
      <c r="G196" s="5"/>
      <c r="H196" s="5"/>
      <c r="K196" s="14" t="s">
        <v>58</v>
      </c>
      <c r="L196" s="66">
        <f>(R196/D192)*100</f>
        <v>65.133235601506655</v>
      </c>
      <c r="P196" s="5"/>
      <c r="Q196" s="6" t="s">
        <v>3</v>
      </c>
      <c r="R196" s="11">
        <f>S196*T196</f>
        <v>8.5429819999999985</v>
      </c>
      <c r="S196" s="11">
        <v>530.62</v>
      </c>
      <c r="T196" s="31">
        <f>G190*0.7</f>
        <v>1.6099999999999996E-2</v>
      </c>
    </row>
    <row r="197" spans="1:22" ht="17.25" x14ac:dyDescent="0.25">
      <c r="C197" s="5"/>
      <c r="D197" s="4"/>
      <c r="E197" s="4"/>
      <c r="F197" s="4"/>
      <c r="G197" s="5"/>
      <c r="H197" s="5"/>
      <c r="K197" s="7" t="s">
        <v>59</v>
      </c>
      <c r="L197" s="16">
        <f>(D192+I192+L192+P192+R192+V192)/R196</f>
        <v>8.9289295002611517</v>
      </c>
      <c r="O197" s="5"/>
      <c r="P197" s="5"/>
      <c r="S197" s="2"/>
      <c r="T197" s="4"/>
    </row>
    <row r="198" spans="1:22" ht="17.25" x14ac:dyDescent="0.25">
      <c r="C198" s="5"/>
      <c r="D198" s="4"/>
      <c r="E198" s="4"/>
      <c r="F198" s="4"/>
      <c r="G198" s="5"/>
      <c r="H198" s="5"/>
      <c r="I198" s="5"/>
      <c r="K198" s="17" t="s">
        <v>60</v>
      </c>
      <c r="L198" s="18">
        <f>(D192+I192+L192)/R196</f>
        <v>2.9453631062315244</v>
      </c>
      <c r="O198" s="5"/>
      <c r="P198" s="5"/>
      <c r="S198" s="5"/>
    </row>
    <row r="199" spans="1:22" ht="17.25" x14ac:dyDescent="0.25">
      <c r="C199" s="5"/>
      <c r="D199" s="4"/>
      <c r="E199" s="4"/>
      <c r="F199" s="4"/>
      <c r="G199" s="5"/>
      <c r="H199" s="5"/>
      <c r="I199" s="5"/>
      <c r="K199" s="19" t="s">
        <v>61</v>
      </c>
      <c r="L199" s="20">
        <f>(P192+V192)/R196</f>
        <v>5.9835663940296264</v>
      </c>
      <c r="M199" s="5"/>
      <c r="N199" s="5"/>
      <c r="O199" s="5"/>
      <c r="P199" s="5"/>
      <c r="U199" s="5"/>
      <c r="V199" s="5"/>
    </row>
    <row r="200" spans="1:22" x14ac:dyDescent="0.25">
      <c r="C200" s="8"/>
      <c r="D200"/>
      <c r="E200" s="4"/>
      <c r="F200" s="4"/>
      <c r="G200" s="5"/>
      <c r="H200" s="5"/>
      <c r="I200" s="5"/>
      <c r="K200" s="5"/>
      <c r="L200" s="5"/>
      <c r="M200" s="5"/>
      <c r="N200" s="5"/>
      <c r="O200" s="5"/>
      <c r="P200" s="5"/>
      <c r="Q200" s="5"/>
      <c r="R200" s="5"/>
      <c r="S200" s="5"/>
      <c r="T200" s="5"/>
      <c r="U200" s="5"/>
      <c r="V200" s="5"/>
    </row>
    <row r="201" spans="1:22" x14ac:dyDescent="0.25">
      <c r="C201" s="8"/>
      <c r="D201"/>
      <c r="E201" s="4"/>
      <c r="F201" s="4"/>
      <c r="G201" s="5"/>
      <c r="H201" s="5"/>
      <c r="I201" s="5"/>
      <c r="M201" s="5"/>
      <c r="N201" s="5"/>
      <c r="O201" s="5"/>
      <c r="P201" s="5"/>
      <c r="Q201" s="5"/>
      <c r="R201" s="5"/>
      <c r="S201" s="5"/>
      <c r="T201" s="5"/>
      <c r="U201" s="5"/>
      <c r="V201" s="5"/>
    </row>
    <row r="202" spans="1:22" s="41" customFormat="1" x14ac:dyDescent="0.25">
      <c r="A202" s="40" t="s">
        <v>65</v>
      </c>
      <c r="D202" s="42"/>
      <c r="E202" s="42"/>
      <c r="F202" s="42"/>
    </row>
    <row r="203" spans="1:22" x14ac:dyDescent="0.25">
      <c r="B203" s="5"/>
      <c r="C203" s="8" t="s">
        <v>26</v>
      </c>
    </row>
    <row r="204" spans="1:22" ht="32.25" x14ac:dyDescent="0.25">
      <c r="C204" s="23" t="s">
        <v>13</v>
      </c>
      <c r="D204" s="26" t="s">
        <v>21</v>
      </c>
      <c r="E204" s="26" t="s">
        <v>14</v>
      </c>
      <c r="F204" s="23" t="s">
        <v>12</v>
      </c>
      <c r="G204" s="23" t="s">
        <v>15</v>
      </c>
      <c r="H204" s="24" t="s">
        <v>1</v>
      </c>
      <c r="I204" s="25" t="s">
        <v>25</v>
      </c>
      <c r="J204" s="23" t="s">
        <v>2</v>
      </c>
      <c r="K204" s="26" t="s">
        <v>32</v>
      </c>
      <c r="L204" s="26" t="s">
        <v>22</v>
      </c>
      <c r="M204" s="25" t="s">
        <v>7</v>
      </c>
      <c r="N204" s="25" t="s">
        <v>16</v>
      </c>
      <c r="O204" s="25" t="s">
        <v>17</v>
      </c>
      <c r="P204" s="25" t="s">
        <v>18</v>
      </c>
      <c r="Q204" s="26" t="s">
        <v>9</v>
      </c>
      <c r="R204" s="26" t="s">
        <v>23</v>
      </c>
      <c r="S204" s="25" t="s">
        <v>8</v>
      </c>
      <c r="T204" s="25" t="s">
        <v>19</v>
      </c>
      <c r="U204" s="25" t="s">
        <v>20</v>
      </c>
      <c r="V204" s="25" t="s">
        <v>24</v>
      </c>
    </row>
    <row r="205" spans="1:22" x14ac:dyDescent="0.25">
      <c r="A205" t="s">
        <v>51</v>
      </c>
      <c r="C205" s="121" t="s">
        <v>28</v>
      </c>
      <c r="D205" s="10">
        <f>0.023*E205</f>
        <v>2.8087599999999999</v>
      </c>
      <c r="E205" s="10">
        <v>122.12</v>
      </c>
      <c r="F205" s="10">
        <v>1</v>
      </c>
      <c r="G205" s="12">
        <f>D205/E205</f>
        <v>2.3E-2</v>
      </c>
      <c r="H205" s="9"/>
      <c r="I205" s="9"/>
      <c r="J205" s="10" t="s">
        <v>31</v>
      </c>
      <c r="K205" s="10">
        <v>262.29000000000002</v>
      </c>
      <c r="L205" s="30">
        <f>G206*K205</f>
        <v>7.2392040000000009</v>
      </c>
      <c r="M205" s="9" t="s">
        <v>30</v>
      </c>
      <c r="N205" s="9">
        <v>57.5</v>
      </c>
      <c r="O205" s="9">
        <v>0.88900000000000001</v>
      </c>
      <c r="P205" s="13">
        <f>N205*O205</f>
        <v>51.1175</v>
      </c>
      <c r="Q205" s="10"/>
      <c r="R205" s="10"/>
      <c r="S205" s="9"/>
      <c r="T205" s="9"/>
      <c r="U205" s="9"/>
      <c r="V205" s="13">
        <f>T205*U205</f>
        <v>0</v>
      </c>
    </row>
    <row r="206" spans="1:22" x14ac:dyDescent="0.25">
      <c r="C206" s="10" t="s">
        <v>34</v>
      </c>
      <c r="D206" s="10">
        <f>E206*G206</f>
        <v>2.984664</v>
      </c>
      <c r="E206" s="10">
        <v>108.14</v>
      </c>
      <c r="F206" s="10">
        <v>1.2</v>
      </c>
      <c r="G206" s="12">
        <f>G205*F206</f>
        <v>2.76E-2</v>
      </c>
      <c r="H206" s="1"/>
      <c r="I206" s="1"/>
      <c r="J206" s="34" t="s">
        <v>29</v>
      </c>
      <c r="K206" s="35">
        <v>174.16</v>
      </c>
      <c r="L206" s="30">
        <f>G206*K206</f>
        <v>4.8068159999999995</v>
      </c>
      <c r="M206" s="1"/>
      <c r="N206" s="3"/>
      <c r="O206" s="3"/>
      <c r="P206" s="12">
        <f t="shared" ref="P206" si="30">N206*O206</f>
        <v>0</v>
      </c>
      <c r="Q206" s="10"/>
      <c r="R206" s="10"/>
      <c r="S206" s="9"/>
      <c r="T206" s="9"/>
      <c r="U206" s="9"/>
      <c r="V206" s="13">
        <f t="shared" ref="V206" si="31">T206*U206</f>
        <v>0</v>
      </c>
    </row>
    <row r="207" spans="1:22" x14ac:dyDescent="0.25">
      <c r="C207" s="12" t="s">
        <v>4</v>
      </c>
      <c r="D207" s="13">
        <f>SUM(D205:D206)</f>
        <v>5.7934239999999999</v>
      </c>
      <c r="E207" s="13">
        <f>SUM(E205:E206)</f>
        <v>230.26</v>
      </c>
      <c r="F207" s="12"/>
      <c r="G207" s="12">
        <f>SUM(G205:G206)</f>
        <v>5.0599999999999999E-2</v>
      </c>
      <c r="I207" s="32">
        <f>SUM(I205:I206)</f>
        <v>0</v>
      </c>
      <c r="L207" s="33">
        <f>SUM(L205:L206)</f>
        <v>12.04602</v>
      </c>
      <c r="P207" s="32">
        <f>SUM(P205:P206)</f>
        <v>51.1175</v>
      </c>
      <c r="R207" s="32">
        <f>SUM(R205:R206)</f>
        <v>0</v>
      </c>
      <c r="V207" s="32">
        <f>SUM(V205:V206)</f>
        <v>0</v>
      </c>
    </row>
    <row r="208" spans="1:22" x14ac:dyDescent="0.25">
      <c r="C208" s="5"/>
      <c r="D208" s="4"/>
      <c r="E208" s="4"/>
      <c r="F208" s="4"/>
      <c r="G208" s="5"/>
      <c r="H208" s="5"/>
      <c r="I208" s="5"/>
      <c r="M208" s="5"/>
      <c r="N208" s="5"/>
      <c r="O208" s="5"/>
      <c r="P208" s="5"/>
      <c r="Q208" s="5"/>
      <c r="R208" s="5"/>
      <c r="S208" s="5"/>
      <c r="T208" s="5"/>
      <c r="U208" s="5"/>
      <c r="V208" s="5"/>
    </row>
    <row r="209" spans="1:22" x14ac:dyDescent="0.25">
      <c r="C209" s="5"/>
      <c r="D209" s="4"/>
      <c r="E209" s="4"/>
      <c r="F209" s="4"/>
      <c r="G209" s="5"/>
      <c r="H209" s="5"/>
      <c r="K209" s="14" t="s">
        <v>56</v>
      </c>
      <c r="L209" s="66">
        <f>(T211/G205)*100</f>
        <v>50</v>
      </c>
      <c r="O209" s="5"/>
      <c r="P209" s="5"/>
      <c r="Q209" s="5"/>
      <c r="R209" s="5"/>
      <c r="S209" s="5"/>
    </row>
    <row r="210" spans="1:22" x14ac:dyDescent="0.25">
      <c r="C210" s="5"/>
      <c r="D210" s="4"/>
      <c r="E210" s="4"/>
      <c r="F210" s="4"/>
      <c r="G210" s="5"/>
      <c r="H210" s="5"/>
      <c r="K210" s="7" t="s">
        <v>57</v>
      </c>
      <c r="L210" s="65">
        <f>(S211/(E207)*100)</f>
        <v>92.178407018153393</v>
      </c>
      <c r="R210" s="6" t="s">
        <v>10</v>
      </c>
      <c r="S210" s="6" t="s">
        <v>11</v>
      </c>
      <c r="T210" s="6" t="s">
        <v>0</v>
      </c>
    </row>
    <row r="211" spans="1:22" x14ac:dyDescent="0.25">
      <c r="C211" s="5"/>
      <c r="D211" s="4"/>
      <c r="E211" s="4"/>
      <c r="F211" s="4"/>
      <c r="G211" s="5"/>
      <c r="H211" s="5"/>
      <c r="K211" s="14" t="s">
        <v>58</v>
      </c>
      <c r="L211" s="66">
        <f>(R211/D207)*100</f>
        <v>42.131820491647083</v>
      </c>
      <c r="P211" s="5"/>
      <c r="Q211" s="6" t="s">
        <v>3</v>
      </c>
      <c r="R211" s="11">
        <f>S211*T211</f>
        <v>2.4408750000000001</v>
      </c>
      <c r="S211" s="11">
        <v>212.25</v>
      </c>
      <c r="T211" s="31">
        <f>G205*0.5</f>
        <v>1.15E-2</v>
      </c>
    </row>
    <row r="212" spans="1:22" ht="17.25" x14ac:dyDescent="0.25">
      <c r="C212" s="5"/>
      <c r="D212" s="4"/>
      <c r="E212" s="4"/>
      <c r="F212" s="4"/>
      <c r="G212" s="5"/>
      <c r="H212" s="5"/>
      <c r="K212" s="7" t="s">
        <v>59</v>
      </c>
      <c r="L212" s="16">
        <f>(D207+I207+L207+P207+R207+V207)/R211</f>
        <v>28.25091166077738</v>
      </c>
      <c r="O212" s="5"/>
      <c r="P212" s="5"/>
      <c r="S212" s="2"/>
      <c r="T212" s="4"/>
    </row>
    <row r="213" spans="1:22" ht="17.25" x14ac:dyDescent="0.25">
      <c r="C213" s="5"/>
      <c r="D213" s="4"/>
      <c r="E213" s="4"/>
      <c r="F213" s="4"/>
      <c r="G213" s="5"/>
      <c r="H213" s="5"/>
      <c r="I213" s="5"/>
      <c r="K213" s="17" t="s">
        <v>60</v>
      </c>
      <c r="L213" s="18">
        <f>(D207+I207+L207)/R211</f>
        <v>7.3086266195524141</v>
      </c>
      <c r="O213" s="5"/>
      <c r="P213" s="5"/>
      <c r="S213" s="5"/>
    </row>
    <row r="214" spans="1:22" ht="17.25" x14ac:dyDescent="0.25">
      <c r="C214" s="5"/>
      <c r="D214" s="4"/>
      <c r="E214" s="4"/>
      <c r="F214" s="4"/>
      <c r="G214" s="5"/>
      <c r="H214" s="5"/>
      <c r="I214" s="5"/>
      <c r="K214" s="19" t="s">
        <v>61</v>
      </c>
      <c r="L214" s="20">
        <f>(P207+V207)/R211</f>
        <v>20.94228504122497</v>
      </c>
      <c r="M214" s="5"/>
      <c r="N214" s="115" t="s">
        <v>131</v>
      </c>
      <c r="O214" s="17">
        <f>G205/N205*1000</f>
        <v>0.4</v>
      </c>
      <c r="P214" s="5"/>
      <c r="U214" s="5"/>
      <c r="V214" s="5"/>
    </row>
    <row r="215" spans="1:22" x14ac:dyDescent="0.25">
      <c r="C215" s="8"/>
      <c r="D215"/>
      <c r="E215" s="4"/>
      <c r="F215" s="4"/>
      <c r="G215" s="5"/>
      <c r="H215" s="5"/>
      <c r="I215" s="5"/>
      <c r="K215" s="5"/>
      <c r="L215" s="5"/>
      <c r="M215" s="5"/>
      <c r="N215" s="5"/>
      <c r="O215" s="5"/>
      <c r="P215" s="5"/>
      <c r="Q215" s="5"/>
      <c r="R215" s="5"/>
      <c r="S215" s="5"/>
      <c r="T215" s="5"/>
      <c r="U215" s="5"/>
      <c r="V215" s="5"/>
    </row>
    <row r="216" spans="1:22" x14ac:dyDescent="0.25">
      <c r="B216" s="8"/>
      <c r="C216" s="8" t="s">
        <v>26</v>
      </c>
    </row>
    <row r="217" spans="1:22" ht="34.5" x14ac:dyDescent="0.25">
      <c r="C217" s="23" t="s">
        <v>13</v>
      </c>
      <c r="D217" s="26" t="s">
        <v>21</v>
      </c>
      <c r="E217" s="26" t="s">
        <v>14</v>
      </c>
      <c r="F217" s="23" t="s">
        <v>12</v>
      </c>
      <c r="G217" s="23" t="s">
        <v>15</v>
      </c>
      <c r="H217" s="24" t="s">
        <v>1</v>
      </c>
      <c r="I217" s="25" t="s">
        <v>25</v>
      </c>
      <c r="J217" s="23" t="s">
        <v>2</v>
      </c>
      <c r="K217" s="26" t="s">
        <v>14</v>
      </c>
      <c r="L217" s="26" t="s">
        <v>22</v>
      </c>
      <c r="M217" s="25" t="s">
        <v>7</v>
      </c>
      <c r="N217" s="25" t="s">
        <v>16</v>
      </c>
      <c r="O217" s="25" t="s">
        <v>17</v>
      </c>
      <c r="P217" s="25" t="s">
        <v>18</v>
      </c>
      <c r="Q217" s="26" t="s">
        <v>9</v>
      </c>
      <c r="R217" s="26" t="s">
        <v>23</v>
      </c>
      <c r="S217" s="25" t="s">
        <v>8</v>
      </c>
      <c r="T217" s="25" t="s">
        <v>19</v>
      </c>
      <c r="U217" s="25" t="s">
        <v>20</v>
      </c>
      <c r="V217" s="25" t="s">
        <v>24</v>
      </c>
    </row>
    <row r="218" spans="1:22" x14ac:dyDescent="0.25">
      <c r="A218" t="s">
        <v>52</v>
      </c>
      <c r="C218" s="121" t="s">
        <v>33</v>
      </c>
      <c r="D218" s="10">
        <f>0.023*E218</f>
        <v>3.6011099999999998</v>
      </c>
      <c r="E218" s="10">
        <v>156.57</v>
      </c>
      <c r="F218" s="10">
        <v>1</v>
      </c>
      <c r="G218" s="29">
        <f>D218/E218</f>
        <v>2.3E-2</v>
      </c>
      <c r="H218" s="9"/>
      <c r="I218" s="9"/>
      <c r="J218" s="10" t="s">
        <v>31</v>
      </c>
      <c r="K218" s="10">
        <v>262.29000000000002</v>
      </c>
      <c r="L218" s="30">
        <f>K218*G219</f>
        <v>7.2392040000000009</v>
      </c>
      <c r="M218" s="9" t="s">
        <v>30</v>
      </c>
      <c r="N218" s="9">
        <v>57.5</v>
      </c>
      <c r="O218" s="9">
        <v>0.88900000000000001</v>
      </c>
      <c r="P218" s="13">
        <f>N218*O218</f>
        <v>51.1175</v>
      </c>
      <c r="Q218" s="10"/>
      <c r="R218" s="10"/>
      <c r="S218" s="9"/>
      <c r="T218" s="9"/>
      <c r="U218" s="9"/>
      <c r="V218" s="13">
        <f>T218*U218</f>
        <v>0</v>
      </c>
    </row>
    <row r="219" spans="1:22" x14ac:dyDescent="0.25">
      <c r="C219" s="10" t="s">
        <v>34</v>
      </c>
      <c r="D219" s="10">
        <f>E219*G219</f>
        <v>2.984664</v>
      </c>
      <c r="E219" s="10">
        <v>108.14</v>
      </c>
      <c r="F219" s="10">
        <v>1.2</v>
      </c>
      <c r="G219" s="29">
        <f>G218*F219</f>
        <v>2.76E-2</v>
      </c>
      <c r="H219" s="1"/>
      <c r="I219" s="1"/>
      <c r="J219" s="34" t="s">
        <v>29</v>
      </c>
      <c r="K219" s="35">
        <v>174.16</v>
      </c>
      <c r="L219" s="30">
        <f>K219*G219</f>
        <v>4.8068159999999995</v>
      </c>
      <c r="M219" s="1"/>
      <c r="N219" s="3"/>
      <c r="O219" s="3"/>
      <c r="P219" s="27">
        <f t="shared" ref="P219" si="32">N219*O219</f>
        <v>0</v>
      </c>
      <c r="Q219" s="10"/>
      <c r="R219" s="10"/>
      <c r="S219" s="9"/>
      <c r="T219" s="9"/>
      <c r="U219" s="9"/>
      <c r="V219" s="13">
        <f t="shared" ref="V219" si="33">T219*U219</f>
        <v>0</v>
      </c>
    </row>
    <row r="220" spans="1:22" x14ac:dyDescent="0.25">
      <c r="C220" s="12" t="s">
        <v>4</v>
      </c>
      <c r="D220" s="13">
        <f>SUM(D218:D219)</f>
        <v>6.5857739999999998</v>
      </c>
      <c r="E220" s="13">
        <f>SUM(E218:E219)</f>
        <v>264.70999999999998</v>
      </c>
      <c r="F220" s="12"/>
      <c r="G220" s="29">
        <f>SUM(G218:G219)</f>
        <v>5.0599999999999999E-2</v>
      </c>
      <c r="I220" s="13">
        <f>SUM(I218:I219)</f>
        <v>0</v>
      </c>
      <c r="L220" s="30">
        <f>SUM(L218:L219)</f>
        <v>12.04602</v>
      </c>
      <c r="P220" s="13">
        <f>SUM(P218:P219)</f>
        <v>51.1175</v>
      </c>
      <c r="R220" s="13">
        <f>SUM(R218:R219)</f>
        <v>0</v>
      </c>
      <c r="V220" s="13">
        <f>SUM(V218:V219)</f>
        <v>0</v>
      </c>
    </row>
    <row r="221" spans="1:22" x14ac:dyDescent="0.25">
      <c r="C221" s="5"/>
      <c r="D221" s="4"/>
      <c r="E221" s="4"/>
      <c r="F221" s="4"/>
      <c r="G221" s="5"/>
      <c r="H221" s="5"/>
      <c r="I221" s="5"/>
      <c r="M221" s="5"/>
      <c r="N221" s="5"/>
      <c r="O221" s="5"/>
      <c r="P221" s="5"/>
      <c r="Q221" s="5"/>
      <c r="R221" s="5"/>
      <c r="S221" s="5"/>
      <c r="T221" s="5"/>
      <c r="U221" s="5"/>
      <c r="V221" s="5"/>
    </row>
    <row r="222" spans="1:22" x14ac:dyDescent="0.25">
      <c r="B222" s="5"/>
      <c r="C222" s="5"/>
      <c r="D222" s="4"/>
      <c r="E222" s="4"/>
      <c r="F222" s="4"/>
      <c r="G222" s="5"/>
      <c r="H222" s="5"/>
      <c r="K222" s="14" t="s">
        <v>56</v>
      </c>
      <c r="L222" s="66">
        <f>(T224/G218)*100</f>
        <v>50</v>
      </c>
      <c r="O222" s="5"/>
      <c r="P222" s="5"/>
      <c r="Q222" s="5"/>
      <c r="R222" s="5"/>
      <c r="S222" s="5"/>
    </row>
    <row r="223" spans="1:22" x14ac:dyDescent="0.25">
      <c r="B223" s="5"/>
      <c r="C223" s="5"/>
      <c r="D223" s="4"/>
      <c r="E223" s="4"/>
      <c r="F223" s="4"/>
      <c r="G223" s="5"/>
      <c r="H223" s="5"/>
      <c r="K223" s="7" t="s">
        <v>57</v>
      </c>
      <c r="L223" s="65">
        <f>(S224/(E220)*100)</f>
        <v>93.19255033810586</v>
      </c>
      <c r="R223" s="6" t="s">
        <v>10</v>
      </c>
      <c r="S223" s="6" t="s">
        <v>11</v>
      </c>
      <c r="T223" s="6" t="s">
        <v>0</v>
      </c>
    </row>
    <row r="224" spans="1:22" x14ac:dyDescent="0.25">
      <c r="B224" s="5"/>
      <c r="C224" s="5"/>
      <c r="D224" s="4"/>
      <c r="E224" s="4"/>
      <c r="F224" s="4"/>
      <c r="G224" s="5"/>
      <c r="H224" s="5"/>
      <c r="K224" s="14" t="s">
        <v>58</v>
      </c>
      <c r="L224" s="66">
        <f>(R224/D220)*100</f>
        <v>43.076713534354504</v>
      </c>
      <c r="P224" s="5"/>
      <c r="Q224" s="6" t="s">
        <v>3</v>
      </c>
      <c r="R224" s="11">
        <f>S224*T224</f>
        <v>2.836935</v>
      </c>
      <c r="S224" s="11">
        <v>246.69</v>
      </c>
      <c r="T224" s="31">
        <f>G218*0.5</f>
        <v>1.15E-2</v>
      </c>
    </row>
    <row r="225" spans="1:22" ht="17.25" x14ac:dyDescent="0.25">
      <c r="B225" s="5"/>
      <c r="C225" s="5"/>
      <c r="D225" s="4"/>
      <c r="E225" s="4"/>
      <c r="F225" s="4"/>
      <c r="G225" s="5"/>
      <c r="H225" s="5"/>
      <c r="K225" s="7" t="s">
        <v>59</v>
      </c>
      <c r="L225" s="16">
        <f>(D220+I220+L220+P220+R220+V220)/R224</f>
        <v>24.586144553893547</v>
      </c>
      <c r="O225" s="5"/>
      <c r="P225" s="5"/>
      <c r="S225" s="2"/>
      <c r="T225" s="4"/>
    </row>
    <row r="226" spans="1:22" ht="17.25" x14ac:dyDescent="0.25">
      <c r="B226" s="5"/>
      <c r="C226" s="5"/>
      <c r="D226" s="4"/>
      <c r="E226" s="4"/>
      <c r="F226" s="4"/>
      <c r="G226" s="5"/>
      <c r="H226" s="5"/>
      <c r="I226" s="5"/>
      <c r="K226" s="17" t="s">
        <v>60</v>
      </c>
      <c r="L226" s="18">
        <f>(D220+I220+L220)/R224</f>
        <v>6.5675787425513796</v>
      </c>
      <c r="O226" s="5"/>
      <c r="P226" s="5"/>
      <c r="S226" s="5"/>
    </row>
    <row r="227" spans="1:22" ht="17.25" x14ac:dyDescent="0.25">
      <c r="B227" s="5"/>
      <c r="C227" s="5"/>
      <c r="D227" s="4"/>
      <c r="E227" s="4"/>
      <c r="F227" s="4"/>
      <c r="G227" s="5"/>
      <c r="H227" s="5"/>
      <c r="I227" s="5"/>
      <c r="K227" s="19" t="s">
        <v>61</v>
      </c>
      <c r="L227" s="20">
        <f>(P220+V220)/R224</f>
        <v>18.018565811342171</v>
      </c>
      <c r="M227" s="5"/>
      <c r="N227" s="5"/>
      <c r="O227" s="5"/>
      <c r="P227" s="5"/>
      <c r="U227" s="5"/>
      <c r="V227" s="5"/>
    </row>
    <row r="228" spans="1:22" x14ac:dyDescent="0.25">
      <c r="B228" s="5"/>
      <c r="C228" s="8"/>
      <c r="D228"/>
      <c r="E228" s="4"/>
      <c r="F228" s="4"/>
      <c r="G228" s="5"/>
      <c r="H228" s="5"/>
      <c r="I228" s="5"/>
      <c r="K228" s="5"/>
      <c r="L228" s="5"/>
      <c r="M228" s="5"/>
      <c r="N228" s="5"/>
      <c r="O228" s="5"/>
      <c r="P228" s="5"/>
      <c r="Q228" s="5"/>
      <c r="R228" s="5"/>
      <c r="S228" s="5"/>
      <c r="T228" s="5"/>
      <c r="U228" s="5"/>
      <c r="V228" s="5"/>
    </row>
    <row r="229" spans="1:22" x14ac:dyDescent="0.25">
      <c r="B229" s="5"/>
      <c r="C229" s="8" t="s">
        <v>26</v>
      </c>
    </row>
    <row r="230" spans="1:22" ht="34.5" x14ac:dyDescent="0.25">
      <c r="C230" s="23" t="s">
        <v>13</v>
      </c>
      <c r="D230" s="26" t="s">
        <v>21</v>
      </c>
      <c r="E230" s="26" t="s">
        <v>14</v>
      </c>
      <c r="F230" s="23" t="s">
        <v>12</v>
      </c>
      <c r="G230" s="23" t="s">
        <v>15</v>
      </c>
      <c r="H230" s="24" t="s">
        <v>1</v>
      </c>
      <c r="I230" s="25" t="s">
        <v>25</v>
      </c>
      <c r="J230" s="23" t="s">
        <v>2</v>
      </c>
      <c r="K230" s="26" t="s">
        <v>14</v>
      </c>
      <c r="L230" s="26" t="s">
        <v>22</v>
      </c>
      <c r="M230" s="25" t="s">
        <v>7</v>
      </c>
      <c r="N230" s="25" t="s">
        <v>16</v>
      </c>
      <c r="O230" s="25" t="s">
        <v>17</v>
      </c>
      <c r="P230" s="25" t="s">
        <v>18</v>
      </c>
      <c r="Q230" s="26" t="s">
        <v>9</v>
      </c>
      <c r="R230" s="26" t="s">
        <v>23</v>
      </c>
      <c r="S230" s="25" t="s">
        <v>8</v>
      </c>
      <c r="T230" s="25" t="s">
        <v>19</v>
      </c>
      <c r="U230" s="25" t="s">
        <v>20</v>
      </c>
      <c r="V230" s="25" t="s">
        <v>24</v>
      </c>
    </row>
    <row r="231" spans="1:22" x14ac:dyDescent="0.25">
      <c r="A231" t="s">
        <v>53</v>
      </c>
      <c r="C231" s="121" t="s">
        <v>35</v>
      </c>
      <c r="D231" s="10">
        <f>0.023*E231</f>
        <v>4.8799099999999997</v>
      </c>
      <c r="E231" s="10">
        <v>212.17</v>
      </c>
      <c r="F231" s="10">
        <v>1</v>
      </c>
      <c r="G231" s="29">
        <f>D231/E231</f>
        <v>2.3E-2</v>
      </c>
      <c r="H231" s="9"/>
      <c r="I231" s="9"/>
      <c r="J231" s="10" t="s">
        <v>31</v>
      </c>
      <c r="K231" s="10">
        <v>262.29000000000002</v>
      </c>
      <c r="L231" s="30">
        <f>K231*G232</f>
        <v>7.2392040000000009</v>
      </c>
      <c r="M231" s="9" t="s">
        <v>30</v>
      </c>
      <c r="N231" s="9">
        <v>57.5</v>
      </c>
      <c r="O231" s="9">
        <v>0.88900000000000001</v>
      </c>
      <c r="P231" s="13">
        <f>N231*O231</f>
        <v>51.1175</v>
      </c>
      <c r="Q231" s="10"/>
      <c r="R231" s="10"/>
      <c r="S231" s="9"/>
      <c r="T231" s="9"/>
      <c r="U231" s="9"/>
      <c r="V231" s="13">
        <f>T231*U231</f>
        <v>0</v>
      </c>
    </row>
    <row r="232" spans="1:22" x14ac:dyDescent="0.25">
      <c r="C232" s="10" t="s">
        <v>34</v>
      </c>
      <c r="D232" s="10">
        <f>E232*G232</f>
        <v>2.984664</v>
      </c>
      <c r="E232" s="10">
        <v>108.14</v>
      </c>
      <c r="F232" s="10">
        <v>1.2</v>
      </c>
      <c r="G232" s="29">
        <f>G231*F232</f>
        <v>2.76E-2</v>
      </c>
      <c r="H232" s="1"/>
      <c r="I232" s="1"/>
      <c r="J232" s="34" t="s">
        <v>29</v>
      </c>
      <c r="K232" s="35">
        <v>174.16</v>
      </c>
      <c r="L232" s="30">
        <f>K232*G232</f>
        <v>4.8068159999999995</v>
      </c>
      <c r="M232" s="1"/>
      <c r="N232" s="3"/>
      <c r="O232" s="3"/>
      <c r="P232" s="27">
        <f t="shared" ref="P232" si="34">N232*O232</f>
        <v>0</v>
      </c>
      <c r="Q232" s="10"/>
      <c r="R232" s="10"/>
      <c r="S232" s="9"/>
      <c r="T232" s="9"/>
      <c r="U232" s="9"/>
      <c r="V232" s="13">
        <f t="shared" ref="V232" si="35">T232*U232</f>
        <v>0</v>
      </c>
    </row>
    <row r="233" spans="1:22" x14ac:dyDescent="0.25">
      <c r="C233" s="12" t="s">
        <v>4</v>
      </c>
      <c r="D233" s="13">
        <f>SUM(D231:D232)</f>
        <v>7.8645739999999993</v>
      </c>
      <c r="E233" s="13">
        <f>SUM(E231:E232)</f>
        <v>320.31</v>
      </c>
      <c r="F233" s="12"/>
      <c r="G233" s="29">
        <f>SUM(G231:G232)</f>
        <v>5.0599999999999999E-2</v>
      </c>
      <c r="I233" s="13">
        <f>SUM(I231:I232)</f>
        <v>0</v>
      </c>
      <c r="L233" s="30">
        <f>SUM(L231:L232)</f>
        <v>12.04602</v>
      </c>
      <c r="P233" s="13">
        <f>SUM(P231:P232)</f>
        <v>51.1175</v>
      </c>
      <c r="R233" s="13">
        <f>SUM(R231:R232)</f>
        <v>0</v>
      </c>
      <c r="V233" s="13">
        <f>SUM(V231:V232)</f>
        <v>0</v>
      </c>
    </row>
    <row r="234" spans="1:22" x14ac:dyDescent="0.25">
      <c r="C234" s="5"/>
      <c r="D234" s="4"/>
      <c r="E234" s="4"/>
      <c r="F234" s="4"/>
      <c r="G234" s="5"/>
      <c r="H234" s="5"/>
      <c r="I234" s="5"/>
      <c r="M234" s="5"/>
      <c r="N234" s="5"/>
      <c r="O234" s="5"/>
      <c r="P234" s="5"/>
      <c r="Q234" s="5"/>
      <c r="R234" s="5"/>
      <c r="S234" s="5"/>
      <c r="T234" s="5"/>
      <c r="U234" s="5"/>
      <c r="V234" s="5"/>
    </row>
    <row r="235" spans="1:22" x14ac:dyDescent="0.25">
      <c r="C235" s="5"/>
      <c r="D235" s="4"/>
      <c r="E235" s="4"/>
      <c r="F235" s="4"/>
      <c r="G235" s="5"/>
      <c r="H235" s="5"/>
      <c r="K235" s="14" t="s">
        <v>56</v>
      </c>
      <c r="L235" s="66">
        <f>(T237/G231)*100</f>
        <v>50</v>
      </c>
      <c r="O235" s="5"/>
      <c r="P235" s="5"/>
      <c r="Q235" s="5"/>
      <c r="R235" s="5"/>
      <c r="S235" s="5"/>
    </row>
    <row r="236" spans="1:22" x14ac:dyDescent="0.25">
      <c r="C236" s="5"/>
      <c r="D236" s="4"/>
      <c r="E236" s="4"/>
      <c r="F236" s="4"/>
      <c r="G236" s="5"/>
      <c r="H236" s="5"/>
      <c r="K236" s="7" t="s">
        <v>57</v>
      </c>
      <c r="L236" s="65">
        <f>(S237/(E233)*100)</f>
        <v>94.358590115825294</v>
      </c>
      <c r="R236" s="6" t="s">
        <v>10</v>
      </c>
      <c r="S236" s="6" t="s">
        <v>11</v>
      </c>
      <c r="T236" s="6" t="s">
        <v>0</v>
      </c>
    </row>
    <row r="237" spans="1:22" x14ac:dyDescent="0.25">
      <c r="C237" s="5"/>
      <c r="D237" s="4"/>
      <c r="E237" s="4"/>
      <c r="F237" s="4"/>
      <c r="G237" s="5"/>
      <c r="H237" s="5"/>
      <c r="K237" s="14" t="s">
        <v>58</v>
      </c>
      <c r="L237" s="66">
        <f>(R237/D233)*100</f>
        <v>44.195146488544715</v>
      </c>
      <c r="P237" s="5"/>
      <c r="Q237" s="6" t="s">
        <v>3</v>
      </c>
      <c r="R237" s="11">
        <f>S237*T237</f>
        <v>3.4757600000000002</v>
      </c>
      <c r="S237" s="11">
        <v>302.24</v>
      </c>
      <c r="T237" s="31">
        <f>G231*0.5</f>
        <v>1.15E-2</v>
      </c>
    </row>
    <row r="238" spans="1:22" ht="17.25" x14ac:dyDescent="0.25">
      <c r="C238" s="5"/>
      <c r="D238" s="4"/>
      <c r="E238" s="4"/>
      <c r="F238" s="4"/>
      <c r="G238" s="5"/>
      <c r="H238" s="5"/>
      <c r="K238" s="7" t="s">
        <v>59</v>
      </c>
      <c r="L238" s="16">
        <f>(D233+I233+L233+P233+R233+V233)/R237</f>
        <v>20.43526998411858</v>
      </c>
      <c r="O238" s="5"/>
      <c r="P238" s="5"/>
      <c r="S238" s="2"/>
      <c r="T238" s="4"/>
    </row>
    <row r="239" spans="1:22" ht="17.25" x14ac:dyDescent="0.25">
      <c r="C239" s="5"/>
      <c r="D239" s="4"/>
      <c r="E239" s="4"/>
      <c r="F239" s="4"/>
      <c r="G239" s="5"/>
      <c r="H239" s="5"/>
      <c r="I239" s="5"/>
      <c r="K239" s="17" t="s">
        <v>60</v>
      </c>
      <c r="L239" s="18">
        <f>(D233+I233+L233)/R237</f>
        <v>5.7284145050291153</v>
      </c>
      <c r="O239" s="5"/>
      <c r="P239" s="5"/>
      <c r="S239" s="5"/>
    </row>
    <row r="240" spans="1:22" ht="17.25" x14ac:dyDescent="0.25">
      <c r="C240" s="5"/>
      <c r="D240" s="4"/>
      <c r="E240" s="4"/>
      <c r="F240" s="4"/>
      <c r="G240" s="5"/>
      <c r="H240" s="5"/>
      <c r="I240" s="5"/>
      <c r="K240" s="19" t="s">
        <v>61</v>
      </c>
      <c r="L240" s="20">
        <f>(P233+V233)/R237</f>
        <v>14.706855479089464</v>
      </c>
      <c r="M240" s="5"/>
      <c r="N240" s="5"/>
      <c r="O240" s="5"/>
      <c r="P240" s="5"/>
      <c r="U240" s="5"/>
      <c r="V240" s="5"/>
    </row>
    <row r="241" spans="1:22" x14ac:dyDescent="0.25">
      <c r="C241" s="8"/>
      <c r="D241"/>
      <c r="E241" s="4"/>
      <c r="F241" s="4"/>
      <c r="G241" s="5"/>
      <c r="H241" s="5"/>
      <c r="I241" s="5"/>
      <c r="K241" s="5"/>
      <c r="L241" s="5"/>
      <c r="M241" s="5"/>
      <c r="N241" s="5"/>
      <c r="O241" s="5"/>
      <c r="P241" s="5"/>
      <c r="Q241" s="5"/>
      <c r="R241" s="5"/>
      <c r="S241" s="5"/>
      <c r="T241" s="5"/>
      <c r="U241" s="5"/>
      <c r="V241" s="5"/>
    </row>
    <row r="242" spans="1:22" x14ac:dyDescent="0.25">
      <c r="B242" s="5"/>
      <c r="C242" s="8" t="s">
        <v>26</v>
      </c>
    </row>
    <row r="243" spans="1:22" ht="34.5" x14ac:dyDescent="0.25">
      <c r="C243" s="23" t="s">
        <v>13</v>
      </c>
      <c r="D243" s="26" t="s">
        <v>21</v>
      </c>
      <c r="E243" s="26" t="s">
        <v>14</v>
      </c>
      <c r="F243" s="23" t="s">
        <v>12</v>
      </c>
      <c r="G243" s="23" t="s">
        <v>15</v>
      </c>
      <c r="H243" s="24" t="s">
        <v>1</v>
      </c>
      <c r="I243" s="25" t="s">
        <v>25</v>
      </c>
      <c r="J243" s="23" t="s">
        <v>2</v>
      </c>
      <c r="K243" s="26" t="s">
        <v>14</v>
      </c>
      <c r="L243" s="26" t="s">
        <v>22</v>
      </c>
      <c r="M243" s="25" t="s">
        <v>7</v>
      </c>
      <c r="N243" s="25" t="s">
        <v>16</v>
      </c>
      <c r="O243" s="25" t="s">
        <v>17</v>
      </c>
      <c r="P243" s="25" t="s">
        <v>18</v>
      </c>
      <c r="Q243" s="26" t="s">
        <v>9</v>
      </c>
      <c r="R243" s="26" t="s">
        <v>23</v>
      </c>
      <c r="S243" s="25" t="s">
        <v>8</v>
      </c>
      <c r="T243" s="25" t="s">
        <v>19</v>
      </c>
      <c r="U243" s="25" t="s">
        <v>20</v>
      </c>
      <c r="V243" s="25" t="s">
        <v>24</v>
      </c>
    </row>
    <row r="244" spans="1:22" ht="30" x14ac:dyDescent="0.25">
      <c r="A244" t="s">
        <v>54</v>
      </c>
      <c r="C244" s="123" t="s">
        <v>132</v>
      </c>
      <c r="D244" s="10">
        <f>0.023*E244</f>
        <v>7.1477099999999991</v>
      </c>
      <c r="E244" s="10">
        <v>310.77</v>
      </c>
      <c r="F244" s="10">
        <v>1</v>
      </c>
      <c r="G244" s="29">
        <f>D244/E244</f>
        <v>2.3E-2</v>
      </c>
      <c r="H244" s="9"/>
      <c r="I244" s="9"/>
      <c r="J244" s="10" t="s">
        <v>31</v>
      </c>
      <c r="K244" s="10">
        <v>262.29000000000002</v>
      </c>
      <c r="L244" s="30">
        <f>K244*G245</f>
        <v>7.2392040000000009</v>
      </c>
      <c r="M244" s="9" t="s">
        <v>30</v>
      </c>
      <c r="N244" s="9">
        <v>57.5</v>
      </c>
      <c r="O244" s="9">
        <v>0.88900000000000001</v>
      </c>
      <c r="P244" s="13">
        <f>N244*O244</f>
        <v>51.1175</v>
      </c>
      <c r="Q244" s="10"/>
      <c r="R244" s="10"/>
      <c r="S244" s="9"/>
      <c r="T244" s="9"/>
      <c r="U244" s="9"/>
      <c r="V244" s="13">
        <f>T244*U244</f>
        <v>0</v>
      </c>
    </row>
    <row r="245" spans="1:22" x14ac:dyDescent="0.25">
      <c r="C245" s="10" t="s">
        <v>34</v>
      </c>
      <c r="D245" s="10">
        <f>E245*G245</f>
        <v>2.984664</v>
      </c>
      <c r="E245" s="10">
        <v>108.14</v>
      </c>
      <c r="F245" s="10">
        <v>1.2</v>
      </c>
      <c r="G245" s="29">
        <f>G244*F245</f>
        <v>2.76E-2</v>
      </c>
      <c r="H245" s="1"/>
      <c r="I245" s="1"/>
      <c r="J245" s="34" t="s">
        <v>29</v>
      </c>
      <c r="K245" s="35">
        <v>174.16</v>
      </c>
      <c r="L245" s="30">
        <f>K245*G245</f>
        <v>4.8068159999999995</v>
      </c>
      <c r="M245" s="1"/>
      <c r="N245" s="3"/>
      <c r="O245" s="3"/>
      <c r="P245" s="27">
        <f t="shared" ref="P245" si="36">N245*O245</f>
        <v>0</v>
      </c>
      <c r="Q245" s="10"/>
      <c r="R245" s="10"/>
      <c r="S245" s="9"/>
      <c r="T245" s="9"/>
      <c r="U245" s="9"/>
      <c r="V245" s="13">
        <f t="shared" ref="V245" si="37">T245*U245</f>
        <v>0</v>
      </c>
    </row>
    <row r="246" spans="1:22" x14ac:dyDescent="0.25">
      <c r="C246" s="12" t="s">
        <v>4</v>
      </c>
      <c r="D246" s="13">
        <f>SUM(D244:D245)</f>
        <v>10.132373999999999</v>
      </c>
      <c r="E246" s="13">
        <f>SUM(E244:E245)</f>
        <v>418.90999999999997</v>
      </c>
      <c r="F246" s="12"/>
      <c r="G246" s="29">
        <f>SUM(G244:G245)</f>
        <v>5.0599999999999999E-2</v>
      </c>
      <c r="I246" s="13">
        <f>SUM(I244:I245)</f>
        <v>0</v>
      </c>
      <c r="L246" s="30">
        <f>SUM(L244:L245)</f>
        <v>12.04602</v>
      </c>
      <c r="P246" s="13">
        <f>SUM(P244:P245)</f>
        <v>51.1175</v>
      </c>
      <c r="R246" s="13">
        <f>SUM(R244:R245)</f>
        <v>0</v>
      </c>
      <c r="V246" s="13">
        <f>SUM(V244:V245)</f>
        <v>0</v>
      </c>
    </row>
    <row r="247" spans="1:22" x14ac:dyDescent="0.25">
      <c r="C247" s="5"/>
      <c r="D247" s="4"/>
      <c r="E247" s="4"/>
      <c r="F247" s="4"/>
      <c r="G247" s="5"/>
      <c r="H247" s="5"/>
      <c r="I247" s="5"/>
      <c r="M247" s="5"/>
      <c r="N247" s="5"/>
      <c r="O247" s="5"/>
      <c r="P247" s="5"/>
      <c r="Q247" s="5"/>
      <c r="R247" s="5"/>
      <c r="S247" s="5"/>
      <c r="T247" s="5"/>
      <c r="U247" s="5"/>
      <c r="V247" s="5"/>
    </row>
    <row r="248" spans="1:22" x14ac:dyDescent="0.25">
      <c r="C248" s="5"/>
      <c r="D248" s="4"/>
      <c r="E248" s="4"/>
      <c r="F248" s="4"/>
      <c r="G248" s="5"/>
      <c r="H248" s="5"/>
      <c r="K248" s="14" t="s">
        <v>56</v>
      </c>
      <c r="L248" s="66">
        <f>(T250/G244)*100</f>
        <v>50</v>
      </c>
      <c r="O248" s="5"/>
      <c r="P248" s="5"/>
      <c r="Q248" s="5"/>
      <c r="R248" s="5"/>
      <c r="S248" s="5"/>
    </row>
    <row r="249" spans="1:22" x14ac:dyDescent="0.25">
      <c r="C249" s="5"/>
      <c r="D249" s="4"/>
      <c r="E249" s="4"/>
      <c r="F249" s="4"/>
      <c r="G249" s="5"/>
      <c r="H249" s="5"/>
      <c r="K249" s="7" t="s">
        <v>57</v>
      </c>
      <c r="L249" s="65">
        <f>(S250/(E246)*100)</f>
        <v>95.700747177197968</v>
      </c>
      <c r="R249" s="6" t="s">
        <v>10</v>
      </c>
      <c r="S249" s="6" t="s">
        <v>11</v>
      </c>
      <c r="T249" s="6" t="s">
        <v>0</v>
      </c>
    </row>
    <row r="250" spans="1:22" x14ac:dyDescent="0.25">
      <c r="C250" s="5"/>
      <c r="D250" s="4"/>
      <c r="E250" s="4"/>
      <c r="F250" s="4"/>
      <c r="G250" s="5"/>
      <c r="H250" s="5"/>
      <c r="K250" s="14" t="s">
        <v>58</v>
      </c>
      <c r="L250" s="66">
        <f>(R250/D246)*100</f>
        <v>45.501182644856968</v>
      </c>
      <c r="P250" s="5"/>
      <c r="Q250" s="6" t="s">
        <v>3</v>
      </c>
      <c r="R250" s="11">
        <f>S250*T250</f>
        <v>4.6103499999999995</v>
      </c>
      <c r="S250" s="11">
        <v>400.9</v>
      </c>
      <c r="T250" s="31">
        <f>G244*0.5</f>
        <v>1.15E-2</v>
      </c>
    </row>
    <row r="251" spans="1:22" ht="17.25" x14ac:dyDescent="0.25">
      <c r="C251" s="5"/>
      <c r="D251" s="4"/>
      <c r="E251" s="4"/>
      <c r="F251" s="4"/>
      <c r="G251" s="5"/>
      <c r="H251" s="5"/>
      <c r="K251" s="7" t="s">
        <v>59</v>
      </c>
      <c r="L251" s="16">
        <f>(D246+I246+L246+P246+R246+V246)/R250</f>
        <v>15.898119231728613</v>
      </c>
      <c r="O251" s="5"/>
      <c r="P251" s="5"/>
      <c r="S251" s="2"/>
      <c r="T251" s="4"/>
    </row>
    <row r="252" spans="1:22" ht="17.25" x14ac:dyDescent="0.25">
      <c r="C252" s="5"/>
      <c r="D252" s="4"/>
      <c r="E252" s="4"/>
      <c r="F252" s="4"/>
      <c r="G252" s="5"/>
      <c r="H252" s="5"/>
      <c r="I252" s="5"/>
      <c r="K252" s="17" t="s">
        <v>60</v>
      </c>
      <c r="L252" s="18">
        <f>(D246+I246+L246)/R250</f>
        <v>4.8105662259915194</v>
      </c>
      <c r="O252" s="5"/>
      <c r="P252" s="5"/>
      <c r="S252" s="5"/>
    </row>
    <row r="253" spans="1:22" ht="17.25" x14ac:dyDescent="0.25">
      <c r="C253" s="5"/>
      <c r="D253" s="4"/>
      <c r="E253" s="4"/>
      <c r="F253" s="4"/>
      <c r="G253" s="5"/>
      <c r="H253" s="5"/>
      <c r="I253" s="5"/>
      <c r="K253" s="19" t="s">
        <v>61</v>
      </c>
      <c r="L253" s="20">
        <f>(P246+V246)/R250</f>
        <v>11.087553005737092</v>
      </c>
      <c r="M253" s="5"/>
      <c r="N253" s="5"/>
      <c r="O253" s="5"/>
      <c r="P253" s="5"/>
      <c r="U253" s="5"/>
      <c r="V253" s="5"/>
    </row>
    <row r="254" spans="1:22" x14ac:dyDescent="0.25">
      <c r="C254" s="8"/>
      <c r="D254"/>
      <c r="E254" s="4"/>
      <c r="F254" s="4"/>
      <c r="G254" s="5"/>
      <c r="H254" s="5"/>
      <c r="I254" s="5"/>
      <c r="K254" s="5"/>
      <c r="L254" s="5"/>
      <c r="M254" s="5"/>
      <c r="N254" s="5"/>
      <c r="O254" s="5"/>
      <c r="P254" s="5"/>
      <c r="Q254" s="5"/>
      <c r="R254" s="5"/>
      <c r="S254" s="5"/>
      <c r="T254" s="5"/>
      <c r="U254" s="5"/>
      <c r="V254" s="5"/>
    </row>
    <row r="255" spans="1:22" x14ac:dyDescent="0.25">
      <c r="B255" s="5"/>
      <c r="C255" s="8" t="s">
        <v>26</v>
      </c>
    </row>
    <row r="256" spans="1:22" ht="34.5" x14ac:dyDescent="0.25">
      <c r="C256" s="23" t="s">
        <v>13</v>
      </c>
      <c r="D256" s="26" t="s">
        <v>21</v>
      </c>
      <c r="E256" s="26" t="s">
        <v>14</v>
      </c>
      <c r="F256" s="23" t="s">
        <v>12</v>
      </c>
      <c r="G256" s="23" t="s">
        <v>15</v>
      </c>
      <c r="H256" s="24" t="s">
        <v>1</v>
      </c>
      <c r="I256" s="25" t="s">
        <v>25</v>
      </c>
      <c r="J256" s="23" t="s">
        <v>2</v>
      </c>
      <c r="K256" s="26" t="s">
        <v>14</v>
      </c>
      <c r="L256" s="26" t="s">
        <v>22</v>
      </c>
      <c r="M256" s="25" t="s">
        <v>7</v>
      </c>
      <c r="N256" s="25" t="s">
        <v>16</v>
      </c>
      <c r="O256" s="25" t="s">
        <v>17</v>
      </c>
      <c r="P256" s="25" t="s">
        <v>18</v>
      </c>
      <c r="Q256" s="26" t="s">
        <v>9</v>
      </c>
      <c r="R256" s="26" t="s">
        <v>23</v>
      </c>
      <c r="S256" s="25" t="s">
        <v>8</v>
      </c>
      <c r="T256" s="25" t="s">
        <v>19</v>
      </c>
      <c r="U256" s="25" t="s">
        <v>20</v>
      </c>
      <c r="V256" s="25" t="s">
        <v>24</v>
      </c>
    </row>
    <row r="257" spans="1:22" x14ac:dyDescent="0.25">
      <c r="A257" t="s">
        <v>55</v>
      </c>
      <c r="C257" s="121" t="s">
        <v>50</v>
      </c>
      <c r="D257" s="10">
        <f>0.023*E257</f>
        <v>10.131499999999999</v>
      </c>
      <c r="E257" s="10">
        <v>440.5</v>
      </c>
      <c r="F257" s="10">
        <v>1</v>
      </c>
      <c r="G257" s="29">
        <f>D257/E257</f>
        <v>2.2999999999999996E-2</v>
      </c>
      <c r="H257" s="9"/>
      <c r="I257" s="9"/>
      <c r="J257" s="10" t="s">
        <v>31</v>
      </c>
      <c r="K257" s="10">
        <v>262.29000000000002</v>
      </c>
      <c r="L257" s="30">
        <f>K257*G258</f>
        <v>7.239204</v>
      </c>
      <c r="M257" s="9" t="s">
        <v>30</v>
      </c>
      <c r="N257" s="9">
        <v>57.5</v>
      </c>
      <c r="O257" s="9">
        <v>0.88900000000000001</v>
      </c>
      <c r="P257" s="13">
        <f>N257*O257</f>
        <v>51.1175</v>
      </c>
      <c r="Q257" s="10"/>
      <c r="R257" s="10"/>
      <c r="S257" s="9"/>
      <c r="T257" s="9"/>
      <c r="U257" s="9"/>
      <c r="V257" s="13">
        <f>T257*U257</f>
        <v>0</v>
      </c>
    </row>
    <row r="258" spans="1:22" x14ac:dyDescent="0.25">
      <c r="C258" s="10" t="s">
        <v>34</v>
      </c>
      <c r="D258" s="10">
        <f>E258*G258</f>
        <v>2.9846639999999995</v>
      </c>
      <c r="E258" s="10">
        <v>108.14</v>
      </c>
      <c r="F258" s="10">
        <v>1.2</v>
      </c>
      <c r="G258" s="29">
        <f>G257*F258</f>
        <v>2.7599999999999996E-2</v>
      </c>
      <c r="H258" s="1"/>
      <c r="I258" s="1"/>
      <c r="J258" s="34" t="s">
        <v>29</v>
      </c>
      <c r="K258" s="35">
        <v>174.16</v>
      </c>
      <c r="L258" s="30">
        <f>K258*G258</f>
        <v>4.8068159999999995</v>
      </c>
      <c r="M258" s="1"/>
      <c r="N258" s="3"/>
      <c r="O258" s="3"/>
      <c r="P258" s="27">
        <f t="shared" ref="P258" si="38">N258*O258</f>
        <v>0</v>
      </c>
      <c r="Q258" s="10"/>
      <c r="R258" s="10"/>
      <c r="S258" s="9"/>
      <c r="T258" s="9"/>
      <c r="U258" s="9"/>
      <c r="V258" s="13">
        <f t="shared" ref="V258" si="39">T258*U258</f>
        <v>0</v>
      </c>
    </row>
    <row r="259" spans="1:22" x14ac:dyDescent="0.25">
      <c r="C259" s="12" t="s">
        <v>4</v>
      </c>
      <c r="D259" s="13">
        <f>SUM(D257:D258)</f>
        <v>13.116163999999998</v>
      </c>
      <c r="E259" s="13">
        <f>SUM(E257:E258)</f>
        <v>548.64</v>
      </c>
      <c r="F259" s="12"/>
      <c r="G259" s="29">
        <f>SUM(G257:G258)</f>
        <v>5.0599999999999992E-2</v>
      </c>
      <c r="I259" s="13">
        <f>SUM(I257:I258)</f>
        <v>0</v>
      </c>
      <c r="L259" s="30">
        <f>SUM(L257:L258)</f>
        <v>12.046019999999999</v>
      </c>
      <c r="P259" s="13">
        <f>SUM(P257:P258)</f>
        <v>51.1175</v>
      </c>
      <c r="R259" s="13">
        <f>SUM(R257:R258)</f>
        <v>0</v>
      </c>
      <c r="V259" s="13">
        <f>SUM(V257:V258)</f>
        <v>0</v>
      </c>
    </row>
    <row r="260" spans="1:22" x14ac:dyDescent="0.25">
      <c r="C260" s="5"/>
      <c r="D260" s="4"/>
      <c r="E260" s="4"/>
      <c r="F260" s="4"/>
      <c r="G260" s="5"/>
      <c r="H260" s="5"/>
      <c r="I260" s="5"/>
      <c r="M260" s="5"/>
      <c r="N260" s="5"/>
      <c r="O260" s="5"/>
      <c r="P260" s="5"/>
      <c r="Q260" s="5"/>
      <c r="R260" s="5"/>
      <c r="S260" s="5"/>
      <c r="T260" s="5"/>
      <c r="U260" s="5"/>
      <c r="V260" s="5"/>
    </row>
    <row r="261" spans="1:22" x14ac:dyDescent="0.25">
      <c r="C261" s="5"/>
      <c r="D261" s="4"/>
      <c r="E261" s="4"/>
      <c r="F261" s="4"/>
      <c r="G261" s="5"/>
      <c r="H261" s="5"/>
      <c r="K261" s="14" t="s">
        <v>56</v>
      </c>
      <c r="L261" s="66">
        <f>(T263/G257)*100</f>
        <v>50</v>
      </c>
      <c r="O261" s="5"/>
      <c r="P261" s="5"/>
      <c r="Q261" s="5"/>
      <c r="R261" s="5"/>
      <c r="S261" s="5"/>
    </row>
    <row r="262" spans="1:22" x14ac:dyDescent="0.25">
      <c r="C262" s="5"/>
      <c r="D262" s="4"/>
      <c r="E262" s="4"/>
      <c r="F262" s="4"/>
      <c r="G262" s="5"/>
      <c r="H262" s="5"/>
      <c r="K262" s="7" t="s">
        <v>57</v>
      </c>
      <c r="L262" s="65">
        <f>(S263/(E259)*100)</f>
        <v>96.715514727325754</v>
      </c>
      <c r="R262" s="6" t="s">
        <v>10</v>
      </c>
      <c r="S262" s="6" t="s">
        <v>11</v>
      </c>
      <c r="T262" s="6" t="s">
        <v>0</v>
      </c>
    </row>
    <row r="263" spans="1:22" x14ac:dyDescent="0.25">
      <c r="C263" s="5"/>
      <c r="D263" s="4"/>
      <c r="E263" s="4"/>
      <c r="F263" s="4"/>
      <c r="G263" s="5"/>
      <c r="H263" s="5"/>
      <c r="K263" s="14" t="s">
        <v>58</v>
      </c>
      <c r="L263" s="66">
        <f>(R263/D259)*100</f>
        <v>46.523739715361899</v>
      </c>
      <c r="P263" s="5"/>
      <c r="Q263" s="6" t="s">
        <v>3</v>
      </c>
      <c r="R263" s="11">
        <f>S263*T263</f>
        <v>6.1021299999999989</v>
      </c>
      <c r="S263" s="11">
        <v>530.62</v>
      </c>
      <c r="T263" s="31">
        <f>G257*0.5</f>
        <v>1.1499999999999998E-2</v>
      </c>
    </row>
    <row r="264" spans="1:22" ht="17.25" x14ac:dyDescent="0.25">
      <c r="C264" s="5"/>
      <c r="D264" s="4"/>
      <c r="E264" s="4"/>
      <c r="F264" s="4"/>
      <c r="G264" s="5"/>
      <c r="H264" s="5"/>
      <c r="K264" s="7" t="s">
        <v>59</v>
      </c>
      <c r="L264" s="16">
        <f>(D259+I259+L259+P259+R259+V259)/R263</f>
        <v>12.500501300365613</v>
      </c>
      <c r="O264" s="5"/>
      <c r="P264" s="5"/>
      <c r="S264" s="2"/>
      <c r="T264" s="4"/>
    </row>
    <row r="265" spans="1:22" ht="17.25" x14ac:dyDescent="0.25">
      <c r="C265" s="5"/>
      <c r="D265" s="4"/>
      <c r="E265" s="4"/>
      <c r="F265" s="4"/>
      <c r="G265" s="5"/>
      <c r="H265" s="5"/>
      <c r="I265" s="5"/>
      <c r="K265" s="17" t="s">
        <v>60</v>
      </c>
      <c r="L265" s="18">
        <f>(D259+I259+L259)/R263</f>
        <v>4.1235083487241342</v>
      </c>
      <c r="O265" s="5"/>
      <c r="P265" s="5"/>
      <c r="S265" s="5"/>
    </row>
    <row r="266" spans="1:22" ht="17.25" x14ac:dyDescent="0.25">
      <c r="C266" s="5"/>
      <c r="D266" s="4"/>
      <c r="E266" s="4"/>
      <c r="F266" s="4"/>
      <c r="G266" s="5"/>
      <c r="H266" s="5"/>
      <c r="I266" s="5"/>
      <c r="K266" s="19" t="s">
        <v>61</v>
      </c>
      <c r="L266" s="20">
        <f>(P259+V259)/R263</f>
        <v>8.3769929516414781</v>
      </c>
      <c r="M266" s="5"/>
      <c r="N266" s="5"/>
      <c r="O266" s="5"/>
      <c r="P266" s="5"/>
      <c r="U266" s="5"/>
      <c r="V266" s="5"/>
    </row>
    <row r="267" spans="1:22" x14ac:dyDescent="0.25">
      <c r="C267" s="8"/>
      <c r="D267"/>
      <c r="E267" s="4"/>
      <c r="F267" s="4"/>
      <c r="G267" s="5"/>
      <c r="H267" s="5"/>
      <c r="I267" s="5"/>
      <c r="K267" s="5"/>
      <c r="L267" s="5"/>
      <c r="M267" s="5"/>
      <c r="N267" s="5"/>
      <c r="O267" s="5"/>
      <c r="P267" s="5"/>
      <c r="Q267" s="5"/>
      <c r="R267" s="5"/>
      <c r="S267" s="5"/>
      <c r="T267" s="5"/>
      <c r="U267" s="5"/>
      <c r="V267" s="5"/>
    </row>
    <row r="268" spans="1:22" x14ac:dyDescent="0.25">
      <c r="C268" s="8"/>
      <c r="D268"/>
      <c r="E268" s="4"/>
      <c r="F268" s="4"/>
      <c r="G268" s="5"/>
      <c r="H268" s="5"/>
      <c r="I268" s="5"/>
      <c r="M268" s="5"/>
      <c r="N268" s="5"/>
      <c r="O268" s="5"/>
      <c r="P268" s="5"/>
      <c r="Q268" s="5"/>
      <c r="R268" s="5"/>
      <c r="S268" s="5"/>
      <c r="T268" s="5"/>
      <c r="U268" s="5"/>
      <c r="V268" s="5"/>
    </row>
    <row r="269" spans="1:22" s="36" customFormat="1" x14ac:dyDescent="0.25">
      <c r="A269" s="38" t="s">
        <v>66</v>
      </c>
      <c r="D269" s="37"/>
      <c r="E269" s="37"/>
      <c r="F269" s="37"/>
    </row>
    <row r="270" spans="1:22" x14ac:dyDescent="0.25">
      <c r="B270" s="5"/>
      <c r="C270" s="8" t="s">
        <v>26</v>
      </c>
    </row>
    <row r="271" spans="1:22" ht="32.25" x14ac:dyDescent="0.25">
      <c r="C271" s="23" t="s">
        <v>13</v>
      </c>
      <c r="D271" s="26" t="s">
        <v>21</v>
      </c>
      <c r="E271" s="26" t="s">
        <v>14</v>
      </c>
      <c r="F271" s="23" t="s">
        <v>12</v>
      </c>
      <c r="G271" s="23" t="s">
        <v>15</v>
      </c>
      <c r="H271" s="24" t="s">
        <v>1</v>
      </c>
      <c r="I271" s="25" t="s">
        <v>25</v>
      </c>
      <c r="J271" s="23" t="s">
        <v>2</v>
      </c>
      <c r="K271" s="26" t="s">
        <v>32</v>
      </c>
      <c r="L271" s="26" t="s">
        <v>22</v>
      </c>
      <c r="M271" s="25" t="s">
        <v>7</v>
      </c>
      <c r="N271" s="25" t="s">
        <v>16</v>
      </c>
      <c r="O271" s="25" t="s">
        <v>17</v>
      </c>
      <c r="P271" s="25" t="s">
        <v>18</v>
      </c>
      <c r="Q271" s="26" t="s">
        <v>9</v>
      </c>
      <c r="R271" s="26" t="s">
        <v>23</v>
      </c>
      <c r="S271" s="25" t="s">
        <v>8</v>
      </c>
      <c r="T271" s="25" t="s">
        <v>19</v>
      </c>
      <c r="U271" s="25" t="s">
        <v>20</v>
      </c>
      <c r="V271" s="25" t="s">
        <v>24</v>
      </c>
    </row>
    <row r="272" spans="1:22" x14ac:dyDescent="0.25">
      <c r="A272" t="s">
        <v>51</v>
      </c>
      <c r="C272" s="121" t="s">
        <v>28</v>
      </c>
      <c r="D272" s="10">
        <v>14.05</v>
      </c>
      <c r="E272" s="10">
        <v>122.12</v>
      </c>
      <c r="F272" s="10">
        <v>1</v>
      </c>
      <c r="G272" s="12">
        <f>D272/E272</f>
        <v>0.1150507697346872</v>
      </c>
      <c r="H272" s="9"/>
      <c r="I272" s="9"/>
      <c r="J272" s="10" t="s">
        <v>31</v>
      </c>
      <c r="K272" s="10">
        <v>262.29000000000002</v>
      </c>
      <c r="L272" s="30">
        <f>G273*K272</f>
        <v>36.211999672453324</v>
      </c>
      <c r="M272" s="9" t="s">
        <v>30</v>
      </c>
      <c r="N272" s="9">
        <v>287.5</v>
      </c>
      <c r="O272" s="9">
        <v>0.88900000000000001</v>
      </c>
      <c r="P272" s="13">
        <f>N272*O272</f>
        <v>255.58750000000001</v>
      </c>
      <c r="Q272" s="10"/>
      <c r="R272" s="10"/>
      <c r="S272" s="9"/>
      <c r="T272" s="9"/>
      <c r="U272" s="9"/>
      <c r="V272" s="13">
        <f>T272*U272</f>
        <v>0</v>
      </c>
    </row>
    <row r="273" spans="1:22" x14ac:dyDescent="0.25">
      <c r="C273" s="10" t="s">
        <v>34</v>
      </c>
      <c r="D273" s="10">
        <f>E273*G273</f>
        <v>14.929908286930887</v>
      </c>
      <c r="E273" s="10">
        <v>108.14</v>
      </c>
      <c r="F273" s="10">
        <v>1.2</v>
      </c>
      <c r="G273" s="12">
        <f>G272*F273</f>
        <v>0.13806092368162462</v>
      </c>
      <c r="H273" s="1"/>
      <c r="I273" s="1"/>
      <c r="J273" s="34" t="s">
        <v>29</v>
      </c>
      <c r="K273" s="35">
        <v>174.16</v>
      </c>
      <c r="L273" s="30">
        <f>G273*K273</f>
        <v>24.044690468391742</v>
      </c>
      <c r="M273" s="1"/>
      <c r="N273" s="3"/>
      <c r="O273" s="3"/>
      <c r="P273" s="12">
        <f t="shared" ref="P273" si="40">N273*O273</f>
        <v>0</v>
      </c>
      <c r="Q273" s="10"/>
      <c r="R273" s="10"/>
      <c r="S273" s="9"/>
      <c r="T273" s="9"/>
      <c r="U273" s="9"/>
      <c r="V273" s="13">
        <f t="shared" ref="V273" si="41">T273*U273</f>
        <v>0</v>
      </c>
    </row>
    <row r="274" spans="1:22" x14ac:dyDescent="0.25">
      <c r="C274" s="12" t="s">
        <v>4</v>
      </c>
      <c r="D274" s="13">
        <f>SUM(D272:D273)</f>
        <v>28.979908286930886</v>
      </c>
      <c r="E274" s="13">
        <f>SUM(E272:E273)</f>
        <v>230.26</v>
      </c>
      <c r="F274" s="12"/>
      <c r="G274" s="12">
        <f>SUM(G272:G273)</f>
        <v>0.25311169341631179</v>
      </c>
      <c r="I274" s="32">
        <f>SUM(I272:I273)</f>
        <v>0</v>
      </c>
      <c r="L274" s="33">
        <f>SUM(L272:L273)</f>
        <v>60.256690140845066</v>
      </c>
      <c r="P274" s="32">
        <f>SUM(P272:P273)</f>
        <v>255.58750000000001</v>
      </c>
      <c r="R274" s="32">
        <f>SUM(R272:R273)</f>
        <v>0</v>
      </c>
      <c r="V274" s="32">
        <f>SUM(V272:V273)</f>
        <v>0</v>
      </c>
    </row>
    <row r="275" spans="1:22" x14ac:dyDescent="0.25">
      <c r="C275" s="5"/>
      <c r="D275" s="4"/>
      <c r="E275" s="4"/>
      <c r="F275" s="4"/>
      <c r="G275" s="5"/>
      <c r="H275" s="5"/>
      <c r="I275" s="5"/>
      <c r="M275" s="5"/>
      <c r="N275" s="5"/>
      <c r="O275" s="5"/>
      <c r="P275" s="5"/>
      <c r="Q275" s="5"/>
      <c r="R275" s="5"/>
      <c r="S275" s="5"/>
      <c r="T275" s="5"/>
      <c r="U275" s="5"/>
      <c r="V275" s="5"/>
    </row>
    <row r="276" spans="1:22" x14ac:dyDescent="0.25">
      <c r="C276" s="5"/>
      <c r="D276" s="4"/>
      <c r="E276" s="4"/>
      <c r="F276" s="4"/>
      <c r="G276" s="5"/>
      <c r="H276" s="5"/>
      <c r="K276" s="14" t="s">
        <v>56</v>
      </c>
      <c r="L276" s="66">
        <f>(T278/G272)*100</f>
        <v>90</v>
      </c>
      <c r="O276" s="5"/>
      <c r="P276" s="5"/>
      <c r="Q276" s="5"/>
      <c r="R276" s="5"/>
      <c r="S276" s="5"/>
    </row>
    <row r="277" spans="1:22" x14ac:dyDescent="0.25">
      <c r="C277" s="5"/>
      <c r="D277" s="4"/>
      <c r="E277" s="4"/>
      <c r="F277" s="4"/>
      <c r="G277" s="5"/>
      <c r="H277" s="5"/>
      <c r="K277" s="7" t="s">
        <v>57</v>
      </c>
      <c r="L277" s="65">
        <f>(S278/(E274)*100)</f>
        <v>92.178407018153393</v>
      </c>
      <c r="R277" s="6" t="s">
        <v>10</v>
      </c>
      <c r="S277" s="6" t="s">
        <v>11</v>
      </c>
      <c r="T277" s="6" t="s">
        <v>0</v>
      </c>
    </row>
    <row r="278" spans="1:22" x14ac:dyDescent="0.25">
      <c r="C278" s="5"/>
      <c r="D278" s="4"/>
      <c r="E278" s="4"/>
      <c r="F278" s="4"/>
      <c r="G278" s="5"/>
      <c r="H278" s="5"/>
      <c r="K278" s="14" t="s">
        <v>58</v>
      </c>
      <c r="L278" s="66">
        <f>(R278/D274)*100</f>
        <v>75.837276884964766</v>
      </c>
      <c r="P278" s="5"/>
      <c r="Q278" s="6" t="s">
        <v>3</v>
      </c>
      <c r="R278" s="11">
        <f>S278*T278</f>
        <v>21.977573288568625</v>
      </c>
      <c r="S278" s="11">
        <v>212.25</v>
      </c>
      <c r="T278" s="31">
        <f>G272*0.9</f>
        <v>0.10354569276121849</v>
      </c>
    </row>
    <row r="279" spans="1:22" ht="17.25" x14ac:dyDescent="0.25">
      <c r="C279" s="5"/>
      <c r="D279" s="4"/>
      <c r="E279" s="4"/>
      <c r="F279" s="4"/>
      <c r="G279" s="5"/>
      <c r="H279" s="5"/>
      <c r="K279" s="7" t="s">
        <v>59</v>
      </c>
      <c r="L279" s="16">
        <f>(D274+I274+L274+P274+R274+V274)/R278</f>
        <v>15.689816791880848</v>
      </c>
      <c r="O279" s="5"/>
      <c r="P279" s="5"/>
      <c r="S279" s="2"/>
      <c r="T279" s="4"/>
    </row>
    <row r="280" spans="1:22" ht="17.25" x14ac:dyDescent="0.25">
      <c r="C280" s="5"/>
      <c r="D280" s="4"/>
      <c r="E280" s="4"/>
      <c r="F280" s="4"/>
      <c r="G280" s="5"/>
      <c r="H280" s="5"/>
      <c r="I280" s="5"/>
      <c r="K280" s="17" t="s">
        <v>60</v>
      </c>
      <c r="L280" s="18">
        <f>(D274+I274+L274)/R278</f>
        <v>4.0603481219735631</v>
      </c>
      <c r="O280" s="5"/>
      <c r="P280" s="5"/>
      <c r="S280" s="5"/>
    </row>
    <row r="281" spans="1:22" ht="17.25" x14ac:dyDescent="0.25">
      <c r="C281" s="5"/>
      <c r="D281" s="4"/>
      <c r="E281" s="4"/>
      <c r="F281" s="4"/>
      <c r="G281" s="5"/>
      <c r="H281" s="5"/>
      <c r="I281" s="5"/>
      <c r="K281" s="19" t="s">
        <v>61</v>
      </c>
      <c r="L281" s="20">
        <f>(P274+V274)/R278</f>
        <v>11.629468669907283</v>
      </c>
      <c r="M281" s="5"/>
      <c r="N281" s="115" t="s">
        <v>131</v>
      </c>
      <c r="O281" s="17">
        <f>G272/N272*1000</f>
        <v>0.40017659038152065</v>
      </c>
      <c r="P281" s="5"/>
      <c r="U281" s="5"/>
      <c r="V281" s="5"/>
    </row>
    <row r="282" spans="1:22" x14ac:dyDescent="0.25">
      <c r="C282" s="8"/>
      <c r="D282"/>
      <c r="E282" s="4"/>
      <c r="F282" s="4"/>
      <c r="G282" s="5"/>
      <c r="H282" s="5"/>
      <c r="I282" s="5"/>
      <c r="K282" s="5"/>
      <c r="L282" s="5"/>
      <c r="M282" s="5"/>
      <c r="N282" s="5"/>
      <c r="O282" s="5"/>
      <c r="P282" s="5"/>
      <c r="Q282" s="5"/>
      <c r="R282" s="5"/>
      <c r="S282" s="5"/>
      <c r="T282" s="5"/>
      <c r="U282" s="5"/>
      <c r="V282" s="5"/>
    </row>
    <row r="283" spans="1:22" x14ac:dyDescent="0.25">
      <c r="B283" s="8"/>
      <c r="C283" s="8" t="s">
        <v>26</v>
      </c>
    </row>
    <row r="284" spans="1:22" ht="34.5" x14ac:dyDescent="0.25">
      <c r="C284" s="23" t="s">
        <v>13</v>
      </c>
      <c r="D284" s="26" t="s">
        <v>21</v>
      </c>
      <c r="E284" s="26" t="s">
        <v>14</v>
      </c>
      <c r="F284" s="23" t="s">
        <v>12</v>
      </c>
      <c r="G284" s="23" t="s">
        <v>15</v>
      </c>
      <c r="H284" s="24" t="s">
        <v>1</v>
      </c>
      <c r="I284" s="25" t="s">
        <v>25</v>
      </c>
      <c r="J284" s="23" t="s">
        <v>2</v>
      </c>
      <c r="K284" s="26" t="s">
        <v>14</v>
      </c>
      <c r="L284" s="26" t="s">
        <v>22</v>
      </c>
      <c r="M284" s="25" t="s">
        <v>7</v>
      </c>
      <c r="N284" s="25" t="s">
        <v>16</v>
      </c>
      <c r="O284" s="25" t="s">
        <v>17</v>
      </c>
      <c r="P284" s="25" t="s">
        <v>18</v>
      </c>
      <c r="Q284" s="26" t="s">
        <v>9</v>
      </c>
      <c r="R284" s="26" t="s">
        <v>23</v>
      </c>
      <c r="S284" s="25" t="s">
        <v>8</v>
      </c>
      <c r="T284" s="25" t="s">
        <v>19</v>
      </c>
      <c r="U284" s="25" t="s">
        <v>20</v>
      </c>
      <c r="V284" s="25" t="s">
        <v>24</v>
      </c>
    </row>
    <row r="285" spans="1:22" x14ac:dyDescent="0.25">
      <c r="A285" t="s">
        <v>52</v>
      </c>
      <c r="C285" s="121" t="s">
        <v>33</v>
      </c>
      <c r="D285" s="10">
        <v>18</v>
      </c>
      <c r="E285" s="10">
        <v>156.57</v>
      </c>
      <c r="F285" s="10">
        <v>1</v>
      </c>
      <c r="G285" s="29">
        <f>D285/E285</f>
        <v>0.11496455259628281</v>
      </c>
      <c r="H285" s="9"/>
      <c r="I285" s="9"/>
      <c r="J285" s="10" t="s">
        <v>31</v>
      </c>
      <c r="K285" s="10">
        <v>262.29000000000002</v>
      </c>
      <c r="L285" s="30">
        <f>K285*G286</f>
        <v>36.184863000574822</v>
      </c>
      <c r="M285" s="9" t="s">
        <v>30</v>
      </c>
      <c r="N285" s="9">
        <v>287.5</v>
      </c>
      <c r="O285" s="9">
        <v>0.88900000000000001</v>
      </c>
      <c r="P285" s="13">
        <f>N285*O285</f>
        <v>255.58750000000001</v>
      </c>
      <c r="Q285" s="10"/>
      <c r="R285" s="10"/>
      <c r="S285" s="9"/>
      <c r="T285" s="9"/>
      <c r="U285" s="9"/>
      <c r="V285" s="13">
        <f>T285*U285</f>
        <v>0</v>
      </c>
    </row>
    <row r="286" spans="1:22" x14ac:dyDescent="0.25">
      <c r="C286" s="10" t="s">
        <v>34</v>
      </c>
      <c r="D286" s="10">
        <f>E286*G286</f>
        <v>14.918720061314426</v>
      </c>
      <c r="E286" s="10">
        <v>108.14</v>
      </c>
      <c r="F286" s="10">
        <v>1.2</v>
      </c>
      <c r="G286" s="29">
        <f>G285*F286</f>
        <v>0.13795746311553936</v>
      </c>
      <c r="H286" s="1"/>
      <c r="I286" s="1"/>
      <c r="J286" s="34" t="s">
        <v>29</v>
      </c>
      <c r="K286" s="35">
        <v>174.16</v>
      </c>
      <c r="L286" s="30">
        <f>K286*G286</f>
        <v>24.026671776202335</v>
      </c>
      <c r="M286" s="1"/>
      <c r="N286" s="3"/>
      <c r="O286" s="3"/>
      <c r="P286" s="27">
        <f t="shared" ref="P286" si="42">N286*O286</f>
        <v>0</v>
      </c>
      <c r="Q286" s="10"/>
      <c r="R286" s="10"/>
      <c r="S286" s="9"/>
      <c r="T286" s="9"/>
      <c r="U286" s="9"/>
      <c r="V286" s="13">
        <f t="shared" ref="V286" si="43">T286*U286</f>
        <v>0</v>
      </c>
    </row>
    <row r="287" spans="1:22" x14ac:dyDescent="0.25">
      <c r="C287" s="12" t="s">
        <v>4</v>
      </c>
      <c r="D287" s="13">
        <f>SUM(D285:D286)</f>
        <v>32.918720061314424</v>
      </c>
      <c r="E287" s="13">
        <f>SUM(E285:E286)</f>
        <v>264.70999999999998</v>
      </c>
      <c r="F287" s="12"/>
      <c r="G287" s="29">
        <f>SUM(G285:G286)</f>
        <v>0.25292201571182216</v>
      </c>
      <c r="I287" s="13">
        <f>SUM(I285:I286)</f>
        <v>0</v>
      </c>
      <c r="L287" s="30">
        <f>SUM(L285:L286)</f>
        <v>60.211534776777157</v>
      </c>
      <c r="P287" s="13">
        <f>SUM(P285:P286)</f>
        <v>255.58750000000001</v>
      </c>
      <c r="R287" s="13">
        <f>SUM(R285:R286)</f>
        <v>0</v>
      </c>
      <c r="V287" s="13">
        <f>SUM(V285:V286)</f>
        <v>0</v>
      </c>
    </row>
    <row r="288" spans="1:22" x14ac:dyDescent="0.25">
      <c r="C288" s="5"/>
      <c r="D288" s="4"/>
      <c r="E288" s="4"/>
      <c r="F288" s="4"/>
      <c r="G288" s="5"/>
      <c r="H288" s="5"/>
      <c r="I288" s="5"/>
      <c r="M288" s="5"/>
      <c r="N288" s="5"/>
      <c r="O288" s="5"/>
      <c r="P288" s="5"/>
      <c r="Q288" s="5"/>
      <c r="R288" s="5"/>
      <c r="S288" s="5"/>
      <c r="T288" s="5"/>
      <c r="U288" s="5"/>
      <c r="V288" s="5"/>
    </row>
    <row r="289" spans="1:22" x14ac:dyDescent="0.25">
      <c r="B289" s="5"/>
      <c r="C289" s="5"/>
      <c r="D289" s="4"/>
      <c r="E289" s="4"/>
      <c r="F289" s="4"/>
      <c r="G289" s="5"/>
      <c r="H289" s="5"/>
      <c r="K289" s="14" t="s">
        <v>56</v>
      </c>
      <c r="L289" s="66">
        <f>(T291/G285)*100</f>
        <v>90</v>
      </c>
      <c r="O289" s="5"/>
      <c r="P289" s="5"/>
      <c r="Q289" s="5"/>
      <c r="R289" s="5"/>
      <c r="S289" s="5"/>
    </row>
    <row r="290" spans="1:22" x14ac:dyDescent="0.25">
      <c r="B290" s="5"/>
      <c r="C290" s="5"/>
      <c r="D290" s="4"/>
      <c r="E290" s="4"/>
      <c r="F290" s="4"/>
      <c r="G290" s="5"/>
      <c r="H290" s="5"/>
      <c r="K290" s="7" t="s">
        <v>57</v>
      </c>
      <c r="L290" s="65">
        <f>(S291/(E287)*100)</f>
        <v>93.19255033810586</v>
      </c>
      <c r="R290" s="6" t="s">
        <v>10</v>
      </c>
      <c r="S290" s="6" t="s">
        <v>11</v>
      </c>
      <c r="T290" s="6" t="s">
        <v>0</v>
      </c>
    </row>
    <row r="291" spans="1:22" x14ac:dyDescent="0.25">
      <c r="B291" s="5"/>
      <c r="C291" s="5"/>
      <c r="D291" s="4"/>
      <c r="E291" s="4"/>
      <c r="F291" s="4"/>
      <c r="G291" s="5"/>
      <c r="H291" s="5"/>
      <c r="K291" s="14" t="s">
        <v>58</v>
      </c>
      <c r="L291" s="66">
        <f>(R291/D287)*100</f>
        <v>77.538084361838116</v>
      </c>
      <c r="P291" s="5"/>
      <c r="Q291" s="6" t="s">
        <v>3</v>
      </c>
      <c r="R291" s="11">
        <f>S291*T291</f>
        <v>25.524544931979307</v>
      </c>
      <c r="S291" s="11">
        <v>246.69</v>
      </c>
      <c r="T291" s="31">
        <f>G285*0.9</f>
        <v>0.10346809733665453</v>
      </c>
    </row>
    <row r="292" spans="1:22" ht="17.25" x14ac:dyDescent="0.25">
      <c r="B292" s="5"/>
      <c r="C292" s="5"/>
      <c r="D292" s="4"/>
      <c r="E292" s="4"/>
      <c r="F292" s="4"/>
      <c r="G292" s="5"/>
      <c r="H292" s="5"/>
      <c r="K292" s="7" t="s">
        <v>59</v>
      </c>
      <c r="L292" s="16">
        <f>(D287+I287+L287+P287+R287+V287)/R291</f>
        <v>13.662055710195583</v>
      </c>
      <c r="O292" s="5"/>
      <c r="P292" s="5"/>
      <c r="S292" s="2"/>
      <c r="T292" s="4"/>
    </row>
    <row r="293" spans="1:22" ht="17.25" x14ac:dyDescent="0.25">
      <c r="B293" s="5"/>
      <c r="C293" s="5"/>
      <c r="D293" s="4"/>
      <c r="E293" s="4"/>
      <c r="F293" s="4"/>
      <c r="G293" s="5"/>
      <c r="H293" s="5"/>
      <c r="I293" s="5"/>
      <c r="K293" s="17" t="s">
        <v>60</v>
      </c>
      <c r="L293" s="18">
        <f>(D287+I287+L287)/R291</f>
        <v>3.6486548569729891</v>
      </c>
      <c r="O293" s="5"/>
      <c r="P293" s="5"/>
      <c r="S293" s="5"/>
    </row>
    <row r="294" spans="1:22" ht="17.25" x14ac:dyDescent="0.25">
      <c r="B294" s="5"/>
      <c r="C294" s="5"/>
      <c r="D294" s="4"/>
      <c r="E294" s="4"/>
      <c r="F294" s="4"/>
      <c r="G294" s="5"/>
      <c r="H294" s="5"/>
      <c r="I294" s="5"/>
      <c r="K294" s="19" t="s">
        <v>61</v>
      </c>
      <c r="L294" s="20">
        <f>(P287+V287)/R291</f>
        <v>10.013400853222594</v>
      </c>
      <c r="M294" s="5"/>
      <c r="N294" s="5"/>
      <c r="O294" s="5"/>
      <c r="P294" s="5"/>
      <c r="U294" s="5"/>
      <c r="V294" s="5"/>
    </row>
    <row r="295" spans="1:22" x14ac:dyDescent="0.25">
      <c r="B295" s="5"/>
      <c r="C295" s="8"/>
      <c r="D295"/>
      <c r="E295" s="4"/>
      <c r="F295" s="4"/>
      <c r="G295" s="5"/>
      <c r="H295" s="5"/>
      <c r="I295" s="5"/>
      <c r="K295" s="5"/>
      <c r="L295" s="5"/>
      <c r="M295" s="5"/>
      <c r="N295" s="5"/>
      <c r="O295" s="5"/>
      <c r="P295" s="5"/>
      <c r="Q295" s="5"/>
      <c r="R295" s="5"/>
      <c r="S295" s="5"/>
      <c r="T295" s="5"/>
      <c r="U295" s="5"/>
      <c r="V295" s="5"/>
    </row>
    <row r="296" spans="1:22" x14ac:dyDescent="0.25">
      <c r="B296" s="5"/>
      <c r="C296" s="8" t="s">
        <v>26</v>
      </c>
    </row>
    <row r="297" spans="1:22" ht="34.5" x14ac:dyDescent="0.25">
      <c r="C297" s="23" t="s">
        <v>13</v>
      </c>
      <c r="D297" s="26" t="s">
        <v>21</v>
      </c>
      <c r="E297" s="26" t="s">
        <v>14</v>
      </c>
      <c r="F297" s="23" t="s">
        <v>12</v>
      </c>
      <c r="G297" s="23" t="s">
        <v>15</v>
      </c>
      <c r="H297" s="24" t="s">
        <v>1</v>
      </c>
      <c r="I297" s="25" t="s">
        <v>25</v>
      </c>
      <c r="J297" s="23" t="s">
        <v>2</v>
      </c>
      <c r="K297" s="26" t="s">
        <v>14</v>
      </c>
      <c r="L297" s="26" t="s">
        <v>22</v>
      </c>
      <c r="M297" s="25" t="s">
        <v>7</v>
      </c>
      <c r="N297" s="25" t="s">
        <v>16</v>
      </c>
      <c r="O297" s="25" t="s">
        <v>17</v>
      </c>
      <c r="P297" s="25" t="s">
        <v>18</v>
      </c>
      <c r="Q297" s="26" t="s">
        <v>9</v>
      </c>
      <c r="R297" s="26" t="s">
        <v>23</v>
      </c>
      <c r="S297" s="25" t="s">
        <v>8</v>
      </c>
      <c r="T297" s="25" t="s">
        <v>19</v>
      </c>
      <c r="U297" s="25" t="s">
        <v>20</v>
      </c>
      <c r="V297" s="25" t="s">
        <v>24</v>
      </c>
    </row>
    <row r="298" spans="1:22" x14ac:dyDescent="0.25">
      <c r="A298" t="s">
        <v>53</v>
      </c>
      <c r="C298" s="121" t="s">
        <v>35</v>
      </c>
      <c r="D298" s="10">
        <v>24.4</v>
      </c>
      <c r="E298" s="10">
        <v>212.17</v>
      </c>
      <c r="F298" s="10">
        <v>1</v>
      </c>
      <c r="G298" s="29">
        <f>D298/E298</f>
        <v>0.11500212094075506</v>
      </c>
      <c r="H298" s="9"/>
      <c r="I298" s="9"/>
      <c r="J298" s="10" t="s">
        <v>31</v>
      </c>
      <c r="K298" s="10">
        <v>262.29000000000002</v>
      </c>
      <c r="L298" s="30">
        <f>K298*G299</f>
        <v>36.19668756186077</v>
      </c>
      <c r="M298" s="9" t="s">
        <v>30</v>
      </c>
      <c r="N298" s="9">
        <v>287.5</v>
      </c>
      <c r="O298" s="9">
        <v>0.88900000000000001</v>
      </c>
      <c r="P298" s="13">
        <f>N298*O298</f>
        <v>255.58750000000001</v>
      </c>
      <c r="Q298" s="10"/>
      <c r="R298" s="10"/>
      <c r="S298" s="9"/>
      <c r="T298" s="9"/>
      <c r="U298" s="9"/>
      <c r="V298" s="13">
        <f>T298*U298</f>
        <v>0</v>
      </c>
    </row>
    <row r="299" spans="1:22" x14ac:dyDescent="0.25">
      <c r="C299" s="10" t="s">
        <v>34</v>
      </c>
      <c r="D299" s="10">
        <f>E299*G299</f>
        <v>14.923595230239901</v>
      </c>
      <c r="E299" s="10">
        <v>108.14</v>
      </c>
      <c r="F299" s="10">
        <v>1.2</v>
      </c>
      <c r="G299" s="29">
        <f>G298*F299</f>
        <v>0.13800254512890606</v>
      </c>
      <c r="H299" s="1"/>
      <c r="I299" s="1"/>
      <c r="J299" s="34" t="s">
        <v>29</v>
      </c>
      <c r="K299" s="35">
        <v>174.16</v>
      </c>
      <c r="L299" s="30">
        <f>K299*G299</f>
        <v>24.034523259650278</v>
      </c>
      <c r="M299" s="1"/>
      <c r="N299" s="3"/>
      <c r="O299" s="3"/>
      <c r="P299" s="27">
        <f t="shared" ref="P299" si="44">N299*O299</f>
        <v>0</v>
      </c>
      <c r="Q299" s="10"/>
      <c r="R299" s="10"/>
      <c r="S299" s="9"/>
      <c r="T299" s="9"/>
      <c r="U299" s="9"/>
      <c r="V299" s="13">
        <f t="shared" ref="V299" si="45">T299*U299</f>
        <v>0</v>
      </c>
    </row>
    <row r="300" spans="1:22" x14ac:dyDescent="0.25">
      <c r="C300" s="12" t="s">
        <v>4</v>
      </c>
      <c r="D300" s="13">
        <f>SUM(D298:D299)</f>
        <v>39.323595230239903</v>
      </c>
      <c r="E300" s="13">
        <f>SUM(E298:E299)</f>
        <v>320.31</v>
      </c>
      <c r="F300" s="12"/>
      <c r="G300" s="29">
        <f>SUM(G298:G299)</f>
        <v>0.2530046660696611</v>
      </c>
      <c r="I300" s="13">
        <f>SUM(I298:I299)</f>
        <v>0</v>
      </c>
      <c r="L300" s="30">
        <f>SUM(L298:L299)</f>
        <v>60.231210821511048</v>
      </c>
      <c r="P300" s="13">
        <f>SUM(P298:P299)</f>
        <v>255.58750000000001</v>
      </c>
      <c r="R300" s="13">
        <f>SUM(R298:R299)</f>
        <v>0</v>
      </c>
      <c r="V300" s="13">
        <f>SUM(V298:V299)</f>
        <v>0</v>
      </c>
    </row>
    <row r="301" spans="1:22" x14ac:dyDescent="0.25">
      <c r="C301" s="5"/>
      <c r="D301" s="4"/>
      <c r="E301" s="4"/>
      <c r="F301" s="4"/>
      <c r="G301" s="5"/>
      <c r="H301" s="5"/>
      <c r="I301" s="5"/>
      <c r="M301" s="5"/>
      <c r="N301" s="5"/>
      <c r="O301" s="5"/>
      <c r="P301" s="5"/>
      <c r="Q301" s="5"/>
      <c r="R301" s="5"/>
      <c r="S301" s="5"/>
      <c r="T301" s="5"/>
      <c r="U301" s="5"/>
      <c r="V301" s="5"/>
    </row>
    <row r="302" spans="1:22" x14ac:dyDescent="0.25">
      <c r="C302" s="5"/>
      <c r="D302" s="4"/>
      <c r="E302" s="4"/>
      <c r="F302" s="4"/>
      <c r="G302" s="5"/>
      <c r="H302" s="5"/>
      <c r="K302" s="14" t="s">
        <v>56</v>
      </c>
      <c r="L302" s="66">
        <f>(T304/G298)*100</f>
        <v>90</v>
      </c>
      <c r="O302" s="5"/>
      <c r="P302" s="5"/>
      <c r="Q302" s="5"/>
      <c r="R302" s="5"/>
      <c r="S302" s="5"/>
    </row>
    <row r="303" spans="1:22" x14ac:dyDescent="0.25">
      <c r="C303" s="5"/>
      <c r="D303" s="4"/>
      <c r="E303" s="4"/>
      <c r="F303" s="4"/>
      <c r="G303" s="5"/>
      <c r="H303" s="5"/>
      <c r="K303" s="7" t="s">
        <v>57</v>
      </c>
      <c r="L303" s="65">
        <f>(S304/(E300)*100)</f>
        <v>94.358590115825294</v>
      </c>
      <c r="R303" s="6" t="s">
        <v>10</v>
      </c>
      <c r="S303" s="6" t="s">
        <v>11</v>
      </c>
      <c r="T303" s="6" t="s">
        <v>0</v>
      </c>
    </row>
    <row r="304" spans="1:22" x14ac:dyDescent="0.25">
      <c r="C304" s="5"/>
      <c r="D304" s="4"/>
      <c r="E304" s="4"/>
      <c r="F304" s="4"/>
      <c r="G304" s="5"/>
      <c r="H304" s="5"/>
      <c r="K304" s="14" t="s">
        <v>58</v>
      </c>
      <c r="L304" s="66">
        <f>(R304/D300)*100</f>
        <v>79.551263679380469</v>
      </c>
      <c r="P304" s="5"/>
      <c r="Q304" s="6" t="s">
        <v>3</v>
      </c>
      <c r="R304" s="11">
        <f>S304*T304</f>
        <v>31.282416929820428</v>
      </c>
      <c r="S304" s="11">
        <v>302.24</v>
      </c>
      <c r="T304" s="31">
        <f>G298*0.9</f>
        <v>0.10350190884667955</v>
      </c>
    </row>
    <row r="305" spans="1:22" ht="17.25" x14ac:dyDescent="0.25">
      <c r="C305" s="5"/>
      <c r="D305" s="4"/>
      <c r="E305" s="4"/>
      <c r="F305" s="4"/>
      <c r="G305" s="5"/>
      <c r="H305" s="5"/>
      <c r="K305" s="7" t="s">
        <v>59</v>
      </c>
      <c r="L305" s="16">
        <f>(D300+I300+L300+P300+R300+V300)/R304</f>
        <v>11.352777083960104</v>
      </c>
      <c r="O305" s="5"/>
      <c r="P305" s="5"/>
      <c r="S305" s="2"/>
      <c r="T305" s="4"/>
    </row>
    <row r="306" spans="1:22" ht="17.25" x14ac:dyDescent="0.25">
      <c r="C306" s="5"/>
      <c r="D306" s="4"/>
      <c r="E306" s="4"/>
      <c r="F306" s="4"/>
      <c r="G306" s="5"/>
      <c r="H306" s="5"/>
      <c r="I306" s="5"/>
      <c r="K306" s="17" t="s">
        <v>60</v>
      </c>
      <c r="L306" s="18">
        <f>(D300+I300+L300)/R304</f>
        <v>3.1824525027939528</v>
      </c>
      <c r="O306" s="5"/>
      <c r="P306" s="5"/>
      <c r="S306" s="5"/>
    </row>
    <row r="307" spans="1:22" ht="17.25" x14ac:dyDescent="0.25">
      <c r="C307" s="5"/>
      <c r="D307" s="4"/>
      <c r="E307" s="4"/>
      <c r="F307" s="4"/>
      <c r="G307" s="5"/>
      <c r="H307" s="5"/>
      <c r="I307" s="5"/>
      <c r="K307" s="19" t="s">
        <v>61</v>
      </c>
      <c r="L307" s="20">
        <f>(P300+V300)/R304</f>
        <v>8.1703245811661507</v>
      </c>
      <c r="M307" s="5"/>
      <c r="N307" s="5"/>
      <c r="O307" s="5"/>
      <c r="P307" s="5"/>
      <c r="U307" s="5"/>
      <c r="V307" s="5"/>
    </row>
    <row r="308" spans="1:22" x14ac:dyDescent="0.25">
      <c r="C308" s="8"/>
      <c r="D308"/>
      <c r="E308" s="4"/>
      <c r="F308" s="4"/>
      <c r="G308" s="5"/>
      <c r="H308" s="5"/>
      <c r="I308" s="5"/>
      <c r="K308" s="5"/>
      <c r="L308" s="5"/>
      <c r="M308" s="5"/>
      <c r="N308" s="5"/>
      <c r="O308" s="5"/>
      <c r="P308" s="5"/>
      <c r="Q308" s="5"/>
      <c r="R308" s="5"/>
      <c r="S308" s="5"/>
      <c r="T308" s="5"/>
      <c r="U308" s="5"/>
      <c r="V308" s="5"/>
    </row>
    <row r="309" spans="1:22" x14ac:dyDescent="0.25">
      <c r="B309" s="5"/>
      <c r="C309" s="8" t="s">
        <v>26</v>
      </c>
    </row>
    <row r="310" spans="1:22" ht="34.5" x14ac:dyDescent="0.25">
      <c r="C310" s="23" t="s">
        <v>13</v>
      </c>
      <c r="D310" s="26" t="s">
        <v>21</v>
      </c>
      <c r="E310" s="26" t="s">
        <v>14</v>
      </c>
      <c r="F310" s="23" t="s">
        <v>12</v>
      </c>
      <c r="G310" s="23" t="s">
        <v>15</v>
      </c>
      <c r="H310" s="24" t="s">
        <v>1</v>
      </c>
      <c r="I310" s="25" t="s">
        <v>25</v>
      </c>
      <c r="J310" s="23" t="s">
        <v>2</v>
      </c>
      <c r="K310" s="26" t="s">
        <v>14</v>
      </c>
      <c r="L310" s="26" t="s">
        <v>22</v>
      </c>
      <c r="M310" s="25" t="s">
        <v>7</v>
      </c>
      <c r="N310" s="25" t="s">
        <v>16</v>
      </c>
      <c r="O310" s="25" t="s">
        <v>17</v>
      </c>
      <c r="P310" s="25" t="s">
        <v>18</v>
      </c>
      <c r="Q310" s="26" t="s">
        <v>9</v>
      </c>
      <c r="R310" s="26" t="s">
        <v>23</v>
      </c>
      <c r="S310" s="25" t="s">
        <v>8</v>
      </c>
      <c r="T310" s="25" t="s">
        <v>19</v>
      </c>
      <c r="U310" s="25" t="s">
        <v>20</v>
      </c>
      <c r="V310" s="25" t="s">
        <v>24</v>
      </c>
    </row>
    <row r="311" spans="1:22" ht="30" x14ac:dyDescent="0.25">
      <c r="A311" t="s">
        <v>54</v>
      </c>
      <c r="C311" s="123" t="s">
        <v>132</v>
      </c>
      <c r="D311" s="10">
        <f>E311*G311</f>
        <v>35.738549999999996</v>
      </c>
      <c r="E311" s="10">
        <v>310.77</v>
      </c>
      <c r="F311" s="10">
        <v>1</v>
      </c>
      <c r="G311" s="29">
        <f>0.115</f>
        <v>0.115</v>
      </c>
      <c r="H311" s="9"/>
      <c r="I311" s="9"/>
      <c r="J311" s="10" t="s">
        <v>31</v>
      </c>
      <c r="K311" s="10">
        <v>262.29000000000002</v>
      </c>
      <c r="L311" s="30">
        <f>K311*G312</f>
        <v>36.196020000000004</v>
      </c>
      <c r="M311" s="9" t="s">
        <v>30</v>
      </c>
      <c r="N311" s="9">
        <v>287.5</v>
      </c>
      <c r="O311" s="9">
        <v>0.88900000000000001</v>
      </c>
      <c r="P311" s="13">
        <f>N311*O311</f>
        <v>255.58750000000001</v>
      </c>
      <c r="Q311" s="10"/>
      <c r="R311" s="10"/>
      <c r="S311" s="9"/>
      <c r="T311" s="9"/>
      <c r="U311" s="9"/>
      <c r="V311" s="13">
        <f>T311*U311</f>
        <v>0</v>
      </c>
    </row>
    <row r="312" spans="1:22" x14ac:dyDescent="0.25">
      <c r="C312" s="10" t="s">
        <v>34</v>
      </c>
      <c r="D312" s="10">
        <f>E312*G312</f>
        <v>14.923320000000002</v>
      </c>
      <c r="E312" s="10">
        <v>108.14</v>
      </c>
      <c r="F312" s="10">
        <v>1.2</v>
      </c>
      <c r="G312" s="29">
        <f>G311*F312</f>
        <v>0.13800000000000001</v>
      </c>
      <c r="H312" s="1"/>
      <c r="I312" s="1"/>
      <c r="J312" s="34" t="s">
        <v>29</v>
      </c>
      <c r="K312" s="35">
        <v>174.16</v>
      </c>
      <c r="L312" s="30">
        <f>K312*G312</f>
        <v>24.034080000000003</v>
      </c>
      <c r="M312" s="1"/>
      <c r="N312" s="3"/>
      <c r="O312" s="3"/>
      <c r="P312" s="27">
        <f t="shared" ref="P312" si="46">N312*O312</f>
        <v>0</v>
      </c>
      <c r="Q312" s="10"/>
      <c r="R312" s="10"/>
      <c r="S312" s="9"/>
      <c r="T312" s="9"/>
      <c r="U312" s="9"/>
      <c r="V312" s="13">
        <f t="shared" ref="V312" si="47">T312*U312</f>
        <v>0</v>
      </c>
    </row>
    <row r="313" spans="1:22" x14ac:dyDescent="0.25">
      <c r="C313" s="12" t="s">
        <v>4</v>
      </c>
      <c r="D313" s="13">
        <f>SUM(D311:D312)</f>
        <v>50.66187</v>
      </c>
      <c r="E313" s="13">
        <f>SUM(E311:E312)</f>
        <v>418.90999999999997</v>
      </c>
      <c r="F313" s="12"/>
      <c r="G313" s="29">
        <f>SUM(G311:G312)</f>
        <v>0.253</v>
      </c>
      <c r="I313" s="13">
        <f>SUM(I311:I312)</f>
        <v>0</v>
      </c>
      <c r="L313" s="30">
        <f>SUM(L311:L312)</f>
        <v>60.230100000000007</v>
      </c>
      <c r="P313" s="13">
        <f>SUM(P311:P312)</f>
        <v>255.58750000000001</v>
      </c>
      <c r="R313" s="13">
        <f>SUM(R311:R312)</f>
        <v>0</v>
      </c>
      <c r="V313" s="13">
        <f>SUM(V311:V312)</f>
        <v>0</v>
      </c>
    </row>
    <row r="314" spans="1:22" x14ac:dyDescent="0.25">
      <c r="C314" s="5"/>
      <c r="D314" s="4"/>
      <c r="E314" s="4"/>
      <c r="F314" s="4"/>
      <c r="G314" s="5"/>
      <c r="H314" s="5"/>
      <c r="I314" s="5"/>
      <c r="M314" s="5"/>
      <c r="N314" s="5"/>
      <c r="O314" s="5"/>
      <c r="P314" s="5"/>
      <c r="Q314" s="5"/>
      <c r="R314" s="5"/>
      <c r="S314" s="5"/>
      <c r="T314" s="5"/>
      <c r="U314" s="5"/>
      <c r="V314" s="5"/>
    </row>
    <row r="315" spans="1:22" x14ac:dyDescent="0.25">
      <c r="C315" s="5"/>
      <c r="D315" s="4"/>
      <c r="E315" s="4"/>
      <c r="F315" s="4"/>
      <c r="G315" s="5"/>
      <c r="H315" s="5"/>
      <c r="K315" s="14" t="s">
        <v>56</v>
      </c>
      <c r="L315" s="66">
        <f>(T317/G311)*100</f>
        <v>90</v>
      </c>
      <c r="O315" s="5"/>
      <c r="P315" s="5"/>
      <c r="Q315" s="5"/>
      <c r="R315" s="5"/>
      <c r="S315" s="5"/>
    </row>
    <row r="316" spans="1:22" x14ac:dyDescent="0.25">
      <c r="C316" s="5"/>
      <c r="D316" s="4"/>
      <c r="E316" s="4"/>
      <c r="F316" s="4"/>
      <c r="G316" s="5"/>
      <c r="H316" s="5"/>
      <c r="K316" s="7" t="s">
        <v>57</v>
      </c>
      <c r="L316" s="65">
        <f>(S317/(E313)*100)</f>
        <v>95.700747177197968</v>
      </c>
      <c r="R316" s="6" t="s">
        <v>10</v>
      </c>
      <c r="S316" s="6" t="s">
        <v>11</v>
      </c>
      <c r="T316" s="6" t="s">
        <v>0</v>
      </c>
    </row>
    <row r="317" spans="1:22" x14ac:dyDescent="0.25">
      <c r="C317" s="5"/>
      <c r="D317" s="4"/>
      <c r="E317" s="4"/>
      <c r="F317" s="4"/>
      <c r="G317" s="5"/>
      <c r="H317" s="5"/>
      <c r="K317" s="14" t="s">
        <v>58</v>
      </c>
      <c r="L317" s="66">
        <f>(R317/D313)*100</f>
        <v>81.902128760742542</v>
      </c>
      <c r="P317" s="5"/>
      <c r="Q317" s="6" t="s">
        <v>3</v>
      </c>
      <c r="R317" s="11">
        <f>S317*T317</f>
        <v>41.49315</v>
      </c>
      <c r="S317" s="11">
        <v>400.9</v>
      </c>
      <c r="T317" s="31">
        <f>G311*0.9</f>
        <v>0.10350000000000001</v>
      </c>
    </row>
    <row r="318" spans="1:22" ht="17.25" x14ac:dyDescent="0.25">
      <c r="C318" s="5"/>
      <c r="D318" s="4"/>
      <c r="E318" s="4"/>
      <c r="F318" s="4"/>
      <c r="G318" s="5"/>
      <c r="H318" s="5"/>
      <c r="K318" s="7" t="s">
        <v>59</v>
      </c>
      <c r="L318" s="16">
        <f>(D313+I313+L313+P313+R313+V313)/R317</f>
        <v>8.8322884620714497</v>
      </c>
      <c r="O318" s="5"/>
      <c r="P318" s="5"/>
      <c r="S318" s="2"/>
      <c r="T318" s="4"/>
    </row>
    <row r="319" spans="1:22" ht="17.25" x14ac:dyDescent="0.25">
      <c r="C319" s="5"/>
      <c r="D319" s="4"/>
      <c r="E319" s="4"/>
      <c r="F319" s="4"/>
      <c r="G319" s="5"/>
      <c r="H319" s="5"/>
      <c r="I319" s="5"/>
      <c r="K319" s="17" t="s">
        <v>60</v>
      </c>
      <c r="L319" s="18">
        <f>(D313+I313+L313)/R317</f>
        <v>2.6725367922175112</v>
      </c>
      <c r="O319" s="5"/>
      <c r="P319" s="5"/>
      <c r="S319" s="5"/>
    </row>
    <row r="320" spans="1:22" ht="17.25" x14ac:dyDescent="0.25">
      <c r="C320" s="5"/>
      <c r="D320" s="4"/>
      <c r="E320" s="4"/>
      <c r="F320" s="4"/>
      <c r="G320" s="5"/>
      <c r="H320" s="5"/>
      <c r="I320" s="5"/>
      <c r="K320" s="19" t="s">
        <v>61</v>
      </c>
      <c r="L320" s="20">
        <f>(P313+V313)/R317</f>
        <v>6.1597516698539403</v>
      </c>
      <c r="M320" s="5"/>
      <c r="N320" s="5"/>
      <c r="O320" s="5"/>
      <c r="P320" s="5"/>
      <c r="U320" s="5"/>
      <c r="V320" s="5"/>
    </row>
    <row r="321" spans="1:22" x14ac:dyDescent="0.25">
      <c r="C321" s="8"/>
      <c r="D321"/>
      <c r="E321" s="4"/>
      <c r="F321" s="4"/>
      <c r="G321" s="5"/>
      <c r="H321" s="5"/>
      <c r="I321" s="5"/>
      <c r="K321" s="5"/>
      <c r="L321" s="5"/>
      <c r="M321" s="5"/>
      <c r="N321" s="5"/>
      <c r="O321" s="5"/>
      <c r="P321" s="5"/>
      <c r="Q321" s="5"/>
      <c r="R321" s="5"/>
      <c r="S321" s="5"/>
      <c r="T321" s="5"/>
      <c r="U321" s="5"/>
      <c r="V321" s="5"/>
    </row>
    <row r="322" spans="1:22" x14ac:dyDescent="0.25">
      <c r="B322" s="5"/>
      <c r="C322" s="8" t="s">
        <v>26</v>
      </c>
    </row>
    <row r="323" spans="1:22" ht="34.5" x14ac:dyDescent="0.25">
      <c r="C323" s="23" t="s">
        <v>13</v>
      </c>
      <c r="D323" s="26" t="s">
        <v>21</v>
      </c>
      <c r="E323" s="26" t="s">
        <v>14</v>
      </c>
      <c r="F323" s="23" t="s">
        <v>12</v>
      </c>
      <c r="G323" s="23" t="s">
        <v>15</v>
      </c>
      <c r="H323" s="24" t="s">
        <v>1</v>
      </c>
      <c r="I323" s="25" t="s">
        <v>25</v>
      </c>
      <c r="J323" s="23" t="s">
        <v>2</v>
      </c>
      <c r="K323" s="26" t="s">
        <v>14</v>
      </c>
      <c r="L323" s="26" t="s">
        <v>22</v>
      </c>
      <c r="M323" s="25" t="s">
        <v>7</v>
      </c>
      <c r="N323" s="25" t="s">
        <v>16</v>
      </c>
      <c r="O323" s="25" t="s">
        <v>17</v>
      </c>
      <c r="P323" s="25" t="s">
        <v>18</v>
      </c>
      <c r="Q323" s="26" t="s">
        <v>9</v>
      </c>
      <c r="R323" s="26" t="s">
        <v>23</v>
      </c>
      <c r="S323" s="25" t="s">
        <v>8</v>
      </c>
      <c r="T323" s="25" t="s">
        <v>19</v>
      </c>
      <c r="U323" s="25" t="s">
        <v>20</v>
      </c>
      <c r="V323" s="25" t="s">
        <v>24</v>
      </c>
    </row>
    <row r="324" spans="1:22" x14ac:dyDescent="0.25">
      <c r="A324" t="s">
        <v>55</v>
      </c>
      <c r="C324" s="121" t="s">
        <v>50</v>
      </c>
      <c r="D324" s="10">
        <f>E324*G324</f>
        <v>50.657499999999999</v>
      </c>
      <c r="E324" s="10">
        <v>440.5</v>
      </c>
      <c r="F324" s="10">
        <v>1</v>
      </c>
      <c r="G324" s="29">
        <f>0.115</f>
        <v>0.115</v>
      </c>
      <c r="H324" s="9"/>
      <c r="I324" s="9"/>
      <c r="J324" s="10" t="s">
        <v>31</v>
      </c>
      <c r="K324" s="10">
        <v>262.29000000000002</v>
      </c>
      <c r="L324" s="30">
        <f>K324*G325</f>
        <v>36.196020000000004</v>
      </c>
      <c r="M324" s="9" t="s">
        <v>30</v>
      </c>
      <c r="N324" s="9">
        <v>287.5</v>
      </c>
      <c r="O324" s="9">
        <v>0.88900000000000001</v>
      </c>
      <c r="P324" s="13">
        <f>N324*O324</f>
        <v>255.58750000000001</v>
      </c>
      <c r="Q324" s="10"/>
      <c r="R324" s="10"/>
      <c r="S324" s="9"/>
      <c r="T324" s="9"/>
      <c r="U324" s="9"/>
      <c r="V324" s="13">
        <f>T324*U324</f>
        <v>0</v>
      </c>
    </row>
    <row r="325" spans="1:22" x14ac:dyDescent="0.25">
      <c r="C325" s="10" t="s">
        <v>34</v>
      </c>
      <c r="D325" s="10">
        <f>E325*G325</f>
        <v>14.923320000000002</v>
      </c>
      <c r="E325" s="10">
        <v>108.14</v>
      </c>
      <c r="F325" s="10">
        <v>1.2</v>
      </c>
      <c r="G325" s="29">
        <f>G324*F325</f>
        <v>0.13800000000000001</v>
      </c>
      <c r="H325" s="1"/>
      <c r="I325" s="1"/>
      <c r="J325" s="34" t="s">
        <v>29</v>
      </c>
      <c r="K325" s="35">
        <v>174.16</v>
      </c>
      <c r="L325" s="30">
        <f>K325*G325</f>
        <v>24.034080000000003</v>
      </c>
      <c r="M325" s="1"/>
      <c r="N325" s="3"/>
      <c r="O325" s="3"/>
      <c r="P325" s="27">
        <f t="shared" ref="P325" si="48">N325*O325</f>
        <v>0</v>
      </c>
      <c r="Q325" s="10"/>
      <c r="R325" s="10"/>
      <c r="S325" s="9"/>
      <c r="T325" s="9"/>
      <c r="U325" s="9"/>
      <c r="V325" s="13">
        <f t="shared" ref="V325" si="49">T325*U325</f>
        <v>0</v>
      </c>
    </row>
    <row r="326" spans="1:22" x14ac:dyDescent="0.25">
      <c r="C326" s="12" t="s">
        <v>4</v>
      </c>
      <c r="D326" s="13">
        <f>SUM(D324:D325)</f>
        <v>65.580820000000003</v>
      </c>
      <c r="E326" s="13">
        <f>SUM(E324:E325)</f>
        <v>548.64</v>
      </c>
      <c r="F326" s="12"/>
      <c r="G326" s="29">
        <f>SUM(G324:G325)</f>
        <v>0.253</v>
      </c>
      <c r="I326" s="13">
        <f>SUM(I324:I325)</f>
        <v>0</v>
      </c>
      <c r="L326" s="30">
        <f>SUM(L324:L325)</f>
        <v>60.230100000000007</v>
      </c>
      <c r="P326" s="13">
        <f>SUM(P324:P325)</f>
        <v>255.58750000000001</v>
      </c>
      <c r="R326" s="13">
        <f>SUM(R324:R325)</f>
        <v>0</v>
      </c>
      <c r="V326" s="13">
        <f>SUM(V324:V325)</f>
        <v>0</v>
      </c>
    </row>
    <row r="327" spans="1:22" x14ac:dyDescent="0.25">
      <c r="C327" s="5"/>
      <c r="D327" s="4"/>
      <c r="E327" s="4"/>
      <c r="F327" s="4"/>
      <c r="G327" s="5"/>
      <c r="H327" s="5"/>
      <c r="I327" s="5"/>
      <c r="M327" s="5"/>
      <c r="N327" s="5"/>
      <c r="O327" s="5"/>
      <c r="P327" s="5"/>
      <c r="Q327" s="5"/>
      <c r="R327" s="5"/>
      <c r="S327" s="5"/>
      <c r="T327" s="5"/>
      <c r="U327" s="5"/>
      <c r="V327" s="5"/>
    </row>
    <row r="328" spans="1:22" x14ac:dyDescent="0.25">
      <c r="C328" s="5"/>
      <c r="D328" s="4"/>
      <c r="E328" s="4"/>
      <c r="F328" s="4"/>
      <c r="G328" s="5"/>
      <c r="H328" s="5"/>
      <c r="K328" s="14" t="s">
        <v>56</v>
      </c>
      <c r="L328" s="66">
        <f>(T330/G324)*100</f>
        <v>90</v>
      </c>
      <c r="O328" s="5"/>
      <c r="P328" s="5"/>
      <c r="Q328" s="5"/>
      <c r="R328" s="5"/>
      <c r="S328" s="5"/>
    </row>
    <row r="329" spans="1:22" x14ac:dyDescent="0.25">
      <c r="C329" s="5"/>
      <c r="D329" s="4"/>
      <c r="E329" s="4"/>
      <c r="F329" s="4"/>
      <c r="G329" s="5"/>
      <c r="H329" s="5"/>
      <c r="K329" s="7" t="s">
        <v>57</v>
      </c>
      <c r="L329" s="65">
        <f>(S330/(E326)*100)</f>
        <v>96.715514727325754</v>
      </c>
      <c r="R329" s="6" t="s">
        <v>10</v>
      </c>
      <c r="S329" s="6" t="s">
        <v>11</v>
      </c>
      <c r="T329" s="6" t="s">
        <v>0</v>
      </c>
    </row>
    <row r="330" spans="1:22" x14ac:dyDescent="0.25">
      <c r="C330" s="5"/>
      <c r="D330" s="4"/>
      <c r="E330" s="4"/>
      <c r="F330" s="4"/>
      <c r="G330" s="5"/>
      <c r="H330" s="5"/>
      <c r="K330" s="14" t="s">
        <v>58</v>
      </c>
      <c r="L330" s="66">
        <f>(R330/D326)*100</f>
        <v>83.74273148765144</v>
      </c>
      <c r="P330" s="5"/>
      <c r="Q330" s="6" t="s">
        <v>3</v>
      </c>
      <c r="R330" s="11">
        <f>S330*T330</f>
        <v>54.919170000000008</v>
      </c>
      <c r="S330" s="11">
        <v>530.62</v>
      </c>
      <c r="T330" s="31">
        <f>G324*0.9</f>
        <v>0.10350000000000001</v>
      </c>
    </row>
    <row r="331" spans="1:22" ht="17.25" x14ac:dyDescent="0.25">
      <c r="C331" s="5"/>
      <c r="D331" s="4"/>
      <c r="E331" s="4"/>
      <c r="F331" s="4"/>
      <c r="G331" s="5"/>
      <c r="H331" s="5"/>
      <c r="K331" s="7" t="s">
        <v>59</v>
      </c>
      <c r="L331" s="16">
        <f>(D326+I326+L326+P326+R326+V326)/R330</f>
        <v>6.9447229446475598</v>
      </c>
      <c r="O331" s="5"/>
      <c r="P331" s="5"/>
      <c r="S331" s="2"/>
      <c r="T331" s="4"/>
    </row>
    <row r="332" spans="1:22" ht="17.25" x14ac:dyDescent="0.25">
      <c r="C332" s="5"/>
      <c r="D332" s="4"/>
      <c r="E332" s="4"/>
      <c r="F332" s="4"/>
      <c r="G332" s="5"/>
      <c r="H332" s="5"/>
      <c r="I332" s="5"/>
      <c r="K332" s="17" t="s">
        <v>60</v>
      </c>
      <c r="L332" s="18">
        <f>(D326+I326+L326)/R330</f>
        <v>2.2908379715134077</v>
      </c>
      <c r="O332" s="5"/>
      <c r="P332" s="5"/>
      <c r="S332" s="5"/>
    </row>
    <row r="333" spans="1:22" ht="17.25" x14ac:dyDescent="0.25">
      <c r="C333" s="5"/>
      <c r="D333" s="4"/>
      <c r="E333" s="4"/>
      <c r="F333" s="4"/>
      <c r="G333" s="5"/>
      <c r="H333" s="5"/>
      <c r="I333" s="5"/>
      <c r="K333" s="19" t="s">
        <v>61</v>
      </c>
      <c r="L333" s="20">
        <f>(P326+V326)/R330</f>
        <v>4.6538849731341525</v>
      </c>
      <c r="M333" s="5"/>
      <c r="N333" s="5"/>
      <c r="O333" s="5"/>
      <c r="P333" s="5"/>
      <c r="U333" s="5"/>
      <c r="V333" s="5"/>
    </row>
    <row r="334" spans="1:22" x14ac:dyDescent="0.25">
      <c r="C334" s="8"/>
      <c r="D334"/>
      <c r="E334" s="4"/>
      <c r="F334" s="4"/>
      <c r="G334" s="5"/>
      <c r="H334" s="5"/>
      <c r="I334" s="5"/>
      <c r="K334" s="5"/>
      <c r="L334" s="5"/>
      <c r="M334" s="5"/>
      <c r="N334" s="5"/>
      <c r="O334" s="5"/>
      <c r="P334" s="5"/>
      <c r="Q334" s="5"/>
      <c r="R334" s="5"/>
      <c r="S334" s="5"/>
      <c r="T334" s="5"/>
      <c r="U334" s="5"/>
      <c r="V334" s="5"/>
    </row>
    <row r="336" spans="1:22" s="44" customFormat="1" x14ac:dyDescent="0.25">
      <c r="A336" s="43" t="s">
        <v>67</v>
      </c>
      <c r="D336" s="45"/>
      <c r="E336" s="45"/>
      <c r="F336" s="45"/>
    </row>
    <row r="337" spans="1:22" x14ac:dyDescent="0.25">
      <c r="B337" s="5"/>
      <c r="C337" s="8" t="s">
        <v>26</v>
      </c>
    </row>
    <row r="338" spans="1:22" ht="32.25" x14ac:dyDescent="0.25">
      <c r="C338" s="23" t="s">
        <v>13</v>
      </c>
      <c r="D338" s="26" t="s">
        <v>21</v>
      </c>
      <c r="E338" s="26" t="s">
        <v>14</v>
      </c>
      <c r="F338" s="23" t="s">
        <v>12</v>
      </c>
      <c r="G338" s="23" t="s">
        <v>15</v>
      </c>
      <c r="H338" s="24" t="s">
        <v>1</v>
      </c>
      <c r="I338" s="25" t="s">
        <v>25</v>
      </c>
      <c r="J338" s="23" t="s">
        <v>2</v>
      </c>
      <c r="K338" s="26" t="s">
        <v>32</v>
      </c>
      <c r="L338" s="26" t="s">
        <v>22</v>
      </c>
      <c r="M338" s="25" t="s">
        <v>7</v>
      </c>
      <c r="N338" s="25" t="s">
        <v>16</v>
      </c>
      <c r="O338" s="25" t="s">
        <v>17</v>
      </c>
      <c r="P338" s="25" t="s">
        <v>18</v>
      </c>
      <c r="Q338" s="26" t="s">
        <v>9</v>
      </c>
      <c r="R338" s="26" t="s">
        <v>23</v>
      </c>
      <c r="S338" s="25" t="s">
        <v>8</v>
      </c>
      <c r="T338" s="25" t="s">
        <v>19</v>
      </c>
      <c r="U338" s="25" t="s">
        <v>20</v>
      </c>
      <c r="V338" s="25" t="s">
        <v>24</v>
      </c>
    </row>
    <row r="339" spans="1:22" x14ac:dyDescent="0.25">
      <c r="A339" t="s">
        <v>51</v>
      </c>
      <c r="C339" s="121" t="s">
        <v>28</v>
      </c>
      <c r="D339" s="10">
        <f>0.023*E339</f>
        <v>2.8087599999999999</v>
      </c>
      <c r="E339" s="10">
        <v>122.12</v>
      </c>
      <c r="F339" s="10">
        <v>1</v>
      </c>
      <c r="G339" s="12">
        <f>D339/E339</f>
        <v>2.3E-2</v>
      </c>
      <c r="H339" s="9"/>
      <c r="I339" s="9"/>
      <c r="J339" s="10" t="s">
        <v>31</v>
      </c>
      <c r="K339" s="10">
        <v>262.29000000000002</v>
      </c>
      <c r="L339" s="30">
        <f>G340*K339</f>
        <v>7.2392040000000009</v>
      </c>
      <c r="M339" s="9" t="s">
        <v>30</v>
      </c>
      <c r="N339" s="9">
        <v>28.7</v>
      </c>
      <c r="O339" s="9">
        <v>0.88900000000000001</v>
      </c>
      <c r="P339" s="13">
        <f>N339*O339</f>
        <v>25.514299999999999</v>
      </c>
      <c r="Q339" s="10"/>
      <c r="R339" s="10"/>
      <c r="S339" s="9"/>
      <c r="T339" s="9"/>
      <c r="U339" s="9"/>
      <c r="V339" s="13">
        <f>T339*U339</f>
        <v>0</v>
      </c>
    </row>
    <row r="340" spans="1:22" x14ac:dyDescent="0.25">
      <c r="C340" s="10" t="s">
        <v>34</v>
      </c>
      <c r="D340" s="10">
        <f>E340*G340</f>
        <v>2.984664</v>
      </c>
      <c r="E340" s="10">
        <v>108.14</v>
      </c>
      <c r="F340" s="10">
        <v>1.2</v>
      </c>
      <c r="G340" s="12">
        <f>G339*F340</f>
        <v>2.76E-2</v>
      </c>
      <c r="H340" s="1"/>
      <c r="I340" s="1"/>
      <c r="J340" s="34" t="s">
        <v>29</v>
      </c>
      <c r="K340" s="35">
        <v>174.16</v>
      </c>
      <c r="L340" s="30">
        <f>G340*K340</f>
        <v>4.8068159999999995</v>
      </c>
      <c r="M340" s="1"/>
      <c r="N340" s="3"/>
      <c r="O340" s="3"/>
      <c r="P340" s="12">
        <f t="shared" ref="P340" si="50">N340*O340</f>
        <v>0</v>
      </c>
      <c r="Q340" s="10"/>
      <c r="R340" s="10"/>
      <c r="S340" s="9"/>
      <c r="T340" s="9"/>
      <c r="U340" s="9"/>
      <c r="V340" s="13">
        <f t="shared" ref="V340" si="51">T340*U340</f>
        <v>0</v>
      </c>
    </row>
    <row r="341" spans="1:22" x14ac:dyDescent="0.25">
      <c r="C341" s="12" t="s">
        <v>4</v>
      </c>
      <c r="D341" s="13">
        <f>SUM(D339:D340)</f>
        <v>5.7934239999999999</v>
      </c>
      <c r="E341" s="13">
        <f>SUM(E339:E340)</f>
        <v>230.26</v>
      </c>
      <c r="F341" s="12"/>
      <c r="G341" s="12">
        <f>SUM(G339:G340)</f>
        <v>5.0599999999999999E-2</v>
      </c>
      <c r="I341" s="32">
        <f>SUM(I339:I340)</f>
        <v>0</v>
      </c>
      <c r="L341" s="33">
        <f>SUM(L339:L340)</f>
        <v>12.04602</v>
      </c>
      <c r="P341" s="32">
        <f>SUM(P339:P340)</f>
        <v>25.514299999999999</v>
      </c>
      <c r="R341" s="32">
        <f>SUM(R339:R340)</f>
        <v>0</v>
      </c>
      <c r="V341" s="32">
        <f>SUM(V339:V340)</f>
        <v>0</v>
      </c>
    </row>
    <row r="342" spans="1:22" x14ac:dyDescent="0.25">
      <c r="C342" s="5"/>
      <c r="D342" s="4"/>
      <c r="E342" s="4"/>
      <c r="F342" s="4"/>
      <c r="G342" s="5"/>
      <c r="H342" s="5"/>
      <c r="I342" s="5"/>
      <c r="M342" s="5"/>
      <c r="N342" s="5"/>
      <c r="O342" s="5"/>
      <c r="P342" s="5"/>
      <c r="Q342" s="5"/>
      <c r="R342" s="5"/>
      <c r="S342" s="5"/>
      <c r="T342" s="5"/>
      <c r="U342" s="5"/>
      <c r="V342" s="5"/>
    </row>
    <row r="343" spans="1:22" x14ac:dyDescent="0.25">
      <c r="C343" s="5"/>
      <c r="D343" s="4"/>
      <c r="E343" s="4"/>
      <c r="F343" s="4"/>
      <c r="G343" s="5"/>
      <c r="H343" s="5"/>
      <c r="K343" s="14" t="s">
        <v>56</v>
      </c>
      <c r="L343" s="66">
        <f>(T345/G339)*100</f>
        <v>90</v>
      </c>
      <c r="O343" s="5"/>
      <c r="P343" s="5"/>
      <c r="Q343" s="5"/>
      <c r="R343" s="5"/>
      <c r="S343" s="5"/>
    </row>
    <row r="344" spans="1:22" x14ac:dyDescent="0.25">
      <c r="C344" s="5"/>
      <c r="D344" s="4"/>
      <c r="E344" s="4"/>
      <c r="F344" s="4"/>
      <c r="G344" s="5"/>
      <c r="H344" s="5"/>
      <c r="K344" s="7" t="s">
        <v>57</v>
      </c>
      <c r="L344" s="65">
        <f>(S345/(E341)*100)</f>
        <v>92.178407018153393</v>
      </c>
      <c r="R344" s="6" t="s">
        <v>10</v>
      </c>
      <c r="S344" s="6" t="s">
        <v>11</v>
      </c>
      <c r="T344" s="6" t="s">
        <v>0</v>
      </c>
    </row>
    <row r="345" spans="1:22" x14ac:dyDescent="0.25">
      <c r="C345" s="5"/>
      <c r="D345" s="4"/>
      <c r="E345" s="4"/>
      <c r="F345" s="4"/>
      <c r="G345" s="5"/>
      <c r="H345" s="5"/>
      <c r="K345" s="14" t="s">
        <v>58</v>
      </c>
      <c r="L345" s="66">
        <f>(R345/D341)*100</f>
        <v>75.837276884964751</v>
      </c>
      <c r="P345" s="5"/>
      <c r="Q345" s="6" t="s">
        <v>3</v>
      </c>
      <c r="R345" s="11">
        <f>S345*T345</f>
        <v>4.3935750000000002</v>
      </c>
      <c r="S345" s="11">
        <v>212.25</v>
      </c>
      <c r="T345" s="31">
        <f>G339*0.9</f>
        <v>2.07E-2</v>
      </c>
    </row>
    <row r="346" spans="1:22" ht="17.25" x14ac:dyDescent="0.25">
      <c r="C346" s="5"/>
      <c r="D346" s="4"/>
      <c r="E346" s="4"/>
      <c r="F346" s="4"/>
      <c r="G346" s="5"/>
      <c r="H346" s="5"/>
      <c r="K346" s="7" t="s">
        <v>59</v>
      </c>
      <c r="L346" s="16">
        <f>(D341+I341+L341+P341+R341+V341)/R345</f>
        <v>9.8675324764001964</v>
      </c>
      <c r="O346" s="5"/>
      <c r="P346" s="5"/>
      <c r="S346" s="2"/>
      <c r="T346" s="4"/>
    </row>
    <row r="347" spans="1:22" ht="17.25" x14ac:dyDescent="0.25">
      <c r="C347" s="5"/>
      <c r="D347" s="4"/>
      <c r="E347" s="4"/>
      <c r="F347" s="4"/>
      <c r="G347" s="5"/>
      <c r="H347" s="5"/>
      <c r="I347" s="5"/>
      <c r="K347" s="17" t="s">
        <v>60</v>
      </c>
      <c r="L347" s="18">
        <f>(D341+I341+L341)/R345</f>
        <v>4.0603481219735631</v>
      </c>
      <c r="O347" s="5"/>
      <c r="P347" s="5"/>
      <c r="S347" s="5"/>
    </row>
    <row r="348" spans="1:22" ht="17.25" x14ac:dyDescent="0.25">
      <c r="C348" s="5"/>
      <c r="D348" s="4"/>
      <c r="E348" s="4"/>
      <c r="F348" s="4"/>
      <c r="G348" s="5"/>
      <c r="H348" s="5"/>
      <c r="I348" s="5"/>
      <c r="K348" s="19" t="s">
        <v>61</v>
      </c>
      <c r="L348" s="20">
        <f>(P341+V341)/R345</f>
        <v>5.8071843544266342</v>
      </c>
      <c r="M348" s="5"/>
      <c r="N348" s="115" t="s">
        <v>131</v>
      </c>
      <c r="O348" s="17">
        <f>G339/N339*1000</f>
        <v>0.80139372822299648</v>
      </c>
      <c r="P348" s="5"/>
      <c r="U348" s="5"/>
      <c r="V348" s="5"/>
    </row>
    <row r="349" spans="1:22" x14ac:dyDescent="0.25">
      <c r="C349" s="8"/>
      <c r="D349"/>
      <c r="E349" s="4"/>
      <c r="F349" s="4"/>
      <c r="G349" s="5"/>
      <c r="H349" s="5"/>
      <c r="I349" s="5"/>
      <c r="K349" s="5"/>
      <c r="L349" s="5"/>
      <c r="M349" s="5"/>
      <c r="N349" s="5"/>
      <c r="O349" s="5"/>
      <c r="P349" s="5"/>
      <c r="Q349" s="5"/>
      <c r="R349" s="5"/>
      <c r="S349" s="5"/>
      <c r="T349" s="5"/>
      <c r="U349" s="5"/>
      <c r="V349" s="5"/>
    </row>
    <row r="350" spans="1:22" x14ac:dyDescent="0.25">
      <c r="B350" s="8"/>
      <c r="C350" s="8" t="s">
        <v>26</v>
      </c>
    </row>
    <row r="351" spans="1:22" ht="34.5" x14ac:dyDescent="0.25">
      <c r="C351" s="23" t="s">
        <v>13</v>
      </c>
      <c r="D351" s="26" t="s">
        <v>21</v>
      </c>
      <c r="E351" s="26" t="s">
        <v>14</v>
      </c>
      <c r="F351" s="23" t="s">
        <v>12</v>
      </c>
      <c r="G351" s="23" t="s">
        <v>15</v>
      </c>
      <c r="H351" s="24" t="s">
        <v>1</v>
      </c>
      <c r="I351" s="25" t="s">
        <v>25</v>
      </c>
      <c r="J351" s="23" t="s">
        <v>2</v>
      </c>
      <c r="K351" s="26" t="s">
        <v>14</v>
      </c>
      <c r="L351" s="26" t="s">
        <v>22</v>
      </c>
      <c r="M351" s="25" t="s">
        <v>7</v>
      </c>
      <c r="N351" s="25" t="s">
        <v>16</v>
      </c>
      <c r="O351" s="25" t="s">
        <v>17</v>
      </c>
      <c r="P351" s="25" t="s">
        <v>18</v>
      </c>
      <c r="Q351" s="26" t="s">
        <v>9</v>
      </c>
      <c r="R351" s="26" t="s">
        <v>23</v>
      </c>
      <c r="S351" s="25" t="s">
        <v>8</v>
      </c>
      <c r="T351" s="25" t="s">
        <v>19</v>
      </c>
      <c r="U351" s="25" t="s">
        <v>20</v>
      </c>
      <c r="V351" s="25" t="s">
        <v>24</v>
      </c>
    </row>
    <row r="352" spans="1:22" x14ac:dyDescent="0.25">
      <c r="A352" t="s">
        <v>52</v>
      </c>
      <c r="C352" s="121" t="s">
        <v>33</v>
      </c>
      <c r="D352" s="10">
        <f>0.023*E352</f>
        <v>3.6011099999999998</v>
      </c>
      <c r="E352" s="10">
        <v>156.57</v>
      </c>
      <c r="F352" s="10">
        <v>1</v>
      </c>
      <c r="G352" s="29">
        <f>D352/E352</f>
        <v>2.3E-2</v>
      </c>
      <c r="H352" s="9"/>
      <c r="I352" s="9"/>
      <c r="J352" s="10" t="s">
        <v>31</v>
      </c>
      <c r="K352" s="10">
        <v>262.29000000000002</v>
      </c>
      <c r="L352" s="30">
        <f>K352*G353</f>
        <v>7.2392040000000009</v>
      </c>
      <c r="M352" s="9" t="s">
        <v>30</v>
      </c>
      <c r="N352" s="9">
        <v>28.7</v>
      </c>
      <c r="O352" s="9">
        <v>0.88900000000000001</v>
      </c>
      <c r="P352" s="13">
        <f>N352*O352</f>
        <v>25.514299999999999</v>
      </c>
      <c r="Q352" s="10"/>
      <c r="R352" s="10"/>
      <c r="S352" s="9"/>
      <c r="T352" s="9"/>
      <c r="U352" s="9"/>
      <c r="V352" s="13">
        <f>T352*U352</f>
        <v>0</v>
      </c>
    </row>
    <row r="353" spans="1:22" x14ac:dyDescent="0.25">
      <c r="C353" s="10" t="s">
        <v>34</v>
      </c>
      <c r="D353" s="10">
        <f>E353*G353</f>
        <v>2.984664</v>
      </c>
      <c r="E353" s="10">
        <v>108.14</v>
      </c>
      <c r="F353" s="10">
        <v>1.2</v>
      </c>
      <c r="G353" s="29">
        <f>G352*F353</f>
        <v>2.76E-2</v>
      </c>
      <c r="H353" s="1"/>
      <c r="I353" s="1"/>
      <c r="J353" s="34" t="s">
        <v>29</v>
      </c>
      <c r="K353" s="35">
        <v>174.16</v>
      </c>
      <c r="L353" s="30">
        <f>K353*G353</f>
        <v>4.8068159999999995</v>
      </c>
      <c r="M353" s="1"/>
      <c r="N353" s="3"/>
      <c r="O353" s="3"/>
      <c r="P353" s="27">
        <f t="shared" ref="P353" si="52">N353*O353</f>
        <v>0</v>
      </c>
      <c r="Q353" s="10"/>
      <c r="R353" s="10"/>
      <c r="S353" s="9"/>
      <c r="T353" s="9"/>
      <c r="U353" s="9"/>
      <c r="V353" s="13">
        <f t="shared" ref="V353" si="53">T353*U353</f>
        <v>0</v>
      </c>
    </row>
    <row r="354" spans="1:22" x14ac:dyDescent="0.25">
      <c r="C354" s="12" t="s">
        <v>4</v>
      </c>
      <c r="D354" s="13">
        <f>SUM(D352:D353)</f>
        <v>6.5857739999999998</v>
      </c>
      <c r="E354" s="13">
        <f>SUM(E352:E353)</f>
        <v>264.70999999999998</v>
      </c>
      <c r="F354" s="12"/>
      <c r="G354" s="29">
        <f>SUM(G352:G353)</f>
        <v>5.0599999999999999E-2</v>
      </c>
      <c r="I354" s="13">
        <f>SUM(I352:I353)</f>
        <v>0</v>
      </c>
      <c r="L354" s="30">
        <f>SUM(L352:L353)</f>
        <v>12.04602</v>
      </c>
      <c r="P354" s="13">
        <f>SUM(P352:P353)</f>
        <v>25.514299999999999</v>
      </c>
      <c r="R354" s="13">
        <f>SUM(R352:R353)</f>
        <v>0</v>
      </c>
      <c r="V354" s="13">
        <f>SUM(V352:V353)</f>
        <v>0</v>
      </c>
    </row>
    <row r="355" spans="1:22" x14ac:dyDescent="0.25">
      <c r="C355" s="5"/>
      <c r="D355" s="4"/>
      <c r="E355" s="4"/>
      <c r="F355" s="4"/>
      <c r="G355" s="5"/>
      <c r="H355" s="5"/>
      <c r="I355" s="5"/>
      <c r="M355" s="5"/>
      <c r="N355" s="5"/>
      <c r="O355" s="5"/>
      <c r="P355" s="5"/>
      <c r="Q355" s="5"/>
      <c r="R355" s="5"/>
      <c r="S355" s="5"/>
      <c r="T355" s="5"/>
      <c r="U355" s="5"/>
      <c r="V355" s="5"/>
    </row>
    <row r="356" spans="1:22" x14ac:dyDescent="0.25">
      <c r="B356" s="5"/>
      <c r="C356" s="5"/>
      <c r="D356" s="4"/>
      <c r="E356" s="4"/>
      <c r="F356" s="4"/>
      <c r="G356" s="5"/>
      <c r="H356" s="5"/>
      <c r="K356" s="14" t="s">
        <v>56</v>
      </c>
      <c r="L356" s="66">
        <f>(T358/G352)*100</f>
        <v>90</v>
      </c>
      <c r="O356" s="5"/>
      <c r="P356" s="5"/>
      <c r="Q356" s="5"/>
      <c r="R356" s="5"/>
      <c r="S356" s="5"/>
    </row>
    <row r="357" spans="1:22" x14ac:dyDescent="0.25">
      <c r="B357" s="5"/>
      <c r="C357" s="5"/>
      <c r="D357" s="4"/>
      <c r="E357" s="4"/>
      <c r="F357" s="4"/>
      <c r="G357" s="5"/>
      <c r="H357" s="5"/>
      <c r="K357" s="7" t="s">
        <v>57</v>
      </c>
      <c r="L357" s="65">
        <f>(S358/(E354)*100)</f>
        <v>93.19255033810586</v>
      </c>
      <c r="R357" s="6" t="s">
        <v>10</v>
      </c>
      <c r="S357" s="6" t="s">
        <v>11</v>
      </c>
      <c r="T357" s="6" t="s">
        <v>0</v>
      </c>
    </row>
    <row r="358" spans="1:22" x14ac:dyDescent="0.25">
      <c r="B358" s="5"/>
      <c r="C358" s="5"/>
      <c r="D358" s="4"/>
      <c r="E358" s="4"/>
      <c r="F358" s="4"/>
      <c r="G358" s="5"/>
      <c r="H358" s="5"/>
      <c r="K358" s="14" t="s">
        <v>58</v>
      </c>
      <c r="L358" s="66">
        <f>(R358/D354)*100</f>
        <v>77.538084361838116</v>
      </c>
      <c r="P358" s="5"/>
      <c r="Q358" s="6" t="s">
        <v>3</v>
      </c>
      <c r="R358" s="11">
        <f>S358*T358</f>
        <v>5.1064829999999999</v>
      </c>
      <c r="S358" s="11">
        <v>246.69</v>
      </c>
      <c r="T358" s="31">
        <f>G352*0.9</f>
        <v>2.07E-2</v>
      </c>
    </row>
    <row r="359" spans="1:22" ht="17.25" x14ac:dyDescent="0.25">
      <c r="B359" s="5"/>
      <c r="C359" s="5"/>
      <c r="D359" s="4"/>
      <c r="E359" s="4"/>
      <c r="F359" s="4"/>
      <c r="G359" s="5"/>
      <c r="H359" s="5"/>
      <c r="K359" s="7" t="s">
        <v>59</v>
      </c>
      <c r="L359" s="16">
        <f>(D354+I354+L354+P354+R354+V354)/R358</f>
        <v>8.6451074056253585</v>
      </c>
      <c r="O359" s="5"/>
      <c r="P359" s="5"/>
      <c r="S359" s="2"/>
      <c r="T359" s="4"/>
    </row>
    <row r="360" spans="1:22" ht="17.25" x14ac:dyDescent="0.25">
      <c r="B360" s="5"/>
      <c r="C360" s="5"/>
      <c r="D360" s="4"/>
      <c r="E360" s="4"/>
      <c r="F360" s="4"/>
      <c r="G360" s="5"/>
      <c r="H360" s="5"/>
      <c r="I360" s="5"/>
      <c r="K360" s="17" t="s">
        <v>60</v>
      </c>
      <c r="L360" s="18">
        <f>(D354+I354+L354)/R358</f>
        <v>3.6486548569729891</v>
      </c>
      <c r="O360" s="5"/>
      <c r="P360" s="5"/>
      <c r="S360" s="5"/>
    </row>
    <row r="361" spans="1:22" ht="17.25" x14ac:dyDescent="0.25">
      <c r="B361" s="5"/>
      <c r="C361" s="5"/>
      <c r="D361" s="4"/>
      <c r="E361" s="4"/>
      <c r="F361" s="4"/>
      <c r="G361" s="5"/>
      <c r="H361" s="5"/>
      <c r="I361" s="5"/>
      <c r="K361" s="19" t="s">
        <v>61</v>
      </c>
      <c r="L361" s="20">
        <f>(P354+V354)/R358</f>
        <v>4.9964525486523694</v>
      </c>
      <c r="M361" s="5"/>
      <c r="N361" s="5"/>
      <c r="O361" s="5"/>
      <c r="P361" s="5"/>
      <c r="U361" s="5"/>
      <c r="V361" s="5"/>
    </row>
    <row r="362" spans="1:22" x14ac:dyDescent="0.25">
      <c r="B362" s="5"/>
      <c r="C362" s="8"/>
      <c r="D362"/>
      <c r="E362" s="4"/>
      <c r="F362" s="4"/>
      <c r="G362" s="5"/>
      <c r="H362" s="5"/>
      <c r="I362" s="5"/>
      <c r="K362" s="5"/>
      <c r="L362" s="5"/>
      <c r="M362" s="5"/>
      <c r="N362" s="5"/>
      <c r="O362" s="5"/>
      <c r="P362" s="5"/>
      <c r="Q362" s="5"/>
      <c r="R362" s="5"/>
      <c r="S362" s="5"/>
      <c r="T362" s="5"/>
      <c r="U362" s="5"/>
      <c r="V362" s="5"/>
    </row>
    <row r="363" spans="1:22" s="39" customFormat="1" x14ac:dyDescent="0.25">
      <c r="A363"/>
      <c r="B363" s="5"/>
      <c r="C363" s="8" t="s">
        <v>26</v>
      </c>
      <c r="D363" s="2"/>
      <c r="E363" s="2"/>
      <c r="F363" s="2"/>
      <c r="G363"/>
      <c r="H363"/>
      <c r="I363"/>
      <c r="J363"/>
      <c r="K363"/>
      <c r="L363"/>
      <c r="M363"/>
      <c r="N363"/>
      <c r="O363"/>
      <c r="P363"/>
      <c r="Q363"/>
      <c r="R363"/>
      <c r="S363"/>
      <c r="T363"/>
      <c r="U363"/>
      <c r="V363"/>
    </row>
    <row r="364" spans="1:22" ht="34.5" x14ac:dyDescent="0.25">
      <c r="C364" s="23" t="s">
        <v>13</v>
      </c>
      <c r="D364" s="26" t="s">
        <v>21</v>
      </c>
      <c r="E364" s="26" t="s">
        <v>14</v>
      </c>
      <c r="F364" s="23" t="s">
        <v>12</v>
      </c>
      <c r="G364" s="23" t="s">
        <v>15</v>
      </c>
      <c r="H364" s="24" t="s">
        <v>1</v>
      </c>
      <c r="I364" s="25" t="s">
        <v>25</v>
      </c>
      <c r="J364" s="23" t="s">
        <v>2</v>
      </c>
      <c r="K364" s="26" t="s">
        <v>14</v>
      </c>
      <c r="L364" s="26" t="s">
        <v>22</v>
      </c>
      <c r="M364" s="25" t="s">
        <v>7</v>
      </c>
      <c r="N364" s="25" t="s">
        <v>16</v>
      </c>
      <c r="O364" s="25" t="s">
        <v>17</v>
      </c>
      <c r="P364" s="25" t="s">
        <v>18</v>
      </c>
      <c r="Q364" s="26" t="s">
        <v>9</v>
      </c>
      <c r="R364" s="26" t="s">
        <v>23</v>
      </c>
      <c r="S364" s="25" t="s">
        <v>8</v>
      </c>
      <c r="T364" s="25" t="s">
        <v>19</v>
      </c>
      <c r="U364" s="25" t="s">
        <v>20</v>
      </c>
      <c r="V364" s="25" t="s">
        <v>24</v>
      </c>
    </row>
    <row r="365" spans="1:22" x14ac:dyDescent="0.25">
      <c r="A365" t="s">
        <v>53</v>
      </c>
      <c r="C365" s="121" t="s">
        <v>35</v>
      </c>
      <c r="D365" s="10">
        <f>0.023*E365</f>
        <v>4.8799099999999997</v>
      </c>
      <c r="E365" s="10">
        <v>212.17</v>
      </c>
      <c r="F365" s="10">
        <v>1</v>
      </c>
      <c r="G365" s="29">
        <f>D365/E365</f>
        <v>2.3E-2</v>
      </c>
      <c r="H365" s="9"/>
      <c r="I365" s="9"/>
      <c r="J365" s="10" t="s">
        <v>31</v>
      </c>
      <c r="K365" s="10">
        <v>262.29000000000002</v>
      </c>
      <c r="L365" s="30">
        <f>K365*G366</f>
        <v>7.2392040000000009</v>
      </c>
      <c r="M365" s="9" t="s">
        <v>30</v>
      </c>
      <c r="N365" s="9">
        <v>28.7</v>
      </c>
      <c r="O365" s="9">
        <v>0.88900000000000001</v>
      </c>
      <c r="P365" s="13">
        <f>N365*O365</f>
        <v>25.514299999999999</v>
      </c>
      <c r="Q365" s="10"/>
      <c r="R365" s="10"/>
      <c r="S365" s="9"/>
      <c r="T365" s="9"/>
      <c r="U365" s="9"/>
      <c r="V365" s="13">
        <f>T365*U365</f>
        <v>0</v>
      </c>
    </row>
    <row r="366" spans="1:22" x14ac:dyDescent="0.25">
      <c r="C366" s="10" t="s">
        <v>34</v>
      </c>
      <c r="D366" s="10">
        <f>E366*G366</f>
        <v>2.984664</v>
      </c>
      <c r="E366" s="10">
        <v>108.14</v>
      </c>
      <c r="F366" s="10">
        <v>1.2</v>
      </c>
      <c r="G366" s="29">
        <f>G365*F366</f>
        <v>2.76E-2</v>
      </c>
      <c r="H366" s="1"/>
      <c r="I366" s="1"/>
      <c r="J366" s="34" t="s">
        <v>29</v>
      </c>
      <c r="K366" s="35">
        <v>174.16</v>
      </c>
      <c r="L366" s="30">
        <f>K366*G366</f>
        <v>4.8068159999999995</v>
      </c>
      <c r="M366" s="1"/>
      <c r="N366" s="3"/>
      <c r="O366" s="3"/>
      <c r="P366" s="27">
        <f t="shared" ref="P366" si="54">N366*O366</f>
        <v>0</v>
      </c>
      <c r="Q366" s="10"/>
      <c r="R366" s="10"/>
      <c r="S366" s="9"/>
      <c r="T366" s="9"/>
      <c r="U366" s="9"/>
      <c r="V366" s="13">
        <f t="shared" ref="V366" si="55">T366*U366</f>
        <v>0</v>
      </c>
    </row>
    <row r="367" spans="1:22" x14ac:dyDescent="0.25">
      <c r="C367" s="12" t="s">
        <v>4</v>
      </c>
      <c r="D367" s="13">
        <f>SUM(D365:D366)</f>
        <v>7.8645739999999993</v>
      </c>
      <c r="E367" s="13">
        <f>SUM(E365:E366)</f>
        <v>320.31</v>
      </c>
      <c r="F367" s="12"/>
      <c r="G367" s="29">
        <f>SUM(G365:G366)</f>
        <v>5.0599999999999999E-2</v>
      </c>
      <c r="I367" s="13">
        <f>SUM(I365:I366)</f>
        <v>0</v>
      </c>
      <c r="L367" s="30">
        <f>SUM(L365:L366)</f>
        <v>12.04602</v>
      </c>
      <c r="P367" s="13">
        <f>SUM(P365:P366)</f>
        <v>25.514299999999999</v>
      </c>
      <c r="R367" s="13">
        <f>SUM(R365:R366)</f>
        <v>0</v>
      </c>
      <c r="V367" s="13">
        <f>SUM(V365:V366)</f>
        <v>0</v>
      </c>
    </row>
    <row r="368" spans="1:22" x14ac:dyDescent="0.25">
      <c r="C368" s="5"/>
      <c r="D368" s="4"/>
      <c r="E368" s="4"/>
      <c r="F368" s="4"/>
      <c r="G368" s="5"/>
      <c r="H368" s="5"/>
      <c r="I368" s="5"/>
      <c r="M368" s="5"/>
      <c r="N368" s="5"/>
      <c r="O368" s="5"/>
      <c r="P368" s="5"/>
      <c r="Q368" s="5"/>
      <c r="R368" s="5"/>
      <c r="S368" s="5"/>
      <c r="T368" s="5"/>
      <c r="U368" s="5"/>
      <c r="V368" s="5"/>
    </row>
    <row r="369" spans="1:22" x14ac:dyDescent="0.25">
      <c r="C369" s="5"/>
      <c r="D369" s="4"/>
      <c r="E369" s="4"/>
      <c r="F369" s="4"/>
      <c r="G369" s="5"/>
      <c r="H369" s="5"/>
      <c r="K369" s="14" t="s">
        <v>56</v>
      </c>
      <c r="L369" s="66">
        <f>(T371/G365)*100</f>
        <v>90</v>
      </c>
      <c r="O369" s="5"/>
      <c r="P369" s="5"/>
      <c r="Q369" s="5"/>
      <c r="R369" s="5"/>
      <c r="S369" s="5"/>
    </row>
    <row r="370" spans="1:22" x14ac:dyDescent="0.25">
      <c r="C370" s="5"/>
      <c r="D370" s="4"/>
      <c r="E370" s="4"/>
      <c r="F370" s="4"/>
      <c r="G370" s="5"/>
      <c r="H370" s="5"/>
      <c r="K370" s="7" t="s">
        <v>57</v>
      </c>
      <c r="L370" s="65">
        <f>(S371/(E367)*100)</f>
        <v>94.358590115825294</v>
      </c>
      <c r="R370" s="6" t="s">
        <v>10</v>
      </c>
      <c r="S370" s="6" t="s">
        <v>11</v>
      </c>
      <c r="T370" s="6" t="s">
        <v>0</v>
      </c>
    </row>
    <row r="371" spans="1:22" x14ac:dyDescent="0.25">
      <c r="C371" s="5"/>
      <c r="D371" s="4"/>
      <c r="E371" s="4"/>
      <c r="F371" s="4"/>
      <c r="G371" s="5"/>
      <c r="H371" s="5"/>
      <c r="K371" s="14" t="s">
        <v>58</v>
      </c>
      <c r="L371" s="66">
        <f>(R371/D367)*100</f>
        <v>79.551263679380483</v>
      </c>
      <c r="P371" s="5"/>
      <c r="Q371" s="6" t="s">
        <v>3</v>
      </c>
      <c r="R371" s="11">
        <f>S371*T371</f>
        <v>6.2563680000000002</v>
      </c>
      <c r="S371" s="11">
        <v>302.24</v>
      </c>
      <c r="T371" s="31">
        <f>G365*0.9</f>
        <v>2.07E-2</v>
      </c>
    </row>
    <row r="372" spans="1:22" ht="17.25" x14ac:dyDescent="0.25">
      <c r="C372" s="5"/>
      <c r="D372" s="4"/>
      <c r="E372" s="4"/>
      <c r="F372" s="4"/>
      <c r="G372" s="5"/>
      <c r="H372" s="5"/>
      <c r="K372" s="7" t="s">
        <v>59</v>
      </c>
      <c r="L372" s="16">
        <f>(D367+I367+L367+P367+R367+V367)/R371</f>
        <v>7.26058537477335</v>
      </c>
      <c r="O372" s="5"/>
      <c r="P372" s="5"/>
      <c r="S372" s="2"/>
      <c r="T372" s="4"/>
    </row>
    <row r="373" spans="1:22" ht="17.25" x14ac:dyDescent="0.25">
      <c r="C373" s="5"/>
      <c r="D373" s="4"/>
      <c r="E373" s="4"/>
      <c r="F373" s="4"/>
      <c r="G373" s="5"/>
      <c r="H373" s="5"/>
      <c r="I373" s="5"/>
      <c r="K373" s="17" t="s">
        <v>60</v>
      </c>
      <c r="L373" s="18">
        <f>(D367+I367+L367)/R371</f>
        <v>3.1824525027939532</v>
      </c>
      <c r="O373" s="5"/>
      <c r="P373" s="5"/>
      <c r="S373" s="5"/>
    </row>
    <row r="374" spans="1:22" ht="17.25" x14ac:dyDescent="0.25">
      <c r="C374" s="5"/>
      <c r="D374" s="4"/>
      <c r="E374" s="4"/>
      <c r="F374" s="4"/>
      <c r="G374" s="5"/>
      <c r="H374" s="5"/>
      <c r="I374" s="5"/>
      <c r="K374" s="19" t="s">
        <v>61</v>
      </c>
      <c r="L374" s="20">
        <f>(P367+V367)/R371</f>
        <v>4.0781328719793972</v>
      </c>
      <c r="M374" s="5"/>
      <c r="N374" s="5"/>
      <c r="O374" s="5"/>
      <c r="P374" s="5"/>
      <c r="U374" s="5"/>
      <c r="V374" s="5"/>
    </row>
    <row r="375" spans="1:22" x14ac:dyDescent="0.25">
      <c r="C375" s="8"/>
      <c r="D375"/>
      <c r="E375" s="4"/>
      <c r="F375" s="4"/>
      <c r="G375" s="5"/>
      <c r="H375" s="5"/>
      <c r="I375" s="5"/>
      <c r="K375" s="5"/>
      <c r="L375" s="5"/>
      <c r="M375" s="5"/>
      <c r="N375" s="5"/>
      <c r="O375" s="5"/>
      <c r="P375" s="5"/>
      <c r="Q375" s="5"/>
      <c r="R375" s="5"/>
      <c r="S375" s="5"/>
      <c r="T375" s="5"/>
      <c r="U375" s="5"/>
      <c r="V375" s="5"/>
    </row>
    <row r="376" spans="1:22" s="39" customFormat="1" x14ac:dyDescent="0.25">
      <c r="A376"/>
      <c r="B376" s="5"/>
      <c r="C376" s="8" t="s">
        <v>26</v>
      </c>
      <c r="D376" s="2"/>
      <c r="E376" s="2"/>
      <c r="F376" s="2"/>
      <c r="G376"/>
      <c r="H376"/>
      <c r="I376"/>
      <c r="J376"/>
      <c r="K376"/>
      <c r="L376"/>
      <c r="M376"/>
      <c r="N376"/>
      <c r="O376"/>
      <c r="P376"/>
      <c r="Q376"/>
      <c r="R376"/>
      <c r="S376"/>
      <c r="T376"/>
      <c r="U376"/>
      <c r="V376"/>
    </row>
    <row r="377" spans="1:22" ht="34.5" x14ac:dyDescent="0.25">
      <c r="C377" s="23" t="s">
        <v>13</v>
      </c>
      <c r="D377" s="26" t="s">
        <v>21</v>
      </c>
      <c r="E377" s="26" t="s">
        <v>14</v>
      </c>
      <c r="F377" s="23" t="s">
        <v>12</v>
      </c>
      <c r="G377" s="23" t="s">
        <v>15</v>
      </c>
      <c r="H377" s="24" t="s">
        <v>1</v>
      </c>
      <c r="I377" s="25" t="s">
        <v>25</v>
      </c>
      <c r="J377" s="23" t="s">
        <v>2</v>
      </c>
      <c r="K377" s="26" t="s">
        <v>14</v>
      </c>
      <c r="L377" s="26" t="s">
        <v>22</v>
      </c>
      <c r="M377" s="25" t="s">
        <v>7</v>
      </c>
      <c r="N377" s="25" t="s">
        <v>16</v>
      </c>
      <c r="O377" s="25" t="s">
        <v>17</v>
      </c>
      <c r="P377" s="25" t="s">
        <v>18</v>
      </c>
      <c r="Q377" s="26" t="s">
        <v>9</v>
      </c>
      <c r="R377" s="26" t="s">
        <v>23</v>
      </c>
      <c r="S377" s="25" t="s">
        <v>8</v>
      </c>
      <c r="T377" s="25" t="s">
        <v>19</v>
      </c>
      <c r="U377" s="25" t="s">
        <v>20</v>
      </c>
      <c r="V377" s="25" t="s">
        <v>24</v>
      </c>
    </row>
    <row r="378" spans="1:22" ht="30" x14ac:dyDescent="0.25">
      <c r="A378" t="s">
        <v>54</v>
      </c>
      <c r="C378" s="123" t="s">
        <v>132</v>
      </c>
      <c r="D378" s="10">
        <f>0.023*E378</f>
        <v>7.1477099999999991</v>
      </c>
      <c r="E378" s="10">
        <v>310.77</v>
      </c>
      <c r="F378" s="10">
        <v>1</v>
      </c>
      <c r="G378" s="29">
        <f>D378/E378</f>
        <v>2.3E-2</v>
      </c>
      <c r="H378" s="9"/>
      <c r="I378" s="9"/>
      <c r="J378" s="10" t="s">
        <v>31</v>
      </c>
      <c r="K378" s="10">
        <v>262.29000000000002</v>
      </c>
      <c r="L378" s="30">
        <f>K378*G379</f>
        <v>7.2392040000000009</v>
      </c>
      <c r="M378" s="9" t="s">
        <v>30</v>
      </c>
      <c r="N378" s="9">
        <v>28.7</v>
      </c>
      <c r="O378" s="9">
        <v>0.88900000000000001</v>
      </c>
      <c r="P378" s="13">
        <f>N378*O378</f>
        <v>25.514299999999999</v>
      </c>
      <c r="Q378" s="10"/>
      <c r="R378" s="10"/>
      <c r="S378" s="9"/>
      <c r="T378" s="9"/>
      <c r="U378" s="9"/>
      <c r="V378" s="13">
        <f>T378*U378</f>
        <v>0</v>
      </c>
    </row>
    <row r="379" spans="1:22" x14ac:dyDescent="0.25">
      <c r="C379" s="10" t="s">
        <v>34</v>
      </c>
      <c r="D379" s="10">
        <f>E379*G379</f>
        <v>2.984664</v>
      </c>
      <c r="E379" s="10">
        <v>108.14</v>
      </c>
      <c r="F379" s="10">
        <v>1.2</v>
      </c>
      <c r="G379" s="29">
        <f>G378*F379</f>
        <v>2.76E-2</v>
      </c>
      <c r="H379" s="1"/>
      <c r="I379" s="1"/>
      <c r="J379" s="34" t="s">
        <v>29</v>
      </c>
      <c r="K379" s="35">
        <v>174.16</v>
      </c>
      <c r="L379" s="30">
        <f>K379*G379</f>
        <v>4.8068159999999995</v>
      </c>
      <c r="M379" s="1"/>
      <c r="N379" s="3"/>
      <c r="O379" s="3"/>
      <c r="P379" s="27">
        <f t="shared" ref="P379" si="56">N379*O379</f>
        <v>0</v>
      </c>
      <c r="Q379" s="10"/>
      <c r="R379" s="10"/>
      <c r="S379" s="9"/>
      <c r="T379" s="9"/>
      <c r="U379" s="9"/>
      <c r="V379" s="13">
        <f t="shared" ref="V379" si="57">T379*U379</f>
        <v>0</v>
      </c>
    </row>
    <row r="380" spans="1:22" x14ac:dyDescent="0.25">
      <c r="C380" s="12" t="s">
        <v>4</v>
      </c>
      <c r="D380" s="13">
        <f>SUM(D378:D379)</f>
        <v>10.132373999999999</v>
      </c>
      <c r="E380" s="13">
        <f>SUM(E378:E379)</f>
        <v>418.90999999999997</v>
      </c>
      <c r="F380" s="12"/>
      <c r="G380" s="29">
        <f>SUM(G378:G379)</f>
        <v>5.0599999999999999E-2</v>
      </c>
      <c r="I380" s="13">
        <f>SUM(I378:I379)</f>
        <v>0</v>
      </c>
      <c r="L380" s="30">
        <f>SUM(L378:L379)</f>
        <v>12.04602</v>
      </c>
      <c r="P380" s="13">
        <f>SUM(P378:P379)</f>
        <v>25.514299999999999</v>
      </c>
      <c r="R380" s="13">
        <f>SUM(R378:R379)</f>
        <v>0</v>
      </c>
      <c r="V380" s="13">
        <f>SUM(V378:V379)</f>
        <v>0</v>
      </c>
    </row>
    <row r="381" spans="1:22" x14ac:dyDescent="0.25">
      <c r="C381" s="5"/>
      <c r="D381" s="4"/>
      <c r="E381" s="4"/>
      <c r="F381" s="4"/>
      <c r="G381" s="5"/>
      <c r="H381" s="5"/>
      <c r="I381" s="5"/>
      <c r="M381" s="5"/>
      <c r="N381" s="5"/>
      <c r="O381" s="5"/>
      <c r="P381" s="5"/>
      <c r="Q381" s="5"/>
      <c r="R381" s="5"/>
      <c r="S381" s="5"/>
      <c r="T381" s="5"/>
      <c r="U381" s="5"/>
      <c r="V381" s="5"/>
    </row>
    <row r="382" spans="1:22" x14ac:dyDescent="0.25">
      <c r="C382" s="5"/>
      <c r="D382" s="4"/>
      <c r="E382" s="4"/>
      <c r="F382" s="4"/>
      <c r="G382" s="5"/>
      <c r="H382" s="5"/>
      <c r="K382" s="14" t="s">
        <v>56</v>
      </c>
      <c r="L382" s="66">
        <f>(T384/G378)*100</f>
        <v>90</v>
      </c>
      <c r="O382" s="5"/>
      <c r="P382" s="5"/>
      <c r="Q382" s="5"/>
      <c r="R382" s="5"/>
      <c r="S382" s="5"/>
    </row>
    <row r="383" spans="1:22" x14ac:dyDescent="0.25">
      <c r="C383" s="5"/>
      <c r="D383" s="4"/>
      <c r="E383" s="4"/>
      <c r="F383" s="4"/>
      <c r="G383" s="5"/>
      <c r="H383" s="5"/>
      <c r="K383" s="7" t="s">
        <v>57</v>
      </c>
      <c r="L383" s="65">
        <f>(S384/(E380)*100)</f>
        <v>95.700747177197968</v>
      </c>
      <c r="R383" s="6" t="s">
        <v>10</v>
      </c>
      <c r="S383" s="6" t="s">
        <v>11</v>
      </c>
      <c r="T383" s="6" t="s">
        <v>0</v>
      </c>
    </row>
    <row r="384" spans="1:22" x14ac:dyDescent="0.25">
      <c r="C384" s="5"/>
      <c r="D384" s="4"/>
      <c r="E384" s="4"/>
      <c r="F384" s="4"/>
      <c r="G384" s="5"/>
      <c r="H384" s="5"/>
      <c r="K384" s="14" t="s">
        <v>58</v>
      </c>
      <c r="L384" s="66">
        <f>(R384/D380)*100</f>
        <v>81.902128760742556</v>
      </c>
      <c r="P384" s="5"/>
      <c r="Q384" s="6" t="s">
        <v>3</v>
      </c>
      <c r="R384" s="11">
        <f>S384*T384</f>
        <v>8.2986299999999993</v>
      </c>
      <c r="S384" s="11">
        <v>400.9</v>
      </c>
      <c r="T384" s="31">
        <f>G378*0.9</f>
        <v>2.07E-2</v>
      </c>
    </row>
    <row r="385" spans="1:22" ht="17.25" x14ac:dyDescent="0.25">
      <c r="C385" s="5"/>
      <c r="D385" s="4"/>
      <c r="E385" s="4"/>
      <c r="F385" s="4"/>
      <c r="G385" s="5"/>
      <c r="H385" s="5"/>
      <c r="K385" s="7" t="s">
        <v>59</v>
      </c>
      <c r="L385" s="16">
        <f>(D380+I380+L380+P380+R380+V380)/R384</f>
        <v>5.7470563213446075</v>
      </c>
      <c r="O385" s="5"/>
      <c r="P385" s="5"/>
      <c r="S385" s="2"/>
      <c r="T385" s="4"/>
    </row>
    <row r="386" spans="1:22" ht="17.25" x14ac:dyDescent="0.25">
      <c r="C386" s="5"/>
      <c r="D386" s="4"/>
      <c r="E386" s="4"/>
      <c r="F386" s="4"/>
      <c r="G386" s="5"/>
      <c r="H386" s="5"/>
      <c r="I386" s="5"/>
      <c r="K386" s="17" t="s">
        <v>60</v>
      </c>
      <c r="L386" s="18">
        <f>(D380+I380+L380)/R384</f>
        <v>2.6725367922175103</v>
      </c>
      <c r="O386" s="5"/>
      <c r="P386" s="5"/>
      <c r="S386" s="5"/>
    </row>
    <row r="387" spans="1:22" ht="17.25" x14ac:dyDescent="0.25">
      <c r="C387" s="5"/>
      <c r="D387" s="4"/>
      <c r="E387" s="4"/>
      <c r="F387" s="4"/>
      <c r="G387" s="5"/>
      <c r="H387" s="5"/>
      <c r="I387" s="5"/>
      <c r="K387" s="19" t="s">
        <v>61</v>
      </c>
      <c r="L387" s="20">
        <f>(P380+V380)/R384</f>
        <v>3.0745195291270968</v>
      </c>
      <c r="M387" s="5"/>
      <c r="N387" s="5"/>
      <c r="O387" s="5"/>
      <c r="P387" s="5"/>
      <c r="U387" s="5"/>
      <c r="V387" s="5"/>
    </row>
    <row r="388" spans="1:22" x14ac:dyDescent="0.25">
      <c r="C388" s="8"/>
      <c r="D388"/>
      <c r="E388" s="4"/>
      <c r="F388" s="4"/>
      <c r="G388" s="5"/>
      <c r="H388" s="5"/>
      <c r="I388" s="5"/>
      <c r="K388" s="5"/>
      <c r="L388" s="5"/>
      <c r="M388" s="5"/>
      <c r="N388" s="5"/>
      <c r="O388" s="5"/>
      <c r="P388" s="5"/>
      <c r="Q388" s="5"/>
      <c r="R388" s="5"/>
      <c r="S388" s="5"/>
      <c r="T388" s="5"/>
      <c r="U388" s="5"/>
      <c r="V388" s="5"/>
    </row>
    <row r="389" spans="1:22" s="39" customFormat="1" x14ac:dyDescent="0.25">
      <c r="A389"/>
      <c r="B389" s="5"/>
      <c r="C389" s="8" t="s">
        <v>26</v>
      </c>
      <c r="D389" s="2"/>
      <c r="E389" s="2"/>
      <c r="F389" s="2"/>
      <c r="G389"/>
      <c r="H389"/>
      <c r="I389"/>
      <c r="J389"/>
      <c r="K389"/>
      <c r="L389"/>
      <c r="M389"/>
      <c r="N389"/>
      <c r="O389"/>
      <c r="P389"/>
      <c r="Q389"/>
      <c r="R389"/>
      <c r="S389"/>
      <c r="T389"/>
      <c r="U389"/>
      <c r="V389"/>
    </row>
    <row r="390" spans="1:22" ht="34.5" x14ac:dyDescent="0.25">
      <c r="C390" s="23" t="s">
        <v>13</v>
      </c>
      <c r="D390" s="26" t="s">
        <v>21</v>
      </c>
      <c r="E390" s="26" t="s">
        <v>14</v>
      </c>
      <c r="F390" s="23" t="s">
        <v>12</v>
      </c>
      <c r="G390" s="23" t="s">
        <v>15</v>
      </c>
      <c r="H390" s="24" t="s">
        <v>1</v>
      </c>
      <c r="I390" s="25" t="s">
        <v>25</v>
      </c>
      <c r="J390" s="23" t="s">
        <v>2</v>
      </c>
      <c r="K390" s="26" t="s">
        <v>14</v>
      </c>
      <c r="L390" s="26" t="s">
        <v>22</v>
      </c>
      <c r="M390" s="25" t="s">
        <v>7</v>
      </c>
      <c r="N390" s="25" t="s">
        <v>16</v>
      </c>
      <c r="O390" s="25" t="s">
        <v>17</v>
      </c>
      <c r="P390" s="25" t="s">
        <v>18</v>
      </c>
      <c r="Q390" s="26" t="s">
        <v>9</v>
      </c>
      <c r="R390" s="26" t="s">
        <v>23</v>
      </c>
      <c r="S390" s="25" t="s">
        <v>8</v>
      </c>
      <c r="T390" s="25" t="s">
        <v>19</v>
      </c>
      <c r="U390" s="25" t="s">
        <v>20</v>
      </c>
      <c r="V390" s="25" t="s">
        <v>24</v>
      </c>
    </row>
    <row r="391" spans="1:22" x14ac:dyDescent="0.25">
      <c r="A391" t="s">
        <v>55</v>
      </c>
      <c r="C391" s="121" t="s">
        <v>50</v>
      </c>
      <c r="D391" s="10">
        <f>0.023*E391</f>
        <v>10.131499999999999</v>
      </c>
      <c r="E391" s="10">
        <v>440.5</v>
      </c>
      <c r="F391" s="10">
        <v>1</v>
      </c>
      <c r="G391" s="29">
        <f>D391/E391</f>
        <v>2.2999999999999996E-2</v>
      </c>
      <c r="H391" s="9"/>
      <c r="I391" s="9"/>
      <c r="J391" s="10" t="s">
        <v>31</v>
      </c>
      <c r="K391" s="10">
        <v>262.29000000000002</v>
      </c>
      <c r="L391" s="30">
        <f>K391*G392</f>
        <v>7.239204</v>
      </c>
      <c r="M391" s="9" t="s">
        <v>30</v>
      </c>
      <c r="N391" s="9">
        <v>28.7</v>
      </c>
      <c r="O391" s="9">
        <v>0.88900000000000001</v>
      </c>
      <c r="P391" s="13">
        <f>N391*O391</f>
        <v>25.514299999999999</v>
      </c>
      <c r="Q391" s="10"/>
      <c r="R391" s="10"/>
      <c r="S391" s="9"/>
      <c r="T391" s="9"/>
      <c r="U391" s="9"/>
      <c r="V391" s="13">
        <f>T391*U391</f>
        <v>0</v>
      </c>
    </row>
    <row r="392" spans="1:22" x14ac:dyDescent="0.25">
      <c r="C392" s="10" t="s">
        <v>34</v>
      </c>
      <c r="D392" s="10">
        <f>E392*G392</f>
        <v>2.9846639999999995</v>
      </c>
      <c r="E392" s="10">
        <v>108.14</v>
      </c>
      <c r="F392" s="10">
        <v>1.2</v>
      </c>
      <c r="G392" s="29">
        <f>G391*F392</f>
        <v>2.7599999999999996E-2</v>
      </c>
      <c r="H392" s="1"/>
      <c r="I392" s="1"/>
      <c r="J392" s="34" t="s">
        <v>29</v>
      </c>
      <c r="K392" s="35">
        <v>174.16</v>
      </c>
      <c r="L392" s="30">
        <f>K392*G392</f>
        <v>4.8068159999999995</v>
      </c>
      <c r="M392" s="1"/>
      <c r="N392" s="3"/>
      <c r="O392" s="3"/>
      <c r="P392" s="27">
        <f t="shared" ref="P392" si="58">N392*O392</f>
        <v>0</v>
      </c>
      <c r="Q392" s="10"/>
      <c r="R392" s="10"/>
      <c r="S392" s="9"/>
      <c r="T392" s="9"/>
      <c r="U392" s="9"/>
      <c r="V392" s="13">
        <f t="shared" ref="V392" si="59">T392*U392</f>
        <v>0</v>
      </c>
    </row>
    <row r="393" spans="1:22" x14ac:dyDescent="0.25">
      <c r="C393" s="12" t="s">
        <v>4</v>
      </c>
      <c r="D393" s="13">
        <f>SUM(D391:D392)</f>
        <v>13.116163999999998</v>
      </c>
      <c r="E393" s="13">
        <f>SUM(E391:E392)</f>
        <v>548.64</v>
      </c>
      <c r="F393" s="12"/>
      <c r="G393" s="29">
        <f>SUM(G391:G392)</f>
        <v>5.0599999999999992E-2</v>
      </c>
      <c r="I393" s="13">
        <f>SUM(I391:I392)</f>
        <v>0</v>
      </c>
      <c r="L393" s="30">
        <f>SUM(L391:L392)</f>
        <v>12.046019999999999</v>
      </c>
      <c r="P393" s="13">
        <f>SUM(P391:P392)</f>
        <v>25.514299999999999</v>
      </c>
      <c r="R393" s="13">
        <f>SUM(R391:R392)</f>
        <v>0</v>
      </c>
      <c r="V393" s="13">
        <f>SUM(V391:V392)</f>
        <v>0</v>
      </c>
    </row>
    <row r="394" spans="1:22" x14ac:dyDescent="0.25">
      <c r="C394" s="5"/>
      <c r="D394" s="4"/>
      <c r="E394" s="4"/>
      <c r="F394" s="4"/>
      <c r="G394" s="5"/>
      <c r="H394" s="5"/>
      <c r="I394" s="5"/>
      <c r="M394" s="5"/>
      <c r="N394" s="5"/>
      <c r="O394" s="5"/>
      <c r="P394" s="5"/>
      <c r="Q394" s="5"/>
      <c r="R394" s="5"/>
      <c r="S394" s="5"/>
      <c r="T394" s="5"/>
      <c r="U394" s="5"/>
      <c r="V394" s="5"/>
    </row>
    <row r="395" spans="1:22" x14ac:dyDescent="0.25">
      <c r="C395" s="5"/>
      <c r="D395" s="4"/>
      <c r="E395" s="4"/>
      <c r="F395" s="4"/>
      <c r="G395" s="5"/>
      <c r="H395" s="5"/>
      <c r="K395" s="14" t="s">
        <v>56</v>
      </c>
      <c r="L395" s="66">
        <f>(T397/G391)*100</f>
        <v>90</v>
      </c>
      <c r="O395" s="5"/>
      <c r="P395" s="5"/>
      <c r="Q395" s="5"/>
      <c r="R395" s="5"/>
      <c r="S395" s="5"/>
    </row>
    <row r="396" spans="1:22" x14ac:dyDescent="0.25">
      <c r="C396" s="5"/>
      <c r="D396" s="4"/>
      <c r="E396" s="4"/>
      <c r="F396" s="4"/>
      <c r="G396" s="5"/>
      <c r="H396" s="5"/>
      <c r="K396" s="7" t="s">
        <v>57</v>
      </c>
      <c r="L396" s="65">
        <f>(S397/(E393)*100)</f>
        <v>96.715514727325754</v>
      </c>
      <c r="R396" s="6" t="s">
        <v>10</v>
      </c>
      <c r="S396" s="6" t="s">
        <v>11</v>
      </c>
      <c r="T396" s="6" t="s">
        <v>0</v>
      </c>
    </row>
    <row r="397" spans="1:22" x14ac:dyDescent="0.25">
      <c r="C397" s="5"/>
      <c r="D397" s="4"/>
      <c r="E397" s="4"/>
      <c r="F397" s="4"/>
      <c r="G397" s="5"/>
      <c r="H397" s="5"/>
      <c r="K397" s="14" t="s">
        <v>58</v>
      </c>
      <c r="L397" s="66">
        <f>(R397/D393)*100</f>
        <v>83.742731487651426</v>
      </c>
      <c r="P397" s="5"/>
      <c r="Q397" s="6" t="s">
        <v>3</v>
      </c>
      <c r="R397" s="11">
        <f>S397*T397</f>
        <v>10.983833999999998</v>
      </c>
      <c r="S397" s="11">
        <v>530.62</v>
      </c>
      <c r="T397" s="31">
        <f>G391*0.9</f>
        <v>2.0699999999999996E-2</v>
      </c>
    </row>
    <row r="398" spans="1:22" ht="17.25" x14ac:dyDescent="0.25">
      <c r="C398" s="5"/>
      <c r="D398" s="4"/>
      <c r="E398" s="4"/>
      <c r="F398" s="4"/>
      <c r="G398" s="5"/>
      <c r="H398" s="5"/>
      <c r="K398" s="7" t="s">
        <v>59</v>
      </c>
      <c r="L398" s="16">
        <f>(D393+I393+L393+P393+R393+V393)/R397</f>
        <v>4.6137336015821075</v>
      </c>
      <c r="O398" s="5"/>
      <c r="P398" s="5"/>
      <c r="S398" s="2"/>
      <c r="T398" s="4"/>
    </row>
    <row r="399" spans="1:22" ht="17.25" x14ac:dyDescent="0.25">
      <c r="C399" s="5"/>
      <c r="D399" s="4"/>
      <c r="E399" s="4"/>
      <c r="F399" s="4"/>
      <c r="G399" s="5"/>
      <c r="H399" s="5"/>
      <c r="I399" s="5"/>
      <c r="K399" s="17" t="s">
        <v>60</v>
      </c>
      <c r="L399" s="18">
        <f>(D393+I393+L393)/R397</f>
        <v>2.2908379715134077</v>
      </c>
      <c r="O399" s="5"/>
      <c r="P399" s="5"/>
      <c r="S399" s="5"/>
    </row>
    <row r="400" spans="1:22" ht="17.25" x14ac:dyDescent="0.25">
      <c r="C400" s="5"/>
      <c r="D400" s="4"/>
      <c r="E400" s="4"/>
      <c r="F400" s="4"/>
      <c r="G400" s="5"/>
      <c r="H400" s="5"/>
      <c r="I400" s="5"/>
      <c r="K400" s="19" t="s">
        <v>61</v>
      </c>
      <c r="L400" s="20">
        <f>(P393+V393)/R397</f>
        <v>2.3228956300686994</v>
      </c>
      <c r="M400" s="5"/>
      <c r="N400" s="5"/>
      <c r="O400" s="5"/>
      <c r="P400" s="5"/>
      <c r="U400" s="5"/>
      <c r="V400" s="5"/>
    </row>
    <row r="401" spans="3:22" x14ac:dyDescent="0.25">
      <c r="C401" s="8"/>
      <c r="D401"/>
      <c r="E401" s="4"/>
      <c r="F401" s="4"/>
      <c r="G401" s="5"/>
      <c r="H401" s="5"/>
      <c r="I401" s="5"/>
      <c r="K401" s="5"/>
      <c r="L401" s="5"/>
      <c r="M401" s="5"/>
      <c r="N401" s="5"/>
      <c r="O401" s="5"/>
      <c r="P401" s="5"/>
      <c r="Q401" s="5"/>
      <c r="R401" s="5"/>
      <c r="S401" s="5"/>
      <c r="T401" s="5"/>
      <c r="U401" s="5"/>
      <c r="V401" s="5"/>
    </row>
    <row r="402" spans="3:22" x14ac:dyDescent="0.25">
      <c r="C402" s="8"/>
      <c r="D402"/>
      <c r="E402" s="4"/>
      <c r="F402" s="4"/>
      <c r="G402" s="5"/>
      <c r="H402" s="5"/>
      <c r="I402" s="5"/>
      <c r="M402" s="5"/>
      <c r="N402" s="5"/>
      <c r="O402" s="5"/>
      <c r="P402" s="5"/>
      <c r="Q402" s="5"/>
      <c r="R402" s="5"/>
      <c r="S402" s="5"/>
      <c r="T402" s="5"/>
      <c r="U402" s="5"/>
      <c r="V402" s="5"/>
    </row>
    <row r="407" spans="3:22" x14ac:dyDescent="0.25">
      <c r="K407" s="53"/>
    </row>
    <row r="408" spans="3:22" ht="15.75" thickBot="1" x14ac:dyDescent="0.3">
      <c r="K408" s="53"/>
    </row>
    <row r="409" spans="3:22" ht="30" customHeight="1" x14ac:dyDescent="0.25">
      <c r="D409" s="125" t="s">
        <v>38</v>
      </c>
      <c r="E409" s="125" t="s">
        <v>39</v>
      </c>
      <c r="F409" s="47" t="s">
        <v>5</v>
      </c>
      <c r="G409" s="57" t="s">
        <v>6</v>
      </c>
      <c r="H409" s="57" t="s">
        <v>41</v>
      </c>
      <c r="I409" s="57" t="s">
        <v>43</v>
      </c>
      <c r="J409" s="57" t="s">
        <v>44</v>
      </c>
      <c r="K409" s="54"/>
    </row>
    <row r="410" spans="3:22" ht="15.75" thickBot="1" x14ac:dyDescent="0.3">
      <c r="D410" s="126"/>
      <c r="E410" s="126"/>
      <c r="F410" s="48" t="s">
        <v>40</v>
      </c>
      <c r="G410" s="58" t="s">
        <v>40</v>
      </c>
      <c r="H410" s="58" t="s">
        <v>42</v>
      </c>
      <c r="I410" s="58" t="s">
        <v>42</v>
      </c>
      <c r="J410" s="58" t="s">
        <v>42</v>
      </c>
      <c r="K410" s="54"/>
    </row>
    <row r="411" spans="3:22" ht="27.95" customHeight="1" x14ac:dyDescent="0.25">
      <c r="D411" s="124" t="str">
        <f>A1</f>
        <v>Simulation 1: DEAD/PPh3 1.2 eq, Conc 0.4 M,  yield of 90%</v>
      </c>
      <c r="E411" s="124"/>
      <c r="F411" s="124"/>
      <c r="G411" s="124"/>
      <c r="H411" s="124"/>
      <c r="I411" s="124"/>
      <c r="J411" s="124"/>
      <c r="K411" s="55"/>
    </row>
    <row r="412" spans="3:22" x14ac:dyDescent="0.25">
      <c r="D412" s="46">
        <v>1</v>
      </c>
      <c r="E412" s="46" t="s">
        <v>45</v>
      </c>
      <c r="F412" s="51">
        <f>L9</f>
        <v>92.178407018153393</v>
      </c>
      <c r="G412" s="52">
        <f>L10</f>
        <v>75.837276884964751</v>
      </c>
      <c r="H412" s="50">
        <f>L11</f>
        <v>15.694950922654101</v>
      </c>
      <c r="I412" s="50">
        <f>L12</f>
        <v>4.0603481219735631</v>
      </c>
      <c r="J412" s="50">
        <f>L13</f>
        <v>11.634602800680538</v>
      </c>
      <c r="K412" s="56"/>
    </row>
    <row r="413" spans="3:22" x14ac:dyDescent="0.25">
      <c r="D413" s="46">
        <v>2</v>
      </c>
      <c r="E413" s="46" t="s">
        <v>46</v>
      </c>
      <c r="F413" s="51">
        <f>L22</f>
        <v>93.19255033810586</v>
      </c>
      <c r="G413" s="52">
        <f>L23</f>
        <v>77.538084361838116</v>
      </c>
      <c r="H413" s="50">
        <f>L24</f>
        <v>13.658969196607528</v>
      </c>
      <c r="I413" s="50">
        <f>L25</f>
        <v>3.6486548569729891</v>
      </c>
      <c r="J413" s="50">
        <f>L26</f>
        <v>10.010314339634538</v>
      </c>
      <c r="K413" s="56"/>
    </row>
    <row r="414" spans="3:22" x14ac:dyDescent="0.25">
      <c r="D414" s="46">
        <v>3</v>
      </c>
      <c r="E414" s="46" t="s">
        <v>47</v>
      </c>
      <c r="F414" s="51">
        <f>L35</f>
        <v>94.358590115825294</v>
      </c>
      <c r="G414" s="52">
        <f>L36</f>
        <v>79.551263679380483</v>
      </c>
      <c r="H414" s="50">
        <f>L37</f>
        <v>11.352927768954766</v>
      </c>
      <c r="I414" s="50">
        <f>L38</f>
        <v>3.1824525027939532</v>
      </c>
      <c r="J414" s="50">
        <f>L39</f>
        <v>8.170475266160814</v>
      </c>
      <c r="K414" s="56"/>
    </row>
    <row r="415" spans="3:22" x14ac:dyDescent="0.25">
      <c r="D415" s="46">
        <v>4</v>
      </c>
      <c r="E415" s="46" t="s">
        <v>48</v>
      </c>
      <c r="F415" s="51">
        <f>L48</f>
        <v>95.700747177197968</v>
      </c>
      <c r="G415" s="52">
        <f>L49</f>
        <v>81.902128760742556</v>
      </c>
      <c r="H415" s="50">
        <f>L50</f>
        <v>8.8322884620714515</v>
      </c>
      <c r="I415" s="50">
        <f>L51</f>
        <v>2.6725367922175103</v>
      </c>
      <c r="J415" s="50">
        <f>L52</f>
        <v>6.1597516698539403</v>
      </c>
      <c r="K415" s="56"/>
    </row>
    <row r="416" spans="3:22" ht="15.75" thickBot="1" x14ac:dyDescent="0.3">
      <c r="D416" s="46">
        <v>5</v>
      </c>
      <c r="E416" s="46" t="s">
        <v>49</v>
      </c>
      <c r="F416" s="51">
        <f>L61</f>
        <v>96.715514727325754</v>
      </c>
      <c r="G416" s="52">
        <f>L62</f>
        <v>83.742731487651426</v>
      </c>
      <c r="H416" s="50">
        <f>L63</f>
        <v>6.9447229446475625</v>
      </c>
      <c r="I416" s="50">
        <f>L64</f>
        <v>2.2908379715134077</v>
      </c>
      <c r="J416" s="50">
        <f>L65</f>
        <v>4.6538849731341543</v>
      </c>
      <c r="K416" s="56"/>
    </row>
    <row r="417" spans="4:11" ht="15" customHeight="1" x14ac:dyDescent="0.25">
      <c r="D417" s="124" t="str">
        <f>A68</f>
        <v>Simulation 2: DEAD/PPh3 1.2 eq, Conc 0.4 M, yield of 80%</v>
      </c>
      <c r="E417" s="124"/>
      <c r="F417" s="124"/>
      <c r="G417" s="124"/>
      <c r="H417" s="124"/>
      <c r="I417" s="124"/>
      <c r="J417" s="124"/>
      <c r="K417" s="55"/>
    </row>
    <row r="418" spans="4:11" x14ac:dyDescent="0.25">
      <c r="D418" s="46">
        <v>1</v>
      </c>
      <c r="E418" s="46" t="s">
        <v>45</v>
      </c>
      <c r="F418" s="51">
        <f>L76</f>
        <v>92.178407018153393</v>
      </c>
      <c r="G418" s="52">
        <f>L77</f>
        <v>67.410912786635322</v>
      </c>
      <c r="H418" s="50">
        <f>L78</f>
        <v>17.656819787985864</v>
      </c>
      <c r="I418" s="50">
        <f>L79</f>
        <v>4.5678916372202591</v>
      </c>
      <c r="J418" s="50">
        <f>L80</f>
        <v>13.088928150765607</v>
      </c>
      <c r="K418" s="56"/>
    </row>
    <row r="419" spans="4:11" x14ac:dyDescent="0.25">
      <c r="D419" s="46">
        <v>2</v>
      </c>
      <c r="E419" s="46" t="s">
        <v>46</v>
      </c>
      <c r="F419" s="51">
        <f>L89</f>
        <v>93.19255033810586</v>
      </c>
      <c r="G419" s="51">
        <f>L90</f>
        <v>68.922741654967197</v>
      </c>
      <c r="H419" s="49">
        <f>L91</f>
        <v>15.366340346183469</v>
      </c>
      <c r="I419" s="49">
        <f>L92</f>
        <v>4.1047367140946127</v>
      </c>
      <c r="J419" s="49">
        <f>L93</f>
        <v>11.261603632088857</v>
      </c>
      <c r="K419" s="56"/>
    </row>
    <row r="420" spans="4:11" x14ac:dyDescent="0.25">
      <c r="D420" s="46">
        <v>3</v>
      </c>
      <c r="E420" s="46" t="s">
        <v>47</v>
      </c>
      <c r="F420" s="51">
        <f>L102</f>
        <v>94.358590115825294</v>
      </c>
      <c r="G420" s="52">
        <f>L103</f>
        <v>70.712234381671536</v>
      </c>
      <c r="H420" s="50">
        <f>L104</f>
        <v>12.772043740074112</v>
      </c>
      <c r="I420" s="50">
        <f>L105</f>
        <v>3.5802590656431974</v>
      </c>
      <c r="J420" s="50">
        <f>L106</f>
        <v>9.1917846744309166</v>
      </c>
      <c r="K420" s="56"/>
    </row>
    <row r="421" spans="4:11" x14ac:dyDescent="0.25">
      <c r="D421" s="46">
        <v>4</v>
      </c>
      <c r="E421" s="46" t="s">
        <v>48</v>
      </c>
      <c r="F421" s="51">
        <f>L115</f>
        <v>95.700747177197968</v>
      </c>
      <c r="G421" s="52">
        <f>L116</f>
        <v>72.801892231771163</v>
      </c>
      <c r="H421" s="50">
        <f>L117</f>
        <v>9.9363245198303822</v>
      </c>
      <c r="I421" s="50">
        <f>L118</f>
        <v>3.0066038912446991</v>
      </c>
      <c r="J421" s="50">
        <f>L119</f>
        <v>6.9297206285856827</v>
      </c>
      <c r="K421" s="56"/>
    </row>
    <row r="422" spans="4:11" ht="15.75" thickBot="1" x14ac:dyDescent="0.3">
      <c r="D422" s="46">
        <v>5</v>
      </c>
      <c r="E422" s="46" t="s">
        <v>49</v>
      </c>
      <c r="F422" s="51">
        <f>L128</f>
        <v>96.715514727325754</v>
      </c>
      <c r="G422" s="52">
        <f>L129</f>
        <v>74.437983544579041</v>
      </c>
      <c r="H422" s="50">
        <f>L130</f>
        <v>7.8128133127285082</v>
      </c>
      <c r="I422" s="50">
        <f>L131</f>
        <v>2.5771927179525838</v>
      </c>
      <c r="J422" s="50">
        <f>L132</f>
        <v>5.2356205947759236</v>
      </c>
      <c r="K422" s="56"/>
    </row>
    <row r="423" spans="4:11" ht="15" customHeight="1" x14ac:dyDescent="0.25">
      <c r="D423" s="124" t="str">
        <f>A135</f>
        <v>Simulation 3: DEAD/PPh3 1.2 eq, Conc 0.4 M, yield of 70%</v>
      </c>
      <c r="E423" s="124"/>
      <c r="F423" s="124"/>
      <c r="G423" s="124"/>
      <c r="H423" s="124"/>
      <c r="I423" s="124"/>
      <c r="J423" s="124"/>
      <c r="K423" s="55"/>
    </row>
    <row r="424" spans="4:11" x14ac:dyDescent="0.25">
      <c r="D424" s="46">
        <v>1</v>
      </c>
      <c r="E424" s="46" t="s">
        <v>45</v>
      </c>
      <c r="F424" s="51">
        <f>L143</f>
        <v>92.178407018153393</v>
      </c>
      <c r="G424" s="52">
        <f>L144</f>
        <v>58.984548688305914</v>
      </c>
      <c r="H424" s="50">
        <f>L145</f>
        <v>20.179222614840988</v>
      </c>
      <c r="I424" s="50">
        <f>L146</f>
        <v>5.2204475853945826</v>
      </c>
      <c r="J424" s="50">
        <f>L147</f>
        <v>14.958775029446409</v>
      </c>
      <c r="K424" s="56"/>
    </row>
    <row r="425" spans="4:11" x14ac:dyDescent="0.25">
      <c r="D425" s="46">
        <v>2</v>
      </c>
      <c r="E425" s="46" t="s">
        <v>46</v>
      </c>
      <c r="F425" s="51">
        <f>L156</f>
        <v>93.19255033810586</v>
      </c>
      <c r="G425" s="51">
        <f>L157</f>
        <v>60.307398948096299</v>
      </c>
      <c r="H425" s="49">
        <f>L158</f>
        <v>17.561531824209677</v>
      </c>
      <c r="I425" s="49">
        <f>L159</f>
        <v>4.6911276732509863</v>
      </c>
      <c r="J425" s="49">
        <f>L160</f>
        <v>12.870404150958693</v>
      </c>
      <c r="K425" s="56"/>
    </row>
    <row r="426" spans="4:11" x14ac:dyDescent="0.25">
      <c r="D426" s="46">
        <v>3</v>
      </c>
      <c r="E426" s="46" t="s">
        <v>47</v>
      </c>
      <c r="F426" s="51">
        <f>L169</f>
        <v>94.358590115825294</v>
      </c>
      <c r="G426" s="52">
        <f>L170</f>
        <v>61.873205083962588</v>
      </c>
      <c r="H426" s="50">
        <f>L171</f>
        <v>14.596621417227558</v>
      </c>
      <c r="I426" s="50">
        <f>L172</f>
        <v>4.0917246464493688</v>
      </c>
      <c r="J426" s="50">
        <f>L173</f>
        <v>10.50489677077819</v>
      </c>
      <c r="K426" s="56"/>
    </row>
    <row r="427" spans="4:11" x14ac:dyDescent="0.25">
      <c r="D427" s="46">
        <v>4</v>
      </c>
      <c r="E427" s="46" t="s">
        <v>48</v>
      </c>
      <c r="F427" s="51">
        <f>L182</f>
        <v>95.700747177197968</v>
      </c>
      <c r="G427" s="52">
        <f>L183</f>
        <v>63.701655702799762</v>
      </c>
      <c r="H427" s="50">
        <f>L184</f>
        <v>11.355799451234724</v>
      </c>
      <c r="I427" s="50">
        <f>L185</f>
        <v>3.4361187328510847</v>
      </c>
      <c r="J427" s="50">
        <f>L186</f>
        <v>7.9196807183836366</v>
      </c>
      <c r="K427" s="56"/>
    </row>
    <row r="428" spans="4:11" ht="15.75" thickBot="1" x14ac:dyDescent="0.3">
      <c r="D428" s="46">
        <v>5</v>
      </c>
      <c r="E428" s="46" t="s">
        <v>49</v>
      </c>
      <c r="F428" s="51">
        <f>L195</f>
        <v>96.715514727325754</v>
      </c>
      <c r="G428" s="52">
        <f>L196</f>
        <v>65.133235601506655</v>
      </c>
      <c r="H428" s="50">
        <f>L197</f>
        <v>8.9289295002611517</v>
      </c>
      <c r="I428" s="50">
        <f>L198</f>
        <v>2.9453631062315244</v>
      </c>
      <c r="J428" s="50">
        <f>L199</f>
        <v>5.9835663940296264</v>
      </c>
      <c r="K428" s="56"/>
    </row>
    <row r="429" spans="4:11" ht="15" customHeight="1" x14ac:dyDescent="0.25">
      <c r="D429" s="124" t="str">
        <f>A202</f>
        <v>Simulation 4: DEAD/PPh3 1.2 eq, Conc 0.4 M, yield of 50%</v>
      </c>
      <c r="E429" s="124"/>
      <c r="F429" s="124"/>
      <c r="G429" s="124"/>
      <c r="H429" s="124"/>
      <c r="I429" s="124"/>
      <c r="J429" s="124"/>
      <c r="K429" s="55"/>
    </row>
    <row r="430" spans="4:11" x14ac:dyDescent="0.25">
      <c r="D430" s="46">
        <v>1</v>
      </c>
      <c r="E430" s="46" t="s">
        <v>45</v>
      </c>
      <c r="F430" s="51">
        <f>L210</f>
        <v>92.178407018153393</v>
      </c>
      <c r="G430" s="52">
        <f>L211</f>
        <v>42.131820491647083</v>
      </c>
      <c r="H430" s="50">
        <f>L212</f>
        <v>28.25091166077738</v>
      </c>
      <c r="I430" s="50">
        <f>L213</f>
        <v>7.3086266195524141</v>
      </c>
      <c r="J430" s="50">
        <f>L214</f>
        <v>20.94228504122497</v>
      </c>
      <c r="K430" s="56"/>
    </row>
    <row r="431" spans="4:11" x14ac:dyDescent="0.25">
      <c r="D431" s="46">
        <v>2</v>
      </c>
      <c r="E431" s="46" t="s">
        <v>46</v>
      </c>
      <c r="F431" s="51">
        <f>L223</f>
        <v>93.19255033810586</v>
      </c>
      <c r="G431" s="51">
        <f>L224</f>
        <v>43.076713534354504</v>
      </c>
      <c r="H431" s="49">
        <f>L225</f>
        <v>24.586144553893547</v>
      </c>
      <c r="I431" s="49">
        <f>L226</f>
        <v>6.5675787425513796</v>
      </c>
      <c r="J431" s="49">
        <f>L227</f>
        <v>18.018565811342171</v>
      </c>
      <c r="K431" s="56"/>
    </row>
    <row r="432" spans="4:11" x14ac:dyDescent="0.25">
      <c r="D432" s="46">
        <v>3</v>
      </c>
      <c r="E432" s="46" t="s">
        <v>47</v>
      </c>
      <c r="F432" s="51">
        <f>L236</f>
        <v>94.358590115825294</v>
      </c>
      <c r="G432" s="52">
        <f>L237</f>
        <v>44.195146488544715</v>
      </c>
      <c r="H432" s="50">
        <f>L238</f>
        <v>20.43526998411858</v>
      </c>
      <c r="I432" s="50">
        <f>L239</f>
        <v>5.7284145050291153</v>
      </c>
      <c r="J432" s="50">
        <f>L240</f>
        <v>14.706855479089464</v>
      </c>
      <c r="K432" s="56"/>
    </row>
    <row r="433" spans="4:11" x14ac:dyDescent="0.25">
      <c r="D433" s="46">
        <v>4</v>
      </c>
      <c r="E433" s="46" t="s">
        <v>48</v>
      </c>
      <c r="F433" s="51">
        <f>L249</f>
        <v>95.700747177197968</v>
      </c>
      <c r="G433" s="52">
        <f>L250</f>
        <v>45.501182644856968</v>
      </c>
      <c r="H433" s="50">
        <f>L251</f>
        <v>15.898119231728613</v>
      </c>
      <c r="I433" s="50">
        <f>L252</f>
        <v>4.8105662259915194</v>
      </c>
      <c r="J433" s="50">
        <f>L253</f>
        <v>11.087553005737092</v>
      </c>
      <c r="K433" s="56"/>
    </row>
    <row r="434" spans="4:11" ht="15.75" thickBot="1" x14ac:dyDescent="0.3">
      <c r="D434" s="46">
        <v>5</v>
      </c>
      <c r="E434" s="46" t="s">
        <v>49</v>
      </c>
      <c r="F434" s="51">
        <f>L262</f>
        <v>96.715514727325754</v>
      </c>
      <c r="G434" s="52">
        <f>L263</f>
        <v>46.523739715361899</v>
      </c>
      <c r="H434" s="50">
        <f>L264</f>
        <v>12.500501300365613</v>
      </c>
      <c r="I434" s="50">
        <f>L265</f>
        <v>4.1235083487241342</v>
      </c>
      <c r="J434" s="50">
        <f>L266</f>
        <v>8.3769929516414781</v>
      </c>
      <c r="K434" s="56"/>
    </row>
    <row r="435" spans="4:11" ht="15" customHeight="1" x14ac:dyDescent="0.25">
      <c r="D435" s="124" t="str">
        <f>A269</f>
        <v xml:space="preserve">Simulation 5: DEAD/PPh3 1.2 eq, Scale x5, Conc 0.4 M, yield of 90% </v>
      </c>
      <c r="E435" s="124"/>
      <c r="F435" s="124"/>
      <c r="G435" s="124"/>
      <c r="H435" s="124"/>
      <c r="I435" s="124"/>
      <c r="J435" s="124"/>
      <c r="K435" s="55"/>
    </row>
    <row r="436" spans="4:11" x14ac:dyDescent="0.25">
      <c r="D436" s="46">
        <v>1</v>
      </c>
      <c r="E436" s="46" t="s">
        <v>45</v>
      </c>
      <c r="F436" s="51">
        <f>L277</f>
        <v>92.178407018153393</v>
      </c>
      <c r="G436" s="52">
        <f>L278</f>
        <v>75.837276884964766</v>
      </c>
      <c r="H436" s="50">
        <f>L279</f>
        <v>15.689816791880848</v>
      </c>
      <c r="I436" s="50">
        <f>L280</f>
        <v>4.0603481219735631</v>
      </c>
      <c r="J436" s="50">
        <f>L281</f>
        <v>11.629468669907283</v>
      </c>
      <c r="K436" s="56"/>
    </row>
    <row r="437" spans="4:11" x14ac:dyDescent="0.25">
      <c r="D437" s="46">
        <v>2</v>
      </c>
      <c r="E437" s="46" t="s">
        <v>46</v>
      </c>
      <c r="F437" s="51">
        <f>L290</f>
        <v>93.19255033810586</v>
      </c>
      <c r="G437" s="51">
        <f>L291</f>
        <v>77.538084361838116</v>
      </c>
      <c r="H437" s="49">
        <f>L292</f>
        <v>13.662055710195583</v>
      </c>
      <c r="I437" s="49">
        <f>L293</f>
        <v>3.6486548569729891</v>
      </c>
      <c r="J437" s="49">
        <f>L294</f>
        <v>10.013400853222594</v>
      </c>
      <c r="K437" s="56"/>
    </row>
    <row r="438" spans="4:11" x14ac:dyDescent="0.25">
      <c r="D438" s="46">
        <v>3</v>
      </c>
      <c r="E438" s="46" t="s">
        <v>47</v>
      </c>
      <c r="F438" s="51">
        <f>L303</f>
        <v>94.358590115825294</v>
      </c>
      <c r="G438" s="52">
        <f>L304</f>
        <v>79.551263679380469</v>
      </c>
      <c r="H438" s="50">
        <f>L305</f>
        <v>11.352777083960104</v>
      </c>
      <c r="I438" s="50">
        <f>L306</f>
        <v>3.1824525027939528</v>
      </c>
      <c r="J438" s="50">
        <f>L307</f>
        <v>8.1703245811661507</v>
      </c>
      <c r="K438" s="56"/>
    </row>
    <row r="439" spans="4:11" x14ac:dyDescent="0.25">
      <c r="D439" s="46">
        <v>4</v>
      </c>
      <c r="E439" s="46" t="s">
        <v>48</v>
      </c>
      <c r="F439" s="51">
        <f>L316</f>
        <v>95.700747177197968</v>
      </c>
      <c r="G439" s="52">
        <f>L317</f>
        <v>81.902128760742542</v>
      </c>
      <c r="H439" s="50">
        <f>L318</f>
        <v>8.8322884620714497</v>
      </c>
      <c r="I439" s="50">
        <f>L319</f>
        <v>2.6725367922175112</v>
      </c>
      <c r="J439" s="50">
        <f>L320</f>
        <v>6.1597516698539403</v>
      </c>
      <c r="K439" s="56"/>
    </row>
    <row r="440" spans="4:11" ht="15.75" thickBot="1" x14ac:dyDescent="0.3">
      <c r="D440" s="46">
        <v>5</v>
      </c>
      <c r="E440" s="46" t="s">
        <v>49</v>
      </c>
      <c r="F440" s="51">
        <f>L329</f>
        <v>96.715514727325754</v>
      </c>
      <c r="G440" s="52">
        <f>L330</f>
        <v>83.74273148765144</v>
      </c>
      <c r="H440" s="50">
        <f>L331</f>
        <v>6.9447229446475598</v>
      </c>
      <c r="I440" s="50">
        <f>L332</f>
        <v>2.2908379715134077</v>
      </c>
      <c r="J440" s="50">
        <f>L333</f>
        <v>4.6538849731341525</v>
      </c>
      <c r="K440" s="56"/>
    </row>
    <row r="441" spans="4:11" ht="15" customHeight="1" x14ac:dyDescent="0.25">
      <c r="D441" s="124" t="str">
        <f>A336</f>
        <v>Simulation 6: DEAD/PPh3 1.2 eq, Conc 0.8 M, yield of 90%</v>
      </c>
      <c r="E441" s="124"/>
      <c r="F441" s="124"/>
      <c r="G441" s="124"/>
      <c r="H441" s="124"/>
      <c r="I441" s="124"/>
      <c r="J441" s="124"/>
      <c r="K441" s="55"/>
    </row>
    <row r="442" spans="4:11" x14ac:dyDescent="0.25">
      <c r="D442" s="46">
        <v>1</v>
      </c>
      <c r="E442" s="46" t="s">
        <v>45</v>
      </c>
      <c r="F442" s="51">
        <f>L344</f>
        <v>92.178407018153393</v>
      </c>
      <c r="G442" s="52">
        <f>L345</f>
        <v>75.837276884964751</v>
      </c>
      <c r="H442" s="50">
        <f>L346</f>
        <v>9.8675324764001964</v>
      </c>
      <c r="I442" s="50">
        <f>L347</f>
        <v>4.0603481219735631</v>
      </c>
      <c r="J442" s="50">
        <f>L348</f>
        <v>5.8071843544266342</v>
      </c>
      <c r="K442" s="56"/>
    </row>
    <row r="443" spans="4:11" x14ac:dyDescent="0.25">
      <c r="D443" s="46">
        <v>2</v>
      </c>
      <c r="E443" s="46" t="s">
        <v>46</v>
      </c>
      <c r="F443" s="51">
        <f>L357</f>
        <v>93.19255033810586</v>
      </c>
      <c r="G443" s="51">
        <f>L358</f>
        <v>77.538084361838116</v>
      </c>
      <c r="H443" s="49">
        <f>L359</f>
        <v>8.6451074056253585</v>
      </c>
      <c r="I443" s="49">
        <f>L360</f>
        <v>3.6486548569729891</v>
      </c>
      <c r="J443" s="49">
        <f>L361</f>
        <v>4.9964525486523694</v>
      </c>
      <c r="K443" s="56"/>
    </row>
    <row r="444" spans="4:11" x14ac:dyDescent="0.25">
      <c r="D444" s="46">
        <v>3</v>
      </c>
      <c r="E444" s="46" t="s">
        <v>47</v>
      </c>
      <c r="F444" s="51">
        <f>L370</f>
        <v>94.358590115825294</v>
      </c>
      <c r="G444" s="52">
        <f>L371</f>
        <v>79.551263679380483</v>
      </c>
      <c r="H444" s="50">
        <f>L372</f>
        <v>7.26058537477335</v>
      </c>
      <c r="I444" s="50">
        <f>L373</f>
        <v>3.1824525027939532</v>
      </c>
      <c r="J444" s="50">
        <f>L374</f>
        <v>4.0781328719793972</v>
      </c>
      <c r="K444" s="56"/>
    </row>
    <row r="445" spans="4:11" x14ac:dyDescent="0.25">
      <c r="D445" s="46">
        <v>4</v>
      </c>
      <c r="E445" s="46" t="s">
        <v>48</v>
      </c>
      <c r="F445" s="51">
        <f>L383</f>
        <v>95.700747177197968</v>
      </c>
      <c r="G445" s="52">
        <f>L384</f>
        <v>81.902128760742556</v>
      </c>
      <c r="H445" s="50">
        <f>L385</f>
        <v>5.7470563213446075</v>
      </c>
      <c r="I445" s="50">
        <f>L386</f>
        <v>2.6725367922175103</v>
      </c>
      <c r="J445" s="50">
        <f>L387</f>
        <v>3.0745195291270968</v>
      </c>
      <c r="K445" s="56"/>
    </row>
    <row r="446" spans="4:11" ht="15.75" thickBot="1" x14ac:dyDescent="0.3">
      <c r="D446" s="46">
        <v>5</v>
      </c>
      <c r="E446" s="46" t="s">
        <v>49</v>
      </c>
      <c r="F446" s="51">
        <f>L396</f>
        <v>96.715514727325754</v>
      </c>
      <c r="G446" s="52">
        <f>L397</f>
        <v>83.742731487651426</v>
      </c>
      <c r="H446" s="50">
        <f>L398</f>
        <v>4.6137336015821075</v>
      </c>
      <c r="I446" s="50">
        <f>L399</f>
        <v>2.2908379715134077</v>
      </c>
      <c r="J446" s="50">
        <f>L400</f>
        <v>2.3228956300686994</v>
      </c>
      <c r="K446" s="56"/>
    </row>
    <row r="447" spans="4:11" x14ac:dyDescent="0.25">
      <c r="D447" s="124"/>
      <c r="E447" s="124"/>
      <c r="F447" s="124"/>
      <c r="G447" s="124"/>
      <c r="H447" s="124"/>
      <c r="I447" s="124"/>
      <c r="J447" s="124"/>
    </row>
  </sheetData>
  <mergeCells count="9">
    <mergeCell ref="D447:J447"/>
    <mergeCell ref="D435:J435"/>
    <mergeCell ref="D441:J441"/>
    <mergeCell ref="D409:D410"/>
    <mergeCell ref="E409:E410"/>
    <mergeCell ref="D411:J411"/>
    <mergeCell ref="D417:J417"/>
    <mergeCell ref="D423:J423"/>
    <mergeCell ref="D429:J429"/>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1025" r:id="rId4">
          <objectPr defaultSize="0" autoPict="0" altText="" r:id="rId5">
            <anchor moveWithCells="1" sizeWithCells="1">
              <from>
                <xdr:col>10</xdr:col>
                <xdr:colOff>1257300</xdr:colOff>
                <xdr:row>408</xdr:row>
                <xdr:rowOff>38100</xdr:rowOff>
              </from>
              <to>
                <xdr:col>21</xdr:col>
                <xdr:colOff>228600</xdr:colOff>
                <xdr:row>418</xdr:row>
                <xdr:rowOff>38100</xdr:rowOff>
              </to>
            </anchor>
          </objectPr>
        </oleObject>
      </mc:Choice>
      <mc:Fallback>
        <oleObject progId="ChemDraw.Document.6.0"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V455"/>
  <sheetViews>
    <sheetView zoomScale="70" zoomScaleNormal="70" workbookViewId="0">
      <selection activeCell="N348" sqref="N348"/>
    </sheetView>
  </sheetViews>
  <sheetFormatPr defaultColWidth="8.85546875" defaultRowHeight="15" x14ac:dyDescent="0.25"/>
  <cols>
    <col min="1" max="1" width="12" customWidth="1"/>
    <col min="2" max="2" width="1.7109375" customWidth="1"/>
    <col min="3" max="3" width="51.85546875" customWidth="1"/>
    <col min="4" max="4" width="10.140625" style="2" customWidth="1"/>
    <col min="5" max="5" width="13.42578125" style="2" customWidth="1"/>
    <col min="6" max="6" width="8.85546875" style="2"/>
    <col min="7" max="7" width="10.7109375" customWidth="1"/>
    <col min="8" max="8" width="11" bestFit="1" customWidth="1"/>
    <col min="9" max="9" width="6.85546875" customWidth="1"/>
    <col min="10" max="10" width="11.42578125" bestFit="1" customWidth="1"/>
    <col min="11" max="11" width="18.85546875" customWidth="1"/>
    <col min="12" max="12" width="9.7109375" customWidth="1"/>
    <col min="13" max="13" width="11.7109375" customWidth="1"/>
    <col min="14" max="14" width="10.140625" customWidth="1"/>
    <col min="15" max="15" width="11" customWidth="1"/>
    <col min="16" max="16" width="12.7109375"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2" s="41" customFormat="1" x14ac:dyDescent="0.2">
      <c r="A1" s="40" t="s">
        <v>68</v>
      </c>
      <c r="D1" s="42"/>
      <c r="E1" s="42"/>
      <c r="F1" s="42"/>
    </row>
    <row r="2" spans="1:22" x14ac:dyDescent="0.2">
      <c r="B2" s="5"/>
      <c r="C2" s="8" t="s">
        <v>26</v>
      </c>
    </row>
    <row r="3" spans="1:22" ht="32.1" x14ac:dyDescent="0.2">
      <c r="C3" s="23" t="s">
        <v>13</v>
      </c>
      <c r="D3" s="26" t="s">
        <v>21</v>
      </c>
      <c r="E3" s="26" t="s">
        <v>14</v>
      </c>
      <c r="F3" s="23" t="s">
        <v>12</v>
      </c>
      <c r="G3" s="23" t="s">
        <v>15</v>
      </c>
      <c r="H3" s="24" t="s">
        <v>1</v>
      </c>
      <c r="I3" s="25" t="s">
        <v>25</v>
      </c>
      <c r="J3" s="23" t="s">
        <v>2</v>
      </c>
      <c r="K3" s="26" t="s">
        <v>32</v>
      </c>
      <c r="L3" s="26" t="s">
        <v>22</v>
      </c>
      <c r="M3" s="25" t="s">
        <v>7</v>
      </c>
      <c r="N3" s="25" t="s">
        <v>16</v>
      </c>
      <c r="O3" s="25" t="s">
        <v>17</v>
      </c>
      <c r="P3" s="25" t="s">
        <v>18</v>
      </c>
      <c r="Q3" s="26" t="s">
        <v>9</v>
      </c>
      <c r="R3" s="26" t="s">
        <v>23</v>
      </c>
      <c r="S3" s="25" t="s">
        <v>8</v>
      </c>
      <c r="T3" s="25" t="s">
        <v>19</v>
      </c>
      <c r="U3" s="25" t="s">
        <v>20</v>
      </c>
      <c r="V3" s="25" t="s">
        <v>24</v>
      </c>
    </row>
    <row r="4" spans="1:22" x14ac:dyDescent="0.25">
      <c r="A4" t="s">
        <v>51</v>
      </c>
      <c r="C4" s="121" t="s">
        <v>28</v>
      </c>
      <c r="D4" s="10">
        <f>0.023*E4</f>
        <v>2.8087599999999999</v>
      </c>
      <c r="E4" s="10">
        <v>122.12</v>
      </c>
      <c r="F4" s="10">
        <v>1</v>
      </c>
      <c r="G4" s="12">
        <f>D4/E4</f>
        <v>2.3E-2</v>
      </c>
      <c r="H4" s="9"/>
      <c r="I4" s="9"/>
      <c r="J4" s="10" t="s">
        <v>31</v>
      </c>
      <c r="K4" s="10">
        <v>262.29000000000002</v>
      </c>
      <c r="L4" s="30">
        <f>G5*K4</f>
        <v>7.2392040000000009</v>
      </c>
      <c r="M4" s="9" t="s">
        <v>30</v>
      </c>
      <c r="N4" s="9">
        <v>57.5</v>
      </c>
      <c r="O4" s="9">
        <v>0.88900000000000001</v>
      </c>
      <c r="P4" s="13">
        <f>N4*O4</f>
        <v>51.1175</v>
      </c>
      <c r="Q4" s="10"/>
      <c r="R4" s="10"/>
      <c r="S4" s="9"/>
      <c r="T4" s="9"/>
      <c r="U4" s="9"/>
      <c r="V4" s="13">
        <f>T4*U4</f>
        <v>0</v>
      </c>
    </row>
    <row r="5" spans="1:22" x14ac:dyDescent="0.2">
      <c r="C5" s="10" t="s">
        <v>34</v>
      </c>
      <c r="D5" s="10">
        <f>E5*G5</f>
        <v>2.984664</v>
      </c>
      <c r="E5" s="10">
        <v>108.14</v>
      </c>
      <c r="F5" s="10">
        <v>1.2</v>
      </c>
      <c r="G5" s="12">
        <f>G4*F5</f>
        <v>2.76E-2</v>
      </c>
      <c r="H5" s="1"/>
      <c r="I5" s="1"/>
      <c r="J5" s="34" t="s">
        <v>36</v>
      </c>
      <c r="K5" s="35">
        <v>247.08</v>
      </c>
      <c r="L5" s="30">
        <f>G5*K5</f>
        <v>6.8194080000000001</v>
      </c>
      <c r="M5" s="1"/>
      <c r="N5" s="3"/>
      <c r="O5" s="3"/>
      <c r="P5" s="12">
        <f t="shared" ref="P5" si="0">N5*O5</f>
        <v>0</v>
      </c>
      <c r="Q5" s="10"/>
      <c r="R5" s="10"/>
      <c r="S5" s="9"/>
      <c r="T5" s="9"/>
      <c r="U5" s="9"/>
      <c r="V5" s="13">
        <f t="shared" ref="V5" si="1">T5*U5</f>
        <v>0</v>
      </c>
    </row>
    <row r="6" spans="1:22" x14ac:dyDescent="0.2">
      <c r="C6" s="12" t="s">
        <v>4</v>
      </c>
      <c r="D6" s="13">
        <f>SUM(D4:D5)</f>
        <v>5.7934239999999999</v>
      </c>
      <c r="E6" s="13">
        <f>SUM(E4:E5)</f>
        <v>230.26</v>
      </c>
      <c r="F6" s="12"/>
      <c r="G6" s="12">
        <f>SUM(G4:G5)</f>
        <v>5.0599999999999999E-2</v>
      </c>
      <c r="I6" s="32">
        <f>SUM(I4:I5)</f>
        <v>0</v>
      </c>
      <c r="L6" s="33">
        <f>SUM(L4:L5)</f>
        <v>14.058612</v>
      </c>
      <c r="P6" s="32">
        <f>SUM(P4:P5)</f>
        <v>51.1175</v>
      </c>
      <c r="R6" s="32">
        <f>SUM(R4:R5)</f>
        <v>0</v>
      </c>
      <c r="V6" s="32">
        <f>SUM(V4:V5)</f>
        <v>0</v>
      </c>
    </row>
    <row r="7" spans="1:22" x14ac:dyDescent="0.2">
      <c r="C7" s="5"/>
      <c r="D7" s="4"/>
      <c r="E7" s="4"/>
      <c r="F7" s="4"/>
      <c r="G7" s="5"/>
      <c r="H7" s="5"/>
      <c r="I7" s="5"/>
      <c r="M7" s="5"/>
      <c r="N7" s="5"/>
      <c r="O7" s="5"/>
      <c r="P7" s="5"/>
      <c r="Q7" s="5"/>
      <c r="R7" s="5"/>
      <c r="S7" s="5"/>
      <c r="T7" s="5"/>
      <c r="U7" s="5"/>
      <c r="V7" s="5"/>
    </row>
    <row r="8" spans="1:22" x14ac:dyDescent="0.2">
      <c r="C8" s="5"/>
      <c r="D8" s="4"/>
      <c r="E8" s="4"/>
      <c r="F8" s="4"/>
      <c r="G8" s="5"/>
      <c r="H8" s="5"/>
      <c r="K8" s="14" t="s">
        <v>56</v>
      </c>
      <c r="L8" s="66">
        <f>(T10/G4)*100</f>
        <v>90</v>
      </c>
      <c r="O8" s="5"/>
      <c r="P8" s="5"/>
      <c r="Q8" s="5"/>
      <c r="R8" s="5"/>
      <c r="S8" s="5"/>
    </row>
    <row r="9" spans="1:22" x14ac:dyDescent="0.2">
      <c r="C9" s="5"/>
      <c r="D9" s="4"/>
      <c r="E9" s="4"/>
      <c r="F9" s="4"/>
      <c r="G9" s="5"/>
      <c r="H9" s="5"/>
      <c r="K9" s="7" t="s">
        <v>57</v>
      </c>
      <c r="L9" s="65">
        <f>(S10/(E6)*100)</f>
        <v>92.178407018153393</v>
      </c>
      <c r="R9" s="6" t="s">
        <v>10</v>
      </c>
      <c r="S9" s="6" t="s">
        <v>11</v>
      </c>
      <c r="T9" s="6" t="s">
        <v>0</v>
      </c>
    </row>
    <row r="10" spans="1:22" x14ac:dyDescent="0.2">
      <c r="C10" s="5"/>
      <c r="D10" s="4"/>
      <c r="E10" s="4"/>
      <c r="F10" s="4"/>
      <c r="G10" s="5"/>
      <c r="H10" s="5"/>
      <c r="K10" s="14" t="s">
        <v>58</v>
      </c>
      <c r="L10" s="66">
        <f>(R10/D6)*100</f>
        <v>75.837276884964751</v>
      </c>
      <c r="P10" s="5"/>
      <c r="Q10" s="6" t="s">
        <v>3</v>
      </c>
      <c r="R10" s="11">
        <f>S10*T10</f>
        <v>4.3935750000000002</v>
      </c>
      <c r="S10" s="11">
        <v>212.25</v>
      </c>
      <c r="T10" s="31">
        <f>G4*0.9</f>
        <v>2.07E-2</v>
      </c>
    </row>
    <row r="11" spans="1:22" ht="17.25" x14ac:dyDescent="0.25">
      <c r="C11" s="5"/>
      <c r="D11" s="4"/>
      <c r="E11" s="4"/>
      <c r="F11" s="4"/>
      <c r="G11" s="5"/>
      <c r="H11" s="5"/>
      <c r="K11" s="7" t="s">
        <v>59</v>
      </c>
      <c r="L11" s="16">
        <f>(D6+I6+L6+P6+R6+V6)/R10</f>
        <v>16.153027090694934</v>
      </c>
      <c r="O11" s="5"/>
      <c r="P11" s="5"/>
      <c r="S11" s="2"/>
      <c r="T11" s="4"/>
    </row>
    <row r="12" spans="1:22" ht="17.25" x14ac:dyDescent="0.25">
      <c r="C12" s="5"/>
      <c r="D12" s="4"/>
      <c r="E12" s="4"/>
      <c r="F12" s="4"/>
      <c r="G12" s="5"/>
      <c r="H12" s="5"/>
      <c r="I12" s="5"/>
      <c r="K12" s="17" t="s">
        <v>60</v>
      </c>
      <c r="L12" s="18">
        <f>(D6+I6+L6)/R10</f>
        <v>4.5184242900143952</v>
      </c>
      <c r="O12" s="5"/>
      <c r="P12" s="5"/>
      <c r="S12" s="5"/>
    </row>
    <row r="13" spans="1:22" ht="17.25" x14ac:dyDescent="0.25">
      <c r="C13" s="5"/>
      <c r="D13" s="4"/>
      <c r="E13" s="4"/>
      <c r="F13" s="4"/>
      <c r="G13" s="5"/>
      <c r="H13" s="5"/>
      <c r="I13" s="5"/>
      <c r="K13" s="19" t="s">
        <v>61</v>
      </c>
      <c r="L13" s="20">
        <f>(P6+V6)/R10</f>
        <v>11.634602800680538</v>
      </c>
      <c r="M13" s="5"/>
      <c r="N13" s="115" t="s">
        <v>131</v>
      </c>
      <c r="O13" s="17">
        <f>G4/N4*1000</f>
        <v>0.4</v>
      </c>
      <c r="P13" s="5"/>
      <c r="U13" s="5"/>
      <c r="V13" s="5"/>
    </row>
    <row r="14" spans="1:22" x14ac:dyDescent="0.25">
      <c r="C14" s="8"/>
      <c r="D14"/>
      <c r="E14" s="4"/>
      <c r="F14" s="4"/>
      <c r="G14" s="5"/>
      <c r="H14" s="5"/>
      <c r="I14" s="5"/>
      <c r="K14" s="5"/>
      <c r="L14" s="5"/>
      <c r="M14" s="5"/>
      <c r="N14" s="5"/>
      <c r="O14" s="5"/>
      <c r="P14" s="5"/>
      <c r="Q14" s="5"/>
      <c r="R14" s="5"/>
      <c r="S14" s="5"/>
      <c r="T14" s="5"/>
      <c r="U14" s="5"/>
      <c r="V14" s="5"/>
    </row>
    <row r="15" spans="1:22" x14ac:dyDescent="0.2">
      <c r="B15" s="8"/>
      <c r="C15" s="8" t="s">
        <v>26</v>
      </c>
    </row>
    <row r="16" spans="1:22" ht="32.25" x14ac:dyDescent="0.25">
      <c r="C16" s="23" t="s">
        <v>13</v>
      </c>
      <c r="D16" s="26" t="s">
        <v>21</v>
      </c>
      <c r="E16" s="26" t="s">
        <v>14</v>
      </c>
      <c r="F16" s="23" t="s">
        <v>12</v>
      </c>
      <c r="G16" s="23" t="s">
        <v>15</v>
      </c>
      <c r="H16" s="24" t="s">
        <v>1</v>
      </c>
      <c r="I16" s="25" t="s">
        <v>25</v>
      </c>
      <c r="J16" s="23" t="s">
        <v>2</v>
      </c>
      <c r="K16" s="116" t="s">
        <v>32</v>
      </c>
      <c r="L16" s="26" t="s">
        <v>22</v>
      </c>
      <c r="M16" s="25" t="s">
        <v>7</v>
      </c>
      <c r="N16" s="25" t="s">
        <v>16</v>
      </c>
      <c r="O16" s="25" t="s">
        <v>17</v>
      </c>
      <c r="P16" s="25" t="s">
        <v>18</v>
      </c>
      <c r="Q16" s="26" t="s">
        <v>9</v>
      </c>
      <c r="R16" s="26" t="s">
        <v>23</v>
      </c>
      <c r="S16" s="25" t="s">
        <v>8</v>
      </c>
      <c r="T16" s="25" t="s">
        <v>19</v>
      </c>
      <c r="U16" s="25" t="s">
        <v>20</v>
      </c>
      <c r="V16" s="25" t="s">
        <v>24</v>
      </c>
    </row>
    <row r="17" spans="1:22" x14ac:dyDescent="0.25">
      <c r="A17" t="s">
        <v>52</v>
      </c>
      <c r="C17" s="121" t="s">
        <v>33</v>
      </c>
      <c r="D17" s="10">
        <f>0.023*E17</f>
        <v>3.6011099999999998</v>
      </c>
      <c r="E17" s="10">
        <v>156.57</v>
      </c>
      <c r="F17" s="10">
        <v>1</v>
      </c>
      <c r="G17" s="29">
        <f>D17/E17</f>
        <v>2.3E-2</v>
      </c>
      <c r="H17" s="9"/>
      <c r="I17" s="9"/>
      <c r="J17" s="10" t="s">
        <v>31</v>
      </c>
      <c r="K17" s="10">
        <v>262.29000000000002</v>
      </c>
      <c r="L17" s="30">
        <f>K17*G18</f>
        <v>7.2392040000000009</v>
      </c>
      <c r="M17" s="9" t="s">
        <v>30</v>
      </c>
      <c r="N17" s="9">
        <v>57.5</v>
      </c>
      <c r="O17" s="9">
        <v>0.88900000000000001</v>
      </c>
      <c r="P17" s="13">
        <f>N17*O17</f>
        <v>51.1175</v>
      </c>
      <c r="Q17" s="10"/>
      <c r="R17" s="10"/>
      <c r="S17" s="9"/>
      <c r="T17" s="9"/>
      <c r="U17" s="9"/>
      <c r="V17" s="13">
        <f>T17*U17</f>
        <v>0</v>
      </c>
    </row>
    <row r="18" spans="1:22" x14ac:dyDescent="0.25">
      <c r="C18" s="10" t="s">
        <v>34</v>
      </c>
      <c r="D18" s="10">
        <f>E18*G18</f>
        <v>2.984664</v>
      </c>
      <c r="E18" s="10">
        <v>108.14</v>
      </c>
      <c r="F18" s="10">
        <v>1.2</v>
      </c>
      <c r="G18" s="29">
        <f>G17*F18</f>
        <v>2.76E-2</v>
      </c>
      <c r="H18" s="1"/>
      <c r="I18" s="1"/>
      <c r="J18" s="34" t="s">
        <v>36</v>
      </c>
      <c r="K18" s="35">
        <v>247.08</v>
      </c>
      <c r="L18" s="30">
        <f>K18*G18</f>
        <v>6.8194080000000001</v>
      </c>
      <c r="M18" s="1"/>
      <c r="N18" s="3"/>
      <c r="O18" s="3"/>
      <c r="P18" s="27">
        <f t="shared" ref="P18" si="2">N18*O18</f>
        <v>0</v>
      </c>
      <c r="Q18" s="10"/>
      <c r="R18" s="10"/>
      <c r="S18" s="9"/>
      <c r="T18" s="9"/>
      <c r="U18" s="9"/>
      <c r="V18" s="13">
        <f t="shared" ref="V18" si="3">T18*U18</f>
        <v>0</v>
      </c>
    </row>
    <row r="19" spans="1:22" x14ac:dyDescent="0.25">
      <c r="C19" s="12" t="s">
        <v>4</v>
      </c>
      <c r="D19" s="13">
        <f>SUM(D17:D18)</f>
        <v>6.5857739999999998</v>
      </c>
      <c r="E19" s="13">
        <f>SUM(E17:E18)</f>
        <v>264.70999999999998</v>
      </c>
      <c r="F19" s="12"/>
      <c r="G19" s="29">
        <f>SUM(G17:G18)</f>
        <v>5.0599999999999999E-2</v>
      </c>
      <c r="I19" s="13">
        <f>SUM(I17:I18)</f>
        <v>0</v>
      </c>
      <c r="L19" s="30">
        <f>SUM(L17:L18)</f>
        <v>14.058612</v>
      </c>
      <c r="P19" s="13">
        <f>SUM(P17:P18)</f>
        <v>51.1175</v>
      </c>
      <c r="R19" s="13">
        <f>SUM(R17:R18)</f>
        <v>0</v>
      </c>
      <c r="V19" s="13">
        <f>SUM(V17:V18)</f>
        <v>0</v>
      </c>
    </row>
    <row r="20" spans="1:22" x14ac:dyDescent="0.25">
      <c r="C20" s="5"/>
      <c r="D20" s="4"/>
      <c r="E20" s="4"/>
      <c r="F20" s="4"/>
      <c r="G20" s="5"/>
      <c r="H20" s="5"/>
      <c r="I20" s="5"/>
      <c r="M20" s="5"/>
      <c r="N20" s="5"/>
      <c r="O20" s="5"/>
      <c r="P20" s="5"/>
      <c r="Q20" s="5"/>
      <c r="R20" s="5"/>
      <c r="S20" s="5"/>
      <c r="T20" s="5"/>
      <c r="U20" s="5"/>
      <c r="V20" s="5"/>
    </row>
    <row r="21" spans="1:22" x14ac:dyDescent="0.25">
      <c r="B21" s="5"/>
      <c r="C21" s="5"/>
      <c r="D21" s="4"/>
      <c r="E21" s="4"/>
      <c r="F21" s="4"/>
      <c r="G21" s="5"/>
      <c r="H21" s="5"/>
      <c r="K21" s="14" t="s">
        <v>56</v>
      </c>
      <c r="L21" s="66">
        <f>(T23/G17)*100</f>
        <v>90</v>
      </c>
      <c r="O21" s="5"/>
      <c r="P21" s="5"/>
      <c r="Q21" s="5"/>
      <c r="R21" s="5"/>
      <c r="S21" s="5"/>
    </row>
    <row r="22" spans="1:22" x14ac:dyDescent="0.25">
      <c r="B22" s="5"/>
      <c r="C22" s="5"/>
      <c r="D22" s="4"/>
      <c r="E22" s="4"/>
      <c r="F22" s="4"/>
      <c r="G22" s="5"/>
      <c r="H22" s="5"/>
      <c r="K22" s="7" t="s">
        <v>57</v>
      </c>
      <c r="L22" s="65">
        <f>(S23/(E19)*100)</f>
        <v>93.19255033810586</v>
      </c>
      <c r="R22" s="6" t="s">
        <v>10</v>
      </c>
      <c r="S22" s="6" t="s">
        <v>11</v>
      </c>
      <c r="T22" s="6" t="s">
        <v>0</v>
      </c>
    </row>
    <row r="23" spans="1:22" x14ac:dyDescent="0.25">
      <c r="B23" s="5"/>
      <c r="C23" s="5"/>
      <c r="D23" s="4"/>
      <c r="E23" s="4"/>
      <c r="F23" s="4"/>
      <c r="G23" s="5"/>
      <c r="H23" s="5"/>
      <c r="K23" s="14" t="s">
        <v>58</v>
      </c>
      <c r="L23" s="66">
        <f>(R23/D19)*100</f>
        <v>77.538084361838116</v>
      </c>
      <c r="P23" s="5"/>
      <c r="Q23" s="6" t="s">
        <v>3</v>
      </c>
      <c r="R23" s="11">
        <f>S23*T23</f>
        <v>5.1064829999999999</v>
      </c>
      <c r="S23" s="11">
        <v>246.69</v>
      </c>
      <c r="T23" s="31">
        <f>G17*0.9</f>
        <v>2.07E-2</v>
      </c>
    </row>
    <row r="24" spans="1:22" ht="17.25" x14ac:dyDescent="0.25">
      <c r="B24" s="5"/>
      <c r="C24" s="5"/>
      <c r="D24" s="4"/>
      <c r="E24" s="4"/>
      <c r="F24" s="4"/>
      <c r="G24" s="5"/>
      <c r="H24" s="5"/>
      <c r="K24" s="7" t="s">
        <v>59</v>
      </c>
      <c r="L24" s="16">
        <f>(D19+I19+L19+P19+R19+V19)/R23</f>
        <v>14.05309407668644</v>
      </c>
      <c r="O24" s="5"/>
      <c r="P24" s="5"/>
      <c r="S24" s="2"/>
      <c r="T24" s="4"/>
    </row>
    <row r="25" spans="1:22" ht="17.25" x14ac:dyDescent="0.25">
      <c r="B25" s="5"/>
      <c r="C25" s="5"/>
      <c r="D25" s="4"/>
      <c r="E25" s="4"/>
      <c r="F25" s="4"/>
      <c r="G25" s="5"/>
      <c r="H25" s="5"/>
      <c r="I25" s="5"/>
      <c r="K25" s="17" t="s">
        <v>60</v>
      </c>
      <c r="L25" s="18">
        <f>(D19+I19+L19)/R23</f>
        <v>4.0427797370519007</v>
      </c>
      <c r="O25" s="5"/>
      <c r="P25" s="5"/>
      <c r="S25" s="5"/>
    </row>
    <row r="26" spans="1:22" ht="17.25" x14ac:dyDescent="0.25">
      <c r="B26" s="5"/>
      <c r="C26" s="5"/>
      <c r="D26" s="4"/>
      <c r="E26" s="4"/>
      <c r="F26" s="4"/>
      <c r="G26" s="5"/>
      <c r="H26" s="5"/>
      <c r="I26" s="5"/>
      <c r="K26" s="19" t="s">
        <v>61</v>
      </c>
      <c r="L26" s="20">
        <f>(P19+V19)/R23</f>
        <v>10.010314339634538</v>
      </c>
      <c r="M26" s="5"/>
      <c r="N26" s="5"/>
      <c r="O26" s="5"/>
      <c r="P26" s="5"/>
      <c r="U26" s="5"/>
      <c r="V26" s="5"/>
    </row>
    <row r="27" spans="1:22" x14ac:dyDescent="0.25">
      <c r="B27" s="5"/>
      <c r="C27" s="8"/>
      <c r="D27"/>
      <c r="E27" s="4"/>
      <c r="F27" s="4"/>
      <c r="G27" s="5"/>
      <c r="H27" s="5"/>
      <c r="I27" s="5"/>
      <c r="K27" s="5"/>
      <c r="L27" s="5"/>
      <c r="M27" s="5"/>
      <c r="N27" s="5"/>
      <c r="O27" s="5"/>
      <c r="P27" s="5"/>
      <c r="Q27" s="5"/>
      <c r="R27" s="5"/>
      <c r="S27" s="5"/>
      <c r="T27" s="5"/>
      <c r="U27" s="5"/>
      <c r="V27" s="5"/>
    </row>
    <row r="28" spans="1:22" x14ac:dyDescent="0.25">
      <c r="B28" s="5"/>
      <c r="C28" s="8" t="s">
        <v>26</v>
      </c>
    </row>
    <row r="29" spans="1:22" ht="32.25" x14ac:dyDescent="0.25">
      <c r="C29" s="23" t="s">
        <v>13</v>
      </c>
      <c r="D29" s="26" t="s">
        <v>21</v>
      </c>
      <c r="E29" s="26" t="s">
        <v>14</v>
      </c>
      <c r="F29" s="23" t="s">
        <v>12</v>
      </c>
      <c r="G29" s="23" t="s">
        <v>15</v>
      </c>
      <c r="H29" s="24" t="s">
        <v>1</v>
      </c>
      <c r="I29" s="25" t="s">
        <v>25</v>
      </c>
      <c r="J29" s="23" t="s">
        <v>2</v>
      </c>
      <c r="K29" s="116" t="s">
        <v>32</v>
      </c>
      <c r="L29" s="26" t="s">
        <v>22</v>
      </c>
      <c r="M29" s="25" t="s">
        <v>7</v>
      </c>
      <c r="N29" s="25" t="s">
        <v>16</v>
      </c>
      <c r="O29" s="25" t="s">
        <v>17</v>
      </c>
      <c r="P29" s="25" t="s">
        <v>18</v>
      </c>
      <c r="Q29" s="26" t="s">
        <v>9</v>
      </c>
      <c r="R29" s="26" t="s">
        <v>23</v>
      </c>
      <c r="S29" s="25" t="s">
        <v>8</v>
      </c>
      <c r="T29" s="25" t="s">
        <v>19</v>
      </c>
      <c r="U29" s="25" t="s">
        <v>20</v>
      </c>
      <c r="V29" s="25" t="s">
        <v>24</v>
      </c>
    </row>
    <row r="30" spans="1:22" x14ac:dyDescent="0.25">
      <c r="A30" t="s">
        <v>53</v>
      </c>
      <c r="C30" s="121" t="s">
        <v>35</v>
      </c>
      <c r="D30" s="10">
        <f>0.023*E30</f>
        <v>4.8799099999999997</v>
      </c>
      <c r="E30" s="10">
        <v>212.17</v>
      </c>
      <c r="F30" s="10">
        <v>1</v>
      </c>
      <c r="G30" s="29">
        <f>D30/E30</f>
        <v>2.3E-2</v>
      </c>
      <c r="H30" s="9"/>
      <c r="I30" s="9"/>
      <c r="J30" s="10" t="s">
        <v>31</v>
      </c>
      <c r="K30" s="10">
        <v>262.29000000000002</v>
      </c>
      <c r="L30" s="30">
        <f>K30*G31</f>
        <v>7.2392040000000009</v>
      </c>
      <c r="M30" s="9" t="s">
        <v>30</v>
      </c>
      <c r="N30" s="9">
        <v>57.5</v>
      </c>
      <c r="O30" s="9">
        <v>0.88900000000000001</v>
      </c>
      <c r="P30" s="13">
        <f>N30*O30</f>
        <v>51.1175</v>
      </c>
      <c r="Q30" s="10"/>
      <c r="R30" s="10"/>
      <c r="S30" s="9"/>
      <c r="T30" s="9"/>
      <c r="U30" s="9"/>
      <c r="V30" s="13">
        <f>T30*U30</f>
        <v>0</v>
      </c>
    </row>
    <row r="31" spans="1:22" x14ac:dyDescent="0.25">
      <c r="C31" s="10" t="s">
        <v>34</v>
      </c>
      <c r="D31" s="10">
        <f>E31*G31</f>
        <v>2.984664</v>
      </c>
      <c r="E31" s="10">
        <v>108.14</v>
      </c>
      <c r="F31" s="10">
        <v>1.2</v>
      </c>
      <c r="G31" s="29">
        <f>G30*F31</f>
        <v>2.76E-2</v>
      </c>
      <c r="H31" s="1"/>
      <c r="I31" s="1"/>
      <c r="J31" s="34" t="s">
        <v>36</v>
      </c>
      <c r="K31" s="35">
        <v>247.08</v>
      </c>
      <c r="L31" s="30">
        <f>K31*G31</f>
        <v>6.8194080000000001</v>
      </c>
      <c r="M31" s="1"/>
      <c r="N31" s="3"/>
      <c r="O31" s="3"/>
      <c r="P31" s="27">
        <f t="shared" ref="P31" si="4">N31*O31</f>
        <v>0</v>
      </c>
      <c r="Q31" s="10"/>
      <c r="R31" s="10"/>
      <c r="S31" s="9"/>
      <c r="T31" s="9"/>
      <c r="U31" s="9"/>
      <c r="V31" s="13">
        <f t="shared" ref="V31" si="5">T31*U31</f>
        <v>0</v>
      </c>
    </row>
    <row r="32" spans="1:22" x14ac:dyDescent="0.25">
      <c r="C32" s="12" t="s">
        <v>4</v>
      </c>
      <c r="D32" s="13">
        <f>SUM(D30:D31)</f>
        <v>7.8645739999999993</v>
      </c>
      <c r="E32" s="13">
        <f>SUM(E30:E31)</f>
        <v>320.31</v>
      </c>
      <c r="F32" s="12"/>
      <c r="G32" s="29">
        <f>SUM(G30:G31)</f>
        <v>5.0599999999999999E-2</v>
      </c>
      <c r="I32" s="13">
        <f>SUM(I30:I31)</f>
        <v>0</v>
      </c>
      <c r="L32" s="30">
        <f>SUM(L30:L31)</f>
        <v>14.058612</v>
      </c>
      <c r="P32" s="13">
        <f>SUM(P30:P31)</f>
        <v>51.1175</v>
      </c>
      <c r="R32" s="13">
        <f>SUM(R30:R31)</f>
        <v>0</v>
      </c>
      <c r="V32" s="13">
        <f>SUM(V30:V31)</f>
        <v>0</v>
      </c>
    </row>
    <row r="33" spans="1:22" x14ac:dyDescent="0.25">
      <c r="C33" s="5"/>
      <c r="D33" s="4"/>
      <c r="E33" s="4"/>
      <c r="F33" s="4"/>
      <c r="G33" s="5"/>
      <c r="H33" s="5"/>
      <c r="I33" s="5"/>
      <c r="M33" s="5"/>
      <c r="N33" s="5"/>
      <c r="O33" s="5"/>
      <c r="P33" s="5"/>
      <c r="Q33" s="5"/>
      <c r="R33" s="5"/>
      <c r="S33" s="5"/>
      <c r="T33" s="5"/>
      <c r="U33" s="5"/>
      <c r="V33" s="5"/>
    </row>
    <row r="34" spans="1:22" x14ac:dyDescent="0.25">
      <c r="C34" s="5"/>
      <c r="D34" s="4"/>
      <c r="E34" s="4"/>
      <c r="F34" s="4"/>
      <c r="G34" s="5"/>
      <c r="H34" s="5"/>
      <c r="K34" s="14" t="s">
        <v>56</v>
      </c>
      <c r="L34" s="66">
        <f>(T36/G30)*100</f>
        <v>90</v>
      </c>
      <c r="O34" s="5"/>
      <c r="P34" s="5"/>
      <c r="Q34" s="5"/>
      <c r="R34" s="5"/>
      <c r="S34" s="5"/>
    </row>
    <row r="35" spans="1:22" x14ac:dyDescent="0.25">
      <c r="C35" s="5"/>
      <c r="D35" s="4"/>
      <c r="E35" s="4"/>
      <c r="F35" s="4"/>
      <c r="G35" s="5"/>
      <c r="H35" s="5"/>
      <c r="K35" s="7" t="s">
        <v>57</v>
      </c>
      <c r="L35" s="65">
        <f>(S36/(E32)*100)</f>
        <v>94.358590115825294</v>
      </c>
      <c r="R35" s="6" t="s">
        <v>10</v>
      </c>
      <c r="S35" s="6" t="s">
        <v>11</v>
      </c>
      <c r="T35" s="6" t="s">
        <v>0</v>
      </c>
    </row>
    <row r="36" spans="1:22" x14ac:dyDescent="0.25">
      <c r="C36" s="5"/>
      <c r="D36" s="4"/>
      <c r="E36" s="4"/>
      <c r="F36" s="4"/>
      <c r="G36" s="5"/>
      <c r="H36" s="5"/>
      <c r="K36" s="14" t="s">
        <v>58</v>
      </c>
      <c r="L36" s="66">
        <f>(R36/D32)*100</f>
        <v>79.551263679380483</v>
      </c>
      <c r="P36" s="5"/>
      <c r="Q36" s="6" t="s">
        <v>3</v>
      </c>
      <c r="R36" s="11">
        <f>S36*T36</f>
        <v>6.2563680000000002</v>
      </c>
      <c r="S36" s="11">
        <v>302.24</v>
      </c>
      <c r="T36" s="31">
        <f>G30*0.9</f>
        <v>2.07E-2</v>
      </c>
    </row>
    <row r="37" spans="1:22" ht="17.25" x14ac:dyDescent="0.25">
      <c r="C37" s="5"/>
      <c r="D37" s="4"/>
      <c r="E37" s="4"/>
      <c r="F37" s="4"/>
      <c r="G37" s="5"/>
      <c r="H37" s="5"/>
      <c r="K37" s="7" t="s">
        <v>59</v>
      </c>
      <c r="L37" s="16">
        <f>(D32+I32+L32+P32+R32+V32)/R36</f>
        <v>11.674614728545379</v>
      </c>
      <c r="O37" s="5"/>
      <c r="P37" s="5"/>
      <c r="S37" s="2"/>
      <c r="T37" s="4"/>
    </row>
    <row r="38" spans="1:22" ht="17.25" x14ac:dyDescent="0.25">
      <c r="C38" s="5"/>
      <c r="D38" s="4"/>
      <c r="E38" s="4"/>
      <c r="F38" s="4"/>
      <c r="G38" s="5"/>
      <c r="H38" s="5"/>
      <c r="I38" s="5"/>
      <c r="K38" s="17" t="s">
        <v>60</v>
      </c>
      <c r="L38" s="18">
        <f>(D32+I32+L32)/R36</f>
        <v>3.5041394623845656</v>
      </c>
      <c r="O38" s="5"/>
      <c r="P38" s="5"/>
      <c r="S38" s="5"/>
    </row>
    <row r="39" spans="1:22" ht="17.25" x14ac:dyDescent="0.25">
      <c r="C39" s="5"/>
      <c r="D39" s="4"/>
      <c r="E39" s="4"/>
      <c r="F39" s="4"/>
      <c r="G39" s="5"/>
      <c r="H39" s="5"/>
      <c r="I39" s="5"/>
      <c r="K39" s="19" t="s">
        <v>61</v>
      </c>
      <c r="L39" s="20">
        <f>(P32+V32)/R36</f>
        <v>8.170475266160814</v>
      </c>
      <c r="M39" s="5"/>
      <c r="N39" s="5"/>
      <c r="O39" s="5"/>
      <c r="P39" s="5"/>
      <c r="U39" s="5"/>
      <c r="V39" s="5"/>
    </row>
    <row r="40" spans="1:22" x14ac:dyDescent="0.25">
      <c r="C40" s="8"/>
      <c r="D40"/>
      <c r="E40" s="4"/>
      <c r="F40" s="4"/>
      <c r="G40" s="5"/>
      <c r="H40" s="5"/>
      <c r="I40" s="5"/>
      <c r="K40" s="5"/>
      <c r="L40" s="5"/>
      <c r="M40" s="5"/>
      <c r="N40" s="5"/>
      <c r="O40" s="5"/>
      <c r="P40" s="5"/>
      <c r="Q40" s="5"/>
      <c r="R40" s="5"/>
      <c r="S40" s="5"/>
      <c r="T40" s="5"/>
      <c r="U40" s="5"/>
      <c r="V40" s="5"/>
    </row>
    <row r="41" spans="1:22" x14ac:dyDescent="0.25">
      <c r="B41" s="5"/>
      <c r="C41" s="8" t="s">
        <v>26</v>
      </c>
    </row>
    <row r="42" spans="1:22" ht="32.25" x14ac:dyDescent="0.25">
      <c r="C42" s="23" t="s">
        <v>13</v>
      </c>
      <c r="D42" s="26" t="s">
        <v>21</v>
      </c>
      <c r="E42" s="26" t="s">
        <v>14</v>
      </c>
      <c r="F42" s="23" t="s">
        <v>12</v>
      </c>
      <c r="G42" s="23" t="s">
        <v>15</v>
      </c>
      <c r="H42" s="24" t="s">
        <v>1</v>
      </c>
      <c r="I42" s="25" t="s">
        <v>25</v>
      </c>
      <c r="J42" s="23" t="s">
        <v>2</v>
      </c>
      <c r="K42" s="116" t="s">
        <v>32</v>
      </c>
      <c r="L42" s="26" t="s">
        <v>22</v>
      </c>
      <c r="M42" s="25" t="s">
        <v>7</v>
      </c>
      <c r="N42" s="25" t="s">
        <v>16</v>
      </c>
      <c r="O42" s="25" t="s">
        <v>17</v>
      </c>
      <c r="P42" s="25" t="s">
        <v>18</v>
      </c>
      <c r="Q42" s="26" t="s">
        <v>9</v>
      </c>
      <c r="R42" s="26" t="s">
        <v>23</v>
      </c>
      <c r="S42" s="25" t="s">
        <v>8</v>
      </c>
      <c r="T42" s="25" t="s">
        <v>19</v>
      </c>
      <c r="U42" s="25" t="s">
        <v>20</v>
      </c>
      <c r="V42" s="25" t="s">
        <v>24</v>
      </c>
    </row>
    <row r="43" spans="1:22" ht="30" x14ac:dyDescent="0.25">
      <c r="A43" t="s">
        <v>54</v>
      </c>
      <c r="C43" s="123" t="s">
        <v>132</v>
      </c>
      <c r="D43" s="10">
        <f>0.023*E43</f>
        <v>7.1477099999999991</v>
      </c>
      <c r="E43" s="10">
        <v>310.77</v>
      </c>
      <c r="F43" s="10">
        <v>1</v>
      </c>
      <c r="G43" s="29">
        <f>D43/E43</f>
        <v>2.3E-2</v>
      </c>
      <c r="H43" s="9"/>
      <c r="I43" s="9"/>
      <c r="J43" s="10" t="s">
        <v>31</v>
      </c>
      <c r="K43" s="10">
        <v>262.29000000000002</v>
      </c>
      <c r="L43" s="30">
        <f>K43*G44</f>
        <v>7.2392040000000009</v>
      </c>
      <c r="M43" s="9" t="s">
        <v>30</v>
      </c>
      <c r="N43" s="9">
        <v>57.5</v>
      </c>
      <c r="O43" s="9">
        <v>0.88900000000000001</v>
      </c>
      <c r="P43" s="13">
        <f>N43*O43</f>
        <v>51.1175</v>
      </c>
      <c r="Q43" s="10"/>
      <c r="R43" s="10"/>
      <c r="S43" s="9"/>
      <c r="T43" s="9"/>
      <c r="U43" s="9"/>
      <c r="V43" s="13">
        <f>T43*U43</f>
        <v>0</v>
      </c>
    </row>
    <row r="44" spans="1:22" x14ac:dyDescent="0.25">
      <c r="C44" s="10" t="s">
        <v>34</v>
      </c>
      <c r="D44" s="10">
        <f>E44*G44</f>
        <v>2.984664</v>
      </c>
      <c r="E44" s="10">
        <v>108.14</v>
      </c>
      <c r="F44" s="10">
        <v>1.2</v>
      </c>
      <c r="G44" s="29">
        <f>G43*F44</f>
        <v>2.76E-2</v>
      </c>
      <c r="H44" s="1"/>
      <c r="I44" s="1"/>
      <c r="J44" s="34" t="s">
        <v>36</v>
      </c>
      <c r="K44" s="35">
        <v>247.08</v>
      </c>
      <c r="L44" s="30">
        <f>K44*G44</f>
        <v>6.8194080000000001</v>
      </c>
      <c r="M44" s="1"/>
      <c r="N44" s="3"/>
      <c r="O44" s="3"/>
      <c r="P44" s="27">
        <f t="shared" ref="P44" si="6">N44*O44</f>
        <v>0</v>
      </c>
      <c r="Q44" s="10"/>
      <c r="R44" s="10"/>
      <c r="S44" s="9"/>
      <c r="T44" s="9"/>
      <c r="U44" s="9"/>
      <c r="V44" s="13">
        <f t="shared" ref="V44" si="7">T44*U44</f>
        <v>0</v>
      </c>
    </row>
    <row r="45" spans="1:22" x14ac:dyDescent="0.25">
      <c r="C45" s="12" t="s">
        <v>4</v>
      </c>
      <c r="D45" s="13">
        <f>SUM(D43:D44)</f>
        <v>10.132373999999999</v>
      </c>
      <c r="E45" s="13">
        <f>SUM(E43:E44)</f>
        <v>418.90999999999997</v>
      </c>
      <c r="F45" s="12"/>
      <c r="G45" s="29">
        <f>SUM(G43:G44)</f>
        <v>5.0599999999999999E-2</v>
      </c>
      <c r="I45" s="13">
        <f>SUM(I43:I44)</f>
        <v>0</v>
      </c>
      <c r="L45" s="30">
        <f>SUM(L43:L44)</f>
        <v>14.058612</v>
      </c>
      <c r="P45" s="13">
        <f>SUM(P43:P44)</f>
        <v>51.1175</v>
      </c>
      <c r="R45" s="13">
        <f>SUM(R43:R44)</f>
        <v>0</v>
      </c>
      <c r="V45" s="13">
        <f>SUM(V43:V44)</f>
        <v>0</v>
      </c>
    </row>
    <row r="46" spans="1:22" x14ac:dyDescent="0.25">
      <c r="C46" s="5"/>
      <c r="D46" s="4"/>
      <c r="E46" s="4"/>
      <c r="F46" s="4"/>
      <c r="G46" s="5"/>
      <c r="H46" s="5"/>
      <c r="I46" s="5"/>
      <c r="M46" s="5"/>
      <c r="N46" s="5"/>
      <c r="O46" s="5"/>
      <c r="P46" s="5"/>
      <c r="Q46" s="5"/>
      <c r="R46" s="5"/>
      <c r="S46" s="5"/>
      <c r="T46" s="5"/>
      <c r="U46" s="5"/>
      <c r="V46" s="5"/>
    </row>
    <row r="47" spans="1:22" x14ac:dyDescent="0.25">
      <c r="C47" s="5"/>
      <c r="D47" s="4"/>
      <c r="E47" s="4"/>
      <c r="F47" s="4"/>
      <c r="G47" s="5"/>
      <c r="H47" s="5"/>
      <c r="K47" s="14" t="s">
        <v>56</v>
      </c>
      <c r="L47" s="66">
        <f>(T49/G43)*100</f>
        <v>90</v>
      </c>
      <c r="O47" s="5"/>
      <c r="P47" s="5"/>
      <c r="Q47" s="5"/>
      <c r="R47" s="5"/>
      <c r="S47" s="5"/>
    </row>
    <row r="48" spans="1:22" x14ac:dyDescent="0.25">
      <c r="C48" s="5"/>
      <c r="D48" s="4"/>
      <c r="E48" s="4"/>
      <c r="F48" s="4"/>
      <c r="G48" s="5"/>
      <c r="H48" s="5"/>
      <c r="K48" s="7" t="s">
        <v>57</v>
      </c>
      <c r="L48" s="65">
        <f>(S49/(E45)*100)</f>
        <v>95.700747177197968</v>
      </c>
      <c r="R48" s="6" t="s">
        <v>10</v>
      </c>
      <c r="S48" s="6" t="s">
        <v>11</v>
      </c>
      <c r="T48" s="6" t="s">
        <v>0</v>
      </c>
    </row>
    <row r="49" spans="1:22" x14ac:dyDescent="0.25">
      <c r="C49" s="5"/>
      <c r="D49" s="4"/>
      <c r="E49" s="4"/>
      <c r="F49" s="4"/>
      <c r="G49" s="5"/>
      <c r="H49" s="5"/>
      <c r="K49" s="14" t="s">
        <v>58</v>
      </c>
      <c r="L49" s="66">
        <f>(R49/D45)*100</f>
        <v>81.902128760742556</v>
      </c>
      <c r="P49" s="5"/>
      <c r="Q49" s="6" t="s">
        <v>3</v>
      </c>
      <c r="R49" s="11">
        <f>S49*T49</f>
        <v>8.2986299999999993</v>
      </c>
      <c r="S49" s="11">
        <v>400.9</v>
      </c>
      <c r="T49" s="31">
        <f>G43*0.9</f>
        <v>2.07E-2</v>
      </c>
    </row>
    <row r="50" spans="1:22" ht="17.25" x14ac:dyDescent="0.25">
      <c r="C50" s="5"/>
      <c r="D50" s="4"/>
      <c r="E50" s="4"/>
      <c r="F50" s="4"/>
      <c r="G50" s="5"/>
      <c r="H50" s="5"/>
      <c r="K50" s="7" t="s">
        <v>59</v>
      </c>
      <c r="L50" s="16">
        <f>(D45+I45+L45+P45+R45+V45)/R49</f>
        <v>9.0748094565006525</v>
      </c>
      <c r="O50" s="5"/>
      <c r="P50" s="5"/>
      <c r="S50" s="2"/>
      <c r="T50" s="4"/>
    </row>
    <row r="51" spans="1:22" ht="17.25" x14ac:dyDescent="0.25">
      <c r="C51" s="5"/>
      <c r="D51" s="4"/>
      <c r="E51" s="4"/>
      <c r="F51" s="4"/>
      <c r="G51" s="5"/>
      <c r="H51" s="5"/>
      <c r="I51" s="5"/>
      <c r="K51" s="17" t="s">
        <v>60</v>
      </c>
      <c r="L51" s="18">
        <f>(D45+I45+L45)/R49</f>
        <v>2.9150577866467118</v>
      </c>
      <c r="O51" s="5"/>
      <c r="P51" s="5"/>
      <c r="S51" s="5"/>
    </row>
    <row r="52" spans="1:22" ht="17.25" x14ac:dyDescent="0.25">
      <c r="C52" s="5"/>
      <c r="D52" s="4"/>
      <c r="E52" s="4"/>
      <c r="F52" s="4"/>
      <c r="G52" s="5"/>
      <c r="H52" s="5"/>
      <c r="I52" s="5"/>
      <c r="K52" s="19" t="s">
        <v>61</v>
      </c>
      <c r="L52" s="20">
        <f>(P45+V45)/R49</f>
        <v>6.1597516698539403</v>
      </c>
      <c r="M52" s="5"/>
      <c r="N52" s="5"/>
      <c r="O52" s="5"/>
      <c r="P52" s="5"/>
      <c r="U52" s="5"/>
      <c r="V52" s="5"/>
    </row>
    <row r="53" spans="1:22" x14ac:dyDescent="0.25">
      <c r="C53" s="8"/>
      <c r="D53"/>
      <c r="E53" s="4"/>
      <c r="F53" s="4"/>
      <c r="G53" s="5"/>
      <c r="H53" s="5"/>
      <c r="I53" s="5"/>
      <c r="K53" s="5"/>
      <c r="L53" s="5"/>
      <c r="M53" s="5"/>
      <c r="N53" s="5"/>
      <c r="O53" s="5"/>
      <c r="P53" s="5"/>
      <c r="Q53" s="5"/>
      <c r="R53" s="5"/>
      <c r="S53" s="5"/>
      <c r="T53" s="5"/>
      <c r="U53" s="5"/>
      <c r="V53" s="5"/>
    </row>
    <row r="54" spans="1:22" x14ac:dyDescent="0.25">
      <c r="B54" s="5"/>
      <c r="C54" s="8" t="s">
        <v>26</v>
      </c>
    </row>
    <row r="55" spans="1:22" ht="32.25" x14ac:dyDescent="0.25">
      <c r="C55" s="23" t="s">
        <v>13</v>
      </c>
      <c r="D55" s="26" t="s">
        <v>21</v>
      </c>
      <c r="E55" s="26" t="s">
        <v>14</v>
      </c>
      <c r="F55" s="23" t="s">
        <v>12</v>
      </c>
      <c r="G55" s="23" t="s">
        <v>15</v>
      </c>
      <c r="H55" s="24" t="s">
        <v>1</v>
      </c>
      <c r="I55" s="25" t="s">
        <v>25</v>
      </c>
      <c r="J55" s="23" t="s">
        <v>2</v>
      </c>
      <c r="K55" s="116" t="s">
        <v>32</v>
      </c>
      <c r="L55" s="26" t="s">
        <v>22</v>
      </c>
      <c r="M55" s="25" t="s">
        <v>7</v>
      </c>
      <c r="N55" s="25" t="s">
        <v>16</v>
      </c>
      <c r="O55" s="25" t="s">
        <v>17</v>
      </c>
      <c r="P55" s="25" t="s">
        <v>18</v>
      </c>
      <c r="Q55" s="26" t="s">
        <v>9</v>
      </c>
      <c r="R55" s="26" t="s">
        <v>23</v>
      </c>
      <c r="S55" s="25" t="s">
        <v>8</v>
      </c>
      <c r="T55" s="25" t="s">
        <v>19</v>
      </c>
      <c r="U55" s="25" t="s">
        <v>20</v>
      </c>
      <c r="V55" s="25" t="s">
        <v>24</v>
      </c>
    </row>
    <row r="56" spans="1:22" x14ac:dyDescent="0.25">
      <c r="A56" t="s">
        <v>55</v>
      </c>
      <c r="C56" s="121" t="s">
        <v>50</v>
      </c>
      <c r="D56" s="10">
        <f>0.023*E56</f>
        <v>10.131499999999999</v>
      </c>
      <c r="E56" s="10">
        <v>440.5</v>
      </c>
      <c r="F56" s="10">
        <v>1</v>
      </c>
      <c r="G56" s="29">
        <f>D56/E56</f>
        <v>2.2999999999999996E-2</v>
      </c>
      <c r="H56" s="9"/>
      <c r="I56" s="9"/>
      <c r="J56" s="10" t="s">
        <v>31</v>
      </c>
      <c r="K56" s="10">
        <v>262.29000000000002</v>
      </c>
      <c r="L56" s="30">
        <f>K56*G57</f>
        <v>7.239204</v>
      </c>
      <c r="M56" s="9" t="s">
        <v>30</v>
      </c>
      <c r="N56" s="9">
        <v>57.5</v>
      </c>
      <c r="O56" s="9">
        <v>0.88900000000000001</v>
      </c>
      <c r="P56" s="13">
        <f>N56*O56</f>
        <v>51.1175</v>
      </c>
      <c r="Q56" s="10"/>
      <c r="R56" s="10"/>
      <c r="S56" s="9"/>
      <c r="T56" s="9"/>
      <c r="U56" s="9"/>
      <c r="V56" s="13">
        <f>T56*U56</f>
        <v>0</v>
      </c>
    </row>
    <row r="57" spans="1:22" x14ac:dyDescent="0.25">
      <c r="C57" s="10" t="s">
        <v>34</v>
      </c>
      <c r="D57" s="10">
        <f>E57*G57</f>
        <v>2.9846639999999995</v>
      </c>
      <c r="E57" s="10">
        <v>108.14</v>
      </c>
      <c r="F57" s="10">
        <v>1.2</v>
      </c>
      <c r="G57" s="29">
        <f>G56*F57</f>
        <v>2.7599999999999996E-2</v>
      </c>
      <c r="H57" s="1"/>
      <c r="I57" s="1"/>
      <c r="J57" s="34" t="s">
        <v>36</v>
      </c>
      <c r="K57" s="35">
        <v>247.08</v>
      </c>
      <c r="L57" s="30">
        <f>K57*G57</f>
        <v>6.8194079999999992</v>
      </c>
      <c r="M57" s="1"/>
      <c r="N57" s="3"/>
      <c r="O57" s="3"/>
      <c r="P57" s="27">
        <f t="shared" ref="P57" si="8">N57*O57</f>
        <v>0</v>
      </c>
      <c r="Q57" s="10"/>
      <c r="R57" s="10"/>
      <c r="S57" s="9"/>
      <c r="T57" s="9"/>
      <c r="U57" s="9"/>
      <c r="V57" s="13">
        <f t="shared" ref="V57" si="9">T57*U57</f>
        <v>0</v>
      </c>
    </row>
    <row r="58" spans="1:22" x14ac:dyDescent="0.25">
      <c r="C58" s="12" t="s">
        <v>4</v>
      </c>
      <c r="D58" s="13">
        <f>SUM(D56:D57)</f>
        <v>13.116163999999998</v>
      </c>
      <c r="E58" s="13">
        <f>SUM(E56:E57)</f>
        <v>548.64</v>
      </c>
      <c r="F58" s="12"/>
      <c r="G58" s="29">
        <f>SUM(G56:G57)</f>
        <v>5.0599999999999992E-2</v>
      </c>
      <c r="I58" s="13">
        <f>SUM(I56:I57)</f>
        <v>0</v>
      </c>
      <c r="L58" s="30">
        <f>SUM(L56:L57)</f>
        <v>14.058612</v>
      </c>
      <c r="P58" s="13">
        <f>SUM(P56:P57)</f>
        <v>51.1175</v>
      </c>
      <c r="R58" s="13">
        <f>SUM(R56:R57)</f>
        <v>0</v>
      </c>
      <c r="V58" s="13">
        <f>SUM(V56:V57)</f>
        <v>0</v>
      </c>
    </row>
    <row r="59" spans="1:22" x14ac:dyDescent="0.25">
      <c r="C59" s="5"/>
      <c r="D59" s="4"/>
      <c r="E59" s="4"/>
      <c r="F59" s="4"/>
      <c r="G59" s="5"/>
      <c r="H59" s="5"/>
      <c r="I59" s="5"/>
      <c r="M59" s="5"/>
      <c r="N59" s="5"/>
      <c r="O59" s="5"/>
      <c r="P59" s="5"/>
      <c r="Q59" s="5"/>
      <c r="R59" s="5"/>
      <c r="S59" s="5"/>
      <c r="T59" s="5"/>
      <c r="U59" s="5"/>
      <c r="V59" s="5"/>
    </row>
    <row r="60" spans="1:22" x14ac:dyDescent="0.25">
      <c r="C60" s="5"/>
      <c r="D60" s="4"/>
      <c r="E60" s="4"/>
      <c r="F60" s="4"/>
      <c r="G60" s="5"/>
      <c r="H60" s="5"/>
      <c r="K60" s="14" t="s">
        <v>56</v>
      </c>
      <c r="L60" s="66">
        <f>(T62/G56)*100</f>
        <v>90</v>
      </c>
      <c r="O60" s="5"/>
      <c r="P60" s="5"/>
      <c r="Q60" s="5"/>
      <c r="R60" s="5"/>
      <c r="S60" s="5"/>
    </row>
    <row r="61" spans="1:22" x14ac:dyDescent="0.25">
      <c r="C61" s="5"/>
      <c r="D61" s="4"/>
      <c r="E61" s="4"/>
      <c r="F61" s="4"/>
      <c r="G61" s="5"/>
      <c r="H61" s="5"/>
      <c r="K61" s="7" t="s">
        <v>57</v>
      </c>
      <c r="L61" s="65">
        <f>(S62/(E58)*100)</f>
        <v>96.715514727325754</v>
      </c>
      <c r="R61" s="6" t="s">
        <v>10</v>
      </c>
      <c r="S61" s="6" t="s">
        <v>11</v>
      </c>
      <c r="T61" s="6" t="s">
        <v>0</v>
      </c>
    </row>
    <row r="62" spans="1:22" x14ac:dyDescent="0.25">
      <c r="C62" s="5"/>
      <c r="D62" s="4"/>
      <c r="E62" s="4"/>
      <c r="F62" s="4"/>
      <c r="G62" s="5"/>
      <c r="H62" s="5"/>
      <c r="K62" s="14" t="s">
        <v>58</v>
      </c>
      <c r="L62" s="66">
        <f>(R62/D58)*100</f>
        <v>83.742731487651426</v>
      </c>
      <c r="P62" s="5"/>
      <c r="Q62" s="6" t="s">
        <v>3</v>
      </c>
      <c r="R62" s="11">
        <f>S62*T62</f>
        <v>10.983833999999998</v>
      </c>
      <c r="S62" s="11">
        <v>530.62</v>
      </c>
      <c r="T62" s="31">
        <f>G56*0.9</f>
        <v>2.0699999999999996E-2</v>
      </c>
    </row>
    <row r="63" spans="1:22" ht="17.25" x14ac:dyDescent="0.25">
      <c r="C63" s="5"/>
      <c r="D63" s="4"/>
      <c r="E63" s="4"/>
      <c r="F63" s="4"/>
      <c r="G63" s="5"/>
      <c r="H63" s="5"/>
      <c r="K63" s="7" t="s">
        <v>59</v>
      </c>
      <c r="L63" s="16">
        <f>(D58+I58+L58+P58+R58+V58)/R62</f>
        <v>7.1279551384334479</v>
      </c>
      <c r="O63" s="5"/>
      <c r="P63" s="5"/>
      <c r="S63" s="2"/>
      <c r="T63" s="4"/>
    </row>
    <row r="64" spans="1:22" ht="17.25" x14ac:dyDescent="0.25">
      <c r="C64" s="5"/>
      <c r="D64" s="4"/>
      <c r="E64" s="4"/>
      <c r="F64" s="4"/>
      <c r="G64" s="5"/>
      <c r="H64" s="5"/>
      <c r="I64" s="5"/>
      <c r="K64" s="17" t="s">
        <v>60</v>
      </c>
      <c r="L64" s="18">
        <f>(D58+I58+L58)/R62</f>
        <v>2.4740701652992936</v>
      </c>
      <c r="O64" s="5"/>
      <c r="P64" s="5"/>
      <c r="S64" s="5"/>
    </row>
    <row r="65" spans="1:22" ht="17.25" x14ac:dyDescent="0.25">
      <c r="C65" s="5"/>
      <c r="D65" s="4"/>
      <c r="E65" s="4"/>
      <c r="F65" s="4"/>
      <c r="G65" s="5"/>
      <c r="H65" s="5"/>
      <c r="I65" s="5"/>
      <c r="K65" s="19" t="s">
        <v>61</v>
      </c>
      <c r="L65" s="20">
        <f>(P58+V58)/R62</f>
        <v>4.6538849731341543</v>
      </c>
      <c r="M65" s="5"/>
      <c r="N65" s="5"/>
      <c r="O65" s="5"/>
      <c r="P65" s="5"/>
      <c r="U65" s="5"/>
      <c r="V65" s="5"/>
    </row>
    <row r="66" spans="1:22" x14ac:dyDescent="0.25">
      <c r="C66" s="8"/>
      <c r="D66"/>
      <c r="E66" s="4"/>
      <c r="F66" s="4"/>
      <c r="G66" s="5"/>
      <c r="H66" s="5"/>
      <c r="I66" s="5"/>
      <c r="K66" s="5"/>
      <c r="L66" s="5"/>
      <c r="M66" s="5"/>
      <c r="N66" s="5"/>
      <c r="O66" s="5"/>
      <c r="P66" s="5"/>
      <c r="Q66" s="5"/>
      <c r="R66" s="5"/>
      <c r="S66" s="5"/>
      <c r="T66" s="5"/>
      <c r="U66" s="5"/>
      <c r="V66" s="5"/>
    </row>
    <row r="67" spans="1:22" x14ac:dyDescent="0.25">
      <c r="C67" s="8"/>
      <c r="D67"/>
      <c r="E67" s="4"/>
      <c r="F67" s="4"/>
      <c r="G67" s="5"/>
      <c r="H67" s="5"/>
      <c r="I67" s="5"/>
      <c r="M67" s="5"/>
      <c r="N67" s="5"/>
      <c r="O67" s="5"/>
      <c r="P67" s="5"/>
      <c r="Q67" s="5"/>
      <c r="R67" s="5"/>
      <c r="S67" s="5"/>
      <c r="T67" s="5"/>
      <c r="U67" s="5"/>
      <c r="V67" s="5"/>
    </row>
    <row r="68" spans="1:22" s="41" customFormat="1" x14ac:dyDescent="0.25">
      <c r="A68" s="40" t="s">
        <v>69</v>
      </c>
      <c r="D68" s="42"/>
      <c r="E68" s="42"/>
      <c r="F68" s="42"/>
    </row>
    <row r="69" spans="1:22" x14ac:dyDescent="0.25">
      <c r="B69" s="5"/>
      <c r="C69" s="8" t="s">
        <v>26</v>
      </c>
    </row>
    <row r="70" spans="1:22" ht="32.25" x14ac:dyDescent="0.25">
      <c r="C70" s="23" t="s">
        <v>13</v>
      </c>
      <c r="D70" s="26" t="s">
        <v>21</v>
      </c>
      <c r="E70" s="26" t="s">
        <v>14</v>
      </c>
      <c r="F70" s="23" t="s">
        <v>12</v>
      </c>
      <c r="G70" s="23" t="s">
        <v>15</v>
      </c>
      <c r="H70" s="24" t="s">
        <v>1</v>
      </c>
      <c r="I70" s="25" t="s">
        <v>25</v>
      </c>
      <c r="J70" s="23" t="s">
        <v>2</v>
      </c>
      <c r="K70" s="26" t="s">
        <v>32</v>
      </c>
      <c r="L70" s="26" t="s">
        <v>22</v>
      </c>
      <c r="M70" s="25" t="s">
        <v>7</v>
      </c>
      <c r="N70" s="25" t="s">
        <v>16</v>
      </c>
      <c r="O70" s="25" t="s">
        <v>17</v>
      </c>
      <c r="P70" s="25" t="s">
        <v>18</v>
      </c>
      <c r="Q70" s="26" t="s">
        <v>9</v>
      </c>
      <c r="R70" s="26" t="s">
        <v>23</v>
      </c>
      <c r="S70" s="25" t="s">
        <v>8</v>
      </c>
      <c r="T70" s="25" t="s">
        <v>19</v>
      </c>
      <c r="U70" s="25" t="s">
        <v>20</v>
      </c>
      <c r="V70" s="25" t="s">
        <v>24</v>
      </c>
    </row>
    <row r="71" spans="1:22" x14ac:dyDescent="0.25">
      <c r="A71" t="s">
        <v>51</v>
      </c>
      <c r="C71" s="121" t="s">
        <v>28</v>
      </c>
      <c r="D71" s="10">
        <f>0.023*E71</f>
        <v>2.8087599999999999</v>
      </c>
      <c r="E71" s="10">
        <v>122.12</v>
      </c>
      <c r="F71" s="10">
        <v>1</v>
      </c>
      <c r="G71" s="12">
        <f>D71/E71</f>
        <v>2.3E-2</v>
      </c>
      <c r="H71" s="9"/>
      <c r="I71" s="9"/>
      <c r="J71" s="10" t="s">
        <v>31</v>
      </c>
      <c r="K71" s="10">
        <v>262.29000000000002</v>
      </c>
      <c r="L71" s="30">
        <f>G72*K71</f>
        <v>7.2392040000000009</v>
      </c>
      <c r="M71" s="9" t="s">
        <v>30</v>
      </c>
      <c r="N71" s="9">
        <v>57.5</v>
      </c>
      <c r="O71" s="9">
        <v>0.88900000000000001</v>
      </c>
      <c r="P71" s="13">
        <f>N71*O71</f>
        <v>51.1175</v>
      </c>
      <c r="Q71" s="10"/>
      <c r="R71" s="10"/>
      <c r="S71" s="9"/>
      <c r="T71" s="9"/>
      <c r="U71" s="9"/>
      <c r="V71" s="13">
        <f>T71*U71</f>
        <v>0</v>
      </c>
    </row>
    <row r="72" spans="1:22" x14ac:dyDescent="0.25">
      <c r="C72" s="10" t="s">
        <v>34</v>
      </c>
      <c r="D72" s="10">
        <f>E72*G72</f>
        <v>2.984664</v>
      </c>
      <c r="E72" s="10">
        <v>108.14</v>
      </c>
      <c r="F72" s="10">
        <v>1.2</v>
      </c>
      <c r="G72" s="12">
        <f>G71*F72</f>
        <v>2.76E-2</v>
      </c>
      <c r="H72" s="1"/>
      <c r="I72" s="1"/>
      <c r="J72" s="34" t="s">
        <v>36</v>
      </c>
      <c r="K72" s="35">
        <v>247.08</v>
      </c>
      <c r="L72" s="30">
        <f>G72*K72</f>
        <v>6.8194080000000001</v>
      </c>
      <c r="M72" s="1"/>
      <c r="N72" s="3"/>
      <c r="O72" s="3"/>
      <c r="P72" s="12">
        <f t="shared" ref="P72" si="10">N72*O72</f>
        <v>0</v>
      </c>
      <c r="Q72" s="10"/>
      <c r="R72" s="10"/>
      <c r="S72" s="9"/>
      <c r="T72" s="9"/>
      <c r="U72" s="9"/>
      <c r="V72" s="13">
        <f t="shared" ref="V72" si="11">T72*U72</f>
        <v>0</v>
      </c>
    </row>
    <row r="73" spans="1:22" x14ac:dyDescent="0.25">
      <c r="C73" s="12" t="s">
        <v>4</v>
      </c>
      <c r="D73" s="13">
        <f>SUM(D71:D72)</f>
        <v>5.7934239999999999</v>
      </c>
      <c r="E73" s="13">
        <f>SUM(E71:E72)</f>
        <v>230.26</v>
      </c>
      <c r="F73" s="12"/>
      <c r="G73" s="12">
        <f>SUM(G71:G72)</f>
        <v>5.0599999999999999E-2</v>
      </c>
      <c r="I73" s="32">
        <f>SUM(I71:I72)</f>
        <v>0</v>
      </c>
      <c r="L73" s="33">
        <f>SUM(L71:L72)</f>
        <v>14.058612</v>
      </c>
      <c r="P73" s="32">
        <f>SUM(P71:P72)</f>
        <v>51.1175</v>
      </c>
      <c r="R73" s="32">
        <f>SUM(R71:R72)</f>
        <v>0</v>
      </c>
      <c r="V73" s="32">
        <f>SUM(V71:V72)</f>
        <v>0</v>
      </c>
    </row>
    <row r="74" spans="1:22" x14ac:dyDescent="0.25">
      <c r="C74" s="5"/>
      <c r="D74" s="4"/>
      <c r="E74" s="4"/>
      <c r="F74" s="4"/>
      <c r="G74" s="5"/>
      <c r="H74" s="5"/>
      <c r="I74" s="5"/>
      <c r="M74" s="5"/>
      <c r="N74" s="5"/>
      <c r="O74" s="5"/>
      <c r="P74" s="5"/>
      <c r="Q74" s="5"/>
      <c r="R74" s="5"/>
      <c r="S74" s="5"/>
      <c r="T74" s="5"/>
      <c r="U74" s="5"/>
      <c r="V74" s="5"/>
    </row>
    <row r="75" spans="1:22" x14ac:dyDescent="0.25">
      <c r="C75" s="5"/>
      <c r="D75" s="4"/>
      <c r="E75" s="4"/>
      <c r="F75" s="4"/>
      <c r="G75" s="5"/>
      <c r="H75" s="5"/>
      <c r="K75" s="14" t="s">
        <v>56</v>
      </c>
      <c r="L75" s="66">
        <f>(T77/G71)*100</f>
        <v>80</v>
      </c>
      <c r="O75" s="5"/>
      <c r="P75" s="5"/>
      <c r="Q75" s="5"/>
      <c r="R75" s="5"/>
      <c r="S75" s="5"/>
    </row>
    <row r="76" spans="1:22" x14ac:dyDescent="0.25">
      <c r="C76" s="5"/>
      <c r="D76" s="4"/>
      <c r="E76" s="4"/>
      <c r="F76" s="4"/>
      <c r="G76" s="5"/>
      <c r="H76" s="5"/>
      <c r="K76" s="7" t="s">
        <v>57</v>
      </c>
      <c r="L76" s="65">
        <f>(S77/(E73)*100)</f>
        <v>92.178407018153393</v>
      </c>
      <c r="R76" s="6" t="s">
        <v>10</v>
      </c>
      <c r="S76" s="6" t="s">
        <v>11</v>
      </c>
      <c r="T76" s="6" t="s">
        <v>0</v>
      </c>
    </row>
    <row r="77" spans="1:22" x14ac:dyDescent="0.25">
      <c r="C77" s="5"/>
      <c r="D77" s="4"/>
      <c r="E77" s="4"/>
      <c r="F77" s="4"/>
      <c r="G77" s="5"/>
      <c r="H77" s="5"/>
      <c r="K77" s="14" t="s">
        <v>58</v>
      </c>
      <c r="L77" s="66">
        <f>(R77/D73)*100</f>
        <v>67.410912786635322</v>
      </c>
      <c r="P77" s="5"/>
      <c r="Q77" s="6" t="s">
        <v>3</v>
      </c>
      <c r="R77" s="11">
        <f>S77*T77</f>
        <v>3.9053999999999998</v>
      </c>
      <c r="S77" s="11">
        <v>212.25</v>
      </c>
      <c r="T77" s="31">
        <f>G71*0.8</f>
        <v>1.84E-2</v>
      </c>
    </row>
    <row r="78" spans="1:22" ht="17.25" x14ac:dyDescent="0.25">
      <c r="C78" s="5"/>
      <c r="D78" s="4"/>
      <c r="E78" s="4"/>
      <c r="F78" s="4"/>
      <c r="G78" s="5"/>
      <c r="H78" s="5"/>
      <c r="K78" s="7" t="s">
        <v>59</v>
      </c>
      <c r="L78" s="16">
        <f>(D73+I73+L73+P73+R73+V73)/R77</f>
        <v>18.172155477031804</v>
      </c>
      <c r="O78" s="5"/>
      <c r="P78" s="5"/>
      <c r="S78" s="2"/>
      <c r="T78" s="4"/>
    </row>
    <row r="79" spans="1:22" ht="17.25" x14ac:dyDescent="0.25">
      <c r="C79" s="5"/>
      <c r="D79" s="4"/>
      <c r="E79" s="4"/>
      <c r="F79" s="4"/>
      <c r="G79" s="5"/>
      <c r="H79" s="5"/>
      <c r="I79" s="5"/>
      <c r="K79" s="17" t="s">
        <v>60</v>
      </c>
      <c r="L79" s="18">
        <f>(D73+I73+L73)/R77</f>
        <v>5.0832273262661953</v>
      </c>
      <c r="O79" s="5"/>
      <c r="P79" s="5"/>
      <c r="S79" s="5"/>
    </row>
    <row r="80" spans="1:22" ht="17.25" x14ac:dyDescent="0.25">
      <c r="C80" s="5"/>
      <c r="D80" s="4"/>
      <c r="E80" s="4"/>
      <c r="F80" s="4"/>
      <c r="G80" s="5"/>
      <c r="H80" s="5"/>
      <c r="I80" s="5"/>
      <c r="K80" s="19" t="s">
        <v>61</v>
      </c>
      <c r="L80" s="20">
        <f>(P73+V73)/R77</f>
        <v>13.088928150765607</v>
      </c>
      <c r="M80" s="5"/>
      <c r="N80" s="115" t="s">
        <v>131</v>
      </c>
      <c r="O80" s="17">
        <f>G71/N71*1000</f>
        <v>0.4</v>
      </c>
      <c r="P80" s="5"/>
      <c r="U80" s="5"/>
      <c r="V80" s="5"/>
    </row>
    <row r="81" spans="1:22" x14ac:dyDescent="0.25">
      <c r="C81" s="8"/>
      <c r="D81"/>
      <c r="E81" s="4"/>
      <c r="F81" s="4"/>
      <c r="G81" s="5"/>
      <c r="H81" s="5"/>
      <c r="I81" s="5"/>
      <c r="K81" s="5"/>
      <c r="L81" s="5"/>
      <c r="M81" s="5"/>
      <c r="N81" s="5"/>
      <c r="O81" s="5"/>
      <c r="P81" s="5"/>
      <c r="Q81" s="5"/>
      <c r="R81" s="5"/>
      <c r="S81" s="5"/>
      <c r="T81" s="5"/>
      <c r="U81" s="5"/>
      <c r="V81" s="5"/>
    </row>
    <row r="82" spans="1:22" x14ac:dyDescent="0.25">
      <c r="B82" s="8"/>
      <c r="C82" s="8" t="s">
        <v>26</v>
      </c>
    </row>
    <row r="83" spans="1:22" ht="34.5" x14ac:dyDescent="0.25">
      <c r="C83" s="23" t="s">
        <v>13</v>
      </c>
      <c r="D83" s="26" t="s">
        <v>21</v>
      </c>
      <c r="E83" s="26" t="s">
        <v>14</v>
      </c>
      <c r="F83" s="23" t="s">
        <v>12</v>
      </c>
      <c r="G83" s="23" t="s">
        <v>15</v>
      </c>
      <c r="H83" s="24" t="s">
        <v>1</v>
      </c>
      <c r="I83" s="25" t="s">
        <v>25</v>
      </c>
      <c r="J83" s="23" t="s">
        <v>2</v>
      </c>
      <c r="K83" s="26" t="s">
        <v>14</v>
      </c>
      <c r="L83" s="26" t="s">
        <v>22</v>
      </c>
      <c r="M83" s="25" t="s">
        <v>7</v>
      </c>
      <c r="N83" s="25" t="s">
        <v>16</v>
      </c>
      <c r="O83" s="25" t="s">
        <v>17</v>
      </c>
      <c r="P83" s="25" t="s">
        <v>18</v>
      </c>
      <c r="Q83" s="26" t="s">
        <v>9</v>
      </c>
      <c r="R83" s="26" t="s">
        <v>23</v>
      </c>
      <c r="S83" s="25" t="s">
        <v>8</v>
      </c>
      <c r="T83" s="25" t="s">
        <v>19</v>
      </c>
      <c r="U83" s="25" t="s">
        <v>20</v>
      </c>
      <c r="V83" s="25" t="s">
        <v>24</v>
      </c>
    </row>
    <row r="84" spans="1:22" x14ac:dyDescent="0.25">
      <c r="A84" t="s">
        <v>52</v>
      </c>
      <c r="C84" s="121" t="s">
        <v>33</v>
      </c>
      <c r="D84" s="10">
        <f>0.023*E84</f>
        <v>3.6011099999999998</v>
      </c>
      <c r="E84" s="10">
        <v>156.57</v>
      </c>
      <c r="F84" s="10">
        <v>1</v>
      </c>
      <c r="G84" s="29">
        <f>D84/E84</f>
        <v>2.3E-2</v>
      </c>
      <c r="H84" s="9"/>
      <c r="I84" s="9"/>
      <c r="J84" s="10" t="s">
        <v>31</v>
      </c>
      <c r="K84" s="10">
        <v>262.29000000000002</v>
      </c>
      <c r="L84" s="30">
        <f>K84*G85</f>
        <v>7.2392040000000009</v>
      </c>
      <c r="M84" s="9" t="s">
        <v>30</v>
      </c>
      <c r="N84" s="9">
        <v>57.5</v>
      </c>
      <c r="O84" s="9">
        <v>0.88900000000000001</v>
      </c>
      <c r="P84" s="13">
        <f>N84*O84</f>
        <v>51.1175</v>
      </c>
      <c r="Q84" s="10"/>
      <c r="R84" s="10"/>
      <c r="S84" s="9"/>
      <c r="T84" s="9"/>
      <c r="U84" s="9"/>
      <c r="V84" s="13">
        <f>T84*U84</f>
        <v>0</v>
      </c>
    </row>
    <row r="85" spans="1:22" x14ac:dyDescent="0.25">
      <c r="C85" s="10" t="s">
        <v>34</v>
      </c>
      <c r="D85" s="10">
        <f>E85*G85</f>
        <v>2.984664</v>
      </c>
      <c r="E85" s="10">
        <v>108.14</v>
      </c>
      <c r="F85" s="10">
        <v>1.2</v>
      </c>
      <c r="G85" s="29">
        <f>G84*F85</f>
        <v>2.76E-2</v>
      </c>
      <c r="H85" s="1"/>
      <c r="I85" s="1"/>
      <c r="J85" s="34" t="s">
        <v>36</v>
      </c>
      <c r="K85" s="35">
        <v>247.08</v>
      </c>
      <c r="L85" s="30">
        <f>K85*G85</f>
        <v>6.8194080000000001</v>
      </c>
      <c r="M85" s="1"/>
      <c r="N85" s="3"/>
      <c r="O85" s="3"/>
      <c r="P85" s="27">
        <f t="shared" ref="P85" si="12">N85*O85</f>
        <v>0</v>
      </c>
      <c r="Q85" s="10"/>
      <c r="R85" s="10"/>
      <c r="S85" s="9"/>
      <c r="T85" s="9"/>
      <c r="U85" s="9"/>
      <c r="V85" s="13">
        <f t="shared" ref="V85" si="13">T85*U85</f>
        <v>0</v>
      </c>
    </row>
    <row r="86" spans="1:22" x14ac:dyDescent="0.25">
      <c r="C86" s="12" t="s">
        <v>4</v>
      </c>
      <c r="D86" s="13">
        <f>SUM(D84:D85)</f>
        <v>6.5857739999999998</v>
      </c>
      <c r="E86" s="13">
        <f>SUM(E84:E85)</f>
        <v>264.70999999999998</v>
      </c>
      <c r="F86" s="12"/>
      <c r="G86" s="29">
        <f>SUM(G84:G85)</f>
        <v>5.0599999999999999E-2</v>
      </c>
      <c r="I86" s="13">
        <f>SUM(I84:I85)</f>
        <v>0</v>
      </c>
      <c r="L86" s="30">
        <f>SUM(L84:L85)</f>
        <v>14.058612</v>
      </c>
      <c r="P86" s="13">
        <f>SUM(P84:P85)</f>
        <v>51.1175</v>
      </c>
      <c r="R86" s="13">
        <f>SUM(R84:R85)</f>
        <v>0</v>
      </c>
      <c r="V86" s="13">
        <f>SUM(V84:V85)</f>
        <v>0</v>
      </c>
    </row>
    <row r="87" spans="1:22" x14ac:dyDescent="0.25">
      <c r="C87" s="5"/>
      <c r="D87" s="4"/>
      <c r="E87" s="4"/>
      <c r="F87" s="4"/>
      <c r="G87" s="5"/>
      <c r="H87" s="5"/>
      <c r="I87" s="5"/>
      <c r="M87" s="5"/>
      <c r="N87" s="5"/>
      <c r="O87" s="5"/>
      <c r="P87" s="5"/>
      <c r="Q87" s="5"/>
      <c r="R87" s="5"/>
      <c r="S87" s="5"/>
      <c r="T87" s="5"/>
      <c r="U87" s="5"/>
      <c r="V87" s="5"/>
    </row>
    <row r="88" spans="1:22" x14ac:dyDescent="0.25">
      <c r="B88" s="5"/>
      <c r="C88" s="5"/>
      <c r="D88" s="4"/>
      <c r="E88" s="4"/>
      <c r="F88" s="4"/>
      <c r="G88" s="5"/>
      <c r="H88" s="5"/>
      <c r="K88" s="14" t="s">
        <v>56</v>
      </c>
      <c r="L88" s="66">
        <f>(T90/G84)*100</f>
        <v>80</v>
      </c>
      <c r="O88" s="5"/>
      <c r="P88" s="5"/>
      <c r="Q88" s="5"/>
      <c r="R88" s="5"/>
      <c r="S88" s="5"/>
    </row>
    <row r="89" spans="1:22" x14ac:dyDescent="0.25">
      <c r="B89" s="5"/>
      <c r="C89" s="5"/>
      <c r="D89" s="4"/>
      <c r="E89" s="4"/>
      <c r="F89" s="4"/>
      <c r="G89" s="5"/>
      <c r="H89" s="5"/>
      <c r="K89" s="7" t="s">
        <v>57</v>
      </c>
      <c r="L89" s="65">
        <f>(S90/(E86)*100)</f>
        <v>93.19255033810586</v>
      </c>
      <c r="R89" s="6" t="s">
        <v>10</v>
      </c>
      <c r="S89" s="6" t="s">
        <v>11</v>
      </c>
      <c r="T89" s="6" t="s">
        <v>0</v>
      </c>
    </row>
    <row r="90" spans="1:22" x14ac:dyDescent="0.25">
      <c r="B90" s="5"/>
      <c r="C90" s="5"/>
      <c r="D90" s="4"/>
      <c r="E90" s="4"/>
      <c r="F90" s="4"/>
      <c r="G90" s="5"/>
      <c r="H90" s="5"/>
      <c r="K90" s="14" t="s">
        <v>58</v>
      </c>
      <c r="L90" s="66">
        <f>(R90/D86)*100</f>
        <v>68.922741654967197</v>
      </c>
      <c r="P90" s="5"/>
      <c r="Q90" s="6" t="s">
        <v>3</v>
      </c>
      <c r="R90" s="11">
        <f>S90*T90</f>
        <v>4.5390959999999998</v>
      </c>
      <c r="S90" s="11">
        <v>246.69</v>
      </c>
      <c r="T90" s="31">
        <f>G84*0.8</f>
        <v>1.84E-2</v>
      </c>
    </row>
    <row r="91" spans="1:22" ht="17.25" x14ac:dyDescent="0.25">
      <c r="B91" s="5"/>
      <c r="C91" s="5"/>
      <c r="D91" s="4"/>
      <c r="E91" s="4"/>
      <c r="F91" s="4"/>
      <c r="G91" s="5"/>
      <c r="H91" s="5"/>
      <c r="K91" s="7" t="s">
        <v>59</v>
      </c>
      <c r="L91" s="16">
        <f>(D86+I86+L86+P86+R86+V86)/R90</f>
        <v>15.809730836272246</v>
      </c>
      <c r="O91" s="5"/>
      <c r="P91" s="5"/>
      <c r="S91" s="2"/>
      <c r="T91" s="4"/>
    </row>
    <row r="92" spans="1:22" ht="17.25" x14ac:dyDescent="0.25">
      <c r="B92" s="5"/>
      <c r="C92" s="5"/>
      <c r="D92" s="4"/>
      <c r="E92" s="4"/>
      <c r="F92" s="4"/>
      <c r="G92" s="5"/>
      <c r="H92" s="5"/>
      <c r="I92" s="5"/>
      <c r="K92" s="17" t="s">
        <v>60</v>
      </c>
      <c r="L92" s="18">
        <f>(D86+I86+L86)/R90</f>
        <v>4.5481272041833885</v>
      </c>
      <c r="O92" s="5"/>
      <c r="P92" s="5"/>
      <c r="S92" s="5"/>
    </row>
    <row r="93" spans="1:22" ht="17.25" x14ac:dyDescent="0.25">
      <c r="B93" s="5"/>
      <c r="C93" s="5"/>
      <c r="D93" s="4"/>
      <c r="E93" s="4"/>
      <c r="F93" s="4"/>
      <c r="G93" s="5"/>
      <c r="H93" s="5"/>
      <c r="I93" s="5"/>
      <c r="K93" s="19" t="s">
        <v>61</v>
      </c>
      <c r="L93" s="20">
        <f>(P86+V86)/R90</f>
        <v>11.261603632088857</v>
      </c>
      <c r="M93" s="5"/>
      <c r="N93" s="5"/>
      <c r="O93" s="5"/>
      <c r="P93" s="5"/>
      <c r="U93" s="5"/>
      <c r="V93" s="5"/>
    </row>
    <row r="94" spans="1:22" x14ac:dyDescent="0.25">
      <c r="B94" s="5"/>
      <c r="C94" s="8"/>
      <c r="D94"/>
      <c r="E94" s="4"/>
      <c r="F94" s="4"/>
      <c r="G94" s="5"/>
      <c r="H94" s="5"/>
      <c r="I94" s="5"/>
      <c r="K94" s="5"/>
      <c r="L94" s="5"/>
      <c r="M94" s="5"/>
      <c r="N94" s="5"/>
      <c r="O94" s="5"/>
      <c r="P94" s="5"/>
      <c r="Q94" s="5"/>
      <c r="R94" s="5"/>
      <c r="S94" s="5"/>
      <c r="T94" s="5"/>
      <c r="U94" s="5"/>
      <c r="V94" s="5"/>
    </row>
    <row r="95" spans="1:22" x14ac:dyDescent="0.25">
      <c r="B95" s="5"/>
      <c r="C95" s="8" t="s">
        <v>26</v>
      </c>
    </row>
    <row r="96" spans="1:22" ht="34.5" x14ac:dyDescent="0.25">
      <c r="C96" s="23" t="s">
        <v>13</v>
      </c>
      <c r="D96" s="26" t="s">
        <v>21</v>
      </c>
      <c r="E96" s="26" t="s">
        <v>14</v>
      </c>
      <c r="F96" s="23" t="s">
        <v>12</v>
      </c>
      <c r="G96" s="23" t="s">
        <v>15</v>
      </c>
      <c r="H96" s="24" t="s">
        <v>1</v>
      </c>
      <c r="I96" s="25" t="s">
        <v>25</v>
      </c>
      <c r="J96" s="23" t="s">
        <v>2</v>
      </c>
      <c r="K96" s="26" t="s">
        <v>14</v>
      </c>
      <c r="L96" s="26" t="s">
        <v>22</v>
      </c>
      <c r="M96" s="25" t="s">
        <v>7</v>
      </c>
      <c r="N96" s="25" t="s">
        <v>16</v>
      </c>
      <c r="O96" s="25" t="s">
        <v>17</v>
      </c>
      <c r="P96" s="25" t="s">
        <v>18</v>
      </c>
      <c r="Q96" s="26" t="s">
        <v>9</v>
      </c>
      <c r="R96" s="26" t="s">
        <v>23</v>
      </c>
      <c r="S96" s="25" t="s">
        <v>8</v>
      </c>
      <c r="T96" s="25" t="s">
        <v>19</v>
      </c>
      <c r="U96" s="25" t="s">
        <v>20</v>
      </c>
      <c r="V96" s="25" t="s">
        <v>24</v>
      </c>
    </row>
    <row r="97" spans="1:22" x14ac:dyDescent="0.25">
      <c r="A97" t="s">
        <v>53</v>
      </c>
      <c r="C97" s="121" t="s">
        <v>35</v>
      </c>
      <c r="D97" s="10">
        <f>0.023*E97</f>
        <v>4.8799099999999997</v>
      </c>
      <c r="E97" s="10">
        <v>212.17</v>
      </c>
      <c r="F97" s="10">
        <v>1</v>
      </c>
      <c r="G97" s="29">
        <f>D97/E97</f>
        <v>2.3E-2</v>
      </c>
      <c r="H97" s="9"/>
      <c r="I97" s="9"/>
      <c r="J97" s="10" t="s">
        <v>31</v>
      </c>
      <c r="K97" s="10">
        <v>262.29000000000002</v>
      </c>
      <c r="L97" s="30">
        <f>K97*G98</f>
        <v>7.2392040000000009</v>
      </c>
      <c r="M97" s="9" t="s">
        <v>30</v>
      </c>
      <c r="N97" s="9">
        <v>57.5</v>
      </c>
      <c r="O97" s="9">
        <v>0.88900000000000001</v>
      </c>
      <c r="P97" s="13">
        <f>N97*O97</f>
        <v>51.1175</v>
      </c>
      <c r="Q97" s="10"/>
      <c r="R97" s="10"/>
      <c r="S97" s="9"/>
      <c r="T97" s="9"/>
      <c r="U97" s="9"/>
      <c r="V97" s="13">
        <f>T97*U97</f>
        <v>0</v>
      </c>
    </row>
    <row r="98" spans="1:22" x14ac:dyDescent="0.25">
      <c r="C98" s="10" t="s">
        <v>34</v>
      </c>
      <c r="D98" s="10">
        <f>E98*G98</f>
        <v>2.984664</v>
      </c>
      <c r="E98" s="10">
        <v>108.14</v>
      </c>
      <c r="F98" s="10">
        <v>1.2</v>
      </c>
      <c r="G98" s="29">
        <f>G97*F98</f>
        <v>2.76E-2</v>
      </c>
      <c r="H98" s="1"/>
      <c r="I98" s="1"/>
      <c r="J98" s="34" t="s">
        <v>36</v>
      </c>
      <c r="K98" s="35">
        <v>247.08</v>
      </c>
      <c r="L98" s="30">
        <f>K98*G98</f>
        <v>6.8194080000000001</v>
      </c>
      <c r="M98" s="1"/>
      <c r="N98" s="3"/>
      <c r="O98" s="3"/>
      <c r="P98" s="27">
        <f t="shared" ref="P98" si="14">N98*O98</f>
        <v>0</v>
      </c>
      <c r="Q98" s="10"/>
      <c r="R98" s="10"/>
      <c r="S98" s="9"/>
      <c r="T98" s="9"/>
      <c r="U98" s="9"/>
      <c r="V98" s="13">
        <f t="shared" ref="V98" si="15">T98*U98</f>
        <v>0</v>
      </c>
    </row>
    <row r="99" spans="1:22" x14ac:dyDescent="0.25">
      <c r="C99" s="12" t="s">
        <v>4</v>
      </c>
      <c r="D99" s="13">
        <f>SUM(D97:D98)</f>
        <v>7.8645739999999993</v>
      </c>
      <c r="E99" s="13">
        <f>SUM(E97:E98)</f>
        <v>320.31</v>
      </c>
      <c r="F99" s="12"/>
      <c r="G99" s="29">
        <f>SUM(G97:G98)</f>
        <v>5.0599999999999999E-2</v>
      </c>
      <c r="I99" s="13">
        <f>SUM(I97:I98)</f>
        <v>0</v>
      </c>
      <c r="L99" s="30">
        <f>SUM(L97:L98)</f>
        <v>14.058612</v>
      </c>
      <c r="P99" s="13">
        <f>SUM(P97:P98)</f>
        <v>51.1175</v>
      </c>
      <c r="R99" s="13">
        <f>SUM(R97:R98)</f>
        <v>0</v>
      </c>
      <c r="V99" s="13">
        <f>SUM(V97:V98)</f>
        <v>0</v>
      </c>
    </row>
    <row r="100" spans="1:22" x14ac:dyDescent="0.25">
      <c r="C100" s="5"/>
      <c r="D100" s="4"/>
      <c r="E100" s="4"/>
      <c r="F100" s="4"/>
      <c r="G100" s="5"/>
      <c r="H100" s="5"/>
      <c r="I100" s="5"/>
      <c r="M100" s="5"/>
      <c r="N100" s="5"/>
      <c r="O100" s="5"/>
      <c r="P100" s="5"/>
      <c r="Q100" s="5"/>
      <c r="R100" s="5"/>
      <c r="S100" s="5"/>
      <c r="T100" s="5"/>
      <c r="U100" s="5"/>
      <c r="V100" s="5"/>
    </row>
    <row r="101" spans="1:22" x14ac:dyDescent="0.25">
      <c r="C101" s="5"/>
      <c r="D101" s="4"/>
      <c r="E101" s="4"/>
      <c r="F101" s="4"/>
      <c r="G101" s="5"/>
      <c r="H101" s="5"/>
      <c r="K101" s="14" t="s">
        <v>56</v>
      </c>
      <c r="L101" s="66">
        <f>(T103/G97)*100</f>
        <v>80</v>
      </c>
      <c r="O101" s="5"/>
      <c r="P101" s="5"/>
      <c r="Q101" s="5"/>
      <c r="R101" s="5"/>
      <c r="S101" s="5"/>
    </row>
    <row r="102" spans="1:22" x14ac:dyDescent="0.25">
      <c r="C102" s="5"/>
      <c r="D102" s="4"/>
      <c r="E102" s="4"/>
      <c r="F102" s="4"/>
      <c r="G102" s="5"/>
      <c r="H102" s="5"/>
      <c r="K102" s="7" t="s">
        <v>57</v>
      </c>
      <c r="L102" s="65">
        <f>(S103/(E99)*100)</f>
        <v>94.358590115825294</v>
      </c>
      <c r="R102" s="6" t="s">
        <v>10</v>
      </c>
      <c r="S102" s="6" t="s">
        <v>11</v>
      </c>
      <c r="T102" s="6" t="s">
        <v>0</v>
      </c>
    </row>
    <row r="103" spans="1:22" x14ac:dyDescent="0.25">
      <c r="C103" s="5"/>
      <c r="D103" s="4"/>
      <c r="E103" s="4"/>
      <c r="F103" s="4"/>
      <c r="G103" s="5"/>
      <c r="H103" s="5"/>
      <c r="K103" s="14" t="s">
        <v>58</v>
      </c>
      <c r="L103" s="66">
        <f>(R103/D99)*100</f>
        <v>70.712234381671536</v>
      </c>
      <c r="P103" s="5"/>
      <c r="Q103" s="6" t="s">
        <v>3</v>
      </c>
      <c r="R103" s="11">
        <f>S103*T103</f>
        <v>5.5612159999999999</v>
      </c>
      <c r="S103" s="11">
        <v>302.24</v>
      </c>
      <c r="T103" s="31">
        <f>G97*0.8</f>
        <v>1.84E-2</v>
      </c>
    </row>
    <row r="104" spans="1:22" ht="17.25" x14ac:dyDescent="0.25">
      <c r="C104" s="5"/>
      <c r="D104" s="4"/>
      <c r="E104" s="4"/>
      <c r="F104" s="4"/>
      <c r="G104" s="5"/>
      <c r="H104" s="5"/>
      <c r="K104" s="7" t="s">
        <v>59</v>
      </c>
      <c r="L104" s="16">
        <f>(D99+I99+L99+P99+R99+V99)/R103</f>
        <v>13.133941569613551</v>
      </c>
      <c r="O104" s="5"/>
      <c r="P104" s="5"/>
      <c r="S104" s="2"/>
      <c r="T104" s="4"/>
    </row>
    <row r="105" spans="1:22" ht="17.25" x14ac:dyDescent="0.25">
      <c r="C105" s="5"/>
      <c r="D105" s="4"/>
      <c r="E105" s="4"/>
      <c r="F105" s="4"/>
      <c r="G105" s="5"/>
      <c r="H105" s="5"/>
      <c r="I105" s="5"/>
      <c r="K105" s="17" t="s">
        <v>60</v>
      </c>
      <c r="L105" s="18">
        <f>(D99+I99+L99)/R103</f>
        <v>3.9421568951826367</v>
      </c>
      <c r="O105" s="5"/>
      <c r="P105" s="5"/>
      <c r="S105" s="5"/>
    </row>
    <row r="106" spans="1:22" ht="17.25" x14ac:dyDescent="0.25">
      <c r="C106" s="5"/>
      <c r="D106" s="4"/>
      <c r="E106" s="4"/>
      <c r="F106" s="4"/>
      <c r="G106" s="5"/>
      <c r="H106" s="5"/>
      <c r="I106" s="5"/>
      <c r="K106" s="19" t="s">
        <v>61</v>
      </c>
      <c r="L106" s="20">
        <f>(P99+V99)/R103</f>
        <v>9.1917846744309166</v>
      </c>
      <c r="M106" s="5"/>
      <c r="N106" s="5"/>
      <c r="O106" s="5"/>
      <c r="P106" s="5"/>
      <c r="U106" s="5"/>
      <c r="V106" s="5"/>
    </row>
    <row r="107" spans="1:22" x14ac:dyDescent="0.25">
      <c r="C107" s="8"/>
      <c r="D107"/>
      <c r="E107" s="4"/>
      <c r="F107" s="4"/>
      <c r="G107" s="5"/>
      <c r="H107" s="5"/>
      <c r="I107" s="5"/>
      <c r="K107" s="5"/>
      <c r="L107" s="5"/>
      <c r="M107" s="5"/>
      <c r="N107" s="5"/>
      <c r="O107" s="5"/>
      <c r="P107" s="5"/>
      <c r="Q107" s="5"/>
      <c r="R107" s="5"/>
      <c r="S107" s="5"/>
      <c r="T107" s="5"/>
      <c r="U107" s="5"/>
      <c r="V107" s="5"/>
    </row>
    <row r="108" spans="1:22" x14ac:dyDescent="0.25">
      <c r="B108" s="5"/>
      <c r="C108" s="8" t="s">
        <v>26</v>
      </c>
    </row>
    <row r="109" spans="1:22" ht="34.5" x14ac:dyDescent="0.25">
      <c r="C109" s="23" t="s">
        <v>13</v>
      </c>
      <c r="D109" s="26" t="s">
        <v>21</v>
      </c>
      <c r="E109" s="26" t="s">
        <v>14</v>
      </c>
      <c r="F109" s="23" t="s">
        <v>12</v>
      </c>
      <c r="G109" s="23" t="s">
        <v>15</v>
      </c>
      <c r="H109" s="24" t="s">
        <v>1</v>
      </c>
      <c r="I109" s="25" t="s">
        <v>25</v>
      </c>
      <c r="J109" s="23" t="s">
        <v>2</v>
      </c>
      <c r="K109" s="26" t="s">
        <v>14</v>
      </c>
      <c r="L109" s="26" t="s">
        <v>22</v>
      </c>
      <c r="M109" s="25" t="s">
        <v>7</v>
      </c>
      <c r="N109" s="25" t="s">
        <v>16</v>
      </c>
      <c r="O109" s="25" t="s">
        <v>17</v>
      </c>
      <c r="P109" s="25" t="s">
        <v>18</v>
      </c>
      <c r="Q109" s="26" t="s">
        <v>9</v>
      </c>
      <c r="R109" s="26" t="s">
        <v>23</v>
      </c>
      <c r="S109" s="25" t="s">
        <v>8</v>
      </c>
      <c r="T109" s="25" t="s">
        <v>19</v>
      </c>
      <c r="U109" s="25" t="s">
        <v>20</v>
      </c>
      <c r="V109" s="25" t="s">
        <v>24</v>
      </c>
    </row>
    <row r="110" spans="1:22" ht="30" x14ac:dyDescent="0.25">
      <c r="A110" t="s">
        <v>54</v>
      </c>
      <c r="C110" s="123" t="s">
        <v>132</v>
      </c>
      <c r="D110" s="10">
        <f>0.023*E110</f>
        <v>7.1477099999999991</v>
      </c>
      <c r="E110" s="10">
        <v>310.77</v>
      </c>
      <c r="F110" s="10">
        <v>1</v>
      </c>
      <c r="G110" s="29">
        <f>D110/E110</f>
        <v>2.3E-2</v>
      </c>
      <c r="H110" s="9"/>
      <c r="I110" s="9"/>
      <c r="J110" s="10" t="s">
        <v>31</v>
      </c>
      <c r="K110" s="10">
        <v>262.29000000000002</v>
      </c>
      <c r="L110" s="30">
        <f>K110*G111</f>
        <v>7.2392040000000009</v>
      </c>
      <c r="M110" s="9" t="s">
        <v>30</v>
      </c>
      <c r="N110" s="9">
        <v>57.5</v>
      </c>
      <c r="O110" s="9">
        <v>0.88900000000000001</v>
      </c>
      <c r="P110" s="13">
        <f>N110*O110</f>
        <v>51.1175</v>
      </c>
      <c r="Q110" s="10"/>
      <c r="R110" s="10"/>
      <c r="S110" s="9"/>
      <c r="T110" s="9"/>
      <c r="U110" s="9"/>
      <c r="V110" s="13">
        <f>T110*U110</f>
        <v>0</v>
      </c>
    </row>
    <row r="111" spans="1:22" x14ac:dyDescent="0.25">
      <c r="C111" s="10" t="s">
        <v>34</v>
      </c>
      <c r="D111" s="10">
        <f>E111*G111</f>
        <v>2.984664</v>
      </c>
      <c r="E111" s="10">
        <v>108.14</v>
      </c>
      <c r="F111" s="10">
        <v>1.2</v>
      </c>
      <c r="G111" s="29">
        <f>G110*F111</f>
        <v>2.76E-2</v>
      </c>
      <c r="H111" s="1"/>
      <c r="I111" s="1"/>
      <c r="J111" s="34" t="s">
        <v>36</v>
      </c>
      <c r="K111" s="35">
        <v>247.08</v>
      </c>
      <c r="L111" s="30">
        <f>K111*G111</f>
        <v>6.8194080000000001</v>
      </c>
      <c r="M111" s="1"/>
      <c r="N111" s="3"/>
      <c r="O111" s="3"/>
      <c r="P111" s="27">
        <f t="shared" ref="P111" si="16">N111*O111</f>
        <v>0</v>
      </c>
      <c r="Q111" s="10"/>
      <c r="R111" s="10"/>
      <c r="S111" s="9"/>
      <c r="T111" s="9"/>
      <c r="U111" s="9"/>
      <c r="V111" s="13">
        <f t="shared" ref="V111" si="17">T111*U111</f>
        <v>0</v>
      </c>
    </row>
    <row r="112" spans="1:22" x14ac:dyDescent="0.25">
      <c r="C112" s="12" t="s">
        <v>4</v>
      </c>
      <c r="D112" s="13">
        <f>SUM(D110:D111)</f>
        <v>10.132373999999999</v>
      </c>
      <c r="E112" s="13">
        <f>SUM(E110:E111)</f>
        <v>418.90999999999997</v>
      </c>
      <c r="F112" s="12"/>
      <c r="G112" s="29">
        <f>SUM(G110:G111)</f>
        <v>5.0599999999999999E-2</v>
      </c>
      <c r="I112" s="13">
        <f>SUM(I110:I111)</f>
        <v>0</v>
      </c>
      <c r="L112" s="30">
        <f>SUM(L110:L111)</f>
        <v>14.058612</v>
      </c>
      <c r="P112" s="13">
        <f>SUM(P110:P111)</f>
        <v>51.1175</v>
      </c>
      <c r="R112" s="13">
        <f>SUM(R110:R111)</f>
        <v>0</v>
      </c>
      <c r="V112" s="13">
        <f>SUM(V110:V111)</f>
        <v>0</v>
      </c>
    </row>
    <row r="113" spans="1:22" x14ac:dyDescent="0.25">
      <c r="C113" s="5"/>
      <c r="D113" s="4"/>
      <c r="E113" s="4"/>
      <c r="F113" s="4"/>
      <c r="G113" s="5"/>
      <c r="H113" s="5"/>
      <c r="I113" s="5"/>
      <c r="M113" s="5"/>
      <c r="N113" s="5"/>
      <c r="O113" s="5"/>
      <c r="P113" s="5"/>
      <c r="Q113" s="5"/>
      <c r="R113" s="5"/>
      <c r="S113" s="5"/>
      <c r="T113" s="5"/>
      <c r="U113" s="5"/>
      <c r="V113" s="5"/>
    </row>
    <row r="114" spans="1:22" x14ac:dyDescent="0.25">
      <c r="C114" s="5"/>
      <c r="D114" s="4"/>
      <c r="E114" s="4"/>
      <c r="F114" s="4"/>
      <c r="G114" s="5"/>
      <c r="H114" s="5"/>
      <c r="K114" s="14" t="s">
        <v>56</v>
      </c>
      <c r="L114" s="66">
        <f>(T116/G110)*100</f>
        <v>80</v>
      </c>
      <c r="O114" s="5"/>
      <c r="P114" s="5"/>
      <c r="Q114" s="5"/>
      <c r="R114" s="5"/>
      <c r="S114" s="5"/>
    </row>
    <row r="115" spans="1:22" x14ac:dyDescent="0.25">
      <c r="C115" s="5"/>
      <c r="D115" s="4"/>
      <c r="E115" s="4"/>
      <c r="F115" s="4"/>
      <c r="G115" s="5"/>
      <c r="H115" s="5"/>
      <c r="K115" s="7" t="s">
        <v>57</v>
      </c>
      <c r="L115" s="65">
        <f>(S116/(E112)*100)</f>
        <v>95.700747177197968</v>
      </c>
      <c r="R115" s="6" t="s">
        <v>10</v>
      </c>
      <c r="S115" s="6" t="s">
        <v>11</v>
      </c>
      <c r="T115" s="6" t="s">
        <v>0</v>
      </c>
    </row>
    <row r="116" spans="1:22" x14ac:dyDescent="0.25">
      <c r="C116" s="5"/>
      <c r="D116" s="4"/>
      <c r="E116" s="4"/>
      <c r="F116" s="4"/>
      <c r="G116" s="5"/>
      <c r="H116" s="5"/>
      <c r="K116" s="14" t="s">
        <v>58</v>
      </c>
      <c r="L116" s="66">
        <f>(R116/D112)*100</f>
        <v>72.801892231771163</v>
      </c>
      <c r="P116" s="5"/>
      <c r="Q116" s="6" t="s">
        <v>3</v>
      </c>
      <c r="R116" s="11">
        <f>S116*T116</f>
        <v>7.3765599999999996</v>
      </c>
      <c r="S116" s="11">
        <v>400.9</v>
      </c>
      <c r="T116" s="31">
        <f>G110*0.8</f>
        <v>1.84E-2</v>
      </c>
    </row>
    <row r="117" spans="1:22" ht="17.25" x14ac:dyDescent="0.25">
      <c r="C117" s="5"/>
      <c r="D117" s="4"/>
      <c r="E117" s="4"/>
      <c r="F117" s="4"/>
      <c r="G117" s="5"/>
      <c r="H117" s="5"/>
      <c r="K117" s="7" t="s">
        <v>59</v>
      </c>
      <c r="L117" s="16">
        <f>(D112+I112+L112+P112+R112+V112)/R116</f>
        <v>10.209160638563233</v>
      </c>
      <c r="O117" s="5"/>
      <c r="P117" s="5"/>
      <c r="S117" s="2"/>
      <c r="T117" s="4"/>
    </row>
    <row r="118" spans="1:22" ht="17.25" x14ac:dyDescent="0.25">
      <c r="C118" s="5"/>
      <c r="D118" s="4"/>
      <c r="E118" s="4"/>
      <c r="F118" s="4"/>
      <c r="G118" s="5"/>
      <c r="H118" s="5"/>
      <c r="I118" s="5"/>
      <c r="K118" s="17" t="s">
        <v>60</v>
      </c>
      <c r="L118" s="18">
        <f>(D112+I112+L112)/R116</f>
        <v>3.2794400099775505</v>
      </c>
      <c r="O118" s="5"/>
      <c r="P118" s="5"/>
      <c r="S118" s="5"/>
    </row>
    <row r="119" spans="1:22" ht="17.25" x14ac:dyDescent="0.25">
      <c r="C119" s="5"/>
      <c r="D119" s="4"/>
      <c r="E119" s="4"/>
      <c r="F119" s="4"/>
      <c r="G119" s="5"/>
      <c r="H119" s="5"/>
      <c r="I119" s="5"/>
      <c r="K119" s="19" t="s">
        <v>61</v>
      </c>
      <c r="L119" s="20">
        <f>(P112+V112)/R116</f>
        <v>6.9297206285856827</v>
      </c>
      <c r="M119" s="5"/>
      <c r="N119" s="5"/>
      <c r="O119" s="5"/>
      <c r="P119" s="5"/>
      <c r="U119" s="5"/>
      <c r="V119" s="5"/>
    </row>
    <row r="120" spans="1:22" x14ac:dyDescent="0.25">
      <c r="C120" s="8"/>
      <c r="D120"/>
      <c r="E120" s="4"/>
      <c r="F120" s="4"/>
      <c r="G120" s="5"/>
      <c r="H120" s="5"/>
      <c r="I120" s="5"/>
      <c r="K120" s="5"/>
      <c r="L120" s="5"/>
      <c r="M120" s="5"/>
      <c r="N120" s="5"/>
      <c r="O120" s="5"/>
      <c r="P120" s="5"/>
      <c r="Q120" s="5"/>
      <c r="R120" s="5"/>
      <c r="S120" s="5"/>
      <c r="T120" s="5"/>
      <c r="U120" s="5"/>
      <c r="V120" s="5"/>
    </row>
    <row r="121" spans="1:22" x14ac:dyDescent="0.25">
      <c r="B121" s="5"/>
      <c r="C121" s="8" t="s">
        <v>26</v>
      </c>
    </row>
    <row r="122" spans="1:22" ht="34.5" x14ac:dyDescent="0.25">
      <c r="C122" s="23" t="s">
        <v>13</v>
      </c>
      <c r="D122" s="26" t="s">
        <v>21</v>
      </c>
      <c r="E122" s="26" t="s">
        <v>14</v>
      </c>
      <c r="F122" s="23" t="s">
        <v>12</v>
      </c>
      <c r="G122" s="23" t="s">
        <v>15</v>
      </c>
      <c r="H122" s="24" t="s">
        <v>1</v>
      </c>
      <c r="I122" s="25" t="s">
        <v>25</v>
      </c>
      <c r="J122" s="23" t="s">
        <v>2</v>
      </c>
      <c r="K122" s="26" t="s">
        <v>14</v>
      </c>
      <c r="L122" s="26" t="s">
        <v>22</v>
      </c>
      <c r="M122" s="25" t="s">
        <v>7</v>
      </c>
      <c r="N122" s="25" t="s">
        <v>16</v>
      </c>
      <c r="O122" s="25" t="s">
        <v>17</v>
      </c>
      <c r="P122" s="25" t="s">
        <v>18</v>
      </c>
      <c r="Q122" s="26" t="s">
        <v>9</v>
      </c>
      <c r="R122" s="26" t="s">
        <v>23</v>
      </c>
      <c r="S122" s="25" t="s">
        <v>8</v>
      </c>
      <c r="T122" s="25" t="s">
        <v>19</v>
      </c>
      <c r="U122" s="25" t="s">
        <v>20</v>
      </c>
      <c r="V122" s="25" t="s">
        <v>24</v>
      </c>
    </row>
    <row r="123" spans="1:22" x14ac:dyDescent="0.25">
      <c r="A123" t="s">
        <v>55</v>
      </c>
      <c r="C123" s="121" t="s">
        <v>50</v>
      </c>
      <c r="D123" s="10">
        <f>0.023*E123</f>
        <v>10.131499999999999</v>
      </c>
      <c r="E123" s="10">
        <v>440.5</v>
      </c>
      <c r="F123" s="10">
        <v>1</v>
      </c>
      <c r="G123" s="29">
        <f>D123/E123</f>
        <v>2.2999999999999996E-2</v>
      </c>
      <c r="H123" s="9"/>
      <c r="I123" s="9"/>
      <c r="J123" s="10" t="s">
        <v>31</v>
      </c>
      <c r="K123" s="10">
        <v>262.29000000000002</v>
      </c>
      <c r="L123" s="30">
        <f>K123*G124</f>
        <v>7.239204</v>
      </c>
      <c r="M123" s="9" t="s">
        <v>30</v>
      </c>
      <c r="N123" s="9">
        <v>57.5</v>
      </c>
      <c r="O123" s="9">
        <v>0.88900000000000001</v>
      </c>
      <c r="P123" s="13">
        <f>N123*O123</f>
        <v>51.1175</v>
      </c>
      <c r="Q123" s="10"/>
      <c r="R123" s="10"/>
      <c r="S123" s="9"/>
      <c r="T123" s="9"/>
      <c r="U123" s="9"/>
      <c r="V123" s="13">
        <f>T123*U123</f>
        <v>0</v>
      </c>
    </row>
    <row r="124" spans="1:22" x14ac:dyDescent="0.25">
      <c r="C124" s="10" t="s">
        <v>34</v>
      </c>
      <c r="D124" s="10">
        <f>E124*G124</f>
        <v>2.9846639999999995</v>
      </c>
      <c r="E124" s="10">
        <v>108.14</v>
      </c>
      <c r="F124" s="10">
        <v>1.2</v>
      </c>
      <c r="G124" s="29">
        <f>G123*F124</f>
        <v>2.7599999999999996E-2</v>
      </c>
      <c r="H124" s="1"/>
      <c r="I124" s="1"/>
      <c r="J124" s="34" t="s">
        <v>36</v>
      </c>
      <c r="K124" s="35">
        <v>247.08</v>
      </c>
      <c r="L124" s="30">
        <f>K124*G124</f>
        <v>6.8194079999999992</v>
      </c>
      <c r="M124" s="1"/>
      <c r="N124" s="3"/>
      <c r="O124" s="3"/>
      <c r="P124" s="27">
        <f t="shared" ref="P124" si="18">N124*O124</f>
        <v>0</v>
      </c>
      <c r="Q124" s="10"/>
      <c r="R124" s="10"/>
      <c r="S124" s="9"/>
      <c r="T124" s="9"/>
      <c r="U124" s="9"/>
      <c r="V124" s="13">
        <f t="shared" ref="V124" si="19">T124*U124</f>
        <v>0</v>
      </c>
    </row>
    <row r="125" spans="1:22" x14ac:dyDescent="0.25">
      <c r="C125" s="12" t="s">
        <v>4</v>
      </c>
      <c r="D125" s="13">
        <f>SUM(D123:D124)</f>
        <v>13.116163999999998</v>
      </c>
      <c r="E125" s="13">
        <f>SUM(E123:E124)</f>
        <v>548.64</v>
      </c>
      <c r="F125" s="12"/>
      <c r="G125" s="29">
        <f>SUM(G123:G124)</f>
        <v>5.0599999999999992E-2</v>
      </c>
      <c r="I125" s="13">
        <f>SUM(I123:I124)</f>
        <v>0</v>
      </c>
      <c r="L125" s="30">
        <f>SUM(L123:L124)</f>
        <v>14.058612</v>
      </c>
      <c r="P125" s="13">
        <f>SUM(P123:P124)</f>
        <v>51.1175</v>
      </c>
      <c r="R125" s="13">
        <f>SUM(R123:R124)</f>
        <v>0</v>
      </c>
      <c r="V125" s="13">
        <f>SUM(V123:V124)</f>
        <v>0</v>
      </c>
    </row>
    <row r="126" spans="1:22" x14ac:dyDescent="0.25">
      <c r="C126" s="5"/>
      <c r="D126" s="4"/>
      <c r="E126" s="4"/>
      <c r="F126" s="4"/>
      <c r="G126" s="5"/>
      <c r="H126" s="5"/>
      <c r="I126" s="5"/>
      <c r="M126" s="5"/>
      <c r="N126" s="5"/>
      <c r="O126" s="5"/>
      <c r="P126" s="5"/>
      <c r="Q126" s="5"/>
      <c r="R126" s="5"/>
      <c r="S126" s="5"/>
      <c r="T126" s="5"/>
      <c r="U126" s="5"/>
      <c r="V126" s="5"/>
    </row>
    <row r="127" spans="1:22" x14ac:dyDescent="0.25">
      <c r="C127" s="5"/>
      <c r="D127" s="4"/>
      <c r="E127" s="4"/>
      <c r="F127" s="4"/>
      <c r="G127" s="5"/>
      <c r="H127" s="5"/>
      <c r="K127" s="14" t="s">
        <v>56</v>
      </c>
      <c r="L127" s="66">
        <f>(T129/G123)*100</f>
        <v>80</v>
      </c>
      <c r="O127" s="5"/>
      <c r="P127" s="5"/>
      <c r="Q127" s="5"/>
      <c r="R127" s="5"/>
      <c r="S127" s="5"/>
    </row>
    <row r="128" spans="1:22" x14ac:dyDescent="0.25">
      <c r="C128" s="5"/>
      <c r="D128" s="4"/>
      <c r="E128" s="4"/>
      <c r="F128" s="4"/>
      <c r="G128" s="5"/>
      <c r="H128" s="5"/>
      <c r="K128" s="7" t="s">
        <v>57</v>
      </c>
      <c r="L128" s="65">
        <f>(S129/(E125)*100)</f>
        <v>96.715514727325754</v>
      </c>
      <c r="R128" s="6" t="s">
        <v>10</v>
      </c>
      <c r="S128" s="6" t="s">
        <v>11</v>
      </c>
      <c r="T128" s="6" t="s">
        <v>0</v>
      </c>
    </row>
    <row r="129" spans="1:22" x14ac:dyDescent="0.25">
      <c r="C129" s="5"/>
      <c r="D129" s="4"/>
      <c r="E129" s="4"/>
      <c r="F129" s="4"/>
      <c r="G129" s="5"/>
      <c r="H129" s="5"/>
      <c r="K129" s="14" t="s">
        <v>58</v>
      </c>
      <c r="L129" s="66">
        <f>(R129/D125)*100</f>
        <v>74.437983544579041</v>
      </c>
      <c r="P129" s="5"/>
      <c r="Q129" s="6" t="s">
        <v>3</v>
      </c>
      <c r="R129" s="11">
        <f>S129*T129</f>
        <v>9.7634079999999983</v>
      </c>
      <c r="S129" s="11">
        <v>530.62</v>
      </c>
      <c r="T129" s="31">
        <f>G123*0.8</f>
        <v>1.8399999999999996E-2</v>
      </c>
    </row>
    <row r="130" spans="1:22" ht="17.25" x14ac:dyDescent="0.25">
      <c r="C130" s="5"/>
      <c r="D130" s="4"/>
      <c r="E130" s="4"/>
      <c r="F130" s="4"/>
      <c r="G130" s="5"/>
      <c r="H130" s="5"/>
      <c r="K130" s="7" t="s">
        <v>59</v>
      </c>
      <c r="L130" s="16">
        <f>(D125+I125+L125+P125+R125+V125)/R129</f>
        <v>8.0189495307376291</v>
      </c>
      <c r="O130" s="5"/>
      <c r="P130" s="5"/>
      <c r="S130" s="2"/>
      <c r="T130" s="4"/>
    </row>
    <row r="131" spans="1:22" ht="17.25" x14ac:dyDescent="0.25">
      <c r="C131" s="5"/>
      <c r="D131" s="4"/>
      <c r="E131" s="4"/>
      <c r="F131" s="4"/>
      <c r="G131" s="5"/>
      <c r="H131" s="5"/>
      <c r="I131" s="5"/>
      <c r="K131" s="17" t="s">
        <v>60</v>
      </c>
      <c r="L131" s="18">
        <f>(D125+I125+L125)/R129</f>
        <v>2.7833289359617055</v>
      </c>
      <c r="O131" s="5"/>
      <c r="P131" s="5"/>
      <c r="S131" s="5"/>
    </row>
    <row r="132" spans="1:22" ht="17.25" x14ac:dyDescent="0.25">
      <c r="C132" s="5"/>
      <c r="D132" s="4"/>
      <c r="E132" s="4"/>
      <c r="F132" s="4"/>
      <c r="G132" s="5"/>
      <c r="H132" s="5"/>
      <c r="I132" s="5"/>
      <c r="K132" s="19" t="s">
        <v>61</v>
      </c>
      <c r="L132" s="20">
        <f>(P125+V125)/R129</f>
        <v>5.2356205947759236</v>
      </c>
      <c r="M132" s="5"/>
      <c r="N132" s="5"/>
      <c r="O132" s="5"/>
      <c r="P132" s="5"/>
      <c r="U132" s="5"/>
      <c r="V132" s="5"/>
    </row>
    <row r="133" spans="1:22" x14ac:dyDescent="0.25">
      <c r="C133" s="8"/>
      <c r="D133"/>
      <c r="E133" s="4"/>
      <c r="F133" s="4"/>
      <c r="G133" s="5"/>
      <c r="H133" s="5"/>
      <c r="I133" s="5"/>
      <c r="K133" s="5"/>
      <c r="L133" s="5"/>
      <c r="M133" s="5"/>
      <c r="N133" s="5"/>
      <c r="O133" s="5"/>
      <c r="P133" s="5"/>
      <c r="Q133" s="5"/>
      <c r="R133" s="5"/>
      <c r="S133" s="5"/>
      <c r="T133" s="5"/>
      <c r="U133" s="5"/>
      <c r="V133" s="5"/>
    </row>
    <row r="134" spans="1:22" x14ac:dyDescent="0.25">
      <c r="C134" s="8"/>
      <c r="D134"/>
      <c r="E134" s="4"/>
      <c r="F134" s="4"/>
      <c r="G134" s="5"/>
      <c r="H134" s="5"/>
      <c r="I134" s="5"/>
      <c r="M134" s="5"/>
      <c r="N134" s="5"/>
      <c r="O134" s="5"/>
      <c r="P134" s="5"/>
      <c r="Q134" s="5"/>
      <c r="R134" s="5"/>
      <c r="S134" s="5"/>
      <c r="T134" s="5"/>
      <c r="U134" s="5"/>
      <c r="V134" s="5"/>
    </row>
    <row r="135" spans="1:22" s="41" customFormat="1" x14ac:dyDescent="0.25">
      <c r="A135" s="40" t="s">
        <v>70</v>
      </c>
      <c r="D135" s="42"/>
      <c r="E135" s="42"/>
      <c r="F135" s="42"/>
    </row>
    <row r="136" spans="1:22" x14ac:dyDescent="0.25">
      <c r="B136" s="5"/>
      <c r="C136" s="8" t="s">
        <v>26</v>
      </c>
    </row>
    <row r="137" spans="1:22" ht="32.25" x14ac:dyDescent="0.25">
      <c r="C137" s="23" t="s">
        <v>13</v>
      </c>
      <c r="D137" s="26" t="s">
        <v>21</v>
      </c>
      <c r="E137" s="26" t="s">
        <v>14</v>
      </c>
      <c r="F137" s="23" t="s">
        <v>12</v>
      </c>
      <c r="G137" s="23" t="s">
        <v>15</v>
      </c>
      <c r="H137" s="24" t="s">
        <v>1</v>
      </c>
      <c r="I137" s="25" t="s">
        <v>25</v>
      </c>
      <c r="J137" s="23" t="s">
        <v>2</v>
      </c>
      <c r="K137" s="26" t="s">
        <v>32</v>
      </c>
      <c r="L137" s="26" t="s">
        <v>22</v>
      </c>
      <c r="M137" s="25" t="s">
        <v>7</v>
      </c>
      <c r="N137" s="25" t="s">
        <v>16</v>
      </c>
      <c r="O137" s="25" t="s">
        <v>17</v>
      </c>
      <c r="P137" s="25" t="s">
        <v>18</v>
      </c>
      <c r="Q137" s="26" t="s">
        <v>9</v>
      </c>
      <c r="R137" s="26" t="s">
        <v>23</v>
      </c>
      <c r="S137" s="25" t="s">
        <v>8</v>
      </c>
      <c r="T137" s="25" t="s">
        <v>19</v>
      </c>
      <c r="U137" s="25" t="s">
        <v>20</v>
      </c>
      <c r="V137" s="25" t="s">
        <v>24</v>
      </c>
    </row>
    <row r="138" spans="1:22" x14ac:dyDescent="0.25">
      <c r="A138" t="s">
        <v>51</v>
      </c>
      <c r="C138" s="121" t="s">
        <v>28</v>
      </c>
      <c r="D138" s="10">
        <f>0.023*E138</f>
        <v>2.8087599999999999</v>
      </c>
      <c r="E138" s="10">
        <v>122.12</v>
      </c>
      <c r="F138" s="10">
        <v>1</v>
      </c>
      <c r="G138" s="12">
        <f>D138/E138</f>
        <v>2.3E-2</v>
      </c>
      <c r="H138" s="9"/>
      <c r="I138" s="9"/>
      <c r="J138" s="10" t="s">
        <v>31</v>
      </c>
      <c r="K138" s="10">
        <v>262.29000000000002</v>
      </c>
      <c r="L138" s="30">
        <f>G139*K138</f>
        <v>7.2392040000000009</v>
      </c>
      <c r="M138" s="9" t="s">
        <v>30</v>
      </c>
      <c r="N138" s="9">
        <v>57.5</v>
      </c>
      <c r="O138" s="9">
        <v>0.88900000000000001</v>
      </c>
      <c r="P138" s="13">
        <f>N138*O138</f>
        <v>51.1175</v>
      </c>
      <c r="Q138" s="10"/>
      <c r="R138" s="10"/>
      <c r="S138" s="9"/>
      <c r="T138" s="9"/>
      <c r="U138" s="9"/>
      <c r="V138" s="13">
        <f>T138*U138</f>
        <v>0</v>
      </c>
    </row>
    <row r="139" spans="1:22" x14ac:dyDescent="0.25">
      <c r="C139" s="10" t="s">
        <v>34</v>
      </c>
      <c r="D139" s="10">
        <f>E139*G139</f>
        <v>2.984664</v>
      </c>
      <c r="E139" s="10">
        <v>108.14</v>
      </c>
      <c r="F139" s="10">
        <v>1.2</v>
      </c>
      <c r="G139" s="12">
        <f>G138*F139</f>
        <v>2.76E-2</v>
      </c>
      <c r="H139" s="1"/>
      <c r="I139" s="1"/>
      <c r="J139" s="34" t="s">
        <v>36</v>
      </c>
      <c r="K139" s="35">
        <v>247.08</v>
      </c>
      <c r="L139" s="30">
        <f>G139*K139</f>
        <v>6.8194080000000001</v>
      </c>
      <c r="M139" s="1"/>
      <c r="N139" s="3"/>
      <c r="O139" s="3"/>
      <c r="P139" s="12">
        <f t="shared" ref="P139" si="20">N139*O139</f>
        <v>0</v>
      </c>
      <c r="Q139" s="10"/>
      <c r="R139" s="10"/>
      <c r="S139" s="9"/>
      <c r="T139" s="9"/>
      <c r="U139" s="9"/>
      <c r="V139" s="13">
        <f t="shared" ref="V139" si="21">T139*U139</f>
        <v>0</v>
      </c>
    </row>
    <row r="140" spans="1:22" x14ac:dyDescent="0.25">
      <c r="C140" s="12" t="s">
        <v>4</v>
      </c>
      <c r="D140" s="13">
        <f>SUM(D138:D139)</f>
        <v>5.7934239999999999</v>
      </c>
      <c r="E140" s="13">
        <f>SUM(E138:E139)</f>
        <v>230.26</v>
      </c>
      <c r="F140" s="12"/>
      <c r="G140" s="12">
        <f>SUM(G138:G139)</f>
        <v>5.0599999999999999E-2</v>
      </c>
      <c r="I140" s="32">
        <f>SUM(I138:I139)</f>
        <v>0</v>
      </c>
      <c r="L140" s="33">
        <f>SUM(L138:L139)</f>
        <v>14.058612</v>
      </c>
      <c r="P140" s="32">
        <f>SUM(P138:P139)</f>
        <v>51.1175</v>
      </c>
      <c r="R140" s="32">
        <f>SUM(R138:R139)</f>
        <v>0</v>
      </c>
      <c r="V140" s="32">
        <f>SUM(V138:V139)</f>
        <v>0</v>
      </c>
    </row>
    <row r="141" spans="1:22" x14ac:dyDescent="0.25">
      <c r="C141" s="5"/>
      <c r="D141" s="4"/>
      <c r="E141" s="4"/>
      <c r="F141" s="4"/>
      <c r="G141" s="5"/>
      <c r="H141" s="5"/>
      <c r="I141" s="5"/>
      <c r="M141" s="5"/>
      <c r="N141" s="5"/>
      <c r="O141" s="5"/>
      <c r="P141" s="5"/>
      <c r="Q141" s="5"/>
      <c r="R141" s="5"/>
      <c r="S141" s="5"/>
      <c r="T141" s="5"/>
      <c r="U141" s="5"/>
      <c r="V141" s="5"/>
    </row>
    <row r="142" spans="1:22" x14ac:dyDescent="0.25">
      <c r="C142" s="5"/>
      <c r="D142" s="4"/>
      <c r="E142" s="4"/>
      <c r="F142" s="4"/>
      <c r="G142" s="5"/>
      <c r="H142" s="5"/>
      <c r="K142" s="14" t="s">
        <v>56</v>
      </c>
      <c r="L142" s="66">
        <f>(T144/G138)*100</f>
        <v>70</v>
      </c>
      <c r="O142" s="5"/>
      <c r="P142" s="5"/>
      <c r="Q142" s="5"/>
      <c r="R142" s="5"/>
      <c r="S142" s="5"/>
    </row>
    <row r="143" spans="1:22" x14ac:dyDescent="0.25">
      <c r="C143" s="5"/>
      <c r="D143" s="4"/>
      <c r="E143" s="4"/>
      <c r="F143" s="4"/>
      <c r="G143" s="5"/>
      <c r="H143" s="5"/>
      <c r="K143" s="7" t="s">
        <v>57</v>
      </c>
      <c r="L143" s="65">
        <f>(S144/(E140)*100)</f>
        <v>92.178407018153393</v>
      </c>
      <c r="R143" s="6" t="s">
        <v>10</v>
      </c>
      <c r="S143" s="6" t="s">
        <v>11</v>
      </c>
      <c r="T143" s="6" t="s">
        <v>0</v>
      </c>
    </row>
    <row r="144" spans="1:22" x14ac:dyDescent="0.25">
      <c r="C144" s="5"/>
      <c r="D144" s="4"/>
      <c r="E144" s="4"/>
      <c r="F144" s="4"/>
      <c r="G144" s="5"/>
      <c r="H144" s="5"/>
      <c r="K144" s="14" t="s">
        <v>58</v>
      </c>
      <c r="L144" s="66">
        <f>(R144/D140)*100</f>
        <v>58.984548688305914</v>
      </c>
      <c r="P144" s="5"/>
      <c r="Q144" s="6" t="s">
        <v>3</v>
      </c>
      <c r="R144" s="11">
        <f>S144*T144</f>
        <v>3.4172249999999997</v>
      </c>
      <c r="S144" s="11">
        <v>212.25</v>
      </c>
      <c r="T144" s="31">
        <f>G138*0.7</f>
        <v>1.61E-2</v>
      </c>
    </row>
    <row r="145" spans="1:22" ht="17.25" x14ac:dyDescent="0.25">
      <c r="C145" s="5"/>
      <c r="D145" s="4"/>
      <c r="E145" s="4"/>
      <c r="F145" s="4"/>
      <c r="G145" s="5"/>
      <c r="H145" s="5"/>
      <c r="K145" s="7" t="s">
        <v>59</v>
      </c>
      <c r="L145" s="16">
        <f>(D140+I140+L140+P140+R140+V140)/R144</f>
        <v>20.768177688036349</v>
      </c>
      <c r="O145" s="5"/>
      <c r="P145" s="5"/>
      <c r="S145" s="2"/>
      <c r="T145" s="4"/>
    </row>
    <row r="146" spans="1:22" ht="17.25" x14ac:dyDescent="0.25">
      <c r="C146" s="5"/>
      <c r="D146" s="4"/>
      <c r="E146" s="4"/>
      <c r="F146" s="4"/>
      <c r="G146" s="5"/>
      <c r="H146" s="5"/>
      <c r="I146" s="5"/>
      <c r="K146" s="17" t="s">
        <v>60</v>
      </c>
      <c r="L146" s="18">
        <f>(D140+I140+L140)/R144</f>
        <v>5.8094026585899377</v>
      </c>
      <c r="O146" s="5"/>
      <c r="P146" s="5"/>
      <c r="S146" s="5"/>
    </row>
    <row r="147" spans="1:22" ht="17.25" x14ac:dyDescent="0.25">
      <c r="C147" s="5"/>
      <c r="D147" s="4"/>
      <c r="E147" s="4"/>
      <c r="F147" s="4"/>
      <c r="G147" s="5"/>
      <c r="H147" s="5"/>
      <c r="I147" s="5"/>
      <c r="K147" s="19" t="s">
        <v>61</v>
      </c>
      <c r="L147" s="20">
        <f>(P140+V140)/R144</f>
        <v>14.958775029446409</v>
      </c>
      <c r="M147" s="5"/>
      <c r="N147" s="115" t="s">
        <v>131</v>
      </c>
      <c r="O147" s="17">
        <f>G138/N138*1000</f>
        <v>0.4</v>
      </c>
      <c r="P147" s="5"/>
      <c r="U147" s="5"/>
      <c r="V147" s="5"/>
    </row>
    <row r="148" spans="1:22" x14ac:dyDescent="0.25">
      <c r="C148" s="8"/>
      <c r="D148"/>
      <c r="E148" s="4"/>
      <c r="F148" s="4"/>
      <c r="G148" s="5"/>
      <c r="H148" s="5"/>
      <c r="I148" s="5"/>
      <c r="K148" s="5"/>
      <c r="L148" s="5"/>
      <c r="M148" s="5"/>
      <c r="N148" s="5"/>
      <c r="O148" s="5"/>
      <c r="P148" s="5"/>
      <c r="Q148" s="5"/>
      <c r="R148" s="5"/>
      <c r="S148" s="5"/>
      <c r="T148" s="5"/>
      <c r="U148" s="5"/>
      <c r="V148" s="5"/>
    </row>
    <row r="149" spans="1:22" x14ac:dyDescent="0.25">
      <c r="B149" s="8"/>
      <c r="C149" s="8" t="s">
        <v>26</v>
      </c>
    </row>
    <row r="150" spans="1:22" ht="34.5" x14ac:dyDescent="0.25">
      <c r="C150" s="23" t="s">
        <v>13</v>
      </c>
      <c r="D150" s="26" t="s">
        <v>21</v>
      </c>
      <c r="E150" s="26" t="s">
        <v>14</v>
      </c>
      <c r="F150" s="23" t="s">
        <v>12</v>
      </c>
      <c r="G150" s="23" t="s">
        <v>15</v>
      </c>
      <c r="H150" s="24" t="s">
        <v>1</v>
      </c>
      <c r="I150" s="25" t="s">
        <v>25</v>
      </c>
      <c r="J150" s="23" t="s">
        <v>2</v>
      </c>
      <c r="K150" s="26" t="s">
        <v>14</v>
      </c>
      <c r="L150" s="26" t="s">
        <v>22</v>
      </c>
      <c r="M150" s="25" t="s">
        <v>7</v>
      </c>
      <c r="N150" s="25" t="s">
        <v>16</v>
      </c>
      <c r="O150" s="25" t="s">
        <v>17</v>
      </c>
      <c r="P150" s="25" t="s">
        <v>18</v>
      </c>
      <c r="Q150" s="26" t="s">
        <v>9</v>
      </c>
      <c r="R150" s="26" t="s">
        <v>23</v>
      </c>
      <c r="S150" s="25" t="s">
        <v>8</v>
      </c>
      <c r="T150" s="25" t="s">
        <v>19</v>
      </c>
      <c r="U150" s="25" t="s">
        <v>20</v>
      </c>
      <c r="V150" s="25" t="s">
        <v>24</v>
      </c>
    </row>
    <row r="151" spans="1:22" x14ac:dyDescent="0.25">
      <c r="A151" t="s">
        <v>52</v>
      </c>
      <c r="C151" s="121" t="s">
        <v>33</v>
      </c>
      <c r="D151" s="10">
        <f>0.023*E151</f>
        <v>3.6011099999999998</v>
      </c>
      <c r="E151" s="10">
        <v>156.57</v>
      </c>
      <c r="F151" s="10">
        <v>1</v>
      </c>
      <c r="G151" s="29">
        <f>D151/E151</f>
        <v>2.3E-2</v>
      </c>
      <c r="H151" s="9"/>
      <c r="I151" s="9"/>
      <c r="J151" s="10" t="s">
        <v>31</v>
      </c>
      <c r="K151" s="10">
        <v>262.29000000000002</v>
      </c>
      <c r="L151" s="30">
        <f>K151*G152</f>
        <v>7.2392040000000009</v>
      </c>
      <c r="M151" s="9" t="s">
        <v>30</v>
      </c>
      <c r="N151" s="9">
        <v>57.5</v>
      </c>
      <c r="O151" s="9">
        <v>0.88900000000000001</v>
      </c>
      <c r="P151" s="13">
        <f>N151*O151</f>
        <v>51.1175</v>
      </c>
      <c r="Q151" s="10"/>
      <c r="R151" s="10"/>
      <c r="S151" s="9"/>
      <c r="T151" s="9"/>
      <c r="U151" s="9"/>
      <c r="V151" s="13">
        <f>T151*U151</f>
        <v>0</v>
      </c>
    </row>
    <row r="152" spans="1:22" x14ac:dyDescent="0.25">
      <c r="C152" s="10" t="s">
        <v>34</v>
      </c>
      <c r="D152" s="10">
        <f>E152*G152</f>
        <v>2.984664</v>
      </c>
      <c r="E152" s="10">
        <v>108.14</v>
      </c>
      <c r="F152" s="10">
        <v>1.2</v>
      </c>
      <c r="G152" s="29">
        <f>G151*F152</f>
        <v>2.76E-2</v>
      </c>
      <c r="H152" s="1"/>
      <c r="I152" s="1"/>
      <c r="J152" s="34" t="s">
        <v>36</v>
      </c>
      <c r="K152" s="35">
        <v>247.08</v>
      </c>
      <c r="L152" s="30">
        <f>K152*G152</f>
        <v>6.8194080000000001</v>
      </c>
      <c r="M152" s="1"/>
      <c r="N152" s="3"/>
      <c r="O152" s="3"/>
      <c r="P152" s="27">
        <f t="shared" ref="P152" si="22">N152*O152</f>
        <v>0</v>
      </c>
      <c r="Q152" s="10"/>
      <c r="R152" s="10"/>
      <c r="S152" s="9"/>
      <c r="T152" s="9"/>
      <c r="U152" s="9"/>
      <c r="V152" s="13">
        <f t="shared" ref="V152" si="23">T152*U152</f>
        <v>0</v>
      </c>
    </row>
    <row r="153" spans="1:22" x14ac:dyDescent="0.25">
      <c r="C153" s="12" t="s">
        <v>4</v>
      </c>
      <c r="D153" s="13">
        <f>SUM(D151:D152)</f>
        <v>6.5857739999999998</v>
      </c>
      <c r="E153" s="13">
        <f>SUM(E151:E152)</f>
        <v>264.70999999999998</v>
      </c>
      <c r="F153" s="12"/>
      <c r="G153" s="29">
        <f>SUM(G151:G152)</f>
        <v>5.0599999999999999E-2</v>
      </c>
      <c r="I153" s="13">
        <f>SUM(I151:I152)</f>
        <v>0</v>
      </c>
      <c r="L153" s="30">
        <f>SUM(L151:L152)</f>
        <v>14.058612</v>
      </c>
      <c r="P153" s="13">
        <f>SUM(P151:P152)</f>
        <v>51.1175</v>
      </c>
      <c r="R153" s="13">
        <f>SUM(R151:R152)</f>
        <v>0</v>
      </c>
      <c r="V153" s="13">
        <f>SUM(V151:V152)</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(T157/G151)*100</f>
        <v>70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60.307398948096299</v>
      </c>
      <c r="P157" s="5"/>
      <c r="Q157" s="6" t="s">
        <v>3</v>
      </c>
      <c r="R157" s="11">
        <f>S157*T157</f>
        <v>3.9717089999999997</v>
      </c>
      <c r="S157" s="11">
        <v>246.69</v>
      </c>
      <c r="T157" s="31">
        <f>G151*0.7</f>
        <v>1.61E-2</v>
      </c>
    </row>
    <row r="158" spans="1:22" ht="17.25" x14ac:dyDescent="0.25">
      <c r="B158" s="5"/>
      <c r="C158" s="5"/>
      <c r="D158" s="4"/>
      <c r="E158" s="4"/>
      <c r="F158" s="4"/>
      <c r="G158" s="5"/>
      <c r="H158" s="5"/>
      <c r="K158" s="7" t="s">
        <v>59</v>
      </c>
      <c r="L158" s="16">
        <f>(D153+I153+L153+P153+R153+V153)/R157</f>
        <v>18.068263812882567</v>
      </c>
      <c r="O158" s="5"/>
      <c r="P158" s="5"/>
      <c r="S158" s="2"/>
      <c r="T158" s="4"/>
    </row>
    <row r="159" spans="1:22" ht="17.25" x14ac:dyDescent="0.25">
      <c r="B159" s="5"/>
      <c r="C159" s="5"/>
      <c r="D159" s="4"/>
      <c r="E159" s="4"/>
      <c r="F159" s="4"/>
      <c r="G159" s="5"/>
      <c r="H159" s="5"/>
      <c r="I159" s="5"/>
      <c r="K159" s="17" t="s">
        <v>60</v>
      </c>
      <c r="L159" s="18">
        <f>(D153+I153+L153)/R157</f>
        <v>5.1978596619238724</v>
      </c>
      <c r="O159" s="5"/>
      <c r="P159" s="5"/>
      <c r="S159" s="5"/>
    </row>
    <row r="160" spans="1:22" ht="17.25" x14ac:dyDescent="0.25">
      <c r="B160" s="5"/>
      <c r="C160" s="5"/>
      <c r="D160" s="4"/>
      <c r="E160" s="4"/>
      <c r="F160" s="4"/>
      <c r="G160" s="5"/>
      <c r="H160" s="5"/>
      <c r="I160" s="5"/>
      <c r="K160" s="19" t="s">
        <v>61</v>
      </c>
      <c r="L160" s="20">
        <f>(P153+V153)/R157</f>
        <v>12.870404150958693</v>
      </c>
      <c r="M160" s="5"/>
      <c r="N160" s="5"/>
      <c r="O160" s="5"/>
      <c r="P160" s="5"/>
      <c r="U160" s="5"/>
      <c r="V160" s="5"/>
    </row>
    <row r="161" spans="1:22" x14ac:dyDescent="0.25">
      <c r="B161" s="5"/>
      <c r="C161" s="8"/>
      <c r="D161"/>
      <c r="E161" s="4"/>
      <c r="F161" s="4"/>
      <c r="G161" s="5"/>
      <c r="H161" s="5"/>
      <c r="I161" s="5"/>
      <c r="K161" s="5"/>
      <c r="L161" s="5"/>
      <c r="M161" s="5"/>
      <c r="N161" s="5"/>
      <c r="O161" s="5"/>
      <c r="P161" s="5"/>
      <c r="Q161" s="5"/>
      <c r="R161" s="5"/>
      <c r="S161" s="5"/>
      <c r="T161" s="5"/>
      <c r="U161" s="5"/>
      <c r="V161" s="5"/>
    </row>
    <row r="162" spans="1:22" x14ac:dyDescent="0.25">
      <c r="B162" s="5"/>
      <c r="C162" s="8" t="s">
        <v>26</v>
      </c>
    </row>
    <row r="163" spans="1:22" ht="34.5" x14ac:dyDescent="0.25">
      <c r="C163" s="23" t="s">
        <v>13</v>
      </c>
      <c r="D163" s="26" t="s">
        <v>21</v>
      </c>
      <c r="E163" s="26" t="s">
        <v>14</v>
      </c>
      <c r="F163" s="23" t="s">
        <v>12</v>
      </c>
      <c r="G163" s="23" t="s">
        <v>15</v>
      </c>
      <c r="H163" s="24" t="s">
        <v>1</v>
      </c>
      <c r="I163" s="25" t="s">
        <v>25</v>
      </c>
      <c r="J163" s="23" t="s">
        <v>2</v>
      </c>
      <c r="K163" s="26" t="s">
        <v>14</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c r="I164" s="9"/>
      <c r="J164" s="10" t="s">
        <v>31</v>
      </c>
      <c r="K164" s="10">
        <v>262.29000000000002</v>
      </c>
      <c r="L164" s="30">
        <f>K164*G165</f>
        <v>7.2392040000000009</v>
      </c>
      <c r="M164" s="9" t="s">
        <v>30</v>
      </c>
      <c r="N164" s="9">
        <v>57.5</v>
      </c>
      <c r="O164" s="9">
        <v>0.88900000000000001</v>
      </c>
      <c r="P164" s="13">
        <f>N164*O164</f>
        <v>51.1175</v>
      </c>
      <c r="Q164" s="10"/>
      <c r="R164" s="10"/>
      <c r="S164" s="9"/>
      <c r="T164" s="9"/>
      <c r="U164" s="9"/>
      <c r="V164" s="13">
        <f>T164*U164</f>
        <v>0</v>
      </c>
    </row>
    <row r="165" spans="1:22" x14ac:dyDescent="0.25">
      <c r="C165" s="10" t="s">
        <v>34</v>
      </c>
      <c r="D165" s="10">
        <f>E165*G165</f>
        <v>2.984664</v>
      </c>
      <c r="E165" s="10">
        <v>108.14</v>
      </c>
      <c r="F165" s="10">
        <v>1.2</v>
      </c>
      <c r="G165" s="29">
        <f>G164*F165</f>
        <v>2.76E-2</v>
      </c>
      <c r="H165" s="1"/>
      <c r="I165" s="1"/>
      <c r="J165" s="34" t="s">
        <v>36</v>
      </c>
      <c r="K165" s="35">
        <v>247.08</v>
      </c>
      <c r="L165" s="30">
        <f>K165*G165</f>
        <v>6.8194080000000001</v>
      </c>
      <c r="M165" s="1"/>
      <c r="N165" s="3"/>
      <c r="O165" s="3"/>
      <c r="P165" s="27">
        <f t="shared" ref="P165" si="24">N165*O165</f>
        <v>0</v>
      </c>
      <c r="Q165" s="10"/>
      <c r="R165" s="10"/>
      <c r="S165" s="9"/>
      <c r="T165" s="9"/>
      <c r="U165" s="9"/>
      <c r="V165" s="13">
        <f t="shared" ref="V165" si="25">T165*U165</f>
        <v>0</v>
      </c>
    </row>
    <row r="166" spans="1:22" x14ac:dyDescent="0.25">
      <c r="C166" s="12" t="s">
        <v>4</v>
      </c>
      <c r="D166" s="13">
        <f>SUM(D164:D165)</f>
        <v>7.8645739999999993</v>
      </c>
      <c r="E166" s="13">
        <f>SUM(E164:E165)</f>
        <v>320.31</v>
      </c>
      <c r="F166" s="12"/>
      <c r="G166" s="29">
        <f>SUM(G164:G165)</f>
        <v>5.0599999999999999E-2</v>
      </c>
      <c r="I166" s="13">
        <f>SUM(I164:I165)</f>
        <v>0</v>
      </c>
      <c r="L166" s="30">
        <f>SUM(L164:L165)</f>
        <v>14.058612</v>
      </c>
      <c r="P166" s="13">
        <f>SUM(P164:P165)</f>
        <v>51.1175</v>
      </c>
      <c r="R166" s="13">
        <f>SUM(R164:R165)</f>
        <v>0</v>
      </c>
      <c r="V166" s="13">
        <f>SUM(V164:V165)</f>
        <v>0</v>
      </c>
    </row>
    <row r="167" spans="1:22" x14ac:dyDescent="0.25">
      <c r="C167" s="5"/>
      <c r="D167" s="4"/>
      <c r="E167" s="4"/>
      <c r="F167" s="4"/>
      <c r="G167" s="5"/>
      <c r="H167" s="5"/>
      <c r="I167" s="5"/>
      <c r="M167" s="5"/>
      <c r="N167" s="5"/>
      <c r="O167" s="5"/>
      <c r="P167" s="5"/>
      <c r="Q167" s="5"/>
      <c r="R167" s="5"/>
      <c r="S167" s="5"/>
      <c r="T167" s="5"/>
      <c r="U167" s="5"/>
      <c r="V167" s="5"/>
    </row>
    <row r="168" spans="1:22" x14ac:dyDescent="0.25">
      <c r="C168" s="5"/>
      <c r="D168" s="4"/>
      <c r="E168" s="4"/>
      <c r="F168" s="4"/>
      <c r="G168" s="5"/>
      <c r="H168" s="5"/>
      <c r="K168" s="14" t="s">
        <v>56</v>
      </c>
      <c r="L168" s="66">
        <f>(T170/G164)*100</f>
        <v>70</v>
      </c>
      <c r="O168" s="5"/>
      <c r="P168" s="5"/>
      <c r="Q168" s="5"/>
      <c r="R168" s="5"/>
      <c r="S168" s="5"/>
    </row>
    <row r="169" spans="1:22" x14ac:dyDescent="0.25">
      <c r="C169" s="5"/>
      <c r="D169" s="4"/>
      <c r="E169" s="4"/>
      <c r="F169" s="4"/>
      <c r="G169" s="5"/>
      <c r="H169" s="5"/>
      <c r="K169" s="7" t="s">
        <v>57</v>
      </c>
      <c r="L169" s="65">
        <f>(S170/(E166)*100)</f>
        <v>94.358590115825294</v>
      </c>
      <c r="R169" s="6" t="s">
        <v>10</v>
      </c>
      <c r="S169" s="6" t="s">
        <v>11</v>
      </c>
      <c r="T169" s="6" t="s">
        <v>0</v>
      </c>
    </row>
    <row r="170" spans="1:22" x14ac:dyDescent="0.25">
      <c r="C170" s="5"/>
      <c r="D170" s="4"/>
      <c r="E170" s="4"/>
      <c r="F170" s="4"/>
      <c r="G170" s="5"/>
      <c r="H170" s="5"/>
      <c r="K170" s="14" t="s">
        <v>58</v>
      </c>
      <c r="L170" s="66">
        <f>(R170/D166)*100</f>
        <v>61.873205083962588</v>
      </c>
      <c r="P170" s="5"/>
      <c r="Q170" s="6" t="s">
        <v>3</v>
      </c>
      <c r="R170" s="11">
        <f>S170*T170</f>
        <v>4.8660639999999997</v>
      </c>
      <c r="S170" s="11">
        <v>302.24</v>
      </c>
      <c r="T170" s="31">
        <f>G164*0.7</f>
        <v>1.61E-2</v>
      </c>
    </row>
    <row r="171" spans="1:22" ht="17.25" x14ac:dyDescent="0.25">
      <c r="C171" s="5"/>
      <c r="D171" s="4"/>
      <c r="E171" s="4"/>
      <c r="F171" s="4"/>
      <c r="G171" s="5"/>
      <c r="H171" s="5"/>
      <c r="K171" s="7" t="s">
        <v>59</v>
      </c>
      <c r="L171" s="16">
        <f>(D166+I166+L166+P166+R166+V166)/R170</f>
        <v>15.010218936701202</v>
      </c>
      <c r="O171" s="5"/>
      <c r="P171" s="5"/>
      <c r="S171" s="2"/>
      <c r="T171" s="4"/>
    </row>
    <row r="172" spans="1:22" ht="17.25" x14ac:dyDescent="0.25">
      <c r="C172" s="5"/>
      <c r="D172" s="4"/>
      <c r="E172" s="4"/>
      <c r="F172" s="4"/>
      <c r="G172" s="5"/>
      <c r="H172" s="5"/>
      <c r="I172" s="5"/>
      <c r="K172" s="17" t="s">
        <v>60</v>
      </c>
      <c r="L172" s="18">
        <f>(D166+I166+L166)/R170</f>
        <v>4.5053221659230136</v>
      </c>
      <c r="O172" s="5"/>
      <c r="P172" s="5"/>
      <c r="S172" s="5"/>
    </row>
    <row r="173" spans="1:22" ht="17.25" x14ac:dyDescent="0.25">
      <c r="C173" s="5"/>
      <c r="D173" s="4"/>
      <c r="E173" s="4"/>
      <c r="F173" s="4"/>
      <c r="G173" s="5"/>
      <c r="H173" s="5"/>
      <c r="I173" s="5"/>
      <c r="K173" s="19" t="s">
        <v>61</v>
      </c>
      <c r="L173" s="20">
        <f>(P166+V166)/R170</f>
        <v>10.50489677077819</v>
      </c>
      <c r="M173" s="5"/>
      <c r="N173" s="5"/>
      <c r="O173" s="5"/>
      <c r="P173" s="5"/>
      <c r="U173" s="5"/>
      <c r="V173" s="5"/>
    </row>
    <row r="174" spans="1:22" x14ac:dyDescent="0.25">
      <c r="C174" s="8"/>
      <c r="D174"/>
      <c r="E174" s="4"/>
      <c r="F174" s="4"/>
      <c r="G174" s="5"/>
      <c r="H174" s="5"/>
      <c r="I174" s="5"/>
      <c r="K174" s="5"/>
      <c r="L174" s="5"/>
      <c r="M174" s="5"/>
      <c r="N174" s="5"/>
      <c r="O174" s="5"/>
      <c r="P174" s="5"/>
      <c r="Q174" s="5"/>
      <c r="R174" s="5"/>
      <c r="S174" s="5"/>
      <c r="T174" s="5"/>
      <c r="U174" s="5"/>
      <c r="V174" s="5"/>
    </row>
    <row r="175" spans="1:22" x14ac:dyDescent="0.25">
      <c r="B175" s="5"/>
      <c r="C175" s="8" t="s">
        <v>26</v>
      </c>
    </row>
    <row r="176" spans="1:22" ht="34.5" x14ac:dyDescent="0.25">
      <c r="C176" s="23" t="s">
        <v>13</v>
      </c>
      <c r="D176" s="26" t="s">
        <v>21</v>
      </c>
      <c r="E176" s="26" t="s">
        <v>14</v>
      </c>
      <c r="F176" s="23" t="s">
        <v>12</v>
      </c>
      <c r="G176" s="23" t="s">
        <v>15</v>
      </c>
      <c r="H176" s="24" t="s">
        <v>1</v>
      </c>
      <c r="I176" s="25" t="s">
        <v>25</v>
      </c>
      <c r="J176" s="23" t="s">
        <v>2</v>
      </c>
      <c r="K176" s="26" t="s">
        <v>14</v>
      </c>
      <c r="L176" s="26" t="s">
        <v>22</v>
      </c>
      <c r="M176" s="25" t="s">
        <v>7</v>
      </c>
      <c r="N176" s="25" t="s">
        <v>16</v>
      </c>
      <c r="O176" s="25" t="s">
        <v>17</v>
      </c>
      <c r="P176" s="25" t="s">
        <v>18</v>
      </c>
      <c r="Q176" s="26" t="s">
        <v>9</v>
      </c>
      <c r="R176" s="26" t="s">
        <v>23</v>
      </c>
      <c r="S176" s="25" t="s">
        <v>8</v>
      </c>
      <c r="T176" s="25" t="s">
        <v>19</v>
      </c>
      <c r="U176" s="25" t="s">
        <v>20</v>
      </c>
      <c r="V176" s="25" t="s">
        <v>24</v>
      </c>
    </row>
    <row r="177" spans="1:22" ht="30" x14ac:dyDescent="0.25">
      <c r="A177" t="s">
        <v>54</v>
      </c>
      <c r="C177" s="123" t="s">
        <v>132</v>
      </c>
      <c r="D177" s="10">
        <f>0.023*E177</f>
        <v>7.1477099999999991</v>
      </c>
      <c r="E177" s="10">
        <v>310.77</v>
      </c>
      <c r="F177" s="10">
        <v>1</v>
      </c>
      <c r="G177" s="29">
        <f>D177/E177</f>
        <v>2.3E-2</v>
      </c>
      <c r="H177" s="9"/>
      <c r="I177" s="9"/>
      <c r="J177" s="10" t="s">
        <v>31</v>
      </c>
      <c r="K177" s="10">
        <v>262.29000000000002</v>
      </c>
      <c r="L177" s="30">
        <f>K177*G178</f>
        <v>7.2392040000000009</v>
      </c>
      <c r="M177" s="9" t="s">
        <v>30</v>
      </c>
      <c r="N177" s="9">
        <v>57.5</v>
      </c>
      <c r="O177" s="9">
        <v>0.88900000000000001</v>
      </c>
      <c r="P177" s="13">
        <f>N177*O177</f>
        <v>51.1175</v>
      </c>
      <c r="Q177" s="10"/>
      <c r="R177" s="10"/>
      <c r="S177" s="9"/>
      <c r="T177" s="9"/>
      <c r="U177" s="9"/>
      <c r="V177" s="13">
        <f>T177*U177</f>
        <v>0</v>
      </c>
    </row>
    <row r="178" spans="1:22" x14ac:dyDescent="0.25">
      <c r="C178" s="10" t="s">
        <v>34</v>
      </c>
      <c r="D178" s="10">
        <f>E178*G178</f>
        <v>2.984664</v>
      </c>
      <c r="E178" s="10">
        <v>108.14</v>
      </c>
      <c r="F178" s="10">
        <v>1.2</v>
      </c>
      <c r="G178" s="29">
        <f>G177*F178</f>
        <v>2.76E-2</v>
      </c>
      <c r="H178" s="1"/>
      <c r="I178" s="1"/>
      <c r="J178" s="34" t="s">
        <v>36</v>
      </c>
      <c r="K178" s="35">
        <v>247.08</v>
      </c>
      <c r="L178" s="30">
        <f>K178*G178</f>
        <v>6.8194080000000001</v>
      </c>
      <c r="M178" s="1"/>
      <c r="N178" s="3"/>
      <c r="O178" s="3"/>
      <c r="P178" s="27">
        <f t="shared" ref="P178" si="26">N178*O178</f>
        <v>0</v>
      </c>
      <c r="Q178" s="10"/>
      <c r="R178" s="10"/>
      <c r="S178" s="9"/>
      <c r="T178" s="9"/>
      <c r="U178" s="9"/>
      <c r="V178" s="13">
        <f t="shared" ref="V178" si="27">T178*U178</f>
        <v>0</v>
      </c>
    </row>
    <row r="179" spans="1:22" x14ac:dyDescent="0.25">
      <c r="C179" s="12" t="s">
        <v>4</v>
      </c>
      <c r="D179" s="13">
        <f>SUM(D177:D178)</f>
        <v>10.132373999999999</v>
      </c>
      <c r="E179" s="13">
        <f>SUM(E177:E178)</f>
        <v>418.90999999999997</v>
      </c>
      <c r="F179" s="12"/>
      <c r="G179" s="29">
        <f>SUM(G177:G178)</f>
        <v>5.0599999999999999E-2</v>
      </c>
      <c r="I179" s="13">
        <f>SUM(I177:I178)</f>
        <v>0</v>
      </c>
      <c r="L179" s="30">
        <f>SUM(L177:L178)</f>
        <v>14.058612</v>
      </c>
      <c r="P179" s="13">
        <f>SUM(P177:P178)</f>
        <v>51.1175</v>
      </c>
      <c r="R179" s="13">
        <f>SUM(R177:R178)</f>
        <v>0</v>
      </c>
      <c r="V179" s="13">
        <f>SUM(V177:V178)</f>
        <v>0</v>
      </c>
    </row>
    <row r="180" spans="1:22" x14ac:dyDescent="0.25">
      <c r="C180" s="5"/>
      <c r="D180" s="4"/>
      <c r="E180" s="4"/>
      <c r="F180" s="4"/>
      <c r="G180" s="5"/>
      <c r="H180" s="5"/>
      <c r="I180" s="5"/>
      <c r="M180" s="5"/>
      <c r="N180" s="5"/>
      <c r="O180" s="5"/>
      <c r="P180" s="5"/>
      <c r="Q180" s="5"/>
      <c r="R180" s="5"/>
      <c r="S180" s="5"/>
      <c r="T180" s="5"/>
      <c r="U180" s="5"/>
      <c r="V180" s="5"/>
    </row>
    <row r="181" spans="1:22" x14ac:dyDescent="0.25">
      <c r="C181" s="5"/>
      <c r="D181" s="4"/>
      <c r="E181" s="4"/>
      <c r="F181" s="4"/>
      <c r="G181" s="5"/>
      <c r="H181" s="5"/>
      <c r="K181" s="14" t="s">
        <v>56</v>
      </c>
      <c r="L181" s="66">
        <f>(T183/G177)*100</f>
        <v>70</v>
      </c>
      <c r="O181" s="5"/>
      <c r="P181" s="5"/>
      <c r="Q181" s="5"/>
      <c r="R181" s="5"/>
      <c r="S181" s="5"/>
    </row>
    <row r="182" spans="1:22" x14ac:dyDescent="0.25">
      <c r="C182" s="5"/>
      <c r="D182" s="4"/>
      <c r="E182" s="4"/>
      <c r="F182" s="4"/>
      <c r="G182" s="5"/>
      <c r="H182" s="5"/>
      <c r="K182" s="7" t="s">
        <v>57</v>
      </c>
      <c r="L182" s="65">
        <f>(S183/(E179)*100)</f>
        <v>95.700747177197968</v>
      </c>
      <c r="R182" s="6" t="s">
        <v>10</v>
      </c>
      <c r="S182" s="6" t="s">
        <v>11</v>
      </c>
      <c r="T182" s="6" t="s">
        <v>0</v>
      </c>
    </row>
    <row r="183" spans="1:22" x14ac:dyDescent="0.25">
      <c r="C183" s="5"/>
      <c r="D183" s="4"/>
      <c r="E183" s="4"/>
      <c r="F183" s="4"/>
      <c r="G183" s="5"/>
      <c r="H183" s="5"/>
      <c r="K183" s="14" t="s">
        <v>58</v>
      </c>
      <c r="L183" s="66">
        <f>(R183/D179)*100</f>
        <v>63.701655702799762</v>
      </c>
      <c r="P183" s="5"/>
      <c r="Q183" s="6" t="s">
        <v>3</v>
      </c>
      <c r="R183" s="11">
        <f>S183*T183</f>
        <v>6.4544899999999998</v>
      </c>
      <c r="S183" s="11">
        <v>400.9</v>
      </c>
      <c r="T183" s="31">
        <f>G177*0.7</f>
        <v>1.61E-2</v>
      </c>
    </row>
    <row r="184" spans="1:22" ht="17.25" x14ac:dyDescent="0.25">
      <c r="C184" s="5"/>
      <c r="D184" s="4"/>
      <c r="E184" s="4"/>
      <c r="F184" s="4"/>
      <c r="G184" s="5"/>
      <c r="H184" s="5"/>
      <c r="K184" s="7" t="s">
        <v>59</v>
      </c>
      <c r="L184" s="16">
        <f>(D179+I179+L179+P179+R179+V179)/R183</f>
        <v>11.667612158357981</v>
      </c>
      <c r="O184" s="5"/>
      <c r="P184" s="5"/>
      <c r="S184" s="2"/>
      <c r="T184" s="4"/>
    </row>
    <row r="185" spans="1:22" ht="17.25" x14ac:dyDescent="0.25">
      <c r="C185" s="5"/>
      <c r="D185" s="4"/>
      <c r="E185" s="4"/>
      <c r="F185" s="4"/>
      <c r="G185" s="5"/>
      <c r="H185" s="5"/>
      <c r="I185" s="5"/>
      <c r="K185" s="17" t="s">
        <v>60</v>
      </c>
      <c r="L185" s="18">
        <f>(D179+I179+L179)/R183</f>
        <v>3.7479314399743435</v>
      </c>
      <c r="O185" s="5"/>
      <c r="P185" s="5"/>
      <c r="S185" s="5"/>
    </row>
    <row r="186" spans="1:22" ht="17.25" x14ac:dyDescent="0.25">
      <c r="C186" s="5"/>
      <c r="D186" s="4"/>
      <c r="E186" s="4"/>
      <c r="F186" s="4"/>
      <c r="G186" s="5"/>
      <c r="H186" s="5"/>
      <c r="I186" s="5"/>
      <c r="K186" s="19" t="s">
        <v>61</v>
      </c>
      <c r="L186" s="20">
        <f>(P179+V179)/R183</f>
        <v>7.9196807183836366</v>
      </c>
      <c r="M186" s="5"/>
      <c r="N186" s="5"/>
      <c r="O186" s="5"/>
      <c r="P186" s="5"/>
      <c r="U186" s="5"/>
      <c r="V186" s="5"/>
    </row>
    <row r="187" spans="1:22" x14ac:dyDescent="0.25">
      <c r="C187" s="8"/>
      <c r="D187"/>
      <c r="E187" s="4"/>
      <c r="F187" s="4"/>
      <c r="G187" s="5"/>
      <c r="H187" s="5"/>
      <c r="I187" s="5"/>
      <c r="K187" s="5"/>
      <c r="L187" s="5"/>
      <c r="M187" s="5"/>
      <c r="N187" s="5"/>
      <c r="O187" s="5"/>
      <c r="P187" s="5"/>
      <c r="Q187" s="5"/>
      <c r="R187" s="5"/>
      <c r="S187" s="5"/>
      <c r="T187" s="5"/>
      <c r="U187" s="5"/>
      <c r="V187" s="5"/>
    </row>
    <row r="188" spans="1:22" x14ac:dyDescent="0.25">
      <c r="B188" s="5"/>
      <c r="C188" s="8" t="s">
        <v>26</v>
      </c>
    </row>
    <row r="189" spans="1:22" ht="34.5" x14ac:dyDescent="0.25">
      <c r="C189" s="23" t="s">
        <v>13</v>
      </c>
      <c r="D189" s="26" t="s">
        <v>21</v>
      </c>
      <c r="E189" s="26" t="s">
        <v>14</v>
      </c>
      <c r="F189" s="23" t="s">
        <v>12</v>
      </c>
      <c r="G189" s="23" t="s">
        <v>15</v>
      </c>
      <c r="H189" s="24" t="s">
        <v>1</v>
      </c>
      <c r="I189" s="25" t="s">
        <v>25</v>
      </c>
      <c r="J189" s="23" t="s">
        <v>2</v>
      </c>
      <c r="K189" s="26" t="s">
        <v>14</v>
      </c>
      <c r="L189" s="26" t="s">
        <v>22</v>
      </c>
      <c r="M189" s="25" t="s">
        <v>7</v>
      </c>
      <c r="N189" s="25" t="s">
        <v>16</v>
      </c>
      <c r="O189" s="25" t="s">
        <v>17</v>
      </c>
      <c r="P189" s="25" t="s">
        <v>18</v>
      </c>
      <c r="Q189" s="26" t="s">
        <v>9</v>
      </c>
      <c r="R189" s="26" t="s">
        <v>23</v>
      </c>
      <c r="S189" s="25" t="s">
        <v>8</v>
      </c>
      <c r="T189" s="25" t="s">
        <v>19</v>
      </c>
      <c r="U189" s="25" t="s">
        <v>20</v>
      </c>
      <c r="V189" s="25" t="s">
        <v>24</v>
      </c>
    </row>
    <row r="190" spans="1:22" x14ac:dyDescent="0.25">
      <c r="A190" t="s">
        <v>55</v>
      </c>
      <c r="C190" s="121" t="s">
        <v>50</v>
      </c>
      <c r="D190" s="10">
        <f>0.023*E190</f>
        <v>10.131499999999999</v>
      </c>
      <c r="E190" s="10">
        <v>440.5</v>
      </c>
      <c r="F190" s="10">
        <v>1</v>
      </c>
      <c r="G190" s="29">
        <f>D190/E190</f>
        <v>2.2999999999999996E-2</v>
      </c>
      <c r="H190" s="9"/>
      <c r="I190" s="9"/>
      <c r="J190" s="10" t="s">
        <v>31</v>
      </c>
      <c r="K190" s="10">
        <v>262.29000000000002</v>
      </c>
      <c r="L190" s="30">
        <f>K190*G191</f>
        <v>7.239204</v>
      </c>
      <c r="M190" s="9" t="s">
        <v>30</v>
      </c>
      <c r="N190" s="9">
        <v>57.5</v>
      </c>
      <c r="O190" s="9">
        <v>0.88900000000000001</v>
      </c>
      <c r="P190" s="13">
        <f>N190*O190</f>
        <v>51.1175</v>
      </c>
      <c r="Q190" s="10"/>
      <c r="R190" s="10"/>
      <c r="S190" s="9"/>
      <c r="T190" s="9"/>
      <c r="U190" s="9"/>
      <c r="V190" s="13">
        <f>T190*U190</f>
        <v>0</v>
      </c>
    </row>
    <row r="191" spans="1:22" x14ac:dyDescent="0.25">
      <c r="C191" s="10" t="s">
        <v>34</v>
      </c>
      <c r="D191" s="10">
        <f>E191*G191</f>
        <v>2.9846639999999995</v>
      </c>
      <c r="E191" s="10">
        <v>108.14</v>
      </c>
      <c r="F191" s="10">
        <v>1.2</v>
      </c>
      <c r="G191" s="29">
        <f>G190*F191</f>
        <v>2.7599999999999996E-2</v>
      </c>
      <c r="H191" s="1"/>
      <c r="I191" s="1"/>
      <c r="J191" s="34" t="s">
        <v>36</v>
      </c>
      <c r="K191" s="35">
        <v>247.08</v>
      </c>
      <c r="L191" s="30">
        <f>K191*G191</f>
        <v>6.8194079999999992</v>
      </c>
      <c r="M191" s="1"/>
      <c r="N191" s="3"/>
      <c r="O191" s="3"/>
      <c r="P191" s="27">
        <f t="shared" ref="P191" si="28">N191*O191</f>
        <v>0</v>
      </c>
      <c r="Q191" s="10"/>
      <c r="R191" s="10"/>
      <c r="S191" s="9"/>
      <c r="T191" s="9"/>
      <c r="U191" s="9"/>
      <c r="V191" s="13">
        <f t="shared" ref="V191" si="29">T191*U191</f>
        <v>0</v>
      </c>
    </row>
    <row r="192" spans="1:22" x14ac:dyDescent="0.25">
      <c r="C192" s="12" t="s">
        <v>4</v>
      </c>
      <c r="D192" s="13">
        <f>SUM(D190:D191)</f>
        <v>13.116163999999998</v>
      </c>
      <c r="E192" s="13">
        <f>SUM(E190:E191)</f>
        <v>548.64</v>
      </c>
      <c r="F192" s="12"/>
      <c r="G192" s="29">
        <f>SUM(G190:G191)</f>
        <v>5.0599999999999992E-2</v>
      </c>
      <c r="I192" s="13">
        <f>SUM(I190:I191)</f>
        <v>0</v>
      </c>
      <c r="L192" s="30">
        <f>SUM(L190:L191)</f>
        <v>14.058612</v>
      </c>
      <c r="P192" s="13">
        <f>SUM(P190:P191)</f>
        <v>51.1175</v>
      </c>
      <c r="R192" s="13">
        <f>SUM(R190:R191)</f>
        <v>0</v>
      </c>
      <c r="V192" s="13">
        <f>SUM(V190:V191)</f>
        <v>0</v>
      </c>
    </row>
    <row r="193" spans="1:22" x14ac:dyDescent="0.25">
      <c r="C193" s="5"/>
      <c r="D193" s="4"/>
      <c r="E193" s="4"/>
      <c r="F193" s="4"/>
      <c r="G193" s="5"/>
      <c r="H193" s="5"/>
      <c r="I193" s="5"/>
      <c r="M193" s="5"/>
      <c r="N193" s="5"/>
      <c r="O193" s="5"/>
      <c r="P193" s="5"/>
      <c r="Q193" s="5"/>
      <c r="R193" s="5"/>
      <c r="S193" s="5"/>
      <c r="T193" s="5"/>
      <c r="U193" s="5"/>
      <c r="V193" s="5"/>
    </row>
    <row r="194" spans="1:22" x14ac:dyDescent="0.25">
      <c r="C194" s="5"/>
      <c r="D194" s="4"/>
      <c r="E194" s="4"/>
      <c r="F194" s="4"/>
      <c r="G194" s="5"/>
      <c r="H194" s="5"/>
      <c r="K194" s="14" t="s">
        <v>56</v>
      </c>
      <c r="L194" s="66">
        <f>(T196/G190)*100</f>
        <v>70</v>
      </c>
      <c r="O194" s="5"/>
      <c r="P194" s="5"/>
      <c r="Q194" s="5"/>
      <c r="R194" s="5"/>
      <c r="S194" s="5"/>
    </row>
    <row r="195" spans="1:22" x14ac:dyDescent="0.25">
      <c r="C195" s="5"/>
      <c r="D195" s="4"/>
      <c r="E195" s="4"/>
      <c r="F195" s="4"/>
      <c r="G195" s="5"/>
      <c r="H195" s="5"/>
      <c r="K195" s="7" t="s">
        <v>57</v>
      </c>
      <c r="L195" s="65">
        <f>(S196/(E192)*100)</f>
        <v>96.715514727325754</v>
      </c>
      <c r="R195" s="6" t="s">
        <v>10</v>
      </c>
      <c r="S195" s="6" t="s">
        <v>11</v>
      </c>
      <c r="T195" s="6" t="s">
        <v>0</v>
      </c>
    </row>
    <row r="196" spans="1:22" x14ac:dyDescent="0.25">
      <c r="C196" s="5"/>
      <c r="D196" s="4"/>
      <c r="E196" s="4"/>
      <c r="F196" s="4"/>
      <c r="G196" s="5"/>
      <c r="H196" s="5"/>
      <c r="K196" s="14" t="s">
        <v>58</v>
      </c>
      <c r="L196" s="66">
        <f>(R196/D192)*100</f>
        <v>65.133235601506655</v>
      </c>
      <c r="P196" s="5"/>
      <c r="Q196" s="6" t="s">
        <v>3</v>
      </c>
      <c r="R196" s="11">
        <f>S196*T196</f>
        <v>8.5429819999999985</v>
      </c>
      <c r="S196" s="11">
        <v>530.62</v>
      </c>
      <c r="T196" s="31">
        <f>G190*0.7</f>
        <v>1.6099999999999996E-2</v>
      </c>
    </row>
    <row r="197" spans="1:22" ht="17.25" x14ac:dyDescent="0.25">
      <c r="C197" s="5"/>
      <c r="D197" s="4"/>
      <c r="E197" s="4"/>
      <c r="F197" s="4"/>
      <c r="G197" s="5"/>
      <c r="H197" s="5"/>
      <c r="K197" s="7" t="s">
        <v>59</v>
      </c>
      <c r="L197" s="16">
        <f>(D192+I192+L192+P192+R192+V192)/R196</f>
        <v>9.164513749414434</v>
      </c>
      <c r="O197" s="5"/>
      <c r="P197" s="5"/>
      <c r="S197" s="2"/>
      <c r="T197" s="4"/>
    </row>
    <row r="198" spans="1:22" ht="17.25" x14ac:dyDescent="0.25">
      <c r="C198" s="5"/>
      <c r="D198" s="4"/>
      <c r="E198" s="4"/>
      <c r="F198" s="4"/>
      <c r="G198" s="5"/>
      <c r="H198" s="5"/>
      <c r="I198" s="5"/>
      <c r="K198" s="17" t="s">
        <v>60</v>
      </c>
      <c r="L198" s="18">
        <f>(D192+I192+L192)/R196</f>
        <v>3.1809473553848062</v>
      </c>
      <c r="O198" s="5"/>
      <c r="P198" s="5"/>
      <c r="S198" s="5"/>
    </row>
    <row r="199" spans="1:22" ht="17.25" x14ac:dyDescent="0.25">
      <c r="C199" s="5"/>
      <c r="D199" s="4"/>
      <c r="E199" s="4"/>
      <c r="F199" s="4"/>
      <c r="G199" s="5"/>
      <c r="H199" s="5"/>
      <c r="I199" s="5"/>
      <c r="K199" s="19" t="s">
        <v>61</v>
      </c>
      <c r="L199" s="20">
        <f>(P192+V192)/R196</f>
        <v>5.9835663940296264</v>
      </c>
      <c r="M199" s="5"/>
      <c r="N199" s="5"/>
      <c r="O199" s="5"/>
      <c r="P199" s="5"/>
      <c r="U199" s="5"/>
      <c r="V199" s="5"/>
    </row>
    <row r="200" spans="1:22" x14ac:dyDescent="0.25">
      <c r="C200" s="8"/>
      <c r="D200"/>
      <c r="E200" s="4"/>
      <c r="F200" s="4"/>
      <c r="G200" s="5"/>
      <c r="H200" s="5"/>
      <c r="I200" s="5"/>
      <c r="K200" s="5"/>
      <c r="L200" s="5"/>
      <c r="M200" s="5"/>
      <c r="N200" s="5"/>
      <c r="O200" s="5"/>
      <c r="P200" s="5"/>
      <c r="Q200" s="5"/>
      <c r="R200" s="5"/>
      <c r="S200" s="5"/>
      <c r="T200" s="5"/>
      <c r="U200" s="5"/>
      <c r="V200" s="5"/>
    </row>
    <row r="201" spans="1:22" x14ac:dyDescent="0.25">
      <c r="C201" s="8"/>
      <c r="D201"/>
      <c r="E201" s="4"/>
      <c r="F201" s="4"/>
      <c r="G201" s="5"/>
      <c r="H201" s="5"/>
      <c r="I201" s="5"/>
      <c r="M201" s="5"/>
      <c r="N201" s="5"/>
      <c r="O201" s="5"/>
      <c r="P201" s="5"/>
      <c r="Q201" s="5"/>
      <c r="R201" s="5"/>
      <c r="S201" s="5"/>
      <c r="T201" s="5"/>
      <c r="U201" s="5"/>
      <c r="V201" s="5"/>
    </row>
    <row r="202" spans="1:22" s="41" customFormat="1" x14ac:dyDescent="0.25">
      <c r="A202" s="40" t="s">
        <v>71</v>
      </c>
      <c r="D202" s="42"/>
      <c r="E202" s="42"/>
      <c r="F202" s="42"/>
    </row>
    <row r="203" spans="1:22" x14ac:dyDescent="0.25">
      <c r="B203" s="5"/>
      <c r="C203" s="8" t="s">
        <v>26</v>
      </c>
    </row>
    <row r="204" spans="1:22" ht="32.25" x14ac:dyDescent="0.25">
      <c r="C204" s="23" t="s">
        <v>13</v>
      </c>
      <c r="D204" s="26" t="s">
        <v>21</v>
      </c>
      <c r="E204" s="26" t="s">
        <v>14</v>
      </c>
      <c r="F204" s="23" t="s">
        <v>12</v>
      </c>
      <c r="G204" s="23" t="s">
        <v>15</v>
      </c>
      <c r="H204" s="24" t="s">
        <v>1</v>
      </c>
      <c r="I204" s="25" t="s">
        <v>25</v>
      </c>
      <c r="J204" s="23" t="s">
        <v>2</v>
      </c>
      <c r="K204" s="26" t="s">
        <v>32</v>
      </c>
      <c r="L204" s="26" t="s">
        <v>22</v>
      </c>
      <c r="M204" s="25" t="s">
        <v>7</v>
      </c>
      <c r="N204" s="25" t="s">
        <v>16</v>
      </c>
      <c r="O204" s="25" t="s">
        <v>17</v>
      </c>
      <c r="P204" s="25" t="s">
        <v>18</v>
      </c>
      <c r="Q204" s="26" t="s">
        <v>9</v>
      </c>
      <c r="R204" s="26" t="s">
        <v>23</v>
      </c>
      <c r="S204" s="25" t="s">
        <v>8</v>
      </c>
      <c r="T204" s="25" t="s">
        <v>19</v>
      </c>
      <c r="U204" s="25" t="s">
        <v>20</v>
      </c>
      <c r="V204" s="25" t="s">
        <v>24</v>
      </c>
    </row>
    <row r="205" spans="1:22" x14ac:dyDescent="0.25">
      <c r="A205" t="s">
        <v>51</v>
      </c>
      <c r="C205" s="121" t="s">
        <v>28</v>
      </c>
      <c r="D205" s="10">
        <f>0.023*E205</f>
        <v>2.8087599999999999</v>
      </c>
      <c r="E205" s="10">
        <v>122.12</v>
      </c>
      <c r="F205" s="10">
        <v>1</v>
      </c>
      <c r="G205" s="12">
        <f>D205/E205</f>
        <v>2.3E-2</v>
      </c>
      <c r="H205" s="9"/>
      <c r="I205" s="9"/>
      <c r="J205" s="10" t="s">
        <v>31</v>
      </c>
      <c r="K205" s="10">
        <v>262.29000000000002</v>
      </c>
      <c r="L205" s="30">
        <f>G206*K205</f>
        <v>7.2392040000000009</v>
      </c>
      <c r="M205" s="9" t="s">
        <v>30</v>
      </c>
      <c r="N205" s="9">
        <v>57.5</v>
      </c>
      <c r="O205" s="9">
        <v>0.88900000000000001</v>
      </c>
      <c r="P205" s="13">
        <f>N205*O205</f>
        <v>51.1175</v>
      </c>
      <c r="Q205" s="10"/>
      <c r="R205" s="10"/>
      <c r="S205" s="9"/>
      <c r="T205" s="9"/>
      <c r="U205" s="9"/>
      <c r="V205" s="13">
        <f>T205*U205</f>
        <v>0</v>
      </c>
    </row>
    <row r="206" spans="1:22" x14ac:dyDescent="0.25">
      <c r="C206" s="10" t="s">
        <v>34</v>
      </c>
      <c r="D206" s="10">
        <f>E206*G206</f>
        <v>2.984664</v>
      </c>
      <c r="E206" s="10">
        <v>108.14</v>
      </c>
      <c r="F206" s="10">
        <v>1.2</v>
      </c>
      <c r="G206" s="12">
        <f>G205*F206</f>
        <v>2.76E-2</v>
      </c>
      <c r="H206" s="1"/>
      <c r="I206" s="1"/>
      <c r="J206" s="34" t="s">
        <v>36</v>
      </c>
      <c r="K206" s="35">
        <v>247.08</v>
      </c>
      <c r="L206" s="30">
        <f>G206*K206</f>
        <v>6.8194080000000001</v>
      </c>
      <c r="M206" s="1"/>
      <c r="N206" s="3"/>
      <c r="O206" s="3"/>
      <c r="P206" s="12">
        <f t="shared" ref="P206" si="30">N206*O206</f>
        <v>0</v>
      </c>
      <c r="Q206" s="10"/>
      <c r="R206" s="10"/>
      <c r="S206" s="9"/>
      <c r="T206" s="9"/>
      <c r="U206" s="9"/>
      <c r="V206" s="13">
        <f t="shared" ref="V206" si="31">T206*U206</f>
        <v>0</v>
      </c>
    </row>
    <row r="207" spans="1:22" x14ac:dyDescent="0.25">
      <c r="C207" s="12" t="s">
        <v>4</v>
      </c>
      <c r="D207" s="13">
        <f>SUM(D205:D206)</f>
        <v>5.7934239999999999</v>
      </c>
      <c r="E207" s="13">
        <f>SUM(E205:E206)</f>
        <v>230.26</v>
      </c>
      <c r="F207" s="12"/>
      <c r="G207" s="12">
        <f>SUM(G205:G206)</f>
        <v>5.0599999999999999E-2</v>
      </c>
      <c r="I207" s="32">
        <f>SUM(I205:I206)</f>
        <v>0</v>
      </c>
      <c r="L207" s="33">
        <f>SUM(L205:L206)</f>
        <v>14.058612</v>
      </c>
      <c r="P207" s="32">
        <f>SUM(P205:P206)</f>
        <v>51.1175</v>
      </c>
      <c r="R207" s="32">
        <f>SUM(R205:R206)</f>
        <v>0</v>
      </c>
      <c r="V207" s="32">
        <f>SUM(V205:V206)</f>
        <v>0</v>
      </c>
    </row>
    <row r="208" spans="1:22" x14ac:dyDescent="0.25">
      <c r="C208" s="5"/>
      <c r="D208" s="4"/>
      <c r="E208" s="4"/>
      <c r="F208" s="4"/>
      <c r="G208" s="5"/>
      <c r="H208" s="5"/>
      <c r="I208" s="5"/>
      <c r="M208" s="5"/>
      <c r="N208" s="5"/>
      <c r="O208" s="5"/>
      <c r="P208" s="5"/>
      <c r="Q208" s="5"/>
      <c r="R208" s="5"/>
      <c r="S208" s="5"/>
      <c r="T208" s="5"/>
      <c r="U208" s="5"/>
      <c r="V208" s="5"/>
    </row>
    <row r="209" spans="1:22" x14ac:dyDescent="0.25">
      <c r="C209" s="5"/>
      <c r="D209" s="4"/>
      <c r="E209" s="4"/>
      <c r="F209" s="4"/>
      <c r="G209" s="5"/>
      <c r="H209" s="5"/>
      <c r="K209" s="14" t="s">
        <v>56</v>
      </c>
      <c r="L209" s="66">
        <f>(T211/G205)*100</f>
        <v>50</v>
      </c>
      <c r="O209" s="5"/>
      <c r="P209" s="5"/>
      <c r="Q209" s="5"/>
      <c r="R209" s="5"/>
      <c r="S209" s="5"/>
    </row>
    <row r="210" spans="1:22" x14ac:dyDescent="0.25">
      <c r="C210" s="5"/>
      <c r="D210" s="4"/>
      <c r="E210" s="4"/>
      <c r="F210" s="4"/>
      <c r="G210" s="5"/>
      <c r="H210" s="5"/>
      <c r="K210" s="7" t="s">
        <v>57</v>
      </c>
      <c r="L210" s="65">
        <f>(S211/(E207)*100)</f>
        <v>92.178407018153393</v>
      </c>
      <c r="R210" s="6" t="s">
        <v>10</v>
      </c>
      <c r="S210" s="6" t="s">
        <v>11</v>
      </c>
      <c r="T210" s="6" t="s">
        <v>0</v>
      </c>
    </row>
    <row r="211" spans="1:22" x14ac:dyDescent="0.25">
      <c r="C211" s="5"/>
      <c r="D211" s="4"/>
      <c r="E211" s="4"/>
      <c r="F211" s="4"/>
      <c r="G211" s="5"/>
      <c r="H211" s="5"/>
      <c r="K211" s="14" t="s">
        <v>58</v>
      </c>
      <c r="L211" s="66">
        <f>(R211/D207)*100</f>
        <v>42.131820491647083</v>
      </c>
      <c r="P211" s="5"/>
      <c r="Q211" s="6" t="s">
        <v>3</v>
      </c>
      <c r="R211" s="11">
        <f>S211*T211</f>
        <v>2.4408750000000001</v>
      </c>
      <c r="S211" s="11">
        <v>212.25</v>
      </c>
      <c r="T211" s="31">
        <f>G205*0.5</f>
        <v>1.15E-2</v>
      </c>
    </row>
    <row r="212" spans="1:22" ht="17.25" x14ac:dyDescent="0.25">
      <c r="C212" s="5"/>
      <c r="D212" s="4"/>
      <c r="E212" s="4"/>
      <c r="F212" s="4"/>
      <c r="G212" s="5"/>
      <c r="H212" s="5"/>
      <c r="K212" s="7" t="s">
        <v>59</v>
      </c>
      <c r="L212" s="16">
        <f>(D207+I207+L207+P207+R207+V207)/R211</f>
        <v>29.075448763250883</v>
      </c>
      <c r="O212" s="5"/>
      <c r="P212" s="5"/>
      <c r="S212" s="2"/>
      <c r="T212" s="4"/>
    </row>
    <row r="213" spans="1:22" ht="17.25" x14ac:dyDescent="0.25">
      <c r="C213" s="5"/>
      <c r="D213" s="4"/>
      <c r="E213" s="4"/>
      <c r="F213" s="4"/>
      <c r="G213" s="5"/>
      <c r="H213" s="5"/>
      <c r="I213" s="5"/>
      <c r="K213" s="17" t="s">
        <v>60</v>
      </c>
      <c r="L213" s="18">
        <f>(D207+I207+L207)/R211</f>
        <v>8.1331637220259125</v>
      </c>
      <c r="O213" s="5"/>
      <c r="P213" s="5"/>
      <c r="S213" s="5"/>
    </row>
    <row r="214" spans="1:22" ht="17.25" x14ac:dyDescent="0.25">
      <c r="C214" s="5"/>
      <c r="D214" s="4"/>
      <c r="E214" s="4"/>
      <c r="F214" s="4"/>
      <c r="G214" s="5"/>
      <c r="H214" s="5"/>
      <c r="I214" s="5"/>
      <c r="K214" s="19" t="s">
        <v>61</v>
      </c>
      <c r="L214" s="20">
        <f>(P207+V207)/R211</f>
        <v>20.94228504122497</v>
      </c>
      <c r="M214" s="5"/>
      <c r="N214" s="115" t="s">
        <v>131</v>
      </c>
      <c r="O214" s="17">
        <f>G205/N205*1000</f>
        <v>0.4</v>
      </c>
      <c r="P214" s="5"/>
      <c r="U214" s="5"/>
      <c r="V214" s="5"/>
    </row>
    <row r="215" spans="1:22" x14ac:dyDescent="0.25">
      <c r="C215" s="8"/>
      <c r="D215"/>
      <c r="E215" s="4"/>
      <c r="F215" s="4"/>
      <c r="G215" s="5"/>
      <c r="H215" s="5"/>
      <c r="I215" s="5"/>
      <c r="K215" s="5"/>
      <c r="L215" s="5"/>
      <c r="M215" s="5"/>
      <c r="N215" s="5"/>
      <c r="O215" s="5"/>
      <c r="P215" s="5"/>
      <c r="Q215" s="5"/>
      <c r="R215" s="5"/>
      <c r="S215" s="5"/>
      <c r="T215" s="5"/>
      <c r="U215" s="5"/>
      <c r="V215" s="5"/>
    </row>
    <row r="216" spans="1:22" x14ac:dyDescent="0.25">
      <c r="B216" s="8"/>
      <c r="C216" s="8" t="s">
        <v>26</v>
      </c>
      <c r="K216" s="5"/>
      <c r="L216" s="5"/>
    </row>
    <row r="217" spans="1:22" ht="34.5" x14ac:dyDescent="0.25">
      <c r="C217" s="23" t="s">
        <v>13</v>
      </c>
      <c r="D217" s="26" t="s">
        <v>21</v>
      </c>
      <c r="E217" s="26" t="s">
        <v>14</v>
      </c>
      <c r="F217" s="23" t="s">
        <v>12</v>
      </c>
      <c r="G217" s="23" t="s">
        <v>15</v>
      </c>
      <c r="H217" s="24" t="s">
        <v>1</v>
      </c>
      <c r="I217" s="25" t="s">
        <v>25</v>
      </c>
      <c r="J217" s="23" t="s">
        <v>2</v>
      </c>
      <c r="K217" s="26" t="s">
        <v>14</v>
      </c>
      <c r="L217" s="26" t="s">
        <v>22</v>
      </c>
      <c r="M217" s="25" t="s">
        <v>7</v>
      </c>
      <c r="N217" s="25" t="s">
        <v>16</v>
      </c>
      <c r="O217" s="25" t="s">
        <v>17</v>
      </c>
      <c r="P217" s="25" t="s">
        <v>18</v>
      </c>
      <c r="Q217" s="26" t="s">
        <v>9</v>
      </c>
      <c r="R217" s="26" t="s">
        <v>23</v>
      </c>
      <c r="S217" s="25" t="s">
        <v>8</v>
      </c>
      <c r="T217" s="25" t="s">
        <v>19</v>
      </c>
      <c r="U217" s="25" t="s">
        <v>20</v>
      </c>
      <c r="V217" s="25" t="s">
        <v>24</v>
      </c>
    </row>
    <row r="218" spans="1:22" x14ac:dyDescent="0.25">
      <c r="A218" t="s">
        <v>52</v>
      </c>
      <c r="C218" s="121" t="s">
        <v>33</v>
      </c>
      <c r="D218" s="10">
        <f>0.023*E218</f>
        <v>3.6011099999999998</v>
      </c>
      <c r="E218" s="10">
        <v>156.57</v>
      </c>
      <c r="F218" s="10">
        <v>1</v>
      </c>
      <c r="G218" s="29">
        <f>D218/E218</f>
        <v>2.3E-2</v>
      </c>
      <c r="H218" s="9"/>
      <c r="I218" s="9"/>
      <c r="J218" s="10" t="s">
        <v>31</v>
      </c>
      <c r="K218" s="10">
        <v>262.29000000000002</v>
      </c>
      <c r="L218" s="30">
        <f>K218*G219</f>
        <v>7.2392040000000009</v>
      </c>
      <c r="M218" s="9" t="s">
        <v>30</v>
      </c>
      <c r="N218" s="9">
        <v>57.5</v>
      </c>
      <c r="O218" s="9">
        <v>0.88900000000000001</v>
      </c>
      <c r="P218" s="13">
        <f>N218*O218</f>
        <v>51.1175</v>
      </c>
      <c r="Q218" s="10"/>
      <c r="R218" s="10"/>
      <c r="S218" s="9"/>
      <c r="T218" s="9"/>
      <c r="U218" s="9"/>
      <c r="V218" s="13">
        <f>T218*U218</f>
        <v>0</v>
      </c>
    </row>
    <row r="219" spans="1:22" x14ac:dyDescent="0.25">
      <c r="C219" s="10" t="s">
        <v>34</v>
      </c>
      <c r="D219" s="10">
        <f>E219*G219</f>
        <v>2.984664</v>
      </c>
      <c r="E219" s="10">
        <v>108.14</v>
      </c>
      <c r="F219" s="10">
        <v>1.2</v>
      </c>
      <c r="G219" s="29">
        <f>G218*F219</f>
        <v>2.76E-2</v>
      </c>
      <c r="H219" s="1"/>
      <c r="I219" s="1"/>
      <c r="J219" s="34" t="s">
        <v>36</v>
      </c>
      <c r="K219" s="35">
        <v>247.08</v>
      </c>
      <c r="L219" s="30">
        <f>K219*G219</f>
        <v>6.8194080000000001</v>
      </c>
      <c r="M219" s="1"/>
      <c r="N219" s="3"/>
      <c r="O219" s="3"/>
      <c r="P219" s="27">
        <f t="shared" ref="P219" si="32">N219*O219</f>
        <v>0</v>
      </c>
      <c r="Q219" s="10"/>
      <c r="R219" s="10"/>
      <c r="S219" s="9"/>
      <c r="T219" s="9"/>
      <c r="U219" s="9"/>
      <c r="V219" s="13">
        <f t="shared" ref="V219" si="33">T219*U219</f>
        <v>0</v>
      </c>
    </row>
    <row r="220" spans="1:22" x14ac:dyDescent="0.25">
      <c r="C220" s="12" t="s">
        <v>4</v>
      </c>
      <c r="D220" s="13">
        <f>SUM(D218:D219)</f>
        <v>6.5857739999999998</v>
      </c>
      <c r="E220" s="13">
        <f>SUM(E218:E219)</f>
        <v>264.70999999999998</v>
      </c>
      <c r="F220" s="12"/>
      <c r="G220" s="29">
        <f>SUM(G218:G219)</f>
        <v>5.0599999999999999E-2</v>
      </c>
      <c r="I220" s="13">
        <f>SUM(I218:I219)</f>
        <v>0</v>
      </c>
      <c r="L220" s="30">
        <f>SUM(L218:L219)</f>
        <v>14.058612</v>
      </c>
      <c r="P220" s="13">
        <f>SUM(P218:P219)</f>
        <v>51.1175</v>
      </c>
      <c r="R220" s="13">
        <f>SUM(R218:R219)</f>
        <v>0</v>
      </c>
      <c r="V220" s="13">
        <f>SUM(V218:V219)</f>
        <v>0</v>
      </c>
    </row>
    <row r="221" spans="1:22" x14ac:dyDescent="0.25">
      <c r="C221" s="5"/>
      <c r="D221" s="4"/>
      <c r="E221" s="4"/>
      <c r="F221" s="4"/>
      <c r="G221" s="5"/>
      <c r="H221" s="5"/>
      <c r="I221" s="5"/>
      <c r="M221" s="5"/>
      <c r="N221" s="5"/>
      <c r="O221" s="5"/>
      <c r="P221" s="5"/>
      <c r="Q221" s="5"/>
      <c r="R221" s="5"/>
      <c r="S221" s="5"/>
      <c r="T221" s="5"/>
      <c r="U221" s="5"/>
      <c r="V221" s="5"/>
    </row>
    <row r="222" spans="1:22" x14ac:dyDescent="0.25">
      <c r="B222" s="5"/>
      <c r="C222" s="5"/>
      <c r="D222" s="4"/>
      <c r="E222" s="4"/>
      <c r="F222" s="4"/>
      <c r="G222" s="5"/>
      <c r="H222" s="5"/>
      <c r="K222" s="14" t="s">
        <v>56</v>
      </c>
      <c r="L222" s="66">
        <f>(T224/G218)*100</f>
        <v>50</v>
      </c>
      <c r="O222" s="5"/>
      <c r="P222" s="5"/>
      <c r="Q222" s="5"/>
      <c r="R222" s="5"/>
      <c r="S222" s="5"/>
    </row>
    <row r="223" spans="1:22" x14ac:dyDescent="0.25">
      <c r="B223" s="5"/>
      <c r="C223" s="5"/>
      <c r="D223" s="4"/>
      <c r="E223" s="4"/>
      <c r="F223" s="4"/>
      <c r="G223" s="5"/>
      <c r="H223" s="5"/>
      <c r="K223" s="7" t="s">
        <v>57</v>
      </c>
      <c r="L223" s="65">
        <f>(S224/(E220)*100)</f>
        <v>93.19255033810586</v>
      </c>
      <c r="R223" s="6" t="s">
        <v>10</v>
      </c>
      <c r="S223" s="6" t="s">
        <v>11</v>
      </c>
      <c r="T223" s="6" t="s">
        <v>0</v>
      </c>
    </row>
    <row r="224" spans="1:22" x14ac:dyDescent="0.25">
      <c r="B224" s="5"/>
      <c r="C224" s="5"/>
      <c r="D224" s="4"/>
      <c r="E224" s="4"/>
      <c r="F224" s="4"/>
      <c r="G224" s="5"/>
      <c r="H224" s="5"/>
      <c r="K224" s="14" t="s">
        <v>58</v>
      </c>
      <c r="L224" s="66">
        <f>(R224/D220)*100</f>
        <v>43.076713534354504</v>
      </c>
      <c r="P224" s="5"/>
      <c r="Q224" s="6" t="s">
        <v>3</v>
      </c>
      <c r="R224" s="11">
        <f>S224*T224</f>
        <v>2.836935</v>
      </c>
      <c r="S224" s="11">
        <v>246.69</v>
      </c>
      <c r="T224" s="31">
        <f>G218*0.5</f>
        <v>1.15E-2</v>
      </c>
    </row>
    <row r="225" spans="1:22" ht="17.25" x14ac:dyDescent="0.25">
      <c r="B225" s="5"/>
      <c r="C225" s="5"/>
      <c r="D225" s="4"/>
      <c r="E225" s="4"/>
      <c r="F225" s="4"/>
      <c r="G225" s="5"/>
      <c r="H225" s="5"/>
      <c r="K225" s="7" t="s">
        <v>59</v>
      </c>
      <c r="L225" s="16">
        <f>(D220+I220+L220+P220+R220+V220)/R224</f>
        <v>25.295569338035591</v>
      </c>
      <c r="O225" s="5"/>
      <c r="P225" s="5"/>
      <c r="S225" s="2"/>
      <c r="T225" s="4"/>
    </row>
    <row r="226" spans="1:22" ht="17.25" x14ac:dyDescent="0.25">
      <c r="B226" s="5"/>
      <c r="C226" s="5"/>
      <c r="D226" s="4"/>
      <c r="E226" s="4"/>
      <c r="F226" s="4"/>
      <c r="G226" s="5"/>
      <c r="H226" s="5"/>
      <c r="I226" s="5"/>
      <c r="K226" s="17" t="s">
        <v>60</v>
      </c>
      <c r="L226" s="18">
        <f>(D220+I220+L220)/R224</f>
        <v>7.277003526693421</v>
      </c>
      <c r="O226" s="5"/>
      <c r="P226" s="5"/>
      <c r="S226" s="5"/>
    </row>
    <row r="227" spans="1:22" ht="17.25" x14ac:dyDescent="0.25">
      <c r="B227" s="5"/>
      <c r="C227" s="5"/>
      <c r="D227" s="4"/>
      <c r="E227" s="4"/>
      <c r="F227" s="4"/>
      <c r="G227" s="5"/>
      <c r="H227" s="5"/>
      <c r="I227" s="5"/>
      <c r="K227" s="19" t="s">
        <v>61</v>
      </c>
      <c r="L227" s="20">
        <f>(P220+V220)/R224</f>
        <v>18.018565811342171</v>
      </c>
      <c r="M227" s="5"/>
      <c r="N227" s="5"/>
      <c r="O227" s="5"/>
      <c r="P227" s="5"/>
      <c r="U227" s="5"/>
      <c r="V227" s="5"/>
    </row>
    <row r="228" spans="1:22" x14ac:dyDescent="0.25">
      <c r="B228" s="5"/>
      <c r="C228" s="8"/>
      <c r="D228"/>
      <c r="E228" s="4"/>
      <c r="F228" s="4"/>
      <c r="G228" s="5"/>
      <c r="H228" s="5"/>
      <c r="I228" s="5"/>
      <c r="K228" s="5"/>
      <c r="L228" s="5"/>
      <c r="M228" s="5"/>
      <c r="N228" s="5"/>
      <c r="O228" s="5"/>
      <c r="P228" s="5"/>
      <c r="Q228" s="5"/>
      <c r="R228" s="5"/>
      <c r="S228" s="5"/>
      <c r="T228" s="5"/>
      <c r="U228" s="5"/>
      <c r="V228" s="5"/>
    </row>
    <row r="229" spans="1:22" x14ac:dyDescent="0.25">
      <c r="B229" s="5"/>
      <c r="C229" s="8" t="s">
        <v>26</v>
      </c>
    </row>
    <row r="230" spans="1:22" ht="34.5" x14ac:dyDescent="0.25">
      <c r="C230" s="23" t="s">
        <v>13</v>
      </c>
      <c r="D230" s="26" t="s">
        <v>21</v>
      </c>
      <c r="E230" s="26" t="s">
        <v>14</v>
      </c>
      <c r="F230" s="23" t="s">
        <v>12</v>
      </c>
      <c r="G230" s="23" t="s">
        <v>15</v>
      </c>
      <c r="H230" s="24" t="s">
        <v>1</v>
      </c>
      <c r="I230" s="25" t="s">
        <v>25</v>
      </c>
      <c r="J230" s="23" t="s">
        <v>2</v>
      </c>
      <c r="K230" s="26" t="s">
        <v>14</v>
      </c>
      <c r="L230" s="26" t="s">
        <v>22</v>
      </c>
      <c r="M230" s="25" t="s">
        <v>7</v>
      </c>
      <c r="N230" s="25" t="s">
        <v>16</v>
      </c>
      <c r="O230" s="25" t="s">
        <v>17</v>
      </c>
      <c r="P230" s="25" t="s">
        <v>18</v>
      </c>
      <c r="Q230" s="26" t="s">
        <v>9</v>
      </c>
      <c r="R230" s="26" t="s">
        <v>23</v>
      </c>
      <c r="S230" s="25" t="s">
        <v>8</v>
      </c>
      <c r="T230" s="25" t="s">
        <v>19</v>
      </c>
      <c r="U230" s="25" t="s">
        <v>20</v>
      </c>
      <c r="V230" s="25" t="s">
        <v>24</v>
      </c>
    </row>
    <row r="231" spans="1:22" x14ac:dyDescent="0.25">
      <c r="A231" t="s">
        <v>53</v>
      </c>
      <c r="C231" s="121" t="s">
        <v>35</v>
      </c>
      <c r="D231" s="10">
        <f>0.023*E231</f>
        <v>4.8799099999999997</v>
      </c>
      <c r="E231" s="10">
        <v>212.17</v>
      </c>
      <c r="F231" s="10">
        <v>1</v>
      </c>
      <c r="G231" s="29">
        <f>D231/E231</f>
        <v>2.3E-2</v>
      </c>
      <c r="H231" s="9"/>
      <c r="I231" s="9"/>
      <c r="J231" s="10" t="s">
        <v>31</v>
      </c>
      <c r="K231" s="10">
        <v>262.29000000000002</v>
      </c>
      <c r="L231" s="30">
        <f>K231*G232</f>
        <v>7.2392040000000009</v>
      </c>
      <c r="M231" s="9" t="s">
        <v>30</v>
      </c>
      <c r="N231" s="9">
        <v>57.5</v>
      </c>
      <c r="O231" s="9">
        <v>0.88900000000000001</v>
      </c>
      <c r="P231" s="13">
        <f>N231*O231</f>
        <v>51.1175</v>
      </c>
      <c r="Q231" s="10"/>
      <c r="R231" s="10"/>
      <c r="S231" s="9"/>
      <c r="T231" s="9"/>
      <c r="U231" s="9"/>
      <c r="V231" s="13">
        <f>T231*U231</f>
        <v>0</v>
      </c>
    </row>
    <row r="232" spans="1:22" x14ac:dyDescent="0.25">
      <c r="C232" s="10" t="s">
        <v>34</v>
      </c>
      <c r="D232" s="10">
        <f>E232*G232</f>
        <v>2.984664</v>
      </c>
      <c r="E232" s="10">
        <v>108.14</v>
      </c>
      <c r="F232" s="10">
        <v>1.2</v>
      </c>
      <c r="G232" s="29">
        <f>G231*F232</f>
        <v>2.76E-2</v>
      </c>
      <c r="H232" s="1"/>
      <c r="I232" s="1"/>
      <c r="J232" s="34" t="s">
        <v>36</v>
      </c>
      <c r="K232" s="35">
        <v>247.08</v>
      </c>
      <c r="L232" s="30">
        <f>K232*G232</f>
        <v>6.8194080000000001</v>
      </c>
      <c r="M232" s="1"/>
      <c r="N232" s="3"/>
      <c r="O232" s="3"/>
      <c r="P232" s="27">
        <f t="shared" ref="P232" si="34">N232*O232</f>
        <v>0</v>
      </c>
      <c r="Q232" s="10"/>
      <c r="R232" s="10"/>
      <c r="S232" s="9"/>
      <c r="T232" s="9"/>
      <c r="U232" s="9"/>
      <c r="V232" s="13">
        <f t="shared" ref="V232" si="35">T232*U232</f>
        <v>0</v>
      </c>
    </row>
    <row r="233" spans="1:22" x14ac:dyDescent="0.25">
      <c r="C233" s="12" t="s">
        <v>4</v>
      </c>
      <c r="D233" s="13">
        <f>SUM(D231:D232)</f>
        <v>7.8645739999999993</v>
      </c>
      <c r="E233" s="13">
        <f>SUM(E231:E232)</f>
        <v>320.31</v>
      </c>
      <c r="F233" s="12"/>
      <c r="G233" s="29">
        <f>SUM(G231:G232)</f>
        <v>5.0599999999999999E-2</v>
      </c>
      <c r="I233" s="13">
        <f>SUM(I231:I232)</f>
        <v>0</v>
      </c>
      <c r="L233" s="30">
        <f>SUM(L231:L232)</f>
        <v>14.058612</v>
      </c>
      <c r="P233" s="13">
        <f>SUM(P231:P232)</f>
        <v>51.1175</v>
      </c>
      <c r="R233" s="13">
        <f>SUM(R231:R232)</f>
        <v>0</v>
      </c>
      <c r="V233" s="13">
        <f>SUM(V231:V232)</f>
        <v>0</v>
      </c>
    </row>
    <row r="234" spans="1:22" x14ac:dyDescent="0.25">
      <c r="C234" s="5"/>
      <c r="D234" s="4"/>
      <c r="E234" s="4"/>
      <c r="F234" s="4"/>
      <c r="G234" s="5"/>
      <c r="H234" s="5"/>
      <c r="I234" s="5"/>
      <c r="M234" s="5"/>
      <c r="N234" s="5"/>
      <c r="O234" s="5"/>
      <c r="P234" s="5"/>
      <c r="Q234" s="5"/>
      <c r="R234" s="5"/>
      <c r="S234" s="5"/>
      <c r="T234" s="5"/>
      <c r="U234" s="5"/>
      <c r="V234" s="5"/>
    </row>
    <row r="235" spans="1:22" x14ac:dyDescent="0.25">
      <c r="C235" s="5"/>
      <c r="D235" s="4"/>
      <c r="E235" s="4"/>
      <c r="F235" s="4"/>
      <c r="G235" s="5"/>
      <c r="H235" s="5"/>
      <c r="K235" s="14" t="s">
        <v>56</v>
      </c>
      <c r="L235" s="66">
        <f>(T237/G231)*100</f>
        <v>50</v>
      </c>
      <c r="O235" s="5"/>
      <c r="P235" s="5"/>
      <c r="Q235" s="5"/>
      <c r="R235" s="5"/>
      <c r="S235" s="5"/>
    </row>
    <row r="236" spans="1:22" x14ac:dyDescent="0.25">
      <c r="C236" s="5"/>
      <c r="D236" s="4"/>
      <c r="E236" s="4"/>
      <c r="F236" s="4"/>
      <c r="G236" s="5"/>
      <c r="H236" s="5"/>
      <c r="K236" s="7" t="s">
        <v>57</v>
      </c>
      <c r="L236" s="65">
        <f>(S237/(E233)*100)</f>
        <v>94.358590115825294</v>
      </c>
      <c r="R236" s="6" t="s">
        <v>10</v>
      </c>
      <c r="S236" s="6" t="s">
        <v>11</v>
      </c>
      <c r="T236" s="6" t="s">
        <v>0</v>
      </c>
    </row>
    <row r="237" spans="1:22" x14ac:dyDescent="0.25">
      <c r="C237" s="5"/>
      <c r="D237" s="4"/>
      <c r="E237" s="4"/>
      <c r="F237" s="4"/>
      <c r="G237" s="5"/>
      <c r="H237" s="5"/>
      <c r="K237" s="14" t="s">
        <v>58</v>
      </c>
      <c r="L237" s="66">
        <f>(R237/D233)*100</f>
        <v>44.195146488544715</v>
      </c>
      <c r="P237" s="5"/>
      <c r="Q237" s="6" t="s">
        <v>3</v>
      </c>
      <c r="R237" s="11">
        <f>S237*T237</f>
        <v>3.4757600000000002</v>
      </c>
      <c r="S237" s="11">
        <v>302.24</v>
      </c>
      <c r="T237" s="31">
        <f>G231*0.5</f>
        <v>1.15E-2</v>
      </c>
    </row>
    <row r="238" spans="1:22" ht="17.25" x14ac:dyDescent="0.25">
      <c r="C238" s="5"/>
      <c r="D238" s="4"/>
      <c r="E238" s="4"/>
      <c r="F238" s="4"/>
      <c r="G238" s="5"/>
      <c r="H238" s="5"/>
      <c r="K238" s="7" t="s">
        <v>59</v>
      </c>
      <c r="L238" s="16">
        <f>(D233+I233+L233+P233+R233+V233)/R237</f>
        <v>21.01430651138168</v>
      </c>
      <c r="O238" s="5"/>
      <c r="P238" s="5"/>
      <c r="S238" s="2"/>
      <c r="T238" s="4"/>
    </row>
    <row r="239" spans="1:22" ht="17.25" x14ac:dyDescent="0.25">
      <c r="C239" s="5"/>
      <c r="D239" s="4"/>
      <c r="E239" s="4"/>
      <c r="F239" s="4"/>
      <c r="G239" s="5"/>
      <c r="H239" s="5"/>
      <c r="I239" s="5"/>
      <c r="K239" s="17" t="s">
        <v>60</v>
      </c>
      <c r="L239" s="18">
        <f>(D233+I233+L233)/R237</f>
        <v>6.3074510322922182</v>
      </c>
      <c r="O239" s="5"/>
      <c r="P239" s="5"/>
      <c r="S239" s="5"/>
    </row>
    <row r="240" spans="1:22" ht="17.25" x14ac:dyDescent="0.25">
      <c r="C240" s="5"/>
      <c r="D240" s="4"/>
      <c r="E240" s="4"/>
      <c r="F240" s="4"/>
      <c r="G240" s="5"/>
      <c r="H240" s="5"/>
      <c r="I240" s="5"/>
      <c r="K240" s="19" t="s">
        <v>61</v>
      </c>
      <c r="L240" s="20">
        <f>(P233+V233)/R237</f>
        <v>14.706855479089464</v>
      </c>
      <c r="M240" s="5"/>
      <c r="N240" s="5"/>
      <c r="O240" s="5"/>
      <c r="P240" s="5"/>
      <c r="U240" s="5"/>
      <c r="V240" s="5"/>
    </row>
    <row r="241" spans="1:22" x14ac:dyDescent="0.25">
      <c r="C241" s="8"/>
      <c r="D241"/>
      <c r="E241" s="4"/>
      <c r="F241" s="4"/>
      <c r="G241" s="5"/>
      <c r="H241" s="5"/>
      <c r="I241" s="5"/>
      <c r="K241" s="5"/>
      <c r="L241" s="5"/>
      <c r="M241" s="5"/>
      <c r="N241" s="5"/>
      <c r="O241" s="5"/>
      <c r="P241" s="5"/>
      <c r="Q241" s="5"/>
      <c r="R241" s="5"/>
      <c r="S241" s="5"/>
      <c r="T241" s="5"/>
      <c r="U241" s="5"/>
      <c r="V241" s="5"/>
    </row>
    <row r="242" spans="1:22" x14ac:dyDescent="0.25">
      <c r="B242" s="5"/>
      <c r="C242" s="8" t="s">
        <v>26</v>
      </c>
    </row>
    <row r="243" spans="1:22" ht="34.5" x14ac:dyDescent="0.25">
      <c r="C243" s="23" t="s">
        <v>13</v>
      </c>
      <c r="D243" s="26" t="s">
        <v>21</v>
      </c>
      <c r="E243" s="26" t="s">
        <v>14</v>
      </c>
      <c r="F243" s="23" t="s">
        <v>12</v>
      </c>
      <c r="G243" s="23" t="s">
        <v>15</v>
      </c>
      <c r="H243" s="24" t="s">
        <v>1</v>
      </c>
      <c r="I243" s="25" t="s">
        <v>25</v>
      </c>
      <c r="J243" s="23" t="s">
        <v>2</v>
      </c>
      <c r="K243" s="26" t="s">
        <v>14</v>
      </c>
      <c r="L243" s="26" t="s">
        <v>22</v>
      </c>
      <c r="M243" s="25" t="s">
        <v>7</v>
      </c>
      <c r="N243" s="25" t="s">
        <v>16</v>
      </c>
      <c r="O243" s="25" t="s">
        <v>17</v>
      </c>
      <c r="P243" s="25" t="s">
        <v>18</v>
      </c>
      <c r="Q243" s="26" t="s">
        <v>9</v>
      </c>
      <c r="R243" s="26" t="s">
        <v>23</v>
      </c>
      <c r="S243" s="25" t="s">
        <v>8</v>
      </c>
      <c r="T243" s="25" t="s">
        <v>19</v>
      </c>
      <c r="U243" s="25" t="s">
        <v>20</v>
      </c>
      <c r="V243" s="25" t="s">
        <v>24</v>
      </c>
    </row>
    <row r="244" spans="1:22" ht="30" x14ac:dyDescent="0.25">
      <c r="A244" t="s">
        <v>54</v>
      </c>
      <c r="C244" s="123" t="s">
        <v>132</v>
      </c>
      <c r="D244" s="10">
        <f>0.023*E244</f>
        <v>7.1477099999999991</v>
      </c>
      <c r="E244" s="10">
        <v>310.77</v>
      </c>
      <c r="F244" s="10">
        <v>1</v>
      </c>
      <c r="G244" s="29">
        <f>D244/E244</f>
        <v>2.3E-2</v>
      </c>
      <c r="H244" s="9"/>
      <c r="I244" s="9"/>
      <c r="J244" s="10" t="s">
        <v>31</v>
      </c>
      <c r="K244" s="10">
        <v>262.29000000000002</v>
      </c>
      <c r="L244" s="30">
        <f>K244*G245</f>
        <v>7.2392040000000009</v>
      </c>
      <c r="M244" s="9" t="s">
        <v>30</v>
      </c>
      <c r="N244" s="9">
        <v>57.5</v>
      </c>
      <c r="O244" s="9">
        <v>0.88900000000000001</v>
      </c>
      <c r="P244" s="13">
        <f>N244*O244</f>
        <v>51.1175</v>
      </c>
      <c r="Q244" s="10"/>
      <c r="R244" s="10"/>
      <c r="S244" s="9"/>
      <c r="T244" s="9"/>
      <c r="U244" s="9"/>
      <c r="V244" s="13">
        <f>T244*U244</f>
        <v>0</v>
      </c>
    </row>
    <row r="245" spans="1:22" x14ac:dyDescent="0.25">
      <c r="C245" s="10" t="s">
        <v>34</v>
      </c>
      <c r="D245" s="10">
        <f>E245*G245</f>
        <v>2.984664</v>
      </c>
      <c r="E245" s="10">
        <v>108.14</v>
      </c>
      <c r="F245" s="10">
        <v>1.2</v>
      </c>
      <c r="G245" s="29">
        <f>G244*F245</f>
        <v>2.76E-2</v>
      </c>
      <c r="H245" s="1"/>
      <c r="I245" s="1"/>
      <c r="J245" s="34" t="s">
        <v>36</v>
      </c>
      <c r="K245" s="35">
        <v>247.08</v>
      </c>
      <c r="L245" s="30">
        <f>K245*G245</f>
        <v>6.8194080000000001</v>
      </c>
      <c r="M245" s="1"/>
      <c r="N245" s="3"/>
      <c r="O245" s="3"/>
      <c r="P245" s="27">
        <f t="shared" ref="P245" si="36">N245*O245</f>
        <v>0</v>
      </c>
      <c r="Q245" s="10"/>
      <c r="R245" s="10"/>
      <c r="S245" s="9"/>
      <c r="T245" s="9"/>
      <c r="U245" s="9"/>
      <c r="V245" s="13">
        <f t="shared" ref="V245" si="37">T245*U245</f>
        <v>0</v>
      </c>
    </row>
    <row r="246" spans="1:22" x14ac:dyDescent="0.25">
      <c r="C246" s="12" t="s">
        <v>4</v>
      </c>
      <c r="D246" s="13">
        <f>SUM(D244:D245)</f>
        <v>10.132373999999999</v>
      </c>
      <c r="E246" s="13">
        <f>SUM(E244:E245)</f>
        <v>418.90999999999997</v>
      </c>
      <c r="F246" s="12"/>
      <c r="G246" s="29">
        <f>SUM(G244:G245)</f>
        <v>5.0599999999999999E-2</v>
      </c>
      <c r="I246" s="13">
        <f>SUM(I244:I245)</f>
        <v>0</v>
      </c>
      <c r="L246" s="30">
        <f>SUM(L244:L245)</f>
        <v>14.058612</v>
      </c>
      <c r="P246" s="13">
        <f>SUM(P244:P245)</f>
        <v>51.1175</v>
      </c>
      <c r="R246" s="13">
        <f>SUM(R244:R245)</f>
        <v>0</v>
      </c>
      <c r="V246" s="13">
        <f>SUM(V244:V245)</f>
        <v>0</v>
      </c>
    </row>
    <row r="247" spans="1:22" x14ac:dyDescent="0.25">
      <c r="C247" s="5"/>
      <c r="D247" s="4"/>
      <c r="E247" s="4"/>
      <c r="F247" s="4"/>
      <c r="G247" s="5"/>
      <c r="H247" s="5"/>
      <c r="I247" s="5"/>
      <c r="M247" s="5"/>
      <c r="N247" s="5"/>
      <c r="O247" s="5"/>
      <c r="P247" s="5"/>
      <c r="Q247" s="5"/>
      <c r="R247" s="5"/>
      <c r="S247" s="5"/>
      <c r="T247" s="5"/>
      <c r="U247" s="5"/>
      <c r="V247" s="5"/>
    </row>
    <row r="248" spans="1:22" x14ac:dyDescent="0.25">
      <c r="C248" s="5"/>
      <c r="D248" s="4"/>
      <c r="E248" s="4"/>
      <c r="F248" s="4"/>
      <c r="G248" s="5"/>
      <c r="H248" s="5"/>
      <c r="K248" s="14" t="s">
        <v>56</v>
      </c>
      <c r="L248" s="66">
        <f>(T250/G244)*100</f>
        <v>50</v>
      </c>
      <c r="O248" s="5"/>
      <c r="P248" s="5"/>
      <c r="Q248" s="5"/>
      <c r="R248" s="5"/>
      <c r="S248" s="5"/>
    </row>
    <row r="249" spans="1:22" x14ac:dyDescent="0.25">
      <c r="C249" s="5"/>
      <c r="D249" s="4"/>
      <c r="E249" s="4"/>
      <c r="F249" s="4"/>
      <c r="G249" s="5"/>
      <c r="H249" s="5"/>
      <c r="K249" s="7" t="s">
        <v>57</v>
      </c>
      <c r="L249" s="65">
        <f>(S250/(E246)*100)</f>
        <v>95.700747177197968</v>
      </c>
      <c r="R249" s="6" t="s">
        <v>10</v>
      </c>
      <c r="S249" s="6" t="s">
        <v>11</v>
      </c>
      <c r="T249" s="6" t="s">
        <v>0</v>
      </c>
    </row>
    <row r="250" spans="1:22" x14ac:dyDescent="0.25">
      <c r="C250" s="5"/>
      <c r="D250" s="4"/>
      <c r="E250" s="4"/>
      <c r="F250" s="4"/>
      <c r="G250" s="5"/>
      <c r="H250" s="5"/>
      <c r="K250" s="14" t="s">
        <v>58</v>
      </c>
      <c r="L250" s="66">
        <f>(R250/D246)*100</f>
        <v>45.501182644856968</v>
      </c>
      <c r="P250" s="5"/>
      <c r="Q250" s="6" t="s">
        <v>3</v>
      </c>
      <c r="R250" s="11">
        <f>S250*T250</f>
        <v>4.6103499999999995</v>
      </c>
      <c r="S250" s="11">
        <v>400.9</v>
      </c>
      <c r="T250" s="31">
        <f>G244*0.5</f>
        <v>1.15E-2</v>
      </c>
    </row>
    <row r="251" spans="1:22" ht="17.25" x14ac:dyDescent="0.25">
      <c r="C251" s="5"/>
      <c r="D251" s="4"/>
      <c r="E251" s="4"/>
      <c r="F251" s="4"/>
      <c r="G251" s="5"/>
      <c r="H251" s="5"/>
      <c r="K251" s="7" t="s">
        <v>59</v>
      </c>
      <c r="L251" s="16">
        <f>(D246+I246+L246+P246+R246+V246)/R250</f>
        <v>16.334657021701176</v>
      </c>
      <c r="O251" s="5"/>
      <c r="P251" s="5"/>
      <c r="S251" s="2"/>
      <c r="T251" s="4"/>
    </row>
    <row r="252" spans="1:22" ht="17.25" x14ac:dyDescent="0.25">
      <c r="C252" s="5"/>
      <c r="D252" s="4"/>
      <c r="E252" s="4"/>
      <c r="F252" s="4"/>
      <c r="G252" s="5"/>
      <c r="H252" s="5"/>
      <c r="I252" s="5"/>
      <c r="K252" s="17" t="s">
        <v>60</v>
      </c>
      <c r="L252" s="18">
        <f>(D246+I246+L246)/R250</f>
        <v>5.2471040159640809</v>
      </c>
      <c r="O252" s="5"/>
      <c r="P252" s="5"/>
      <c r="S252" s="5"/>
    </row>
    <row r="253" spans="1:22" ht="17.25" x14ac:dyDescent="0.25">
      <c r="C253" s="5"/>
      <c r="D253" s="4"/>
      <c r="E253" s="4"/>
      <c r="F253" s="4"/>
      <c r="G253" s="5"/>
      <c r="H253" s="5"/>
      <c r="I253" s="5"/>
      <c r="K253" s="19" t="s">
        <v>61</v>
      </c>
      <c r="L253" s="20">
        <f>(P246+V246)/R250</f>
        <v>11.087553005737092</v>
      </c>
      <c r="M253" s="5"/>
      <c r="N253" s="5"/>
      <c r="O253" s="5"/>
      <c r="P253" s="5"/>
      <c r="U253" s="5"/>
      <c r="V253" s="5"/>
    </row>
    <row r="254" spans="1:22" x14ac:dyDescent="0.25">
      <c r="C254" s="8"/>
      <c r="D254"/>
      <c r="E254" s="4"/>
      <c r="F254" s="4"/>
      <c r="G254" s="5"/>
      <c r="H254" s="5"/>
      <c r="I254" s="5"/>
      <c r="K254" s="5"/>
      <c r="L254" s="5"/>
      <c r="M254" s="5"/>
      <c r="N254" s="5"/>
      <c r="O254" s="5"/>
      <c r="P254" s="5"/>
      <c r="Q254" s="5"/>
      <c r="R254" s="5"/>
      <c r="S254" s="5"/>
      <c r="T254" s="5"/>
      <c r="U254" s="5"/>
      <c r="V254" s="5"/>
    </row>
    <row r="255" spans="1:22" x14ac:dyDescent="0.25">
      <c r="B255" s="5"/>
      <c r="C255" s="8" t="s">
        <v>26</v>
      </c>
    </row>
    <row r="256" spans="1:22" ht="34.5" x14ac:dyDescent="0.25">
      <c r="C256" s="23" t="s">
        <v>13</v>
      </c>
      <c r="D256" s="26" t="s">
        <v>21</v>
      </c>
      <c r="E256" s="26" t="s">
        <v>14</v>
      </c>
      <c r="F256" s="23" t="s">
        <v>12</v>
      </c>
      <c r="G256" s="23" t="s">
        <v>15</v>
      </c>
      <c r="H256" s="24" t="s">
        <v>1</v>
      </c>
      <c r="I256" s="25" t="s">
        <v>25</v>
      </c>
      <c r="J256" s="23" t="s">
        <v>2</v>
      </c>
      <c r="K256" s="26" t="s">
        <v>14</v>
      </c>
      <c r="L256" s="26" t="s">
        <v>22</v>
      </c>
      <c r="M256" s="25" t="s">
        <v>7</v>
      </c>
      <c r="N256" s="25" t="s">
        <v>16</v>
      </c>
      <c r="O256" s="25" t="s">
        <v>17</v>
      </c>
      <c r="P256" s="25" t="s">
        <v>18</v>
      </c>
      <c r="Q256" s="26" t="s">
        <v>9</v>
      </c>
      <c r="R256" s="26" t="s">
        <v>23</v>
      </c>
      <c r="S256" s="25" t="s">
        <v>8</v>
      </c>
      <c r="T256" s="25" t="s">
        <v>19</v>
      </c>
      <c r="U256" s="25" t="s">
        <v>20</v>
      </c>
      <c r="V256" s="25" t="s">
        <v>24</v>
      </c>
    </row>
    <row r="257" spans="1:22" x14ac:dyDescent="0.25">
      <c r="A257" t="s">
        <v>55</v>
      </c>
      <c r="C257" s="121" t="s">
        <v>50</v>
      </c>
      <c r="D257" s="10">
        <f>0.023*E257</f>
        <v>10.131499999999999</v>
      </c>
      <c r="E257" s="10">
        <v>440.5</v>
      </c>
      <c r="F257" s="10">
        <v>1</v>
      </c>
      <c r="G257" s="29">
        <f>D257/E257</f>
        <v>2.2999999999999996E-2</v>
      </c>
      <c r="H257" s="9"/>
      <c r="I257" s="9"/>
      <c r="J257" s="10" t="s">
        <v>31</v>
      </c>
      <c r="K257" s="10">
        <v>262.29000000000002</v>
      </c>
      <c r="L257" s="30">
        <f>K257*G258</f>
        <v>7.239204</v>
      </c>
      <c r="M257" s="9" t="s">
        <v>30</v>
      </c>
      <c r="N257" s="9">
        <v>57.5</v>
      </c>
      <c r="O257" s="9">
        <v>0.88900000000000001</v>
      </c>
      <c r="P257" s="13">
        <f>N257*O257</f>
        <v>51.1175</v>
      </c>
      <c r="Q257" s="10"/>
      <c r="R257" s="10"/>
      <c r="S257" s="9"/>
      <c r="T257" s="9"/>
      <c r="U257" s="9"/>
      <c r="V257" s="13">
        <f>T257*U257</f>
        <v>0</v>
      </c>
    </row>
    <row r="258" spans="1:22" x14ac:dyDescent="0.25">
      <c r="C258" s="10" t="s">
        <v>34</v>
      </c>
      <c r="D258" s="10">
        <f>E258*G258</f>
        <v>2.9846639999999995</v>
      </c>
      <c r="E258" s="10">
        <v>108.14</v>
      </c>
      <c r="F258" s="10">
        <v>1.2</v>
      </c>
      <c r="G258" s="29">
        <f>G257*F258</f>
        <v>2.7599999999999996E-2</v>
      </c>
      <c r="H258" s="1"/>
      <c r="I258" s="1"/>
      <c r="J258" s="34" t="s">
        <v>36</v>
      </c>
      <c r="K258" s="35">
        <v>247.08</v>
      </c>
      <c r="L258" s="30">
        <f>K258*G258</f>
        <v>6.8194079999999992</v>
      </c>
      <c r="M258" s="1"/>
      <c r="N258" s="3"/>
      <c r="O258" s="3"/>
      <c r="P258" s="27">
        <f t="shared" ref="P258" si="38">N258*O258</f>
        <v>0</v>
      </c>
      <c r="Q258" s="10"/>
      <c r="R258" s="10"/>
      <c r="S258" s="9"/>
      <c r="T258" s="9"/>
      <c r="U258" s="9"/>
      <c r="V258" s="13">
        <f t="shared" ref="V258" si="39">T258*U258</f>
        <v>0</v>
      </c>
    </row>
    <row r="259" spans="1:22" x14ac:dyDescent="0.25">
      <c r="C259" s="12" t="s">
        <v>4</v>
      </c>
      <c r="D259" s="13">
        <f>SUM(D257:D258)</f>
        <v>13.116163999999998</v>
      </c>
      <c r="E259" s="13">
        <f>SUM(E257:E258)</f>
        <v>548.64</v>
      </c>
      <c r="F259" s="12"/>
      <c r="G259" s="29">
        <f>SUM(G257:G258)</f>
        <v>5.0599999999999992E-2</v>
      </c>
      <c r="I259" s="13">
        <f>SUM(I257:I258)</f>
        <v>0</v>
      </c>
      <c r="L259" s="30">
        <f>SUM(L257:L258)</f>
        <v>14.058612</v>
      </c>
      <c r="P259" s="13">
        <f>SUM(P257:P258)</f>
        <v>51.1175</v>
      </c>
      <c r="R259" s="13">
        <f>SUM(R257:R258)</f>
        <v>0</v>
      </c>
      <c r="V259" s="13">
        <f>SUM(V257:V258)</f>
        <v>0</v>
      </c>
    </row>
    <row r="260" spans="1:22" x14ac:dyDescent="0.25">
      <c r="C260" s="5"/>
      <c r="D260" s="4"/>
      <c r="E260" s="4"/>
      <c r="F260" s="4"/>
      <c r="G260" s="5"/>
      <c r="H260" s="5"/>
      <c r="I260" s="5"/>
      <c r="M260" s="5"/>
      <c r="N260" s="5"/>
      <c r="O260" s="5"/>
      <c r="P260" s="5"/>
      <c r="Q260" s="5"/>
      <c r="R260" s="5"/>
      <c r="S260" s="5"/>
      <c r="T260" s="5"/>
      <c r="U260" s="5"/>
      <c r="V260" s="5"/>
    </row>
    <row r="261" spans="1:22" x14ac:dyDescent="0.25">
      <c r="C261" s="5"/>
      <c r="D261" s="4"/>
      <c r="E261" s="4"/>
      <c r="F261" s="4"/>
      <c r="G261" s="5"/>
      <c r="H261" s="5"/>
      <c r="K261" s="14" t="s">
        <v>56</v>
      </c>
      <c r="L261" s="66">
        <f>(T263/G257)*100</f>
        <v>50</v>
      </c>
      <c r="O261" s="5"/>
      <c r="P261" s="5"/>
      <c r="Q261" s="5"/>
      <c r="R261" s="5"/>
      <c r="S261" s="5"/>
    </row>
    <row r="262" spans="1:22" x14ac:dyDescent="0.25">
      <c r="C262" s="5"/>
      <c r="D262" s="4"/>
      <c r="E262" s="4"/>
      <c r="F262" s="4"/>
      <c r="G262" s="5"/>
      <c r="H262" s="5"/>
      <c r="K262" s="7" t="s">
        <v>57</v>
      </c>
      <c r="L262" s="65">
        <f>(S263/(E259)*100)</f>
        <v>96.715514727325754</v>
      </c>
      <c r="R262" s="6" t="s">
        <v>10</v>
      </c>
      <c r="S262" s="6" t="s">
        <v>11</v>
      </c>
      <c r="T262" s="6" t="s">
        <v>0</v>
      </c>
    </row>
    <row r="263" spans="1:22" x14ac:dyDescent="0.25">
      <c r="C263" s="5"/>
      <c r="D263" s="4"/>
      <c r="E263" s="4"/>
      <c r="F263" s="4"/>
      <c r="G263" s="5"/>
      <c r="H263" s="5"/>
      <c r="K263" s="14" t="s">
        <v>58</v>
      </c>
      <c r="L263" s="66">
        <f>(R263/D259)*100</f>
        <v>46.523739715361899</v>
      </c>
      <c r="P263" s="5"/>
      <c r="Q263" s="6" t="s">
        <v>3</v>
      </c>
      <c r="R263" s="11">
        <f>S263*T263</f>
        <v>6.1021299999999989</v>
      </c>
      <c r="S263" s="11">
        <v>530.62</v>
      </c>
      <c r="T263" s="31">
        <f>G257*0.5</f>
        <v>1.1499999999999998E-2</v>
      </c>
    </row>
    <row r="264" spans="1:22" ht="17.25" x14ac:dyDescent="0.25">
      <c r="C264" s="5"/>
      <c r="D264" s="4"/>
      <c r="E264" s="4"/>
      <c r="F264" s="4"/>
      <c r="G264" s="5"/>
      <c r="H264" s="5"/>
      <c r="K264" s="7" t="s">
        <v>59</v>
      </c>
      <c r="L264" s="16">
        <f>(D259+I259+L259+P259+R259+V259)/R263</f>
        <v>12.830319249180206</v>
      </c>
      <c r="O264" s="5"/>
      <c r="P264" s="5"/>
      <c r="S264" s="2"/>
      <c r="T264" s="4"/>
    </row>
    <row r="265" spans="1:22" ht="17.25" x14ac:dyDescent="0.25">
      <c r="C265" s="5"/>
      <c r="D265" s="4"/>
      <c r="E265" s="4"/>
      <c r="F265" s="4"/>
      <c r="G265" s="5"/>
      <c r="H265" s="5"/>
      <c r="I265" s="5"/>
      <c r="K265" s="17" t="s">
        <v>60</v>
      </c>
      <c r="L265" s="18">
        <f>(D259+I259+L259)/R263</f>
        <v>4.4533262975387284</v>
      </c>
      <c r="O265" s="5"/>
      <c r="P265" s="5"/>
      <c r="S265" s="5"/>
    </row>
    <row r="266" spans="1:22" ht="17.25" x14ac:dyDescent="0.25">
      <c r="C266" s="5"/>
      <c r="D266" s="4"/>
      <c r="E266" s="4"/>
      <c r="F266" s="4"/>
      <c r="G266" s="5"/>
      <c r="H266" s="5"/>
      <c r="I266" s="5"/>
      <c r="K266" s="19" t="s">
        <v>61</v>
      </c>
      <c r="L266" s="20">
        <f>(P259+V259)/R263</f>
        <v>8.3769929516414781</v>
      </c>
      <c r="M266" s="5"/>
      <c r="N266" s="5"/>
      <c r="O266" s="5"/>
      <c r="P266" s="5"/>
      <c r="U266" s="5"/>
      <c r="V266" s="5"/>
    </row>
    <row r="267" spans="1:22" x14ac:dyDescent="0.25">
      <c r="C267" s="8"/>
      <c r="D267"/>
      <c r="E267" s="4"/>
      <c r="F267" s="4"/>
      <c r="G267" s="5"/>
      <c r="H267" s="5"/>
      <c r="I267" s="5"/>
      <c r="K267" s="5"/>
      <c r="L267" s="5"/>
      <c r="M267" s="5"/>
      <c r="N267" s="5"/>
      <c r="O267" s="5"/>
      <c r="P267" s="5"/>
      <c r="Q267" s="5"/>
      <c r="R267" s="5"/>
      <c r="S267" s="5"/>
      <c r="T267" s="5"/>
      <c r="U267" s="5"/>
      <c r="V267" s="5"/>
    </row>
    <row r="268" spans="1:22" x14ac:dyDescent="0.25">
      <c r="C268" s="8"/>
      <c r="D268"/>
      <c r="E268" s="4"/>
      <c r="F268" s="4"/>
      <c r="G268" s="5"/>
      <c r="H268" s="5"/>
      <c r="I268" s="5"/>
      <c r="M268" s="5"/>
      <c r="N268" s="5"/>
      <c r="O268" s="5"/>
      <c r="P268" s="5"/>
      <c r="Q268" s="5"/>
      <c r="R268" s="5"/>
      <c r="S268" s="5"/>
      <c r="T268" s="5"/>
      <c r="U268" s="5"/>
      <c r="V268" s="5"/>
    </row>
    <row r="269" spans="1:22" s="36" customFormat="1" x14ac:dyDescent="0.25">
      <c r="A269" s="38" t="s">
        <v>72</v>
      </c>
      <c r="D269" s="37"/>
      <c r="E269" s="37"/>
      <c r="F269" s="37"/>
    </row>
    <row r="270" spans="1:22" x14ac:dyDescent="0.25">
      <c r="B270" s="5"/>
      <c r="C270" s="8" t="s">
        <v>26</v>
      </c>
    </row>
    <row r="271" spans="1:22" ht="32.25" x14ac:dyDescent="0.25">
      <c r="C271" s="23" t="s">
        <v>13</v>
      </c>
      <c r="D271" s="26" t="s">
        <v>21</v>
      </c>
      <c r="E271" s="26" t="s">
        <v>14</v>
      </c>
      <c r="F271" s="23" t="s">
        <v>12</v>
      </c>
      <c r="G271" s="23" t="s">
        <v>15</v>
      </c>
      <c r="H271" s="24" t="s">
        <v>1</v>
      </c>
      <c r="I271" s="25" t="s">
        <v>25</v>
      </c>
      <c r="J271" s="23" t="s">
        <v>2</v>
      </c>
      <c r="K271" s="26" t="s">
        <v>32</v>
      </c>
      <c r="L271" s="26" t="s">
        <v>22</v>
      </c>
      <c r="M271" s="25" t="s">
        <v>7</v>
      </c>
      <c r="N271" s="25" t="s">
        <v>16</v>
      </c>
      <c r="O271" s="25" t="s">
        <v>17</v>
      </c>
      <c r="P271" s="25" t="s">
        <v>18</v>
      </c>
      <c r="Q271" s="26" t="s">
        <v>9</v>
      </c>
      <c r="R271" s="26" t="s">
        <v>23</v>
      </c>
      <c r="S271" s="25" t="s">
        <v>8</v>
      </c>
      <c r="T271" s="25" t="s">
        <v>19</v>
      </c>
      <c r="U271" s="25" t="s">
        <v>20</v>
      </c>
      <c r="V271" s="25" t="s">
        <v>24</v>
      </c>
    </row>
    <row r="272" spans="1:22" x14ac:dyDescent="0.25">
      <c r="A272" t="s">
        <v>51</v>
      </c>
      <c r="C272" s="121" t="s">
        <v>28</v>
      </c>
      <c r="D272" s="10">
        <v>14.05</v>
      </c>
      <c r="E272" s="10">
        <v>122.12</v>
      </c>
      <c r="F272" s="10">
        <v>1</v>
      </c>
      <c r="G272" s="12">
        <f>D272/E272</f>
        <v>0.1150507697346872</v>
      </c>
      <c r="H272" s="9"/>
      <c r="I272" s="9"/>
      <c r="J272" s="10" t="s">
        <v>31</v>
      </c>
      <c r="K272" s="10">
        <v>262.29000000000002</v>
      </c>
      <c r="L272" s="30">
        <f>G273*K272</f>
        <v>36.211999672453324</v>
      </c>
      <c r="M272" s="9" t="s">
        <v>30</v>
      </c>
      <c r="N272" s="9">
        <v>287.5</v>
      </c>
      <c r="O272" s="9">
        <v>0.88900000000000001</v>
      </c>
      <c r="P272" s="13">
        <f>N272*O272</f>
        <v>255.58750000000001</v>
      </c>
      <c r="Q272" s="10"/>
      <c r="R272" s="10"/>
      <c r="S272" s="9"/>
      <c r="T272" s="9"/>
      <c r="U272" s="9"/>
      <c r="V272" s="13">
        <f>T272*U272</f>
        <v>0</v>
      </c>
    </row>
    <row r="273" spans="1:22" x14ac:dyDescent="0.25">
      <c r="C273" s="10" t="s">
        <v>34</v>
      </c>
      <c r="D273" s="10">
        <f>E273*G273</f>
        <v>14.929908286930887</v>
      </c>
      <c r="E273" s="10">
        <v>108.14</v>
      </c>
      <c r="F273" s="10">
        <v>1.2</v>
      </c>
      <c r="G273" s="12">
        <f>G272*F273</f>
        <v>0.13806092368162462</v>
      </c>
      <c r="H273" s="1"/>
      <c r="I273" s="1"/>
      <c r="J273" s="34" t="s">
        <v>36</v>
      </c>
      <c r="K273" s="35">
        <v>247.08</v>
      </c>
      <c r="L273" s="30">
        <f>G273*K273</f>
        <v>34.112093023255809</v>
      </c>
      <c r="M273" s="1"/>
      <c r="N273" s="3"/>
      <c r="O273" s="3"/>
      <c r="P273" s="12">
        <f t="shared" ref="P273" si="40">N273*O273</f>
        <v>0</v>
      </c>
      <c r="Q273" s="10"/>
      <c r="R273" s="10"/>
      <c r="S273" s="9"/>
      <c r="T273" s="9"/>
      <c r="U273" s="9"/>
      <c r="V273" s="13">
        <f t="shared" ref="V273" si="41">T273*U273</f>
        <v>0</v>
      </c>
    </row>
    <row r="274" spans="1:22" x14ac:dyDescent="0.25">
      <c r="C274" s="12" t="s">
        <v>4</v>
      </c>
      <c r="D274" s="13">
        <f>SUM(D272:D273)</f>
        <v>28.979908286930886</v>
      </c>
      <c r="E274" s="13">
        <f>SUM(E272:E273)</f>
        <v>230.26</v>
      </c>
      <c r="F274" s="12"/>
      <c r="G274" s="12">
        <f>SUM(G272:G273)</f>
        <v>0.25311169341631179</v>
      </c>
      <c r="I274" s="32">
        <f>SUM(I272:I273)</f>
        <v>0</v>
      </c>
      <c r="L274" s="33">
        <f>SUM(L272:L273)</f>
        <v>70.32409269570914</v>
      </c>
      <c r="P274" s="32">
        <f>SUM(P272:P273)</f>
        <v>255.58750000000001</v>
      </c>
      <c r="R274" s="32">
        <f>SUM(R272:R273)</f>
        <v>0</v>
      </c>
      <c r="V274" s="32">
        <f>SUM(V272:V273)</f>
        <v>0</v>
      </c>
    </row>
    <row r="275" spans="1:22" x14ac:dyDescent="0.25">
      <c r="C275" s="5"/>
      <c r="D275" s="4"/>
      <c r="E275" s="4"/>
      <c r="F275" s="4"/>
      <c r="G275" s="5"/>
      <c r="H275" s="5"/>
      <c r="I275" s="5"/>
      <c r="M275" s="5"/>
      <c r="N275" s="5"/>
      <c r="O275" s="5"/>
      <c r="P275" s="5"/>
      <c r="Q275" s="5"/>
      <c r="R275" s="5"/>
      <c r="S275" s="5"/>
      <c r="T275" s="5"/>
      <c r="U275" s="5"/>
      <c r="V275" s="5"/>
    </row>
    <row r="276" spans="1:22" x14ac:dyDescent="0.25">
      <c r="C276" s="5"/>
      <c r="D276" s="4"/>
      <c r="E276" s="4"/>
      <c r="F276" s="4"/>
      <c r="G276" s="5"/>
      <c r="H276" s="5"/>
      <c r="K276" s="14" t="s">
        <v>56</v>
      </c>
      <c r="L276" s="66">
        <f>(T278/G272)*100</f>
        <v>90</v>
      </c>
      <c r="O276" s="5"/>
      <c r="P276" s="5"/>
      <c r="Q276" s="5"/>
      <c r="R276" s="5"/>
      <c r="S276" s="5"/>
    </row>
    <row r="277" spans="1:22" x14ac:dyDescent="0.25">
      <c r="C277" s="5"/>
      <c r="D277" s="4"/>
      <c r="E277" s="4"/>
      <c r="F277" s="4"/>
      <c r="G277" s="5"/>
      <c r="H277" s="5"/>
      <c r="K277" s="7" t="s">
        <v>57</v>
      </c>
      <c r="L277" s="65">
        <f>(S278/(E274)*100)</f>
        <v>92.178407018153393</v>
      </c>
      <c r="R277" s="6" t="s">
        <v>10</v>
      </c>
      <c r="S277" s="6" t="s">
        <v>11</v>
      </c>
      <c r="T277" s="6" t="s">
        <v>0</v>
      </c>
    </row>
    <row r="278" spans="1:22" x14ac:dyDescent="0.25">
      <c r="C278" s="5"/>
      <c r="D278" s="4"/>
      <c r="E278" s="4"/>
      <c r="F278" s="4"/>
      <c r="G278" s="5"/>
      <c r="H278" s="5"/>
      <c r="K278" s="14" t="s">
        <v>58</v>
      </c>
      <c r="L278" s="66">
        <f>(R278/D274)*100</f>
        <v>75.837276884964766</v>
      </c>
      <c r="P278" s="5"/>
      <c r="Q278" s="6" t="s">
        <v>3</v>
      </c>
      <c r="R278" s="11">
        <f>S278*T278</f>
        <v>21.977573288568625</v>
      </c>
      <c r="S278" s="11">
        <v>212.25</v>
      </c>
      <c r="T278" s="31">
        <f>G272*0.9</f>
        <v>0.10354569276121849</v>
      </c>
    </row>
    <row r="279" spans="1:22" ht="17.25" x14ac:dyDescent="0.25">
      <c r="C279" s="5"/>
      <c r="D279" s="4"/>
      <c r="E279" s="4"/>
      <c r="F279" s="4"/>
      <c r="G279" s="5"/>
      <c r="H279" s="5"/>
      <c r="K279" s="7" t="s">
        <v>59</v>
      </c>
      <c r="L279" s="16">
        <f>(D274+I274+L274+P274+R274+V274)/R278</f>
        <v>16.147892959921677</v>
      </c>
      <c r="O279" s="5"/>
      <c r="P279" s="5"/>
      <c r="S279" s="2"/>
      <c r="T279" s="4"/>
    </row>
    <row r="280" spans="1:22" ht="17.25" x14ac:dyDescent="0.25">
      <c r="C280" s="5"/>
      <c r="D280" s="4"/>
      <c r="E280" s="4"/>
      <c r="F280" s="4"/>
      <c r="G280" s="5"/>
      <c r="H280" s="5"/>
      <c r="I280" s="5"/>
      <c r="K280" s="17" t="s">
        <v>60</v>
      </c>
      <c r="L280" s="18">
        <f>(D274+I274+L274)/R278</f>
        <v>4.5184242900143952</v>
      </c>
      <c r="O280" s="5"/>
      <c r="P280" s="5"/>
      <c r="S280" s="5"/>
    </row>
    <row r="281" spans="1:22" ht="17.25" x14ac:dyDescent="0.25">
      <c r="C281" s="5"/>
      <c r="D281" s="4"/>
      <c r="E281" s="4"/>
      <c r="F281" s="4"/>
      <c r="G281" s="5"/>
      <c r="H281" s="5"/>
      <c r="I281" s="5"/>
      <c r="K281" s="19" t="s">
        <v>61</v>
      </c>
      <c r="L281" s="20">
        <f>(P274+V274)/R278</f>
        <v>11.629468669907283</v>
      </c>
      <c r="M281" s="5"/>
      <c r="N281" s="115" t="s">
        <v>131</v>
      </c>
      <c r="O281" s="17">
        <f>G272/N272*1000</f>
        <v>0.40017659038152065</v>
      </c>
      <c r="P281" s="5"/>
      <c r="U281" s="5"/>
      <c r="V281" s="5"/>
    </row>
    <row r="282" spans="1:22" x14ac:dyDescent="0.25">
      <c r="C282" s="8"/>
      <c r="D282"/>
      <c r="E282" s="4"/>
      <c r="F282" s="4"/>
      <c r="G282" s="5"/>
      <c r="H282" s="5"/>
      <c r="I282" s="5"/>
      <c r="K282" s="5"/>
      <c r="L282" s="5"/>
      <c r="M282" s="5"/>
      <c r="N282" s="5"/>
      <c r="O282" s="5"/>
      <c r="P282" s="5"/>
      <c r="Q282" s="5"/>
      <c r="R282" s="5"/>
      <c r="S282" s="5"/>
      <c r="T282" s="5"/>
      <c r="U282" s="5"/>
      <c r="V282" s="5"/>
    </row>
    <row r="283" spans="1:22" x14ac:dyDescent="0.25">
      <c r="B283" s="8"/>
      <c r="C283" s="8" t="s">
        <v>26</v>
      </c>
    </row>
    <row r="284" spans="1:22" ht="34.5" x14ac:dyDescent="0.25">
      <c r="C284" s="23" t="s">
        <v>13</v>
      </c>
      <c r="D284" s="26" t="s">
        <v>21</v>
      </c>
      <c r="E284" s="26" t="s">
        <v>14</v>
      </c>
      <c r="F284" s="23" t="s">
        <v>12</v>
      </c>
      <c r="G284" s="23" t="s">
        <v>15</v>
      </c>
      <c r="H284" s="24" t="s">
        <v>1</v>
      </c>
      <c r="I284" s="25" t="s">
        <v>25</v>
      </c>
      <c r="J284" s="23" t="s">
        <v>2</v>
      </c>
      <c r="K284" s="26" t="s">
        <v>14</v>
      </c>
      <c r="L284" s="26" t="s">
        <v>22</v>
      </c>
      <c r="M284" s="25" t="s">
        <v>7</v>
      </c>
      <c r="N284" s="25" t="s">
        <v>16</v>
      </c>
      <c r="O284" s="25" t="s">
        <v>17</v>
      </c>
      <c r="P284" s="25" t="s">
        <v>18</v>
      </c>
      <c r="Q284" s="26" t="s">
        <v>9</v>
      </c>
      <c r="R284" s="26" t="s">
        <v>23</v>
      </c>
      <c r="S284" s="25" t="s">
        <v>8</v>
      </c>
      <c r="T284" s="25" t="s">
        <v>19</v>
      </c>
      <c r="U284" s="25" t="s">
        <v>20</v>
      </c>
      <c r="V284" s="25" t="s">
        <v>24</v>
      </c>
    </row>
    <row r="285" spans="1:22" x14ac:dyDescent="0.25">
      <c r="A285" t="s">
        <v>52</v>
      </c>
      <c r="C285" s="121" t="s">
        <v>33</v>
      </c>
      <c r="D285" s="10">
        <v>18</v>
      </c>
      <c r="E285" s="10">
        <v>156.57</v>
      </c>
      <c r="F285" s="10">
        <v>1</v>
      </c>
      <c r="G285" s="29">
        <f>D285/E285</f>
        <v>0.11496455259628281</v>
      </c>
      <c r="H285" s="9"/>
      <c r="I285" s="9"/>
      <c r="J285" s="10" t="s">
        <v>31</v>
      </c>
      <c r="K285" s="10">
        <v>262.29000000000002</v>
      </c>
      <c r="L285" s="30">
        <f>K285*G286</f>
        <v>36.184863000574822</v>
      </c>
      <c r="M285" s="9" t="s">
        <v>30</v>
      </c>
      <c r="N285" s="9">
        <v>287.5</v>
      </c>
      <c r="O285" s="9">
        <v>0.88900000000000001</v>
      </c>
      <c r="P285" s="13">
        <f>N285*O285</f>
        <v>255.58750000000001</v>
      </c>
      <c r="Q285" s="10"/>
      <c r="R285" s="10"/>
      <c r="S285" s="9"/>
      <c r="T285" s="9"/>
      <c r="U285" s="9"/>
      <c r="V285" s="13">
        <f>T285*U285</f>
        <v>0</v>
      </c>
    </row>
    <row r="286" spans="1:22" x14ac:dyDescent="0.25">
      <c r="C286" s="10" t="s">
        <v>34</v>
      </c>
      <c r="D286" s="10">
        <f>E286*G286</f>
        <v>14.918720061314426</v>
      </c>
      <c r="E286" s="10">
        <v>108.14</v>
      </c>
      <c r="F286" s="10">
        <v>1.2</v>
      </c>
      <c r="G286" s="29">
        <f>G285*F286</f>
        <v>0.13795746311553936</v>
      </c>
      <c r="H286" s="1"/>
      <c r="I286" s="1"/>
      <c r="J286" s="34" t="s">
        <v>36</v>
      </c>
      <c r="K286" s="35">
        <v>247.08</v>
      </c>
      <c r="L286" s="30">
        <f>K286*G286</f>
        <v>34.086529986587465</v>
      </c>
      <c r="M286" s="1"/>
      <c r="N286" s="3"/>
      <c r="O286" s="3"/>
      <c r="P286" s="27">
        <f t="shared" ref="P286" si="42">N286*O286</f>
        <v>0</v>
      </c>
      <c r="Q286" s="10"/>
      <c r="R286" s="10"/>
      <c r="S286" s="9"/>
      <c r="T286" s="9"/>
      <c r="U286" s="9"/>
      <c r="V286" s="13">
        <f t="shared" ref="V286" si="43">T286*U286</f>
        <v>0</v>
      </c>
    </row>
    <row r="287" spans="1:22" x14ac:dyDescent="0.25">
      <c r="C287" s="12" t="s">
        <v>4</v>
      </c>
      <c r="D287" s="13">
        <f>SUM(D285:D286)</f>
        <v>32.918720061314424</v>
      </c>
      <c r="E287" s="13">
        <f>SUM(E285:E286)</f>
        <v>264.70999999999998</v>
      </c>
      <c r="F287" s="12"/>
      <c r="G287" s="29">
        <f>SUM(G285:G286)</f>
        <v>0.25292201571182216</v>
      </c>
      <c r="I287" s="13">
        <f>SUM(I285:I286)</f>
        <v>0</v>
      </c>
      <c r="L287" s="30">
        <f>SUM(L285:L286)</f>
        <v>70.271392987162287</v>
      </c>
      <c r="P287" s="13">
        <f>SUM(P285:P286)</f>
        <v>255.58750000000001</v>
      </c>
      <c r="R287" s="13">
        <f>SUM(R285:R286)</f>
        <v>0</v>
      </c>
      <c r="V287" s="13">
        <f>SUM(V285:V286)</f>
        <v>0</v>
      </c>
    </row>
    <row r="288" spans="1:22" x14ac:dyDescent="0.25">
      <c r="C288" s="5"/>
      <c r="D288" s="4"/>
      <c r="E288" s="4"/>
      <c r="F288" s="4"/>
      <c r="G288" s="5"/>
      <c r="H288" s="5"/>
      <c r="I288" s="5"/>
      <c r="M288" s="5"/>
      <c r="N288" s="5"/>
      <c r="O288" s="5"/>
      <c r="P288" s="5"/>
      <c r="Q288" s="5"/>
      <c r="R288" s="5"/>
      <c r="S288" s="5"/>
      <c r="T288" s="5"/>
      <c r="U288" s="5"/>
      <c r="V288" s="5"/>
    </row>
    <row r="289" spans="1:22" x14ac:dyDescent="0.25">
      <c r="B289" s="5"/>
      <c r="C289" s="5"/>
      <c r="D289" s="4"/>
      <c r="E289" s="4"/>
      <c r="F289" s="4"/>
      <c r="G289" s="5"/>
      <c r="H289" s="5"/>
      <c r="K289" s="14" t="s">
        <v>56</v>
      </c>
      <c r="L289" s="66">
        <f>(T291/G285)*100</f>
        <v>90</v>
      </c>
      <c r="O289" s="5"/>
      <c r="P289" s="5"/>
      <c r="Q289" s="5"/>
      <c r="R289" s="5"/>
      <c r="S289" s="5"/>
    </row>
    <row r="290" spans="1:22" x14ac:dyDescent="0.25">
      <c r="B290" s="5"/>
      <c r="C290" s="5"/>
      <c r="D290" s="4"/>
      <c r="E290" s="4"/>
      <c r="F290" s="4"/>
      <c r="G290" s="5"/>
      <c r="H290" s="5"/>
      <c r="K290" s="7" t="s">
        <v>57</v>
      </c>
      <c r="L290" s="65">
        <f>(S291/(E287)*100)</f>
        <v>93.19255033810586</v>
      </c>
      <c r="R290" s="6" t="s">
        <v>10</v>
      </c>
      <c r="S290" s="6" t="s">
        <v>11</v>
      </c>
      <c r="T290" s="6" t="s">
        <v>0</v>
      </c>
    </row>
    <row r="291" spans="1:22" x14ac:dyDescent="0.25">
      <c r="B291" s="5"/>
      <c r="C291" s="5"/>
      <c r="D291" s="4"/>
      <c r="E291" s="4"/>
      <c r="F291" s="4"/>
      <c r="G291" s="5"/>
      <c r="H291" s="5"/>
      <c r="K291" s="14" t="s">
        <v>58</v>
      </c>
      <c r="L291" s="66">
        <f>(R291/D287)*100</f>
        <v>77.538084361838116</v>
      </c>
      <c r="P291" s="5"/>
      <c r="Q291" s="6" t="s">
        <v>3</v>
      </c>
      <c r="R291" s="11">
        <f>S291*T291</f>
        <v>25.524544931979307</v>
      </c>
      <c r="S291" s="11">
        <v>246.69</v>
      </c>
      <c r="T291" s="31">
        <f>G285*0.9</f>
        <v>0.10346809733665453</v>
      </c>
    </row>
    <row r="292" spans="1:22" ht="17.25" x14ac:dyDescent="0.25">
      <c r="B292" s="5"/>
      <c r="C292" s="5"/>
      <c r="D292" s="4"/>
      <c r="E292" s="4"/>
      <c r="F292" s="4"/>
      <c r="G292" s="5"/>
      <c r="H292" s="5"/>
      <c r="K292" s="7" t="s">
        <v>59</v>
      </c>
      <c r="L292" s="16">
        <f>(D287+I287+L287+P287+R287+V287)/R291</f>
        <v>14.056180590274494</v>
      </c>
      <c r="O292" s="5"/>
      <c r="P292" s="5"/>
      <c r="S292" s="2"/>
      <c r="T292" s="4"/>
    </row>
    <row r="293" spans="1:22" ht="17.25" x14ac:dyDescent="0.25">
      <c r="B293" s="5"/>
      <c r="C293" s="5"/>
      <c r="D293" s="4"/>
      <c r="E293" s="4"/>
      <c r="F293" s="4"/>
      <c r="G293" s="5"/>
      <c r="H293" s="5"/>
      <c r="I293" s="5"/>
      <c r="K293" s="17" t="s">
        <v>60</v>
      </c>
      <c r="L293" s="18">
        <f>(D287+I287+L287)/R291</f>
        <v>4.0427797370519007</v>
      </c>
      <c r="O293" s="5"/>
      <c r="P293" s="5"/>
      <c r="S293" s="5"/>
    </row>
    <row r="294" spans="1:22" ht="17.25" x14ac:dyDescent="0.25">
      <c r="B294" s="5"/>
      <c r="C294" s="5"/>
      <c r="D294" s="4"/>
      <c r="E294" s="4"/>
      <c r="F294" s="4"/>
      <c r="G294" s="5"/>
      <c r="H294" s="5"/>
      <c r="I294" s="5"/>
      <c r="K294" s="19" t="s">
        <v>61</v>
      </c>
      <c r="L294" s="20">
        <f>(P287+V287)/R291</f>
        <v>10.013400853222594</v>
      </c>
      <c r="M294" s="5"/>
      <c r="N294" s="5"/>
      <c r="O294" s="5"/>
      <c r="P294" s="5"/>
      <c r="U294" s="5"/>
      <c r="V294" s="5"/>
    </row>
    <row r="295" spans="1:22" x14ac:dyDescent="0.25">
      <c r="B295" s="5"/>
      <c r="C295" s="8"/>
      <c r="D295"/>
      <c r="E295" s="4"/>
      <c r="F295" s="4"/>
      <c r="G295" s="5"/>
      <c r="H295" s="5"/>
      <c r="I295" s="5"/>
      <c r="K295" s="5"/>
      <c r="L295" s="5"/>
      <c r="M295" s="5"/>
      <c r="N295" s="5"/>
      <c r="O295" s="5"/>
      <c r="P295" s="5"/>
      <c r="Q295" s="5"/>
      <c r="R295" s="5"/>
      <c r="S295" s="5"/>
      <c r="T295" s="5"/>
      <c r="U295" s="5"/>
      <c r="V295" s="5"/>
    </row>
    <row r="296" spans="1:22" x14ac:dyDescent="0.25">
      <c r="B296" s="5"/>
      <c r="C296" s="8" t="s">
        <v>26</v>
      </c>
    </row>
    <row r="297" spans="1:22" ht="34.5" x14ac:dyDescent="0.25">
      <c r="C297" s="23" t="s">
        <v>13</v>
      </c>
      <c r="D297" s="26" t="s">
        <v>21</v>
      </c>
      <c r="E297" s="26" t="s">
        <v>14</v>
      </c>
      <c r="F297" s="23" t="s">
        <v>12</v>
      </c>
      <c r="G297" s="23" t="s">
        <v>15</v>
      </c>
      <c r="H297" s="24" t="s">
        <v>1</v>
      </c>
      <c r="I297" s="25" t="s">
        <v>25</v>
      </c>
      <c r="J297" s="23" t="s">
        <v>2</v>
      </c>
      <c r="K297" s="26" t="s">
        <v>14</v>
      </c>
      <c r="L297" s="26" t="s">
        <v>22</v>
      </c>
      <c r="M297" s="25" t="s">
        <v>7</v>
      </c>
      <c r="N297" s="25" t="s">
        <v>16</v>
      </c>
      <c r="O297" s="25" t="s">
        <v>17</v>
      </c>
      <c r="P297" s="25" t="s">
        <v>18</v>
      </c>
      <c r="Q297" s="26" t="s">
        <v>9</v>
      </c>
      <c r="R297" s="26" t="s">
        <v>23</v>
      </c>
      <c r="S297" s="25" t="s">
        <v>8</v>
      </c>
      <c r="T297" s="25" t="s">
        <v>19</v>
      </c>
      <c r="U297" s="25" t="s">
        <v>20</v>
      </c>
      <c r="V297" s="25" t="s">
        <v>24</v>
      </c>
    </row>
    <row r="298" spans="1:22" x14ac:dyDescent="0.25">
      <c r="A298" t="s">
        <v>53</v>
      </c>
      <c r="C298" s="121" t="s">
        <v>35</v>
      </c>
      <c r="D298" s="10">
        <v>24.4</v>
      </c>
      <c r="E298" s="10">
        <v>212.17</v>
      </c>
      <c r="F298" s="10">
        <v>1</v>
      </c>
      <c r="G298" s="29">
        <f>D298/E298</f>
        <v>0.11500212094075506</v>
      </c>
      <c r="H298" s="9"/>
      <c r="I298" s="9"/>
      <c r="J298" s="10" t="s">
        <v>31</v>
      </c>
      <c r="K298" s="10">
        <v>262.29000000000002</v>
      </c>
      <c r="L298" s="30">
        <f>K298*G299</f>
        <v>36.19668756186077</v>
      </c>
      <c r="M298" s="9" t="s">
        <v>30</v>
      </c>
      <c r="N298" s="9">
        <v>287.5</v>
      </c>
      <c r="O298" s="9">
        <v>0.88900000000000001</v>
      </c>
      <c r="P298" s="13">
        <f>N298*O298</f>
        <v>255.58750000000001</v>
      </c>
      <c r="Q298" s="10"/>
      <c r="R298" s="10"/>
      <c r="S298" s="9"/>
      <c r="T298" s="9"/>
      <c r="U298" s="9"/>
      <c r="V298" s="13">
        <f>T298*U298</f>
        <v>0</v>
      </c>
    </row>
    <row r="299" spans="1:22" x14ac:dyDescent="0.25">
      <c r="C299" s="10" t="s">
        <v>34</v>
      </c>
      <c r="D299" s="10">
        <f>E299*G299</f>
        <v>14.923595230239901</v>
      </c>
      <c r="E299" s="10">
        <v>108.14</v>
      </c>
      <c r="F299" s="10">
        <v>1.2</v>
      </c>
      <c r="G299" s="29">
        <f>G298*F299</f>
        <v>0.13800254512890606</v>
      </c>
      <c r="H299" s="1"/>
      <c r="I299" s="1"/>
      <c r="J299" s="34" t="s">
        <v>36</v>
      </c>
      <c r="K299" s="35">
        <v>247.08</v>
      </c>
      <c r="L299" s="30">
        <f>K299*G299</f>
        <v>34.097668850450113</v>
      </c>
      <c r="M299" s="1"/>
      <c r="N299" s="3"/>
      <c r="O299" s="3"/>
      <c r="P299" s="27">
        <f t="shared" ref="P299" si="44">N299*O299</f>
        <v>0</v>
      </c>
      <c r="Q299" s="10"/>
      <c r="R299" s="10"/>
      <c r="S299" s="9"/>
      <c r="T299" s="9"/>
      <c r="U299" s="9"/>
      <c r="V299" s="13">
        <f t="shared" ref="V299" si="45">T299*U299</f>
        <v>0</v>
      </c>
    </row>
    <row r="300" spans="1:22" x14ac:dyDescent="0.25">
      <c r="C300" s="12" t="s">
        <v>4</v>
      </c>
      <c r="D300" s="13">
        <f>SUM(D298:D299)</f>
        <v>39.323595230239903</v>
      </c>
      <c r="E300" s="13">
        <f>SUM(E298:E299)</f>
        <v>320.31</v>
      </c>
      <c r="F300" s="12"/>
      <c r="G300" s="29">
        <f>SUM(G298:G299)</f>
        <v>0.2530046660696611</v>
      </c>
      <c r="I300" s="13">
        <f>SUM(I298:I299)</f>
        <v>0</v>
      </c>
      <c r="L300" s="30">
        <f>SUM(L298:L299)</f>
        <v>70.29435641231089</v>
      </c>
      <c r="P300" s="13">
        <f>SUM(P298:P299)</f>
        <v>255.58750000000001</v>
      </c>
      <c r="R300" s="13">
        <f>SUM(R298:R299)</f>
        <v>0</v>
      </c>
      <c r="V300" s="13">
        <f>SUM(V298:V299)</f>
        <v>0</v>
      </c>
    </row>
    <row r="301" spans="1:22" x14ac:dyDescent="0.25">
      <c r="C301" s="5"/>
      <c r="D301" s="4"/>
      <c r="E301" s="4"/>
      <c r="F301" s="4"/>
      <c r="G301" s="5"/>
      <c r="H301" s="5"/>
      <c r="I301" s="5"/>
      <c r="M301" s="5"/>
      <c r="N301" s="5"/>
      <c r="O301" s="5"/>
      <c r="P301" s="5"/>
      <c r="Q301" s="5"/>
      <c r="R301" s="5"/>
      <c r="S301" s="5"/>
      <c r="T301" s="5"/>
      <c r="U301" s="5"/>
      <c r="V301" s="5"/>
    </row>
    <row r="302" spans="1:22" x14ac:dyDescent="0.25">
      <c r="C302" s="5"/>
      <c r="D302" s="4"/>
      <c r="E302" s="4"/>
      <c r="F302" s="4"/>
      <c r="G302" s="5"/>
      <c r="H302" s="5"/>
      <c r="K302" s="14" t="s">
        <v>56</v>
      </c>
      <c r="L302" s="66">
        <f>(T304/G298)*100</f>
        <v>90</v>
      </c>
      <c r="O302" s="5"/>
      <c r="P302" s="5"/>
      <c r="Q302" s="5"/>
      <c r="R302" s="5"/>
      <c r="S302" s="5"/>
    </row>
    <row r="303" spans="1:22" x14ac:dyDescent="0.25">
      <c r="C303" s="5"/>
      <c r="D303" s="4"/>
      <c r="E303" s="4"/>
      <c r="F303" s="4"/>
      <c r="G303" s="5"/>
      <c r="H303" s="5"/>
      <c r="K303" s="7" t="s">
        <v>57</v>
      </c>
      <c r="L303" s="65">
        <f>(S304/(E300)*100)</f>
        <v>94.358590115825294</v>
      </c>
      <c r="R303" s="6" t="s">
        <v>10</v>
      </c>
      <c r="S303" s="6" t="s">
        <v>11</v>
      </c>
      <c r="T303" s="6" t="s">
        <v>0</v>
      </c>
    </row>
    <row r="304" spans="1:22" x14ac:dyDescent="0.25">
      <c r="C304" s="5"/>
      <c r="D304" s="4"/>
      <c r="E304" s="4"/>
      <c r="F304" s="4"/>
      <c r="G304" s="5"/>
      <c r="H304" s="5"/>
      <c r="K304" s="14" t="s">
        <v>58</v>
      </c>
      <c r="L304" s="66">
        <f>(R304/D300)*100</f>
        <v>79.551263679380469</v>
      </c>
      <c r="P304" s="5"/>
      <c r="Q304" s="6" t="s">
        <v>3</v>
      </c>
      <c r="R304" s="11">
        <f>S304*T304</f>
        <v>31.282416929820428</v>
      </c>
      <c r="S304" s="11">
        <v>302.24</v>
      </c>
      <c r="T304" s="31">
        <f>G298*0.9</f>
        <v>0.10350190884667955</v>
      </c>
    </row>
    <row r="305" spans="1:22" ht="17.25" x14ac:dyDescent="0.25">
      <c r="C305" s="5"/>
      <c r="D305" s="4"/>
      <c r="E305" s="4"/>
      <c r="F305" s="4"/>
      <c r="G305" s="5"/>
      <c r="H305" s="5"/>
      <c r="K305" s="7" t="s">
        <v>59</v>
      </c>
      <c r="L305" s="16">
        <f>(D300+I300+L300+P300+R300+V300)/R304</f>
        <v>11.674464043550715</v>
      </c>
      <c r="O305" s="5"/>
      <c r="P305" s="5"/>
      <c r="S305" s="2"/>
      <c r="T305" s="4"/>
    </row>
    <row r="306" spans="1:22" ht="17.25" x14ac:dyDescent="0.25">
      <c r="C306" s="5"/>
      <c r="D306" s="4"/>
      <c r="E306" s="4"/>
      <c r="F306" s="4"/>
      <c r="G306" s="5"/>
      <c r="H306" s="5"/>
      <c r="I306" s="5"/>
      <c r="K306" s="17" t="s">
        <v>60</v>
      </c>
      <c r="L306" s="18">
        <f>(D300+I300+L300)/R304</f>
        <v>3.5041394623845656</v>
      </c>
      <c r="O306" s="5"/>
      <c r="P306" s="5"/>
      <c r="S306" s="5"/>
    </row>
    <row r="307" spans="1:22" ht="17.25" x14ac:dyDescent="0.25">
      <c r="C307" s="5"/>
      <c r="D307" s="4"/>
      <c r="E307" s="4"/>
      <c r="F307" s="4"/>
      <c r="G307" s="5"/>
      <c r="H307" s="5"/>
      <c r="I307" s="5"/>
      <c r="K307" s="19" t="s">
        <v>61</v>
      </c>
      <c r="L307" s="20">
        <f>(P300+V300)/R304</f>
        <v>8.1703245811661507</v>
      </c>
      <c r="M307" s="5"/>
      <c r="N307" s="5"/>
      <c r="O307" s="5"/>
      <c r="P307" s="5"/>
      <c r="U307" s="5"/>
      <c r="V307" s="5"/>
    </row>
    <row r="308" spans="1:22" x14ac:dyDescent="0.25">
      <c r="C308" s="8"/>
      <c r="D308"/>
      <c r="E308" s="4"/>
      <c r="F308" s="4"/>
      <c r="G308" s="5"/>
      <c r="H308" s="5"/>
      <c r="I308" s="5"/>
      <c r="K308" s="5"/>
      <c r="L308" s="5"/>
      <c r="M308" s="5"/>
      <c r="N308" s="5"/>
      <c r="O308" s="5"/>
      <c r="P308" s="5"/>
      <c r="Q308" s="5"/>
      <c r="R308" s="5"/>
      <c r="S308" s="5"/>
      <c r="T308" s="5"/>
      <c r="U308" s="5"/>
      <c r="V308" s="5"/>
    </row>
    <row r="309" spans="1:22" x14ac:dyDescent="0.25">
      <c r="B309" s="5"/>
      <c r="C309" s="8" t="s">
        <v>26</v>
      </c>
    </row>
    <row r="310" spans="1:22" ht="34.5" x14ac:dyDescent="0.25">
      <c r="C310" s="23" t="s">
        <v>13</v>
      </c>
      <c r="D310" s="26" t="s">
        <v>21</v>
      </c>
      <c r="E310" s="26" t="s">
        <v>14</v>
      </c>
      <c r="F310" s="23" t="s">
        <v>12</v>
      </c>
      <c r="G310" s="23" t="s">
        <v>15</v>
      </c>
      <c r="H310" s="24" t="s">
        <v>1</v>
      </c>
      <c r="I310" s="25" t="s">
        <v>25</v>
      </c>
      <c r="J310" s="23" t="s">
        <v>2</v>
      </c>
      <c r="K310" s="26" t="s">
        <v>14</v>
      </c>
      <c r="L310" s="26" t="s">
        <v>22</v>
      </c>
      <c r="M310" s="25" t="s">
        <v>7</v>
      </c>
      <c r="N310" s="25" t="s">
        <v>16</v>
      </c>
      <c r="O310" s="25" t="s">
        <v>17</v>
      </c>
      <c r="P310" s="25" t="s">
        <v>18</v>
      </c>
      <c r="Q310" s="26" t="s">
        <v>9</v>
      </c>
      <c r="R310" s="26" t="s">
        <v>23</v>
      </c>
      <c r="S310" s="25" t="s">
        <v>8</v>
      </c>
      <c r="T310" s="25" t="s">
        <v>19</v>
      </c>
      <c r="U310" s="25" t="s">
        <v>20</v>
      </c>
      <c r="V310" s="25" t="s">
        <v>24</v>
      </c>
    </row>
    <row r="311" spans="1:22" ht="30" x14ac:dyDescent="0.25">
      <c r="A311" t="s">
        <v>54</v>
      </c>
      <c r="C311" s="123" t="s">
        <v>132</v>
      </c>
      <c r="D311" s="10">
        <f>D244*5</f>
        <v>35.738549999999996</v>
      </c>
      <c r="E311" s="10">
        <v>310.77</v>
      </c>
      <c r="F311" s="10">
        <v>1</v>
      </c>
      <c r="G311" s="29">
        <f>D311/E311</f>
        <v>0.11499999999999999</v>
      </c>
      <c r="H311" s="9"/>
      <c r="I311" s="9"/>
      <c r="J311" s="10" t="s">
        <v>31</v>
      </c>
      <c r="K311" s="10">
        <v>262.29000000000002</v>
      </c>
      <c r="L311" s="30">
        <f>K311*G312</f>
        <v>36.196019999999997</v>
      </c>
      <c r="M311" s="9" t="s">
        <v>30</v>
      </c>
      <c r="N311" s="9">
        <v>287.5</v>
      </c>
      <c r="O311" s="9">
        <v>0.88900000000000001</v>
      </c>
      <c r="P311" s="13">
        <f>N311*O311</f>
        <v>255.58750000000001</v>
      </c>
      <c r="Q311" s="10"/>
      <c r="R311" s="10"/>
      <c r="S311" s="9"/>
      <c r="T311" s="9"/>
      <c r="U311" s="9"/>
      <c r="V311" s="13">
        <f>T311*U311</f>
        <v>0</v>
      </c>
    </row>
    <row r="312" spans="1:22" x14ac:dyDescent="0.25">
      <c r="C312" s="10" t="s">
        <v>34</v>
      </c>
      <c r="D312" s="10">
        <f>E312*G312</f>
        <v>14.923319999999999</v>
      </c>
      <c r="E312" s="10">
        <v>108.14</v>
      </c>
      <c r="F312" s="10">
        <v>1.2</v>
      </c>
      <c r="G312" s="29">
        <f>G311*F312</f>
        <v>0.13799999999999998</v>
      </c>
      <c r="H312" s="1"/>
      <c r="I312" s="1"/>
      <c r="J312" s="34" t="s">
        <v>36</v>
      </c>
      <c r="K312" s="35">
        <v>247.08</v>
      </c>
      <c r="L312" s="30">
        <f>K312*G312</f>
        <v>34.09704</v>
      </c>
      <c r="M312" s="1"/>
      <c r="N312" s="3"/>
      <c r="O312" s="3"/>
      <c r="P312" s="27">
        <f t="shared" ref="P312" si="46">N312*O312</f>
        <v>0</v>
      </c>
      <c r="Q312" s="10"/>
      <c r="R312" s="10"/>
      <c r="S312" s="9"/>
      <c r="T312" s="9"/>
      <c r="U312" s="9"/>
      <c r="V312" s="13">
        <f t="shared" ref="V312" si="47">T312*U312</f>
        <v>0</v>
      </c>
    </row>
    <row r="313" spans="1:22" x14ac:dyDescent="0.25">
      <c r="C313" s="12" t="s">
        <v>4</v>
      </c>
      <c r="D313" s="13">
        <f>SUM(D311:D312)</f>
        <v>50.661869999999993</v>
      </c>
      <c r="E313" s="13">
        <f>SUM(E311:E312)</f>
        <v>418.90999999999997</v>
      </c>
      <c r="F313" s="12"/>
      <c r="G313" s="29">
        <f>SUM(G311:G312)</f>
        <v>0.253</v>
      </c>
      <c r="I313" s="13">
        <f>SUM(I311:I312)</f>
        <v>0</v>
      </c>
      <c r="L313" s="30">
        <f>SUM(L311:L312)</f>
        <v>70.293059999999997</v>
      </c>
      <c r="P313" s="13">
        <f>SUM(P311:P312)</f>
        <v>255.58750000000001</v>
      </c>
      <c r="R313" s="13">
        <f>SUM(R311:R312)</f>
        <v>0</v>
      </c>
      <c r="V313" s="13">
        <f>SUM(V311:V312)</f>
        <v>0</v>
      </c>
    </row>
    <row r="314" spans="1:22" x14ac:dyDescent="0.25">
      <c r="C314" s="5"/>
      <c r="D314" s="4"/>
      <c r="E314" s="4"/>
      <c r="F314" s="4"/>
      <c r="G314" s="5"/>
      <c r="H314" s="5"/>
      <c r="I314" s="5"/>
      <c r="M314" s="5"/>
      <c r="N314" s="5"/>
      <c r="O314" s="5"/>
      <c r="P314" s="5"/>
      <c r="Q314" s="5"/>
      <c r="R314" s="5"/>
      <c r="S314" s="5"/>
      <c r="T314" s="5"/>
      <c r="U314" s="5"/>
      <c r="V314" s="5"/>
    </row>
    <row r="315" spans="1:22" x14ac:dyDescent="0.25">
      <c r="C315" s="5"/>
      <c r="D315" s="4"/>
      <c r="E315" s="4"/>
      <c r="F315" s="4"/>
      <c r="G315" s="5"/>
      <c r="H315" s="5"/>
      <c r="K315" s="14" t="s">
        <v>56</v>
      </c>
      <c r="L315" s="66">
        <f>(T317/G311)*100</f>
        <v>90</v>
      </c>
      <c r="O315" s="5"/>
      <c r="P315" s="5"/>
      <c r="Q315" s="5"/>
      <c r="R315" s="5"/>
      <c r="S315" s="5"/>
    </row>
    <row r="316" spans="1:22" x14ac:dyDescent="0.25">
      <c r="C316" s="5"/>
      <c r="D316" s="4"/>
      <c r="E316" s="4"/>
      <c r="F316" s="4"/>
      <c r="G316" s="5"/>
      <c r="H316" s="5"/>
      <c r="K316" s="7" t="s">
        <v>57</v>
      </c>
      <c r="L316" s="65">
        <f>(S317/(E313)*100)</f>
        <v>95.700747177197968</v>
      </c>
      <c r="R316" s="6" t="s">
        <v>10</v>
      </c>
      <c r="S316" s="6" t="s">
        <v>11</v>
      </c>
      <c r="T316" s="6" t="s">
        <v>0</v>
      </c>
    </row>
    <row r="317" spans="1:22" x14ac:dyDescent="0.25">
      <c r="C317" s="5"/>
      <c r="D317" s="4"/>
      <c r="E317" s="4"/>
      <c r="F317" s="4"/>
      <c r="G317" s="5"/>
      <c r="H317" s="5"/>
      <c r="K317" s="14" t="s">
        <v>58</v>
      </c>
      <c r="L317" s="66">
        <f>(R317/D313)*100</f>
        <v>81.902128760742542</v>
      </c>
      <c r="P317" s="5"/>
      <c r="Q317" s="6" t="s">
        <v>3</v>
      </c>
      <c r="R317" s="11">
        <f>S317*T317</f>
        <v>41.493149999999993</v>
      </c>
      <c r="S317" s="11">
        <v>400.9</v>
      </c>
      <c r="T317" s="31">
        <f>G311*0.9</f>
        <v>0.10349999999999999</v>
      </c>
    </row>
    <row r="318" spans="1:22" ht="17.25" x14ac:dyDescent="0.25">
      <c r="C318" s="5"/>
      <c r="D318" s="4"/>
      <c r="E318" s="4"/>
      <c r="F318" s="4"/>
      <c r="G318" s="5"/>
      <c r="H318" s="5"/>
      <c r="K318" s="7" t="s">
        <v>59</v>
      </c>
      <c r="L318" s="16">
        <f>(D313+I313+L313+P313+R313+V313)/R317</f>
        <v>9.0748094565006525</v>
      </c>
      <c r="O318" s="5"/>
      <c r="P318" s="5"/>
      <c r="S318" s="2"/>
      <c r="T318" s="4"/>
    </row>
    <row r="319" spans="1:22" ht="17.25" x14ac:dyDescent="0.25">
      <c r="C319" s="5"/>
      <c r="D319" s="4"/>
      <c r="E319" s="4"/>
      <c r="F319" s="4"/>
      <c r="G319" s="5"/>
      <c r="H319" s="5"/>
      <c r="I319" s="5"/>
      <c r="K319" s="17" t="s">
        <v>60</v>
      </c>
      <c r="L319" s="18">
        <f>(D313+I313+L313)/R317</f>
        <v>2.9150577866467118</v>
      </c>
      <c r="O319" s="5"/>
      <c r="P319" s="5"/>
      <c r="S319" s="5"/>
    </row>
    <row r="320" spans="1:22" ht="17.25" x14ac:dyDescent="0.25">
      <c r="C320" s="5"/>
      <c r="D320" s="4"/>
      <c r="E320" s="4"/>
      <c r="F320" s="4"/>
      <c r="G320" s="5"/>
      <c r="H320" s="5"/>
      <c r="I320" s="5"/>
      <c r="K320" s="19" t="s">
        <v>61</v>
      </c>
      <c r="L320" s="20">
        <f>(P313+V313)/R317</f>
        <v>6.1597516698539412</v>
      </c>
      <c r="M320" s="5"/>
      <c r="N320" s="5"/>
      <c r="O320" s="5"/>
      <c r="P320" s="5"/>
      <c r="U320" s="5"/>
      <c r="V320" s="5"/>
    </row>
    <row r="321" spans="1:22" x14ac:dyDescent="0.25">
      <c r="C321" s="8"/>
      <c r="D321"/>
      <c r="E321" s="4"/>
      <c r="F321" s="4"/>
      <c r="G321" s="5"/>
      <c r="H321" s="5"/>
      <c r="I321" s="5"/>
      <c r="K321" s="5"/>
      <c r="L321" s="5"/>
      <c r="M321" s="5"/>
      <c r="N321" s="5"/>
      <c r="O321" s="5"/>
      <c r="P321" s="5"/>
      <c r="Q321" s="5"/>
      <c r="R321" s="5"/>
      <c r="S321" s="5"/>
      <c r="T321" s="5"/>
      <c r="U321" s="5"/>
      <c r="V321" s="5"/>
    </row>
    <row r="322" spans="1:22" x14ac:dyDescent="0.25">
      <c r="B322" s="5"/>
      <c r="C322" s="8" t="s">
        <v>26</v>
      </c>
    </row>
    <row r="323" spans="1:22" ht="34.5" x14ac:dyDescent="0.25">
      <c r="C323" s="23" t="s">
        <v>13</v>
      </c>
      <c r="D323" s="26" t="s">
        <v>21</v>
      </c>
      <c r="E323" s="26" t="s">
        <v>14</v>
      </c>
      <c r="F323" s="23" t="s">
        <v>12</v>
      </c>
      <c r="G323" s="23" t="s">
        <v>15</v>
      </c>
      <c r="H323" s="24" t="s">
        <v>1</v>
      </c>
      <c r="I323" s="25" t="s">
        <v>25</v>
      </c>
      <c r="J323" s="23" t="s">
        <v>2</v>
      </c>
      <c r="K323" s="26" t="s">
        <v>14</v>
      </c>
      <c r="L323" s="26" t="s">
        <v>22</v>
      </c>
      <c r="M323" s="25" t="s">
        <v>7</v>
      </c>
      <c r="N323" s="25" t="s">
        <v>16</v>
      </c>
      <c r="O323" s="25" t="s">
        <v>17</v>
      </c>
      <c r="P323" s="25" t="s">
        <v>18</v>
      </c>
      <c r="Q323" s="26" t="s">
        <v>9</v>
      </c>
      <c r="R323" s="26" t="s">
        <v>23</v>
      </c>
      <c r="S323" s="25" t="s">
        <v>8</v>
      </c>
      <c r="T323" s="25" t="s">
        <v>19</v>
      </c>
      <c r="U323" s="25" t="s">
        <v>20</v>
      </c>
      <c r="V323" s="25" t="s">
        <v>24</v>
      </c>
    </row>
    <row r="324" spans="1:22" x14ac:dyDescent="0.25">
      <c r="A324" t="s">
        <v>55</v>
      </c>
      <c r="C324" s="121" t="s">
        <v>50</v>
      </c>
      <c r="D324" s="10">
        <f>D257*5</f>
        <v>50.657499999999999</v>
      </c>
      <c r="E324" s="10">
        <v>440.5</v>
      </c>
      <c r="F324" s="10">
        <v>1</v>
      </c>
      <c r="G324" s="29">
        <f>D324/E324</f>
        <v>0.11499999999999999</v>
      </c>
      <c r="H324" s="9"/>
      <c r="I324" s="9"/>
      <c r="J324" s="10" t="s">
        <v>31</v>
      </c>
      <c r="K324" s="10">
        <v>262.29000000000002</v>
      </c>
      <c r="L324" s="30">
        <f>K324*G325</f>
        <v>36.196019999999997</v>
      </c>
      <c r="M324" s="9" t="s">
        <v>30</v>
      </c>
      <c r="N324" s="9">
        <v>287.5</v>
      </c>
      <c r="O324" s="9">
        <v>0.88900000000000001</v>
      </c>
      <c r="P324" s="13">
        <f>N324*O324</f>
        <v>255.58750000000001</v>
      </c>
      <c r="Q324" s="10"/>
      <c r="R324" s="10"/>
      <c r="S324" s="9"/>
      <c r="T324" s="9"/>
      <c r="U324" s="9"/>
      <c r="V324" s="13">
        <f>T324*U324</f>
        <v>0</v>
      </c>
    </row>
    <row r="325" spans="1:22" x14ac:dyDescent="0.25">
      <c r="C325" s="10" t="s">
        <v>34</v>
      </c>
      <c r="D325" s="10">
        <f>E325*G325</f>
        <v>14.923319999999999</v>
      </c>
      <c r="E325" s="10">
        <v>108.14</v>
      </c>
      <c r="F325" s="10">
        <v>1.2</v>
      </c>
      <c r="G325" s="29">
        <f>G324*F325</f>
        <v>0.13799999999999998</v>
      </c>
      <c r="H325" s="1"/>
      <c r="I325" s="1"/>
      <c r="J325" s="34" t="s">
        <v>36</v>
      </c>
      <c r="K325" s="35">
        <v>247.08</v>
      </c>
      <c r="L325" s="30">
        <f>K325*G325</f>
        <v>34.09704</v>
      </c>
      <c r="M325" s="1"/>
      <c r="N325" s="3"/>
      <c r="O325" s="3"/>
      <c r="P325" s="27">
        <f t="shared" ref="P325" si="48">N325*O325</f>
        <v>0</v>
      </c>
      <c r="Q325" s="10"/>
      <c r="R325" s="10"/>
      <c r="S325" s="9"/>
      <c r="T325" s="9"/>
      <c r="U325" s="9"/>
      <c r="V325" s="13">
        <f t="shared" ref="V325" si="49">T325*U325</f>
        <v>0</v>
      </c>
    </row>
    <row r="326" spans="1:22" x14ac:dyDescent="0.25">
      <c r="C326" s="12" t="s">
        <v>4</v>
      </c>
      <c r="D326" s="13">
        <f>SUM(D324:D325)</f>
        <v>65.580820000000003</v>
      </c>
      <c r="E326" s="13">
        <f>SUM(E324:E325)</f>
        <v>548.64</v>
      </c>
      <c r="F326" s="12"/>
      <c r="G326" s="29">
        <f>SUM(G324:G325)</f>
        <v>0.253</v>
      </c>
      <c r="I326" s="13">
        <f>SUM(I324:I325)</f>
        <v>0</v>
      </c>
      <c r="L326" s="30">
        <f>SUM(L324:L325)</f>
        <v>70.293059999999997</v>
      </c>
      <c r="P326" s="13">
        <f>SUM(P324:P325)</f>
        <v>255.58750000000001</v>
      </c>
      <c r="R326" s="13">
        <f>SUM(R324:R325)</f>
        <v>0</v>
      </c>
      <c r="V326" s="13">
        <f>SUM(V324:V325)</f>
        <v>0</v>
      </c>
    </row>
    <row r="327" spans="1:22" x14ac:dyDescent="0.25">
      <c r="C327" s="5"/>
      <c r="D327" s="4"/>
      <c r="E327" s="4"/>
      <c r="F327" s="4"/>
      <c r="G327" s="5"/>
      <c r="H327" s="5"/>
      <c r="I327" s="5"/>
      <c r="M327" s="5"/>
      <c r="N327" s="5"/>
      <c r="O327" s="5"/>
      <c r="P327" s="5"/>
      <c r="Q327" s="5"/>
      <c r="R327" s="5"/>
      <c r="S327" s="5"/>
      <c r="T327" s="5"/>
      <c r="U327" s="5"/>
      <c r="V327" s="5"/>
    </row>
    <row r="328" spans="1:22" x14ac:dyDescent="0.25">
      <c r="C328" s="5"/>
      <c r="D328" s="4"/>
      <c r="E328" s="4"/>
      <c r="F328" s="4"/>
      <c r="G328" s="5"/>
      <c r="H328" s="5"/>
      <c r="K328" s="14" t="s">
        <v>56</v>
      </c>
      <c r="L328" s="66">
        <f>(T330/G324)*100</f>
        <v>90</v>
      </c>
      <c r="O328" s="5"/>
      <c r="P328" s="5"/>
      <c r="Q328" s="5"/>
      <c r="R328" s="5"/>
      <c r="S328" s="5"/>
    </row>
    <row r="329" spans="1:22" x14ac:dyDescent="0.25">
      <c r="C329" s="5"/>
      <c r="D329" s="4"/>
      <c r="E329" s="4"/>
      <c r="F329" s="4"/>
      <c r="G329" s="5"/>
      <c r="H329" s="5"/>
      <c r="K329" s="7" t="s">
        <v>57</v>
      </c>
      <c r="L329" s="65">
        <f>(S330/(E326)*100)</f>
        <v>96.715514727325754</v>
      </c>
      <c r="R329" s="6" t="s">
        <v>10</v>
      </c>
      <c r="S329" s="6" t="s">
        <v>11</v>
      </c>
      <c r="T329" s="6" t="s">
        <v>0</v>
      </c>
    </row>
    <row r="330" spans="1:22" x14ac:dyDescent="0.25">
      <c r="C330" s="5"/>
      <c r="D330" s="4"/>
      <c r="E330" s="4"/>
      <c r="F330" s="4"/>
      <c r="G330" s="5"/>
      <c r="H330" s="5"/>
      <c r="K330" s="14" t="s">
        <v>58</v>
      </c>
      <c r="L330" s="66">
        <f>(R330/D326)*100</f>
        <v>83.742731487651426</v>
      </c>
      <c r="P330" s="5"/>
      <c r="Q330" s="6" t="s">
        <v>3</v>
      </c>
      <c r="R330" s="11">
        <f>S330*T330</f>
        <v>54.919170000000001</v>
      </c>
      <c r="S330" s="11">
        <v>530.62</v>
      </c>
      <c r="T330" s="31">
        <f>G324*0.9</f>
        <v>0.10349999999999999</v>
      </c>
    </row>
    <row r="331" spans="1:22" ht="17.25" x14ac:dyDescent="0.25">
      <c r="C331" s="5"/>
      <c r="D331" s="4"/>
      <c r="E331" s="4"/>
      <c r="F331" s="4"/>
      <c r="G331" s="5"/>
      <c r="H331" s="5"/>
      <c r="K331" s="7" t="s">
        <v>59</v>
      </c>
      <c r="L331" s="16">
        <f>(D326+I326+L326+P326+R326+V326)/R330</f>
        <v>7.1279551384334461</v>
      </c>
      <c r="O331" s="5"/>
      <c r="P331" s="5"/>
      <c r="S331" s="2"/>
      <c r="T331" s="4"/>
    </row>
    <row r="332" spans="1:22" ht="17.25" x14ac:dyDescent="0.25">
      <c r="C332" s="5"/>
      <c r="D332" s="4"/>
      <c r="E332" s="4"/>
      <c r="F332" s="4"/>
      <c r="G332" s="5"/>
      <c r="H332" s="5"/>
      <c r="I332" s="5"/>
      <c r="K332" s="17" t="s">
        <v>60</v>
      </c>
      <c r="L332" s="18">
        <f>(D326+I326+L326)/R330</f>
        <v>2.4740701652992931</v>
      </c>
      <c r="O332" s="5"/>
      <c r="P332" s="5"/>
      <c r="S332" s="5"/>
    </row>
    <row r="333" spans="1:22" ht="17.25" x14ac:dyDescent="0.25">
      <c r="C333" s="5"/>
      <c r="D333" s="4"/>
      <c r="E333" s="4"/>
      <c r="F333" s="4"/>
      <c r="G333" s="5"/>
      <c r="H333" s="5"/>
      <c r="I333" s="5"/>
      <c r="K333" s="19" t="s">
        <v>61</v>
      </c>
      <c r="L333" s="20">
        <f>(P326+V326)/R330</f>
        <v>4.6538849731341534</v>
      </c>
      <c r="M333" s="5"/>
      <c r="N333" s="5"/>
      <c r="O333" s="5"/>
      <c r="P333" s="5"/>
      <c r="U333" s="5"/>
      <c r="V333" s="5"/>
    </row>
    <row r="334" spans="1:22" x14ac:dyDescent="0.25">
      <c r="C334" s="8"/>
      <c r="D334"/>
      <c r="E334" s="4"/>
      <c r="F334" s="4"/>
      <c r="G334" s="5"/>
      <c r="H334" s="5"/>
      <c r="I334" s="5"/>
      <c r="K334" s="5"/>
      <c r="L334" s="5"/>
      <c r="M334" s="5"/>
      <c r="N334" s="5"/>
      <c r="O334" s="5"/>
      <c r="P334" s="5"/>
      <c r="Q334" s="5"/>
      <c r="R334" s="5"/>
      <c r="S334" s="5"/>
      <c r="T334" s="5"/>
      <c r="U334" s="5"/>
      <c r="V334" s="5"/>
    </row>
    <row r="336" spans="1:22" s="44" customFormat="1" x14ac:dyDescent="0.25">
      <c r="A336" s="43" t="s">
        <v>73</v>
      </c>
      <c r="D336" s="45"/>
      <c r="E336" s="45"/>
      <c r="F336" s="45"/>
    </row>
    <row r="337" spans="1:22" x14ac:dyDescent="0.25">
      <c r="B337" s="5"/>
      <c r="C337" s="8" t="s">
        <v>26</v>
      </c>
    </row>
    <row r="338" spans="1:22" ht="32.25" x14ac:dyDescent="0.25">
      <c r="C338" s="23" t="s">
        <v>13</v>
      </c>
      <c r="D338" s="26" t="s">
        <v>21</v>
      </c>
      <c r="E338" s="26" t="s">
        <v>14</v>
      </c>
      <c r="F338" s="23" t="s">
        <v>12</v>
      </c>
      <c r="G338" s="23" t="s">
        <v>15</v>
      </c>
      <c r="H338" s="24" t="s">
        <v>1</v>
      </c>
      <c r="I338" s="25" t="s">
        <v>25</v>
      </c>
      <c r="J338" s="23" t="s">
        <v>2</v>
      </c>
      <c r="K338" s="26" t="s">
        <v>32</v>
      </c>
      <c r="L338" s="26" t="s">
        <v>22</v>
      </c>
      <c r="M338" s="25" t="s">
        <v>7</v>
      </c>
      <c r="N338" s="25" t="s">
        <v>16</v>
      </c>
      <c r="O338" s="25" t="s">
        <v>17</v>
      </c>
      <c r="P338" s="25" t="s">
        <v>18</v>
      </c>
      <c r="Q338" s="26" t="s">
        <v>9</v>
      </c>
      <c r="R338" s="26" t="s">
        <v>23</v>
      </c>
      <c r="S338" s="25" t="s">
        <v>8</v>
      </c>
      <c r="T338" s="25" t="s">
        <v>19</v>
      </c>
      <c r="U338" s="25" t="s">
        <v>20</v>
      </c>
      <c r="V338" s="25" t="s">
        <v>24</v>
      </c>
    </row>
    <row r="339" spans="1:22" x14ac:dyDescent="0.25">
      <c r="A339" t="s">
        <v>51</v>
      </c>
      <c r="C339" s="121" t="s">
        <v>28</v>
      </c>
      <c r="D339" s="10">
        <f>0.023*E339</f>
        <v>2.8087599999999999</v>
      </c>
      <c r="E339" s="10">
        <v>122.12</v>
      </c>
      <c r="F339" s="10">
        <v>1</v>
      </c>
      <c r="G339" s="12">
        <f>D339/E339</f>
        <v>2.3E-2</v>
      </c>
      <c r="H339" s="9"/>
      <c r="I339" s="9"/>
      <c r="J339" s="10" t="s">
        <v>31</v>
      </c>
      <c r="K339" s="10">
        <v>262.29000000000002</v>
      </c>
      <c r="L339" s="30">
        <f>G340*K339</f>
        <v>7.2392040000000009</v>
      </c>
      <c r="M339" s="9" t="s">
        <v>30</v>
      </c>
      <c r="N339" s="9">
        <v>28.7</v>
      </c>
      <c r="O339" s="9">
        <v>0.88900000000000001</v>
      </c>
      <c r="P339" s="13">
        <f>N339*O339</f>
        <v>25.514299999999999</v>
      </c>
      <c r="Q339" s="10"/>
      <c r="R339" s="10"/>
      <c r="S339" s="9"/>
      <c r="T339" s="9"/>
      <c r="U339" s="9"/>
      <c r="V339" s="13">
        <f>T339*U339</f>
        <v>0</v>
      </c>
    </row>
    <row r="340" spans="1:22" x14ac:dyDescent="0.25">
      <c r="C340" s="10" t="s">
        <v>34</v>
      </c>
      <c r="D340" s="10">
        <f>E340*G340</f>
        <v>2.984664</v>
      </c>
      <c r="E340" s="10">
        <v>108.14</v>
      </c>
      <c r="F340" s="10">
        <v>1.2</v>
      </c>
      <c r="G340" s="12">
        <f>G339*F340</f>
        <v>2.76E-2</v>
      </c>
      <c r="H340" s="1"/>
      <c r="I340" s="1"/>
      <c r="J340" s="34" t="s">
        <v>36</v>
      </c>
      <c r="K340" s="35">
        <v>247.08</v>
      </c>
      <c r="L340" s="30">
        <f>G340*K340</f>
        <v>6.8194080000000001</v>
      </c>
      <c r="M340" s="1"/>
      <c r="N340" s="3"/>
      <c r="O340" s="3"/>
      <c r="P340" s="12">
        <f t="shared" ref="P340" si="50">N340*O340</f>
        <v>0</v>
      </c>
      <c r="Q340" s="10"/>
      <c r="R340" s="10"/>
      <c r="S340" s="9"/>
      <c r="T340" s="9"/>
      <c r="U340" s="9"/>
      <c r="V340" s="13">
        <f t="shared" ref="V340" si="51">T340*U340</f>
        <v>0</v>
      </c>
    </row>
    <row r="341" spans="1:22" x14ac:dyDescent="0.25">
      <c r="C341" s="12" t="s">
        <v>4</v>
      </c>
      <c r="D341" s="13">
        <f>SUM(D339:D340)</f>
        <v>5.7934239999999999</v>
      </c>
      <c r="E341" s="13">
        <f>SUM(E339:E340)</f>
        <v>230.26</v>
      </c>
      <c r="F341" s="12"/>
      <c r="G341" s="12">
        <f>SUM(G339:G340)</f>
        <v>5.0599999999999999E-2</v>
      </c>
      <c r="I341" s="32">
        <f>SUM(I339:I340)</f>
        <v>0</v>
      </c>
      <c r="L341" s="33">
        <f>SUM(L339:L340)</f>
        <v>14.058612</v>
      </c>
      <c r="P341" s="32">
        <f>SUM(P339:P340)</f>
        <v>25.514299999999999</v>
      </c>
      <c r="R341" s="32">
        <f>SUM(R339:R340)</f>
        <v>0</v>
      </c>
      <c r="V341" s="32">
        <f>SUM(V339:V340)</f>
        <v>0</v>
      </c>
    </row>
    <row r="342" spans="1:22" x14ac:dyDescent="0.25">
      <c r="C342" s="5"/>
      <c r="D342" s="4"/>
      <c r="E342" s="4"/>
      <c r="F342" s="4"/>
      <c r="G342" s="5"/>
      <c r="H342" s="5"/>
      <c r="I342" s="5"/>
      <c r="M342" s="5"/>
      <c r="N342" s="5"/>
      <c r="O342" s="5"/>
      <c r="P342" s="5"/>
      <c r="Q342" s="5"/>
      <c r="R342" s="5"/>
      <c r="S342" s="5"/>
      <c r="T342" s="5"/>
      <c r="U342" s="5"/>
      <c r="V342" s="5"/>
    </row>
    <row r="343" spans="1:22" x14ac:dyDescent="0.25">
      <c r="C343" s="5"/>
      <c r="D343" s="4"/>
      <c r="E343" s="4"/>
      <c r="F343" s="4"/>
      <c r="G343" s="5"/>
      <c r="H343" s="5"/>
      <c r="K343" s="14" t="s">
        <v>56</v>
      </c>
      <c r="L343" s="66">
        <f>(T345/G339)*100</f>
        <v>90</v>
      </c>
      <c r="O343" s="5"/>
      <c r="P343" s="5"/>
      <c r="Q343" s="5"/>
      <c r="R343" s="5"/>
      <c r="S343" s="5"/>
    </row>
    <row r="344" spans="1:22" x14ac:dyDescent="0.25">
      <c r="C344" s="5"/>
      <c r="D344" s="4"/>
      <c r="E344" s="4"/>
      <c r="F344" s="4"/>
      <c r="G344" s="5"/>
      <c r="H344" s="5"/>
      <c r="K344" s="7" t="s">
        <v>57</v>
      </c>
      <c r="L344" s="65">
        <f>(S345/(E341)*100)</f>
        <v>92.178407018153393</v>
      </c>
      <c r="R344" s="6" t="s">
        <v>10</v>
      </c>
      <c r="S344" s="6" t="s">
        <v>11</v>
      </c>
      <c r="T344" s="6" t="s">
        <v>0</v>
      </c>
    </row>
    <row r="345" spans="1:22" x14ac:dyDescent="0.25">
      <c r="C345" s="5"/>
      <c r="D345" s="4"/>
      <c r="E345" s="4"/>
      <c r="F345" s="4"/>
      <c r="G345" s="5"/>
      <c r="H345" s="5"/>
      <c r="K345" s="14" t="s">
        <v>58</v>
      </c>
      <c r="L345" s="66">
        <f>(R345/D341)*100</f>
        <v>75.837276884964751</v>
      </c>
      <c r="P345" s="5"/>
      <c r="Q345" s="6" t="s">
        <v>3</v>
      </c>
      <c r="R345" s="11">
        <f>S345*T345</f>
        <v>4.3935750000000002</v>
      </c>
      <c r="S345" s="11">
        <v>212.25</v>
      </c>
      <c r="T345" s="31">
        <f>G339*0.9</f>
        <v>2.07E-2</v>
      </c>
    </row>
    <row r="346" spans="1:22" ht="17.25" x14ac:dyDescent="0.25">
      <c r="C346" s="5"/>
      <c r="D346" s="4"/>
      <c r="E346" s="4"/>
      <c r="F346" s="4"/>
      <c r="G346" s="5"/>
      <c r="H346" s="5"/>
      <c r="K346" s="7" t="s">
        <v>59</v>
      </c>
      <c r="L346" s="16">
        <f>(D341+I341+L341+P341+R341+V341)/R345</f>
        <v>10.325608644441029</v>
      </c>
      <c r="O346" s="5"/>
      <c r="P346" s="5"/>
      <c r="S346" s="2"/>
      <c r="T346" s="4"/>
    </row>
    <row r="347" spans="1:22" ht="17.25" x14ac:dyDescent="0.25">
      <c r="C347" s="5"/>
      <c r="D347" s="4"/>
      <c r="E347" s="4"/>
      <c r="F347" s="4"/>
      <c r="G347" s="5"/>
      <c r="H347" s="5"/>
      <c r="I347" s="5"/>
      <c r="K347" s="17" t="s">
        <v>60</v>
      </c>
      <c r="L347" s="18">
        <f>(D341+I341+L341)/R345</f>
        <v>4.5184242900143952</v>
      </c>
      <c r="O347" s="5"/>
      <c r="P347" s="5"/>
      <c r="S347" s="5"/>
    </row>
    <row r="348" spans="1:22" ht="17.25" x14ac:dyDescent="0.25">
      <c r="C348" s="5"/>
      <c r="D348" s="4"/>
      <c r="E348" s="4"/>
      <c r="F348" s="4"/>
      <c r="G348" s="5"/>
      <c r="H348" s="5"/>
      <c r="I348" s="5"/>
      <c r="K348" s="19" t="s">
        <v>61</v>
      </c>
      <c r="L348" s="20">
        <f>(P341+V341)/R345</f>
        <v>5.8071843544266342</v>
      </c>
      <c r="M348" s="5"/>
      <c r="N348" s="115" t="s">
        <v>131</v>
      </c>
      <c r="O348" s="17">
        <f>G339/N339*1000</f>
        <v>0.80139372822299648</v>
      </c>
      <c r="P348" s="5"/>
      <c r="U348" s="5"/>
      <c r="V348" s="5"/>
    </row>
    <row r="349" spans="1:22" x14ac:dyDescent="0.25">
      <c r="C349" s="8"/>
      <c r="D349"/>
      <c r="E349" s="4"/>
      <c r="F349" s="4"/>
      <c r="G349" s="5"/>
      <c r="H349" s="5"/>
      <c r="I349" s="5"/>
      <c r="K349" s="5"/>
      <c r="L349" s="5"/>
      <c r="M349" s="5"/>
      <c r="N349" s="5"/>
      <c r="O349" s="5"/>
      <c r="P349" s="5"/>
      <c r="Q349" s="5"/>
      <c r="R349" s="5"/>
      <c r="S349" s="5"/>
      <c r="T349" s="5"/>
      <c r="U349" s="5"/>
      <c r="V349" s="5"/>
    </row>
    <row r="350" spans="1:22" x14ac:dyDescent="0.25">
      <c r="B350" s="8"/>
      <c r="C350" s="8" t="s">
        <v>26</v>
      </c>
    </row>
    <row r="351" spans="1:22" ht="34.5" x14ac:dyDescent="0.25">
      <c r="C351" s="23" t="s">
        <v>13</v>
      </c>
      <c r="D351" s="26" t="s">
        <v>21</v>
      </c>
      <c r="E351" s="26" t="s">
        <v>14</v>
      </c>
      <c r="F351" s="23" t="s">
        <v>12</v>
      </c>
      <c r="G351" s="23" t="s">
        <v>15</v>
      </c>
      <c r="H351" s="24" t="s">
        <v>1</v>
      </c>
      <c r="I351" s="25" t="s">
        <v>25</v>
      </c>
      <c r="J351" s="23" t="s">
        <v>2</v>
      </c>
      <c r="K351" s="26" t="s">
        <v>14</v>
      </c>
      <c r="L351" s="26" t="s">
        <v>22</v>
      </c>
      <c r="M351" s="25" t="s">
        <v>7</v>
      </c>
      <c r="N351" s="25" t="s">
        <v>16</v>
      </c>
      <c r="O351" s="25" t="s">
        <v>17</v>
      </c>
      <c r="P351" s="25" t="s">
        <v>18</v>
      </c>
      <c r="Q351" s="26" t="s">
        <v>9</v>
      </c>
      <c r="R351" s="26" t="s">
        <v>23</v>
      </c>
      <c r="S351" s="25" t="s">
        <v>8</v>
      </c>
      <c r="T351" s="25" t="s">
        <v>19</v>
      </c>
      <c r="U351" s="25" t="s">
        <v>20</v>
      </c>
      <c r="V351" s="25" t="s">
        <v>24</v>
      </c>
    </row>
    <row r="352" spans="1:22" x14ac:dyDescent="0.25">
      <c r="A352" t="s">
        <v>52</v>
      </c>
      <c r="C352" s="121" t="s">
        <v>33</v>
      </c>
      <c r="D352" s="10">
        <f>0.023*E352</f>
        <v>3.6011099999999998</v>
      </c>
      <c r="E352" s="10">
        <v>156.57</v>
      </c>
      <c r="F352" s="10">
        <v>1</v>
      </c>
      <c r="G352" s="29">
        <f>D352/E352</f>
        <v>2.3E-2</v>
      </c>
      <c r="H352" s="9"/>
      <c r="I352" s="9"/>
      <c r="J352" s="10" t="s">
        <v>31</v>
      </c>
      <c r="K352" s="10">
        <v>262.29000000000002</v>
      </c>
      <c r="L352" s="30">
        <f>K352*G353</f>
        <v>7.2392040000000009</v>
      </c>
      <c r="M352" s="9" t="s">
        <v>30</v>
      </c>
      <c r="N352" s="9">
        <v>28.7</v>
      </c>
      <c r="O352" s="9">
        <v>0.88900000000000001</v>
      </c>
      <c r="P352" s="13">
        <f>N352*O352</f>
        <v>25.514299999999999</v>
      </c>
      <c r="Q352" s="10"/>
      <c r="R352" s="10"/>
      <c r="S352" s="9"/>
      <c r="T352" s="9"/>
      <c r="U352" s="9"/>
      <c r="V352" s="13">
        <f>T352*U352</f>
        <v>0</v>
      </c>
    </row>
    <row r="353" spans="1:22" x14ac:dyDescent="0.25">
      <c r="C353" s="10" t="s">
        <v>34</v>
      </c>
      <c r="D353" s="10">
        <f>E353*G353</f>
        <v>2.984664</v>
      </c>
      <c r="E353" s="10">
        <v>108.14</v>
      </c>
      <c r="F353" s="10">
        <v>1.2</v>
      </c>
      <c r="G353" s="29">
        <f>G352*F353</f>
        <v>2.76E-2</v>
      </c>
      <c r="H353" s="1"/>
      <c r="I353" s="1"/>
      <c r="J353" s="34" t="s">
        <v>36</v>
      </c>
      <c r="K353" s="35">
        <v>247.08</v>
      </c>
      <c r="L353" s="30">
        <f>K353*G353</f>
        <v>6.8194080000000001</v>
      </c>
      <c r="M353" s="1"/>
      <c r="N353" s="3"/>
      <c r="O353" s="3"/>
      <c r="P353" s="27">
        <f t="shared" ref="P353" si="52">N353*O353</f>
        <v>0</v>
      </c>
      <c r="Q353" s="10"/>
      <c r="R353" s="10"/>
      <c r="S353" s="9"/>
      <c r="T353" s="9"/>
      <c r="U353" s="9"/>
      <c r="V353" s="13">
        <f t="shared" ref="V353" si="53">T353*U353</f>
        <v>0</v>
      </c>
    </row>
    <row r="354" spans="1:22" x14ac:dyDescent="0.25">
      <c r="C354" s="12" t="s">
        <v>4</v>
      </c>
      <c r="D354" s="13">
        <f>SUM(D352:D353)</f>
        <v>6.5857739999999998</v>
      </c>
      <c r="E354" s="13">
        <f>SUM(E352:E353)</f>
        <v>264.70999999999998</v>
      </c>
      <c r="F354" s="12"/>
      <c r="G354" s="29">
        <f>SUM(G352:G353)</f>
        <v>5.0599999999999999E-2</v>
      </c>
      <c r="I354" s="13">
        <f>SUM(I352:I353)</f>
        <v>0</v>
      </c>
      <c r="L354" s="30">
        <f>SUM(L352:L353)</f>
        <v>14.058612</v>
      </c>
      <c r="P354" s="13">
        <f>SUM(P352:P353)</f>
        <v>25.514299999999999</v>
      </c>
      <c r="R354" s="13">
        <f>SUM(R352:R353)</f>
        <v>0</v>
      </c>
      <c r="V354" s="13">
        <f>SUM(V352:V353)</f>
        <v>0</v>
      </c>
    </row>
    <row r="355" spans="1:22" x14ac:dyDescent="0.25">
      <c r="C355" s="5"/>
      <c r="D355" s="4"/>
      <c r="E355" s="4"/>
      <c r="F355" s="4"/>
      <c r="G355" s="5"/>
      <c r="H355" s="5"/>
      <c r="I355" s="5"/>
      <c r="M355" s="5"/>
      <c r="N355" s="5"/>
      <c r="O355" s="5"/>
      <c r="P355" s="5"/>
      <c r="Q355" s="5"/>
      <c r="R355" s="5"/>
      <c r="S355" s="5"/>
      <c r="T355" s="5"/>
      <c r="U355" s="5"/>
      <c r="V355" s="5"/>
    </row>
    <row r="356" spans="1:22" x14ac:dyDescent="0.25">
      <c r="B356" s="5"/>
      <c r="C356" s="5"/>
      <c r="D356" s="4"/>
      <c r="E356" s="4"/>
      <c r="F356" s="4"/>
      <c r="G356" s="5"/>
      <c r="H356" s="5"/>
      <c r="K356" s="14" t="s">
        <v>56</v>
      </c>
      <c r="L356" s="66">
        <f>(T358/G352)*100</f>
        <v>90</v>
      </c>
      <c r="O356" s="5"/>
      <c r="P356" s="5"/>
      <c r="Q356" s="5"/>
      <c r="R356" s="5"/>
      <c r="S356" s="5"/>
    </row>
    <row r="357" spans="1:22" x14ac:dyDescent="0.25">
      <c r="B357" s="5"/>
      <c r="C357" s="5"/>
      <c r="D357" s="4"/>
      <c r="E357" s="4"/>
      <c r="F357" s="4"/>
      <c r="G357" s="5"/>
      <c r="H357" s="5"/>
      <c r="K357" s="7" t="s">
        <v>57</v>
      </c>
      <c r="L357" s="65">
        <f>(S358/(E354)*100)</f>
        <v>93.19255033810586</v>
      </c>
      <c r="R357" s="6" t="s">
        <v>10</v>
      </c>
      <c r="S357" s="6" t="s">
        <v>11</v>
      </c>
      <c r="T357" s="6" t="s">
        <v>0</v>
      </c>
    </row>
    <row r="358" spans="1:22" x14ac:dyDescent="0.25">
      <c r="B358" s="5"/>
      <c r="C358" s="5"/>
      <c r="D358" s="4"/>
      <c r="E358" s="4"/>
      <c r="F358" s="4"/>
      <c r="G358" s="5"/>
      <c r="H358" s="5"/>
      <c r="K358" s="14" t="s">
        <v>58</v>
      </c>
      <c r="L358" s="66">
        <f>(R358/D354)*100</f>
        <v>77.538084361838116</v>
      </c>
      <c r="P358" s="5"/>
      <c r="Q358" s="6" t="s">
        <v>3</v>
      </c>
      <c r="R358" s="11">
        <f>S358*T358</f>
        <v>5.1064829999999999</v>
      </c>
      <c r="S358" s="11">
        <v>246.69</v>
      </c>
      <c r="T358" s="31">
        <f>G352*0.9</f>
        <v>2.07E-2</v>
      </c>
    </row>
    <row r="359" spans="1:22" ht="17.25" x14ac:dyDescent="0.25">
      <c r="B359" s="5"/>
      <c r="C359" s="5"/>
      <c r="D359" s="4"/>
      <c r="E359" s="4"/>
      <c r="F359" s="4"/>
      <c r="G359" s="5"/>
      <c r="H359" s="5"/>
      <c r="K359" s="7" t="s">
        <v>59</v>
      </c>
      <c r="L359" s="16">
        <f>(D354+I354+L354+P354+R354+V354)/R358</f>
        <v>9.0392322857042711</v>
      </c>
      <c r="O359" s="5"/>
      <c r="P359" s="5"/>
      <c r="S359" s="2"/>
      <c r="T359" s="4"/>
    </row>
    <row r="360" spans="1:22" ht="17.25" x14ac:dyDescent="0.25">
      <c r="B360" s="5"/>
      <c r="C360" s="5"/>
      <c r="D360" s="4"/>
      <c r="E360" s="4"/>
      <c r="F360" s="4"/>
      <c r="G360" s="5"/>
      <c r="H360" s="5"/>
      <c r="I360" s="5"/>
      <c r="K360" s="17" t="s">
        <v>60</v>
      </c>
      <c r="L360" s="18">
        <f>(D354+I354+L354)/R358</f>
        <v>4.0427797370519007</v>
      </c>
      <c r="O360" s="5"/>
      <c r="P360" s="5"/>
      <c r="S360" s="5"/>
    </row>
    <row r="361" spans="1:22" ht="17.25" x14ac:dyDescent="0.25">
      <c r="B361" s="5"/>
      <c r="C361" s="5"/>
      <c r="D361" s="4"/>
      <c r="E361" s="4"/>
      <c r="F361" s="4"/>
      <c r="G361" s="5"/>
      <c r="H361" s="5"/>
      <c r="I361" s="5"/>
      <c r="K361" s="19" t="s">
        <v>61</v>
      </c>
      <c r="L361" s="20">
        <f>(P354+V354)/R358</f>
        <v>4.9964525486523694</v>
      </c>
      <c r="M361" s="5"/>
      <c r="N361" s="5"/>
      <c r="O361" s="5"/>
      <c r="P361" s="5"/>
      <c r="U361" s="5"/>
      <c r="V361" s="5"/>
    </row>
    <row r="362" spans="1:22" x14ac:dyDescent="0.25">
      <c r="B362" s="5"/>
      <c r="C362" s="8"/>
      <c r="D362"/>
      <c r="E362" s="4"/>
      <c r="F362" s="4"/>
      <c r="G362" s="5"/>
      <c r="H362" s="5"/>
      <c r="I362" s="5"/>
      <c r="K362" s="5"/>
      <c r="L362" s="5"/>
      <c r="M362" s="5"/>
      <c r="N362" s="5"/>
      <c r="O362" s="5"/>
      <c r="P362" s="5"/>
      <c r="Q362" s="5"/>
      <c r="R362" s="5"/>
      <c r="S362" s="5"/>
      <c r="T362" s="5"/>
      <c r="U362" s="5"/>
      <c r="V362" s="5"/>
    </row>
    <row r="363" spans="1:22" s="39" customFormat="1" x14ac:dyDescent="0.25">
      <c r="A363"/>
      <c r="B363" s="5"/>
      <c r="C363" s="8" t="s">
        <v>26</v>
      </c>
      <c r="D363" s="2"/>
      <c r="E363" s="2"/>
      <c r="F363" s="2"/>
      <c r="G363"/>
      <c r="H363"/>
      <c r="I363"/>
      <c r="J363"/>
      <c r="K363"/>
      <c r="L363"/>
      <c r="M363"/>
      <c r="N363"/>
      <c r="O363"/>
      <c r="P363"/>
      <c r="Q363"/>
      <c r="R363"/>
      <c r="S363"/>
      <c r="T363"/>
      <c r="U363"/>
      <c r="V363"/>
    </row>
    <row r="364" spans="1:22" ht="34.5" x14ac:dyDescent="0.25">
      <c r="C364" s="23" t="s">
        <v>13</v>
      </c>
      <c r="D364" s="26" t="s">
        <v>21</v>
      </c>
      <c r="E364" s="26" t="s">
        <v>14</v>
      </c>
      <c r="F364" s="23" t="s">
        <v>12</v>
      </c>
      <c r="G364" s="23" t="s">
        <v>15</v>
      </c>
      <c r="H364" s="24" t="s">
        <v>1</v>
      </c>
      <c r="I364" s="25" t="s">
        <v>25</v>
      </c>
      <c r="J364" s="23" t="s">
        <v>2</v>
      </c>
      <c r="K364" s="26" t="s">
        <v>14</v>
      </c>
      <c r="L364" s="26" t="s">
        <v>22</v>
      </c>
      <c r="M364" s="25" t="s">
        <v>7</v>
      </c>
      <c r="N364" s="25" t="s">
        <v>16</v>
      </c>
      <c r="O364" s="25" t="s">
        <v>17</v>
      </c>
      <c r="P364" s="25" t="s">
        <v>18</v>
      </c>
      <c r="Q364" s="26" t="s">
        <v>9</v>
      </c>
      <c r="R364" s="26" t="s">
        <v>23</v>
      </c>
      <c r="S364" s="25" t="s">
        <v>8</v>
      </c>
      <c r="T364" s="25" t="s">
        <v>19</v>
      </c>
      <c r="U364" s="25" t="s">
        <v>20</v>
      </c>
      <c r="V364" s="25" t="s">
        <v>24</v>
      </c>
    </row>
    <row r="365" spans="1:22" x14ac:dyDescent="0.25">
      <c r="A365" t="s">
        <v>53</v>
      </c>
      <c r="C365" s="121" t="s">
        <v>35</v>
      </c>
      <c r="D365" s="10">
        <f>0.023*E365</f>
        <v>4.8799099999999997</v>
      </c>
      <c r="E365" s="10">
        <v>212.17</v>
      </c>
      <c r="F365" s="10">
        <v>1</v>
      </c>
      <c r="G365" s="29">
        <f>D365/E365</f>
        <v>2.3E-2</v>
      </c>
      <c r="H365" s="9"/>
      <c r="I365" s="9"/>
      <c r="J365" s="10" t="s">
        <v>31</v>
      </c>
      <c r="K365" s="10">
        <v>262.29000000000002</v>
      </c>
      <c r="L365" s="30">
        <f>K365*G366</f>
        <v>7.2392040000000009</v>
      </c>
      <c r="M365" s="9" t="s">
        <v>30</v>
      </c>
      <c r="N365" s="9">
        <v>28.7</v>
      </c>
      <c r="O365" s="9">
        <v>0.88900000000000001</v>
      </c>
      <c r="P365" s="13">
        <f>N365*O365</f>
        <v>25.514299999999999</v>
      </c>
      <c r="Q365" s="10"/>
      <c r="R365" s="10"/>
      <c r="S365" s="9"/>
      <c r="T365" s="9"/>
      <c r="U365" s="9"/>
      <c r="V365" s="13">
        <f>T365*U365</f>
        <v>0</v>
      </c>
    </row>
    <row r="366" spans="1:22" x14ac:dyDescent="0.25">
      <c r="C366" s="10" t="s">
        <v>34</v>
      </c>
      <c r="D366" s="10">
        <f>E366*G366</f>
        <v>2.984664</v>
      </c>
      <c r="E366" s="10">
        <v>108.14</v>
      </c>
      <c r="F366" s="10">
        <v>1.2</v>
      </c>
      <c r="G366" s="29">
        <f>G365*F366</f>
        <v>2.76E-2</v>
      </c>
      <c r="H366" s="1"/>
      <c r="I366" s="1"/>
      <c r="J366" s="34" t="s">
        <v>36</v>
      </c>
      <c r="K366" s="35">
        <v>247.08</v>
      </c>
      <c r="L366" s="30">
        <f>K366*G366</f>
        <v>6.8194080000000001</v>
      </c>
      <c r="M366" s="1"/>
      <c r="N366" s="3"/>
      <c r="O366" s="3"/>
      <c r="P366" s="27">
        <f t="shared" ref="P366" si="54">N366*O366</f>
        <v>0</v>
      </c>
      <c r="Q366" s="10"/>
      <c r="R366" s="10"/>
      <c r="S366" s="9"/>
      <c r="T366" s="9"/>
      <c r="U366" s="9"/>
      <c r="V366" s="13">
        <f t="shared" ref="V366" si="55">T366*U366</f>
        <v>0</v>
      </c>
    </row>
    <row r="367" spans="1:22" x14ac:dyDescent="0.25">
      <c r="C367" s="12" t="s">
        <v>4</v>
      </c>
      <c r="D367" s="13">
        <f>SUM(D365:D366)</f>
        <v>7.8645739999999993</v>
      </c>
      <c r="E367" s="13">
        <f>SUM(E365:E366)</f>
        <v>320.31</v>
      </c>
      <c r="F367" s="12"/>
      <c r="G367" s="29">
        <f>SUM(G365:G366)</f>
        <v>5.0599999999999999E-2</v>
      </c>
      <c r="I367" s="13">
        <f>SUM(I365:I366)</f>
        <v>0</v>
      </c>
      <c r="L367" s="30">
        <f>SUM(L365:L366)</f>
        <v>14.058612</v>
      </c>
      <c r="P367" s="13">
        <f>SUM(P365:P366)</f>
        <v>25.514299999999999</v>
      </c>
      <c r="R367" s="13">
        <f>SUM(R365:R366)</f>
        <v>0</v>
      </c>
      <c r="V367" s="13">
        <f>SUM(V365:V366)</f>
        <v>0</v>
      </c>
    </row>
    <row r="368" spans="1:22" x14ac:dyDescent="0.25">
      <c r="C368" s="5"/>
      <c r="D368" s="4"/>
      <c r="E368" s="4"/>
      <c r="F368" s="4"/>
      <c r="G368" s="5"/>
      <c r="H368" s="5"/>
      <c r="I368" s="5"/>
      <c r="M368" s="5"/>
      <c r="N368" s="5"/>
      <c r="O368" s="5"/>
      <c r="P368" s="5"/>
      <c r="Q368" s="5"/>
      <c r="R368" s="5"/>
      <c r="S368" s="5"/>
      <c r="T368" s="5"/>
      <c r="U368" s="5"/>
      <c r="V368" s="5"/>
    </row>
    <row r="369" spans="1:22" x14ac:dyDescent="0.25">
      <c r="C369" s="5"/>
      <c r="D369" s="4"/>
      <c r="E369" s="4"/>
      <c r="F369" s="4"/>
      <c r="G369" s="5"/>
      <c r="H369" s="5"/>
      <c r="K369" s="14" t="s">
        <v>56</v>
      </c>
      <c r="L369" s="66">
        <f>(T371/G365)*100</f>
        <v>90</v>
      </c>
      <c r="O369" s="5"/>
      <c r="P369" s="5"/>
      <c r="Q369" s="5"/>
      <c r="R369" s="5"/>
      <c r="S369" s="5"/>
    </row>
    <row r="370" spans="1:22" x14ac:dyDescent="0.25">
      <c r="C370" s="5"/>
      <c r="D370" s="4"/>
      <c r="E370" s="4"/>
      <c r="F370" s="4"/>
      <c r="G370" s="5"/>
      <c r="H370" s="5"/>
      <c r="K370" s="7" t="s">
        <v>57</v>
      </c>
      <c r="L370" s="65">
        <f>(S371/(E367)*100)</f>
        <v>94.358590115825294</v>
      </c>
      <c r="R370" s="6" t="s">
        <v>10</v>
      </c>
      <c r="S370" s="6" t="s">
        <v>11</v>
      </c>
      <c r="T370" s="6" t="s">
        <v>0</v>
      </c>
    </row>
    <row r="371" spans="1:22" x14ac:dyDescent="0.25">
      <c r="C371" s="5"/>
      <c r="D371" s="4"/>
      <c r="E371" s="4"/>
      <c r="F371" s="4"/>
      <c r="G371" s="5"/>
      <c r="H371" s="5"/>
      <c r="K371" s="14" t="s">
        <v>58</v>
      </c>
      <c r="L371" s="66">
        <f>(R371/D367)*100</f>
        <v>79.551263679380483</v>
      </c>
      <c r="P371" s="5"/>
      <c r="Q371" s="6" t="s">
        <v>3</v>
      </c>
      <c r="R371" s="11">
        <f>S371*T371</f>
        <v>6.2563680000000002</v>
      </c>
      <c r="S371" s="11">
        <v>302.24</v>
      </c>
      <c r="T371" s="31">
        <f>G365*0.9</f>
        <v>2.07E-2</v>
      </c>
    </row>
    <row r="372" spans="1:22" ht="17.25" x14ac:dyDescent="0.25">
      <c r="C372" s="5"/>
      <c r="D372" s="4"/>
      <c r="E372" s="4"/>
      <c r="F372" s="4"/>
      <c r="G372" s="5"/>
      <c r="H372" s="5"/>
      <c r="K372" s="7" t="s">
        <v>59</v>
      </c>
      <c r="L372" s="16">
        <f>(D367+I367+L367+P367+R367+V367)/R371</f>
        <v>7.5822723343639629</v>
      </c>
      <c r="O372" s="5"/>
      <c r="P372" s="5"/>
      <c r="S372" s="2"/>
      <c r="T372" s="4"/>
    </row>
    <row r="373" spans="1:22" ht="17.25" x14ac:dyDescent="0.25">
      <c r="C373" s="5"/>
      <c r="D373" s="4"/>
      <c r="E373" s="4"/>
      <c r="F373" s="4"/>
      <c r="G373" s="5"/>
      <c r="H373" s="5"/>
      <c r="I373" s="5"/>
      <c r="K373" s="17" t="s">
        <v>60</v>
      </c>
      <c r="L373" s="18">
        <f>(D367+I367+L367)/R371</f>
        <v>3.5041394623845656</v>
      </c>
      <c r="O373" s="5"/>
      <c r="P373" s="5"/>
      <c r="S373" s="5"/>
    </row>
    <row r="374" spans="1:22" ht="17.25" x14ac:dyDescent="0.25">
      <c r="C374" s="5"/>
      <c r="D374" s="4"/>
      <c r="E374" s="4"/>
      <c r="F374" s="4"/>
      <c r="G374" s="5"/>
      <c r="H374" s="5"/>
      <c r="I374" s="5"/>
      <c r="K374" s="19" t="s">
        <v>61</v>
      </c>
      <c r="L374" s="20">
        <f>(P367+V367)/R371</f>
        <v>4.0781328719793972</v>
      </c>
      <c r="M374" s="5"/>
      <c r="N374" s="5"/>
      <c r="O374" s="5"/>
      <c r="P374" s="5"/>
      <c r="U374" s="5"/>
      <c r="V374" s="5"/>
    </row>
    <row r="375" spans="1:22" x14ac:dyDescent="0.25">
      <c r="C375" s="8"/>
      <c r="D375"/>
      <c r="E375" s="4"/>
      <c r="F375" s="4"/>
      <c r="G375" s="5"/>
      <c r="H375" s="5"/>
      <c r="I375" s="5"/>
      <c r="K375" s="5"/>
      <c r="L375" s="5"/>
      <c r="M375" s="5"/>
      <c r="N375" s="5"/>
      <c r="O375" s="5"/>
      <c r="P375" s="5"/>
      <c r="Q375" s="5"/>
      <c r="R375" s="5"/>
      <c r="S375" s="5"/>
      <c r="T375" s="5"/>
      <c r="U375" s="5"/>
      <c r="V375" s="5"/>
    </row>
    <row r="376" spans="1:22" s="39" customFormat="1" x14ac:dyDescent="0.25">
      <c r="A376"/>
      <c r="B376" s="5"/>
      <c r="C376" s="8" t="s">
        <v>26</v>
      </c>
      <c r="D376" s="2"/>
      <c r="E376" s="2"/>
      <c r="F376" s="2"/>
      <c r="G376"/>
      <c r="H376"/>
      <c r="I376"/>
      <c r="J376"/>
      <c r="K376"/>
      <c r="L376"/>
      <c r="M376"/>
      <c r="N376"/>
      <c r="O376"/>
      <c r="P376"/>
      <c r="Q376"/>
      <c r="R376"/>
      <c r="S376"/>
      <c r="T376"/>
      <c r="U376"/>
      <c r="V376"/>
    </row>
    <row r="377" spans="1:22" ht="34.5" x14ac:dyDescent="0.25">
      <c r="C377" s="23" t="s">
        <v>13</v>
      </c>
      <c r="D377" s="26" t="s">
        <v>21</v>
      </c>
      <c r="E377" s="26" t="s">
        <v>14</v>
      </c>
      <c r="F377" s="23" t="s">
        <v>12</v>
      </c>
      <c r="G377" s="23" t="s">
        <v>15</v>
      </c>
      <c r="H377" s="24" t="s">
        <v>1</v>
      </c>
      <c r="I377" s="25" t="s">
        <v>25</v>
      </c>
      <c r="J377" s="23" t="s">
        <v>2</v>
      </c>
      <c r="K377" s="26" t="s">
        <v>14</v>
      </c>
      <c r="L377" s="26" t="s">
        <v>22</v>
      </c>
      <c r="M377" s="25" t="s">
        <v>7</v>
      </c>
      <c r="N377" s="25" t="s">
        <v>16</v>
      </c>
      <c r="O377" s="25" t="s">
        <v>17</v>
      </c>
      <c r="P377" s="25" t="s">
        <v>18</v>
      </c>
      <c r="Q377" s="26" t="s">
        <v>9</v>
      </c>
      <c r="R377" s="26" t="s">
        <v>23</v>
      </c>
      <c r="S377" s="25" t="s">
        <v>8</v>
      </c>
      <c r="T377" s="25" t="s">
        <v>19</v>
      </c>
      <c r="U377" s="25" t="s">
        <v>20</v>
      </c>
      <c r="V377" s="25" t="s">
        <v>24</v>
      </c>
    </row>
    <row r="378" spans="1:22" ht="30" x14ac:dyDescent="0.25">
      <c r="A378" t="s">
        <v>54</v>
      </c>
      <c r="C378" s="123" t="s">
        <v>132</v>
      </c>
      <c r="D378" s="10">
        <f>0.023*E378</f>
        <v>7.1477099999999991</v>
      </c>
      <c r="E378" s="10">
        <v>310.77</v>
      </c>
      <c r="F378" s="10">
        <v>1</v>
      </c>
      <c r="G378" s="29">
        <f>D378/E378</f>
        <v>2.3E-2</v>
      </c>
      <c r="H378" s="9"/>
      <c r="I378" s="9"/>
      <c r="J378" s="10" t="s">
        <v>31</v>
      </c>
      <c r="K378" s="10">
        <v>262.29000000000002</v>
      </c>
      <c r="L378" s="30">
        <f>K378*G379</f>
        <v>7.2392040000000009</v>
      </c>
      <c r="M378" s="9" t="s">
        <v>30</v>
      </c>
      <c r="N378" s="9">
        <v>28.7</v>
      </c>
      <c r="O378" s="9">
        <v>0.88900000000000001</v>
      </c>
      <c r="P378" s="13">
        <f>N378*O378</f>
        <v>25.514299999999999</v>
      </c>
      <c r="Q378" s="10"/>
      <c r="R378" s="10"/>
      <c r="S378" s="9"/>
      <c r="T378" s="9"/>
      <c r="U378" s="9"/>
      <c r="V378" s="13">
        <f>T378*U378</f>
        <v>0</v>
      </c>
    </row>
    <row r="379" spans="1:22" x14ac:dyDescent="0.25">
      <c r="C379" s="10" t="s">
        <v>34</v>
      </c>
      <c r="D379" s="10">
        <f>E379*G379</f>
        <v>2.984664</v>
      </c>
      <c r="E379" s="10">
        <v>108.14</v>
      </c>
      <c r="F379" s="10">
        <v>1.2</v>
      </c>
      <c r="G379" s="29">
        <f>G378*F379</f>
        <v>2.76E-2</v>
      </c>
      <c r="H379" s="1"/>
      <c r="I379" s="1"/>
      <c r="J379" s="34" t="s">
        <v>36</v>
      </c>
      <c r="K379" s="35">
        <v>247.08</v>
      </c>
      <c r="L379" s="30">
        <f>K379*G379</f>
        <v>6.8194080000000001</v>
      </c>
      <c r="M379" s="1"/>
      <c r="N379" s="3"/>
      <c r="O379" s="3"/>
      <c r="P379" s="27">
        <f t="shared" ref="P379" si="56">N379*O379</f>
        <v>0</v>
      </c>
      <c r="Q379" s="10"/>
      <c r="R379" s="10"/>
      <c r="S379" s="9"/>
      <c r="T379" s="9"/>
      <c r="U379" s="9"/>
      <c r="V379" s="13">
        <f t="shared" ref="V379" si="57">T379*U379</f>
        <v>0</v>
      </c>
    </row>
    <row r="380" spans="1:22" x14ac:dyDescent="0.25">
      <c r="C380" s="12" t="s">
        <v>4</v>
      </c>
      <c r="D380" s="13">
        <f>SUM(D378:D379)</f>
        <v>10.132373999999999</v>
      </c>
      <c r="E380" s="13">
        <f>SUM(E378:E379)</f>
        <v>418.90999999999997</v>
      </c>
      <c r="F380" s="12"/>
      <c r="G380" s="29">
        <f>SUM(G378:G379)</f>
        <v>5.0599999999999999E-2</v>
      </c>
      <c r="I380" s="13">
        <f>SUM(I378:I379)</f>
        <v>0</v>
      </c>
      <c r="L380" s="30">
        <f>SUM(L378:L379)</f>
        <v>14.058612</v>
      </c>
      <c r="P380" s="13">
        <f>SUM(P378:P379)</f>
        <v>25.514299999999999</v>
      </c>
      <c r="R380" s="13">
        <f>SUM(R378:R379)</f>
        <v>0</v>
      </c>
      <c r="V380" s="13">
        <f>SUM(V378:V379)</f>
        <v>0</v>
      </c>
    </row>
    <row r="381" spans="1:22" x14ac:dyDescent="0.25">
      <c r="C381" s="5"/>
      <c r="D381" s="4"/>
      <c r="E381" s="4"/>
      <c r="F381" s="4"/>
      <c r="G381" s="5"/>
      <c r="H381" s="5"/>
      <c r="I381" s="5"/>
      <c r="M381" s="5"/>
      <c r="N381" s="5"/>
      <c r="O381" s="5"/>
      <c r="P381" s="5"/>
      <c r="Q381" s="5"/>
      <c r="R381" s="5"/>
      <c r="S381" s="5"/>
      <c r="T381" s="5"/>
      <c r="U381" s="5"/>
      <c r="V381" s="5"/>
    </row>
    <row r="382" spans="1:22" x14ac:dyDescent="0.25">
      <c r="C382" s="5"/>
      <c r="D382" s="4"/>
      <c r="E382" s="4"/>
      <c r="F382" s="4"/>
      <c r="G382" s="5"/>
      <c r="H382" s="5"/>
      <c r="K382" s="14" t="s">
        <v>56</v>
      </c>
      <c r="L382" s="66">
        <f>(T384/G378)*100</f>
        <v>90</v>
      </c>
      <c r="O382" s="5"/>
      <c r="P382" s="5"/>
      <c r="Q382" s="5"/>
      <c r="R382" s="5"/>
      <c r="S382" s="5"/>
    </row>
    <row r="383" spans="1:22" x14ac:dyDescent="0.25">
      <c r="C383" s="5"/>
      <c r="D383" s="4"/>
      <c r="E383" s="4"/>
      <c r="F383" s="4"/>
      <c r="G383" s="5"/>
      <c r="H383" s="5"/>
      <c r="K383" s="7" t="s">
        <v>57</v>
      </c>
      <c r="L383" s="65">
        <f>(S384/(E380)*100)</f>
        <v>95.700747177197968</v>
      </c>
      <c r="R383" s="6" t="s">
        <v>10</v>
      </c>
      <c r="S383" s="6" t="s">
        <v>11</v>
      </c>
      <c r="T383" s="6" t="s">
        <v>0</v>
      </c>
    </row>
    <row r="384" spans="1:22" x14ac:dyDescent="0.25">
      <c r="C384" s="5"/>
      <c r="D384" s="4"/>
      <c r="E384" s="4"/>
      <c r="F384" s="4"/>
      <c r="G384" s="5"/>
      <c r="H384" s="5"/>
      <c r="K384" s="14" t="s">
        <v>58</v>
      </c>
      <c r="L384" s="66">
        <f>(R384/D380)*100</f>
        <v>81.902128760742556</v>
      </c>
      <c r="P384" s="5"/>
      <c r="Q384" s="6" t="s">
        <v>3</v>
      </c>
      <c r="R384" s="11">
        <f>S384*T384</f>
        <v>8.2986299999999993</v>
      </c>
      <c r="S384" s="11">
        <v>400.9</v>
      </c>
      <c r="T384" s="31">
        <f>G378*0.9</f>
        <v>2.07E-2</v>
      </c>
    </row>
    <row r="385" spans="1:22" ht="17.25" x14ac:dyDescent="0.25">
      <c r="C385" s="5"/>
      <c r="D385" s="4"/>
      <c r="E385" s="4"/>
      <c r="F385" s="4"/>
      <c r="G385" s="5"/>
      <c r="H385" s="5"/>
      <c r="K385" s="7" t="s">
        <v>59</v>
      </c>
      <c r="L385" s="16">
        <f>(D380+I380+L380+P380+R380+V380)/R384</f>
        <v>5.9895773157738095</v>
      </c>
      <c r="O385" s="5"/>
      <c r="P385" s="5"/>
      <c r="S385" s="2"/>
      <c r="T385" s="4"/>
    </row>
    <row r="386" spans="1:22" ht="17.25" x14ac:dyDescent="0.25">
      <c r="C386" s="5"/>
      <c r="D386" s="4"/>
      <c r="E386" s="4"/>
      <c r="F386" s="4"/>
      <c r="G386" s="5"/>
      <c r="H386" s="5"/>
      <c r="I386" s="5"/>
      <c r="K386" s="17" t="s">
        <v>60</v>
      </c>
      <c r="L386" s="18">
        <f>(D380+I380+L380)/R384</f>
        <v>2.9150577866467118</v>
      </c>
      <c r="O386" s="5"/>
      <c r="P386" s="5"/>
      <c r="S386" s="5"/>
    </row>
    <row r="387" spans="1:22" ht="17.25" x14ac:dyDescent="0.25">
      <c r="C387" s="5"/>
      <c r="D387" s="4"/>
      <c r="E387" s="4"/>
      <c r="F387" s="4"/>
      <c r="G387" s="5"/>
      <c r="H387" s="5"/>
      <c r="I387" s="5"/>
      <c r="K387" s="19" t="s">
        <v>61</v>
      </c>
      <c r="L387" s="20">
        <f>(P380+V380)/R384</f>
        <v>3.0745195291270968</v>
      </c>
      <c r="M387" s="5"/>
      <c r="N387" s="5"/>
      <c r="O387" s="5"/>
      <c r="P387" s="5"/>
      <c r="U387" s="5"/>
      <c r="V387" s="5"/>
    </row>
    <row r="388" spans="1:22" x14ac:dyDescent="0.25">
      <c r="C388" s="8"/>
      <c r="D388"/>
      <c r="E388" s="4"/>
      <c r="F388" s="4"/>
      <c r="G388" s="5"/>
      <c r="H388" s="5"/>
      <c r="I388" s="5"/>
      <c r="K388" s="5"/>
      <c r="L388" s="5"/>
      <c r="M388" s="5"/>
      <c r="N388" s="5"/>
      <c r="O388" s="5"/>
      <c r="P388" s="5"/>
      <c r="Q388" s="5"/>
      <c r="R388" s="5"/>
      <c r="S388" s="5"/>
      <c r="T388" s="5"/>
      <c r="U388" s="5"/>
      <c r="V388" s="5"/>
    </row>
    <row r="389" spans="1:22" s="39" customFormat="1" x14ac:dyDescent="0.25">
      <c r="A389"/>
      <c r="B389" s="5"/>
      <c r="C389" s="8" t="s">
        <v>26</v>
      </c>
      <c r="D389" s="2"/>
      <c r="E389" s="2"/>
      <c r="F389" s="2"/>
      <c r="G389"/>
      <c r="H389"/>
      <c r="I389"/>
      <c r="J389"/>
      <c r="K389"/>
      <c r="L389"/>
      <c r="M389"/>
      <c r="N389"/>
      <c r="O389"/>
      <c r="P389"/>
      <c r="Q389"/>
      <c r="R389"/>
      <c r="S389"/>
      <c r="T389"/>
      <c r="U389"/>
      <c r="V389"/>
    </row>
    <row r="390" spans="1:22" ht="34.5" x14ac:dyDescent="0.25">
      <c r="C390" s="23" t="s">
        <v>13</v>
      </c>
      <c r="D390" s="26" t="s">
        <v>21</v>
      </c>
      <c r="E390" s="26" t="s">
        <v>14</v>
      </c>
      <c r="F390" s="23" t="s">
        <v>12</v>
      </c>
      <c r="G390" s="23" t="s">
        <v>15</v>
      </c>
      <c r="H390" s="24" t="s">
        <v>1</v>
      </c>
      <c r="I390" s="25" t="s">
        <v>25</v>
      </c>
      <c r="J390" s="23" t="s">
        <v>2</v>
      </c>
      <c r="K390" s="26" t="s">
        <v>14</v>
      </c>
      <c r="L390" s="26" t="s">
        <v>22</v>
      </c>
      <c r="M390" s="25" t="s">
        <v>7</v>
      </c>
      <c r="N390" s="25" t="s">
        <v>16</v>
      </c>
      <c r="O390" s="25" t="s">
        <v>17</v>
      </c>
      <c r="P390" s="25" t="s">
        <v>18</v>
      </c>
      <c r="Q390" s="26" t="s">
        <v>9</v>
      </c>
      <c r="R390" s="26" t="s">
        <v>23</v>
      </c>
      <c r="S390" s="25" t="s">
        <v>8</v>
      </c>
      <c r="T390" s="25" t="s">
        <v>19</v>
      </c>
      <c r="U390" s="25" t="s">
        <v>20</v>
      </c>
      <c r="V390" s="25" t="s">
        <v>24</v>
      </c>
    </row>
    <row r="391" spans="1:22" x14ac:dyDescent="0.25">
      <c r="A391" t="s">
        <v>55</v>
      </c>
      <c r="C391" s="121" t="s">
        <v>50</v>
      </c>
      <c r="D391" s="10">
        <f>0.023*E391</f>
        <v>10.131499999999999</v>
      </c>
      <c r="E391" s="10">
        <v>440.5</v>
      </c>
      <c r="F391" s="10">
        <v>1</v>
      </c>
      <c r="G391" s="29">
        <f>D391/E391</f>
        <v>2.2999999999999996E-2</v>
      </c>
      <c r="H391" s="9"/>
      <c r="I391" s="9"/>
      <c r="J391" s="10" t="s">
        <v>31</v>
      </c>
      <c r="K391" s="10">
        <v>262.29000000000002</v>
      </c>
      <c r="L391" s="30">
        <f>K391*G392</f>
        <v>7.239204</v>
      </c>
      <c r="M391" s="9" t="s">
        <v>30</v>
      </c>
      <c r="N391" s="9">
        <v>28.7</v>
      </c>
      <c r="O391" s="9">
        <v>0.88900000000000001</v>
      </c>
      <c r="P391" s="13">
        <f>N391*O391</f>
        <v>25.514299999999999</v>
      </c>
      <c r="Q391" s="10"/>
      <c r="R391" s="10"/>
      <c r="S391" s="9"/>
      <c r="T391" s="9"/>
      <c r="U391" s="9"/>
      <c r="V391" s="13">
        <f>T391*U391</f>
        <v>0</v>
      </c>
    </row>
    <row r="392" spans="1:22" x14ac:dyDescent="0.25">
      <c r="C392" s="10" t="s">
        <v>34</v>
      </c>
      <c r="D392" s="10">
        <f>E392*G392</f>
        <v>2.9846639999999995</v>
      </c>
      <c r="E392" s="10">
        <v>108.14</v>
      </c>
      <c r="F392" s="10">
        <v>1.2</v>
      </c>
      <c r="G392" s="29">
        <f>G391*F392</f>
        <v>2.7599999999999996E-2</v>
      </c>
      <c r="H392" s="1"/>
      <c r="I392" s="1"/>
      <c r="J392" s="34" t="s">
        <v>36</v>
      </c>
      <c r="K392" s="35">
        <v>247.08</v>
      </c>
      <c r="L392" s="30">
        <f>K392*G392</f>
        <v>6.8194079999999992</v>
      </c>
      <c r="M392" s="1"/>
      <c r="N392" s="3"/>
      <c r="O392" s="3"/>
      <c r="P392" s="27">
        <f t="shared" ref="P392" si="58">N392*O392</f>
        <v>0</v>
      </c>
      <c r="Q392" s="10"/>
      <c r="R392" s="10"/>
      <c r="S392" s="9"/>
      <c r="T392" s="9"/>
      <c r="U392" s="9"/>
      <c r="V392" s="13">
        <f t="shared" ref="V392" si="59">T392*U392</f>
        <v>0</v>
      </c>
    </row>
    <row r="393" spans="1:22" x14ac:dyDescent="0.25">
      <c r="C393" s="12" t="s">
        <v>4</v>
      </c>
      <c r="D393" s="13">
        <f>SUM(D391:D392)</f>
        <v>13.116163999999998</v>
      </c>
      <c r="E393" s="13">
        <f>SUM(E391:E392)</f>
        <v>548.64</v>
      </c>
      <c r="F393" s="12"/>
      <c r="G393" s="29">
        <f>SUM(G391:G392)</f>
        <v>5.0599999999999992E-2</v>
      </c>
      <c r="I393" s="13">
        <f>SUM(I391:I392)</f>
        <v>0</v>
      </c>
      <c r="L393" s="30">
        <f>SUM(L391:L392)</f>
        <v>14.058612</v>
      </c>
      <c r="P393" s="13">
        <f>SUM(P391:P392)</f>
        <v>25.514299999999999</v>
      </c>
      <c r="R393" s="13">
        <f>SUM(R391:R392)</f>
        <v>0</v>
      </c>
      <c r="V393" s="13">
        <f>SUM(V391:V392)</f>
        <v>0</v>
      </c>
    </row>
    <row r="394" spans="1:22" x14ac:dyDescent="0.25">
      <c r="C394" s="5"/>
      <c r="D394" s="4"/>
      <c r="E394" s="4"/>
      <c r="F394" s="4"/>
      <c r="G394" s="5"/>
      <c r="H394" s="5"/>
      <c r="I394" s="5"/>
      <c r="M394" s="5"/>
      <c r="N394" s="5"/>
      <c r="O394" s="5"/>
      <c r="P394" s="5"/>
      <c r="Q394" s="5"/>
      <c r="R394" s="5"/>
      <c r="S394" s="5"/>
      <c r="T394" s="5"/>
      <c r="U394" s="5"/>
      <c r="V394" s="5"/>
    </row>
    <row r="395" spans="1:22" x14ac:dyDescent="0.25">
      <c r="C395" s="5"/>
      <c r="D395" s="4"/>
      <c r="E395" s="4"/>
      <c r="F395" s="4"/>
      <c r="G395" s="5"/>
      <c r="H395" s="5"/>
      <c r="K395" s="14" t="s">
        <v>56</v>
      </c>
      <c r="L395" s="66">
        <f>(T397/G391)*100</f>
        <v>90</v>
      </c>
      <c r="O395" s="5"/>
      <c r="P395" s="5"/>
      <c r="Q395" s="5"/>
      <c r="R395" s="5"/>
      <c r="S395" s="5"/>
    </row>
    <row r="396" spans="1:22" x14ac:dyDescent="0.25">
      <c r="C396" s="5"/>
      <c r="D396" s="4"/>
      <c r="E396" s="4"/>
      <c r="F396" s="4"/>
      <c r="G396" s="5"/>
      <c r="H396" s="5"/>
      <c r="K396" s="7" t="s">
        <v>57</v>
      </c>
      <c r="L396" s="65">
        <f>(S397/(E393)*100)</f>
        <v>96.715514727325754</v>
      </c>
      <c r="R396" s="6" t="s">
        <v>10</v>
      </c>
      <c r="S396" s="6" t="s">
        <v>11</v>
      </c>
      <c r="T396" s="6" t="s">
        <v>0</v>
      </c>
    </row>
    <row r="397" spans="1:22" x14ac:dyDescent="0.25">
      <c r="C397" s="5"/>
      <c r="D397" s="4"/>
      <c r="E397" s="4"/>
      <c r="F397" s="4"/>
      <c r="G397" s="5"/>
      <c r="H397" s="5"/>
      <c r="K397" s="14" t="s">
        <v>58</v>
      </c>
      <c r="L397" s="66">
        <f>(R397/D393)*100</f>
        <v>83.742731487651426</v>
      </c>
      <c r="P397" s="5"/>
      <c r="Q397" s="6" t="s">
        <v>3</v>
      </c>
      <c r="R397" s="11">
        <f>S397*T397</f>
        <v>10.983833999999998</v>
      </c>
      <c r="S397" s="11">
        <v>530.62</v>
      </c>
      <c r="T397" s="31">
        <f>G391*0.9</f>
        <v>2.0699999999999996E-2</v>
      </c>
    </row>
    <row r="398" spans="1:22" ht="17.25" x14ac:dyDescent="0.25">
      <c r="C398" s="5"/>
      <c r="D398" s="4"/>
      <c r="E398" s="4"/>
      <c r="F398" s="4"/>
      <c r="G398" s="5"/>
      <c r="H398" s="5"/>
      <c r="K398" s="7" t="s">
        <v>59</v>
      </c>
      <c r="L398" s="16">
        <f>(D393+I393+L393+P393+R393+V393)/R397</f>
        <v>4.7969657953679938</v>
      </c>
      <c r="O398" s="5"/>
      <c r="P398" s="5"/>
      <c r="S398" s="2"/>
      <c r="T398" s="4"/>
    </row>
    <row r="399" spans="1:22" ht="17.25" x14ac:dyDescent="0.25">
      <c r="C399" s="5"/>
      <c r="D399" s="4"/>
      <c r="E399" s="4"/>
      <c r="F399" s="4"/>
      <c r="G399" s="5"/>
      <c r="H399" s="5"/>
      <c r="I399" s="5"/>
      <c r="K399" s="17" t="s">
        <v>60</v>
      </c>
      <c r="L399" s="18">
        <f>(D393+I393+L393)/R397</f>
        <v>2.4740701652992936</v>
      </c>
      <c r="O399" s="5"/>
      <c r="P399" s="5"/>
      <c r="S399" s="5"/>
    </row>
    <row r="400" spans="1:22" ht="17.25" x14ac:dyDescent="0.25">
      <c r="C400" s="5"/>
      <c r="D400" s="4"/>
      <c r="E400" s="4"/>
      <c r="F400" s="4"/>
      <c r="G400" s="5"/>
      <c r="H400" s="5"/>
      <c r="I400" s="5"/>
      <c r="K400" s="19" t="s">
        <v>61</v>
      </c>
      <c r="L400" s="20">
        <f>(P393+V393)/R397</f>
        <v>2.3228956300686994</v>
      </c>
      <c r="M400" s="5"/>
      <c r="N400" s="5"/>
      <c r="O400" s="5"/>
      <c r="P400" s="5"/>
      <c r="U400" s="5"/>
      <c r="V400" s="5"/>
    </row>
    <row r="401" spans="3:22" x14ac:dyDescent="0.25">
      <c r="C401" s="8"/>
      <c r="D401"/>
      <c r="E401" s="4"/>
      <c r="F401" s="4"/>
      <c r="G401" s="5"/>
      <c r="H401" s="5"/>
      <c r="I401" s="5"/>
      <c r="K401" s="5"/>
      <c r="L401" s="5"/>
      <c r="M401" s="5"/>
      <c r="N401" s="5"/>
      <c r="O401" s="5"/>
      <c r="P401" s="5"/>
      <c r="Q401" s="5"/>
      <c r="R401" s="5"/>
      <c r="S401" s="5"/>
      <c r="T401" s="5"/>
      <c r="U401" s="5"/>
      <c r="V401" s="5"/>
    </row>
    <row r="402" spans="3:22" x14ac:dyDescent="0.25">
      <c r="C402" s="8"/>
      <c r="D402"/>
      <c r="E402" s="4"/>
      <c r="F402" s="4"/>
      <c r="G402" s="5"/>
      <c r="H402" s="5"/>
      <c r="I402" s="5"/>
      <c r="M402" s="5"/>
      <c r="N402" s="5"/>
      <c r="O402" s="5"/>
      <c r="P402" s="5"/>
      <c r="Q402" s="5"/>
      <c r="R402" s="5"/>
      <c r="S402" s="5"/>
      <c r="T402" s="5"/>
      <c r="U402" s="5"/>
      <c r="V402" s="5"/>
    </row>
    <row r="409" spans="3:22" x14ac:dyDescent="0.25">
      <c r="K409" s="53"/>
    </row>
    <row r="410" spans="3:22" ht="15.75" thickBot="1" x14ac:dyDescent="0.3">
      <c r="K410" s="53"/>
    </row>
    <row r="411" spans="3:22" ht="30" customHeight="1" x14ac:dyDescent="0.25">
      <c r="D411" s="125" t="s">
        <v>38</v>
      </c>
      <c r="E411" s="125" t="s">
        <v>39</v>
      </c>
      <c r="F411" s="47" t="s">
        <v>5</v>
      </c>
      <c r="G411" s="59" t="s">
        <v>6</v>
      </c>
      <c r="H411" s="59" t="s">
        <v>41</v>
      </c>
      <c r="I411" s="59" t="s">
        <v>43</v>
      </c>
      <c r="J411" s="59" t="s">
        <v>44</v>
      </c>
      <c r="K411" s="54"/>
    </row>
    <row r="412" spans="3:22" ht="15.75" thickBot="1" x14ac:dyDescent="0.3">
      <c r="D412" s="126"/>
      <c r="E412" s="126"/>
      <c r="F412" s="48" t="s">
        <v>40</v>
      </c>
      <c r="G412" s="60" t="s">
        <v>40</v>
      </c>
      <c r="H412" s="60" t="s">
        <v>42</v>
      </c>
      <c r="I412" s="60" t="s">
        <v>42</v>
      </c>
      <c r="J412" s="60" t="s">
        <v>42</v>
      </c>
      <c r="K412" s="54"/>
    </row>
    <row r="413" spans="3:22" ht="27.95" customHeight="1" x14ac:dyDescent="0.25">
      <c r="D413" s="124" t="str">
        <f>A1</f>
        <v>Simulation 1: DCPEAC/PPh3 1.2 eq, Conc 0.4 M,  yield of 90%</v>
      </c>
      <c r="E413" s="124"/>
      <c r="F413" s="124"/>
      <c r="G413" s="124"/>
      <c r="H413" s="124"/>
      <c r="I413" s="124"/>
      <c r="J413" s="124"/>
      <c r="K413" s="55"/>
    </row>
    <row r="414" spans="3:22" x14ac:dyDescent="0.25">
      <c r="D414" s="46">
        <v>1</v>
      </c>
      <c r="E414" s="46" t="s">
        <v>45</v>
      </c>
      <c r="F414" s="51">
        <f>L9</f>
        <v>92.178407018153393</v>
      </c>
      <c r="G414" s="52">
        <f>L10</f>
        <v>75.837276884964751</v>
      </c>
      <c r="H414" s="50">
        <f>L11</f>
        <v>16.153027090694934</v>
      </c>
      <c r="I414" s="50">
        <f>L12</f>
        <v>4.5184242900143952</v>
      </c>
      <c r="J414" s="50">
        <f>L13</f>
        <v>11.634602800680538</v>
      </c>
      <c r="K414" s="56"/>
    </row>
    <row r="415" spans="3:22" x14ac:dyDescent="0.25">
      <c r="D415" s="46">
        <v>2</v>
      </c>
      <c r="E415" s="46" t="s">
        <v>46</v>
      </c>
      <c r="F415" s="51">
        <f>L22</f>
        <v>93.19255033810586</v>
      </c>
      <c r="G415" s="52">
        <f>L23</f>
        <v>77.538084361838116</v>
      </c>
      <c r="H415" s="50">
        <f>L24</f>
        <v>14.05309407668644</v>
      </c>
      <c r="I415" s="50">
        <f>L25</f>
        <v>4.0427797370519007</v>
      </c>
      <c r="J415" s="50">
        <f>L26</f>
        <v>10.010314339634538</v>
      </c>
      <c r="K415" s="56"/>
    </row>
    <row r="416" spans="3:22" x14ac:dyDescent="0.25">
      <c r="D416" s="46">
        <v>3</v>
      </c>
      <c r="E416" s="46" t="s">
        <v>47</v>
      </c>
      <c r="F416" s="51">
        <f>L35</f>
        <v>94.358590115825294</v>
      </c>
      <c r="G416" s="52">
        <f>L36</f>
        <v>79.551263679380483</v>
      </c>
      <c r="H416" s="50">
        <f>L37</f>
        <v>11.674614728545379</v>
      </c>
      <c r="I416" s="50">
        <f>L38</f>
        <v>3.5041394623845656</v>
      </c>
      <c r="J416" s="50">
        <f>L39</f>
        <v>8.170475266160814</v>
      </c>
      <c r="K416" s="56"/>
    </row>
    <row r="417" spans="4:20" x14ac:dyDescent="0.25">
      <c r="D417" s="46">
        <v>4</v>
      </c>
      <c r="E417" s="46" t="s">
        <v>48</v>
      </c>
      <c r="F417" s="51">
        <f>L48</f>
        <v>95.700747177197968</v>
      </c>
      <c r="G417" s="52">
        <f>L49</f>
        <v>81.902128760742556</v>
      </c>
      <c r="H417" s="50">
        <f>L50</f>
        <v>9.0748094565006525</v>
      </c>
      <c r="I417" s="50">
        <f>L51</f>
        <v>2.9150577866467118</v>
      </c>
      <c r="J417" s="50">
        <f>L52</f>
        <v>6.1597516698539403</v>
      </c>
      <c r="K417" s="56"/>
    </row>
    <row r="418" spans="4:20" ht="15.75" thickBot="1" x14ac:dyDescent="0.3">
      <c r="D418" s="46">
        <v>5</v>
      </c>
      <c r="E418" s="46" t="s">
        <v>49</v>
      </c>
      <c r="F418" s="51">
        <f>L61</f>
        <v>96.715514727325754</v>
      </c>
      <c r="G418" s="52">
        <f>L62</f>
        <v>83.742731487651426</v>
      </c>
      <c r="H418" s="50">
        <f>L63</f>
        <v>7.1279551384334479</v>
      </c>
      <c r="I418" s="50">
        <f>L64</f>
        <v>2.4740701652992936</v>
      </c>
      <c r="J418" s="50">
        <f>L65</f>
        <v>4.6538849731341543</v>
      </c>
      <c r="K418" s="56"/>
    </row>
    <row r="419" spans="4:20" ht="15" customHeight="1" x14ac:dyDescent="0.25">
      <c r="D419" s="124" t="str">
        <f>A68</f>
        <v>Simulation 2: DCPEAC/PPh3 1.2 eq, Conc 0.4 M, yield of 80%</v>
      </c>
      <c r="E419" s="124"/>
      <c r="F419" s="124"/>
      <c r="G419" s="124"/>
      <c r="H419" s="124"/>
      <c r="I419" s="124"/>
      <c r="J419" s="124"/>
      <c r="K419" s="55"/>
    </row>
    <row r="420" spans="4:20" x14ac:dyDescent="0.25">
      <c r="D420" s="46">
        <v>1</v>
      </c>
      <c r="E420" s="46" t="s">
        <v>45</v>
      </c>
      <c r="F420" s="51">
        <f>L76</f>
        <v>92.178407018153393</v>
      </c>
      <c r="G420" s="52">
        <f>L77</f>
        <v>67.410912786635322</v>
      </c>
      <c r="H420" s="50">
        <f>L78</f>
        <v>18.172155477031804</v>
      </c>
      <c r="I420" s="50">
        <f>L79</f>
        <v>5.0832273262661953</v>
      </c>
      <c r="J420" s="50">
        <f>L80</f>
        <v>13.088928150765607</v>
      </c>
      <c r="K420" s="56"/>
    </row>
    <row r="421" spans="4:20" x14ac:dyDescent="0.25">
      <c r="D421" s="46">
        <v>2</v>
      </c>
      <c r="E421" s="46" t="s">
        <v>46</v>
      </c>
      <c r="F421" s="51">
        <f>L89</f>
        <v>93.19255033810586</v>
      </c>
      <c r="G421" s="51">
        <f>L90</f>
        <v>68.922741654967197</v>
      </c>
      <c r="H421" s="49">
        <f>L91</f>
        <v>15.809730836272246</v>
      </c>
      <c r="I421" s="49">
        <f>L92</f>
        <v>4.5481272041833885</v>
      </c>
      <c r="J421" s="49">
        <f>L93</f>
        <v>11.261603632088857</v>
      </c>
      <c r="K421" s="56"/>
    </row>
    <row r="422" spans="4:20" x14ac:dyDescent="0.25">
      <c r="D422" s="46">
        <v>3</v>
      </c>
      <c r="E422" s="46" t="s">
        <v>47</v>
      </c>
      <c r="F422" s="51">
        <f>L102</f>
        <v>94.358590115825294</v>
      </c>
      <c r="G422" s="52">
        <f>L103</f>
        <v>70.712234381671536</v>
      </c>
      <c r="H422" s="50">
        <f>L104</f>
        <v>13.133941569613551</v>
      </c>
      <c r="I422" s="50">
        <f>L105</f>
        <v>3.9421568951826367</v>
      </c>
      <c r="J422" s="50">
        <f>L106</f>
        <v>9.1917846744309166</v>
      </c>
      <c r="K422" s="56"/>
      <c r="L422" s="64"/>
      <c r="M422" s="64"/>
      <c r="N422" s="64"/>
      <c r="O422" s="64"/>
      <c r="P422" s="64"/>
      <c r="Q422" s="64"/>
      <c r="R422" s="64"/>
      <c r="S422" s="64"/>
      <c r="T422" s="64"/>
    </row>
    <row r="423" spans="4:20" x14ac:dyDescent="0.25">
      <c r="D423" s="46">
        <v>4</v>
      </c>
      <c r="E423" s="46" t="s">
        <v>48</v>
      </c>
      <c r="F423" s="51">
        <f>L115</f>
        <v>95.700747177197968</v>
      </c>
      <c r="G423" s="52">
        <f>L116</f>
        <v>72.801892231771163</v>
      </c>
      <c r="H423" s="50">
        <f>L117</f>
        <v>10.209160638563233</v>
      </c>
      <c r="I423" s="50">
        <f>L118</f>
        <v>3.2794400099775505</v>
      </c>
      <c r="J423" s="50">
        <f>L119</f>
        <v>6.9297206285856827</v>
      </c>
      <c r="K423" s="56"/>
    </row>
    <row r="424" spans="4:20" ht="15.75" thickBot="1" x14ac:dyDescent="0.3">
      <c r="D424" s="46">
        <v>5</v>
      </c>
      <c r="E424" s="46" t="s">
        <v>49</v>
      </c>
      <c r="F424" s="51">
        <f>L128</f>
        <v>96.715514727325754</v>
      </c>
      <c r="G424" s="52">
        <f>L129</f>
        <v>74.437983544579041</v>
      </c>
      <c r="H424" s="50">
        <f>L130</f>
        <v>8.0189495307376291</v>
      </c>
      <c r="I424" s="50">
        <f>L131</f>
        <v>2.7833289359617055</v>
      </c>
      <c r="J424" s="50">
        <f>L132</f>
        <v>5.2356205947759236</v>
      </c>
      <c r="K424" s="56"/>
    </row>
    <row r="425" spans="4:20" ht="15" customHeight="1" x14ac:dyDescent="0.25">
      <c r="D425" s="124" t="str">
        <f>A135</f>
        <v>Simulation 3: DCPEAC/PPh3 1.2 eq, Conc 0.4 M, yield of 70%</v>
      </c>
      <c r="E425" s="124"/>
      <c r="F425" s="124"/>
      <c r="G425" s="124"/>
      <c r="H425" s="124"/>
      <c r="I425" s="124"/>
      <c r="J425" s="124"/>
      <c r="K425" s="55"/>
    </row>
    <row r="426" spans="4:20" x14ac:dyDescent="0.25">
      <c r="D426" s="46">
        <v>1</v>
      </c>
      <c r="E426" s="46" t="s">
        <v>45</v>
      </c>
      <c r="F426" s="51">
        <f>L143</f>
        <v>92.178407018153393</v>
      </c>
      <c r="G426" s="52">
        <f>L144</f>
        <v>58.984548688305914</v>
      </c>
      <c r="H426" s="50">
        <f>L145</f>
        <v>20.768177688036349</v>
      </c>
      <c r="I426" s="50">
        <f>L146</f>
        <v>5.8094026585899377</v>
      </c>
      <c r="J426" s="50">
        <f>L147</f>
        <v>14.958775029446409</v>
      </c>
      <c r="K426" s="56"/>
    </row>
    <row r="427" spans="4:20" x14ac:dyDescent="0.25">
      <c r="D427" s="46">
        <v>2</v>
      </c>
      <c r="E427" s="46" t="s">
        <v>46</v>
      </c>
      <c r="F427" s="51">
        <f>L156</f>
        <v>93.19255033810586</v>
      </c>
      <c r="G427" s="51">
        <f>L157</f>
        <v>60.307398948096299</v>
      </c>
      <c r="H427" s="49">
        <f>L158</f>
        <v>18.068263812882567</v>
      </c>
      <c r="I427" s="49">
        <f>L159</f>
        <v>5.1978596619238724</v>
      </c>
      <c r="J427" s="49">
        <f>L160</f>
        <v>12.870404150958693</v>
      </c>
      <c r="K427" s="56"/>
    </row>
    <row r="428" spans="4:20" x14ac:dyDescent="0.25">
      <c r="D428" s="46">
        <v>3</v>
      </c>
      <c r="E428" s="46" t="s">
        <v>47</v>
      </c>
      <c r="F428" s="51">
        <f>L169</f>
        <v>94.358590115825294</v>
      </c>
      <c r="G428" s="52">
        <f>L170</f>
        <v>61.873205083962588</v>
      </c>
      <c r="H428" s="50">
        <f>L171</f>
        <v>15.010218936701202</v>
      </c>
      <c r="I428" s="50">
        <f>L172</f>
        <v>4.5053221659230136</v>
      </c>
      <c r="J428" s="50">
        <f>L173</f>
        <v>10.50489677077819</v>
      </c>
      <c r="K428" s="56"/>
    </row>
    <row r="429" spans="4:20" x14ac:dyDescent="0.25">
      <c r="D429" s="46">
        <v>4</v>
      </c>
      <c r="E429" s="46" t="s">
        <v>48</v>
      </c>
      <c r="F429" s="51">
        <f>L182</f>
        <v>95.700747177197968</v>
      </c>
      <c r="G429" s="52">
        <f>L183</f>
        <v>63.701655702799762</v>
      </c>
      <c r="H429" s="50">
        <f>L184</f>
        <v>11.667612158357981</v>
      </c>
      <c r="I429" s="50">
        <f>L185</f>
        <v>3.7479314399743435</v>
      </c>
      <c r="J429" s="50">
        <f>L186</f>
        <v>7.9196807183836366</v>
      </c>
      <c r="K429" s="56"/>
    </row>
    <row r="430" spans="4:20" ht="15.75" thickBot="1" x14ac:dyDescent="0.3">
      <c r="D430" s="46">
        <v>5</v>
      </c>
      <c r="E430" s="46" t="s">
        <v>49</v>
      </c>
      <c r="F430" s="51">
        <f>L195</f>
        <v>96.715514727325754</v>
      </c>
      <c r="G430" s="52">
        <f>L196</f>
        <v>65.133235601506655</v>
      </c>
      <c r="H430" s="50">
        <f>L197</f>
        <v>9.164513749414434</v>
      </c>
      <c r="I430" s="50">
        <f>L198</f>
        <v>3.1809473553848062</v>
      </c>
      <c r="J430" s="50">
        <f>L199</f>
        <v>5.9835663940296264</v>
      </c>
      <c r="K430" s="56"/>
    </row>
    <row r="431" spans="4:20" ht="15" customHeight="1" x14ac:dyDescent="0.25">
      <c r="D431" s="124" t="str">
        <f>A202</f>
        <v>Simulation 4: DCPEAC/PPh3 1.2 eq, Conc 0.4 M, yield of 50%</v>
      </c>
      <c r="E431" s="124"/>
      <c r="F431" s="124"/>
      <c r="G431" s="124"/>
      <c r="H431" s="124"/>
      <c r="I431" s="124"/>
      <c r="J431" s="124"/>
      <c r="K431" s="55"/>
    </row>
    <row r="432" spans="4:20" x14ac:dyDescent="0.25">
      <c r="D432" s="46">
        <v>1</v>
      </c>
      <c r="E432" s="46" t="s">
        <v>45</v>
      </c>
      <c r="F432" s="51">
        <f>L210</f>
        <v>92.178407018153393</v>
      </c>
      <c r="G432" s="52">
        <f>L211</f>
        <v>42.131820491647083</v>
      </c>
      <c r="H432" s="50">
        <f>L212</f>
        <v>29.075448763250883</v>
      </c>
      <c r="I432" s="50">
        <f>L213</f>
        <v>8.1331637220259125</v>
      </c>
      <c r="J432" s="50">
        <f>L214</f>
        <v>20.94228504122497</v>
      </c>
      <c r="K432" s="56"/>
    </row>
    <row r="433" spans="4:11" x14ac:dyDescent="0.25">
      <c r="D433" s="46">
        <v>2</v>
      </c>
      <c r="E433" s="46" t="s">
        <v>46</v>
      </c>
      <c r="F433" s="51">
        <f>L223</f>
        <v>93.19255033810586</v>
      </c>
      <c r="G433" s="51">
        <f>L224</f>
        <v>43.076713534354504</v>
      </c>
      <c r="H433" s="49">
        <f>L225</f>
        <v>25.295569338035591</v>
      </c>
      <c r="I433" s="49">
        <f>L226</f>
        <v>7.277003526693421</v>
      </c>
      <c r="J433" s="49">
        <f>L227</f>
        <v>18.018565811342171</v>
      </c>
      <c r="K433" s="56"/>
    </row>
    <row r="434" spans="4:11" x14ac:dyDescent="0.25">
      <c r="D434" s="46">
        <v>3</v>
      </c>
      <c r="E434" s="46" t="s">
        <v>47</v>
      </c>
      <c r="F434" s="51">
        <f>L236</f>
        <v>94.358590115825294</v>
      </c>
      <c r="G434" s="52">
        <f>L237</f>
        <v>44.195146488544715</v>
      </c>
      <c r="H434" s="50">
        <f>L238</f>
        <v>21.01430651138168</v>
      </c>
      <c r="I434" s="50">
        <f>L239</f>
        <v>6.3074510322922182</v>
      </c>
      <c r="J434" s="50">
        <f>L240</f>
        <v>14.706855479089464</v>
      </c>
      <c r="K434" s="56"/>
    </row>
    <row r="435" spans="4:11" x14ac:dyDescent="0.25">
      <c r="D435" s="46">
        <v>4</v>
      </c>
      <c r="E435" s="46" t="s">
        <v>48</v>
      </c>
      <c r="F435" s="51">
        <f>L249</f>
        <v>95.700747177197968</v>
      </c>
      <c r="G435" s="52">
        <f>L250</f>
        <v>45.501182644856968</v>
      </c>
      <c r="H435" s="50">
        <f>L251</f>
        <v>16.334657021701176</v>
      </c>
      <c r="I435" s="50">
        <f>L252</f>
        <v>5.2471040159640809</v>
      </c>
      <c r="J435" s="50">
        <f>L253</f>
        <v>11.087553005737092</v>
      </c>
      <c r="K435" s="56"/>
    </row>
    <row r="436" spans="4:11" ht="15.75" thickBot="1" x14ac:dyDescent="0.3">
      <c r="D436" s="46">
        <v>5</v>
      </c>
      <c r="E436" s="46" t="s">
        <v>49</v>
      </c>
      <c r="F436" s="51">
        <f>L262</f>
        <v>96.715514727325754</v>
      </c>
      <c r="G436" s="52">
        <f>L263</f>
        <v>46.523739715361899</v>
      </c>
      <c r="H436" s="50">
        <f>L264</f>
        <v>12.830319249180206</v>
      </c>
      <c r="I436" s="50">
        <f>L265</f>
        <v>4.4533262975387284</v>
      </c>
      <c r="J436" s="50">
        <f>L266</f>
        <v>8.3769929516414781</v>
      </c>
      <c r="K436" s="56"/>
    </row>
    <row r="437" spans="4:11" ht="15" customHeight="1" x14ac:dyDescent="0.25">
      <c r="D437" s="124" t="str">
        <f>A269</f>
        <v xml:space="preserve">Simulation 5: DCPEAC/PPh3 1.2 eq, Scale x5, Conc 0.4 M, yield of 90% </v>
      </c>
      <c r="E437" s="124"/>
      <c r="F437" s="124"/>
      <c r="G437" s="124"/>
      <c r="H437" s="124"/>
      <c r="I437" s="124"/>
      <c r="J437" s="124"/>
      <c r="K437" s="55"/>
    </row>
    <row r="438" spans="4:11" x14ac:dyDescent="0.25">
      <c r="D438" s="46">
        <v>1</v>
      </c>
      <c r="E438" s="46" t="s">
        <v>45</v>
      </c>
      <c r="F438" s="51">
        <f>L277</f>
        <v>92.178407018153393</v>
      </c>
      <c r="G438" s="52">
        <f>L278</f>
        <v>75.837276884964766</v>
      </c>
      <c r="H438" s="50">
        <f>L279</f>
        <v>16.147892959921677</v>
      </c>
      <c r="I438" s="50">
        <f>L280</f>
        <v>4.5184242900143952</v>
      </c>
      <c r="J438" s="50">
        <f>L281</f>
        <v>11.629468669907283</v>
      </c>
      <c r="K438" s="56"/>
    </row>
    <row r="439" spans="4:11" x14ac:dyDescent="0.25">
      <c r="D439" s="46">
        <v>2</v>
      </c>
      <c r="E439" s="46" t="s">
        <v>46</v>
      </c>
      <c r="F439" s="51">
        <f>L290</f>
        <v>93.19255033810586</v>
      </c>
      <c r="G439" s="51">
        <f>L291</f>
        <v>77.538084361838116</v>
      </c>
      <c r="H439" s="49">
        <f>L292</f>
        <v>14.056180590274494</v>
      </c>
      <c r="I439" s="49">
        <f>L293</f>
        <v>4.0427797370519007</v>
      </c>
      <c r="J439" s="49">
        <f>L294</f>
        <v>10.013400853222594</v>
      </c>
      <c r="K439" s="56"/>
    </row>
    <row r="440" spans="4:11" x14ac:dyDescent="0.25">
      <c r="D440" s="46">
        <v>3</v>
      </c>
      <c r="E440" s="46" t="s">
        <v>47</v>
      </c>
      <c r="F440" s="51">
        <f>L303</f>
        <v>94.358590115825294</v>
      </c>
      <c r="G440" s="52">
        <f>L304</f>
        <v>79.551263679380469</v>
      </c>
      <c r="H440" s="50">
        <f>L305</f>
        <v>11.674464043550715</v>
      </c>
      <c r="I440" s="50">
        <f>L306</f>
        <v>3.5041394623845656</v>
      </c>
      <c r="J440" s="50">
        <f>L307</f>
        <v>8.1703245811661507</v>
      </c>
      <c r="K440" s="56"/>
    </row>
    <row r="441" spans="4:11" x14ac:dyDescent="0.25">
      <c r="D441" s="46">
        <v>4</v>
      </c>
      <c r="E441" s="46" t="s">
        <v>48</v>
      </c>
      <c r="F441" s="51">
        <f>L316</f>
        <v>95.700747177197968</v>
      </c>
      <c r="G441" s="52">
        <f>L317</f>
        <v>81.902128760742542</v>
      </c>
      <c r="H441" s="50">
        <f>L318</f>
        <v>9.0748094565006525</v>
      </c>
      <c r="I441" s="50">
        <f>L319</f>
        <v>2.9150577866467118</v>
      </c>
      <c r="J441" s="50">
        <f>L320</f>
        <v>6.1597516698539412</v>
      </c>
      <c r="K441" s="56"/>
    </row>
    <row r="442" spans="4:11" ht="15.75" thickBot="1" x14ac:dyDescent="0.3">
      <c r="D442" s="46">
        <v>5</v>
      </c>
      <c r="E442" s="46" t="s">
        <v>49</v>
      </c>
      <c r="F442" s="51">
        <f>L329</f>
        <v>96.715514727325754</v>
      </c>
      <c r="G442" s="52">
        <f>L330</f>
        <v>83.742731487651426</v>
      </c>
      <c r="H442" s="50">
        <f>L331</f>
        <v>7.1279551384334461</v>
      </c>
      <c r="I442" s="50">
        <f>L332</f>
        <v>2.4740701652992931</v>
      </c>
      <c r="J442" s="50">
        <f>L333</f>
        <v>4.6538849731341534</v>
      </c>
      <c r="K442" s="56"/>
    </row>
    <row r="443" spans="4:11" ht="15" customHeight="1" x14ac:dyDescent="0.25">
      <c r="D443" s="124" t="str">
        <f>A336</f>
        <v>Simulation 6: DCPEAC/PPh3 1.2 eq, Conc 0.8 M, yield of 90%</v>
      </c>
      <c r="E443" s="124"/>
      <c r="F443" s="124"/>
      <c r="G443" s="124"/>
      <c r="H443" s="124"/>
      <c r="I443" s="124"/>
      <c r="J443" s="124"/>
      <c r="K443" s="55"/>
    </row>
    <row r="444" spans="4:11" x14ac:dyDescent="0.25">
      <c r="D444" s="46">
        <v>1</v>
      </c>
      <c r="E444" s="46" t="s">
        <v>45</v>
      </c>
      <c r="F444" s="51">
        <f>L344</f>
        <v>92.178407018153393</v>
      </c>
      <c r="G444" s="52">
        <f>L345</f>
        <v>75.837276884964751</v>
      </c>
      <c r="H444" s="50">
        <f>L346</f>
        <v>10.325608644441029</v>
      </c>
      <c r="I444" s="50">
        <f>L347</f>
        <v>4.5184242900143952</v>
      </c>
      <c r="J444" s="50">
        <f>L348</f>
        <v>5.8071843544266342</v>
      </c>
      <c r="K444" s="56"/>
    </row>
    <row r="445" spans="4:11" x14ac:dyDescent="0.25">
      <c r="D445" s="46">
        <v>2</v>
      </c>
      <c r="E445" s="46" t="s">
        <v>46</v>
      </c>
      <c r="F445" s="51">
        <f>L357</f>
        <v>93.19255033810586</v>
      </c>
      <c r="G445" s="51">
        <f>L358</f>
        <v>77.538084361838116</v>
      </c>
      <c r="H445" s="49">
        <f>L359</f>
        <v>9.0392322857042711</v>
      </c>
      <c r="I445" s="49">
        <f>L360</f>
        <v>4.0427797370519007</v>
      </c>
      <c r="J445" s="49">
        <f>L361</f>
        <v>4.9964525486523694</v>
      </c>
      <c r="K445" s="56"/>
    </row>
    <row r="446" spans="4:11" x14ac:dyDescent="0.25">
      <c r="D446" s="46">
        <v>3</v>
      </c>
      <c r="E446" s="46" t="s">
        <v>47</v>
      </c>
      <c r="F446" s="51">
        <f>L370</f>
        <v>94.358590115825294</v>
      </c>
      <c r="G446" s="52">
        <f>L371</f>
        <v>79.551263679380483</v>
      </c>
      <c r="H446" s="50">
        <f>L372</f>
        <v>7.5822723343639629</v>
      </c>
      <c r="I446" s="50">
        <f>L373</f>
        <v>3.5041394623845656</v>
      </c>
      <c r="J446" s="50">
        <f>L374</f>
        <v>4.0781328719793972</v>
      </c>
      <c r="K446" s="56"/>
    </row>
    <row r="447" spans="4:11" x14ac:dyDescent="0.25">
      <c r="D447" s="46">
        <v>4</v>
      </c>
      <c r="E447" s="46" t="s">
        <v>48</v>
      </c>
      <c r="F447" s="51">
        <f>L383</f>
        <v>95.700747177197968</v>
      </c>
      <c r="G447" s="52">
        <f>L384</f>
        <v>81.902128760742556</v>
      </c>
      <c r="H447" s="50">
        <f>L385</f>
        <v>5.9895773157738095</v>
      </c>
      <c r="I447" s="50">
        <f>L386</f>
        <v>2.9150577866467118</v>
      </c>
      <c r="J447" s="50">
        <f>L387</f>
        <v>3.0745195291270968</v>
      </c>
      <c r="K447" s="56"/>
    </row>
    <row r="448" spans="4:11" ht="15.75" thickBot="1" x14ac:dyDescent="0.3">
      <c r="D448" s="46">
        <v>5</v>
      </c>
      <c r="E448" s="46" t="s">
        <v>49</v>
      </c>
      <c r="F448" s="51">
        <f>L396</f>
        <v>96.715514727325754</v>
      </c>
      <c r="G448" s="52">
        <f>L397</f>
        <v>83.742731487651426</v>
      </c>
      <c r="H448" s="50">
        <f>L398</f>
        <v>4.7969657953679938</v>
      </c>
      <c r="I448" s="50">
        <f>L399</f>
        <v>2.4740701652992936</v>
      </c>
      <c r="J448" s="50">
        <f>L400</f>
        <v>2.3228956300686994</v>
      </c>
      <c r="K448" s="56"/>
    </row>
    <row r="449" spans="4:11" ht="15" customHeight="1" x14ac:dyDescent="0.25">
      <c r="D449" s="124"/>
      <c r="E449" s="124"/>
      <c r="F449" s="124"/>
      <c r="G449" s="124"/>
      <c r="H449" s="124"/>
      <c r="I449" s="124"/>
      <c r="J449" s="124"/>
      <c r="K449" s="55"/>
    </row>
    <row r="450" spans="4:11" x14ac:dyDescent="0.25">
      <c r="D450" s="46"/>
      <c r="E450" s="46"/>
      <c r="F450" s="51"/>
      <c r="G450" s="52"/>
      <c r="H450" s="50"/>
      <c r="I450" s="50"/>
      <c r="J450" s="50"/>
      <c r="K450" s="56"/>
    </row>
    <row r="451" spans="4:11" x14ac:dyDescent="0.25">
      <c r="D451" s="46"/>
      <c r="E451" s="46"/>
      <c r="F451" s="51"/>
      <c r="G451" s="51"/>
      <c r="H451" s="49"/>
      <c r="I451" s="49"/>
      <c r="J451" s="49"/>
      <c r="K451" s="56"/>
    </row>
    <row r="452" spans="4:11" x14ac:dyDescent="0.25">
      <c r="D452" s="46"/>
      <c r="E452" s="46"/>
      <c r="F452" s="51"/>
      <c r="G452" s="52"/>
      <c r="H452" s="50"/>
      <c r="I452" s="50"/>
      <c r="J452" s="50"/>
      <c r="K452" s="56"/>
    </row>
    <row r="453" spans="4:11" x14ac:dyDescent="0.25">
      <c r="D453" s="46"/>
      <c r="E453" s="46"/>
      <c r="F453" s="51"/>
      <c r="G453" s="52"/>
      <c r="H453" s="50"/>
      <c r="I453" s="50"/>
      <c r="J453" s="50"/>
      <c r="K453" s="56"/>
    </row>
    <row r="454" spans="4:11" x14ac:dyDescent="0.25">
      <c r="D454" s="46"/>
      <c r="E454" s="46"/>
      <c r="F454" s="51"/>
      <c r="G454" s="52"/>
      <c r="H454" s="50"/>
      <c r="I454" s="50"/>
      <c r="J454" s="50"/>
      <c r="K454" s="56"/>
    </row>
    <row r="455" spans="4:11" x14ac:dyDescent="0.25">
      <c r="K455" s="53"/>
    </row>
  </sheetData>
  <mergeCells count="9">
    <mergeCell ref="D437:J437"/>
    <mergeCell ref="D443:J443"/>
    <mergeCell ref="D449:J449"/>
    <mergeCell ref="D411:D412"/>
    <mergeCell ref="E411:E412"/>
    <mergeCell ref="D413:J413"/>
    <mergeCell ref="D419:J419"/>
    <mergeCell ref="D425:J425"/>
    <mergeCell ref="D431:J43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2049" r:id="rId4">
          <objectPr defaultSize="0" autoPict="0" altText="" r:id="rId5">
            <anchor moveWithCells="1" sizeWithCells="1">
              <from>
                <xdr:col>11</xdr:col>
                <xdr:colOff>0</xdr:colOff>
                <xdr:row>409</xdr:row>
                <xdr:rowOff>190500</xdr:rowOff>
              </from>
              <to>
                <xdr:col>22</xdr:col>
                <xdr:colOff>57150</xdr:colOff>
                <xdr:row>422</xdr:row>
                <xdr:rowOff>114300</xdr:rowOff>
              </to>
            </anchor>
          </objectPr>
        </oleObject>
      </mc:Choice>
      <mc:Fallback>
        <oleObject progId="ChemDraw.Document.6.0"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V450"/>
  <sheetViews>
    <sheetView topLeftCell="A394" zoomScale="70" zoomScaleNormal="70" workbookViewId="0">
      <selection activeCell="C43" sqref="C43"/>
    </sheetView>
  </sheetViews>
  <sheetFormatPr defaultColWidth="8.85546875" defaultRowHeight="15" x14ac:dyDescent="0.25"/>
  <cols>
    <col min="1" max="1" width="12" customWidth="1"/>
    <col min="2" max="2" width="1.7109375" customWidth="1"/>
    <col min="3" max="3" width="51.85546875" customWidth="1"/>
    <col min="4" max="4" width="10.140625" style="2" customWidth="1"/>
    <col min="5" max="5" width="13.140625" style="2" customWidth="1"/>
    <col min="6" max="6" width="8.85546875" style="2"/>
    <col min="7" max="7" width="10.7109375" customWidth="1"/>
    <col min="8" max="8" width="10.42578125" customWidth="1"/>
    <col min="9" max="9" width="6.85546875" customWidth="1"/>
    <col min="10" max="10" width="11.42578125" bestFit="1" customWidth="1"/>
    <col min="11" max="11" width="17.42578125" customWidth="1"/>
    <col min="12" max="12" width="9.7109375" customWidth="1"/>
    <col min="13" max="13" width="11.7109375" customWidth="1"/>
    <col min="14" max="14" width="10.140625" customWidth="1"/>
    <col min="15" max="15" width="1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2" s="41" customFormat="1" x14ac:dyDescent="0.2">
      <c r="A1" s="40" t="s">
        <v>74</v>
      </c>
      <c r="D1" s="42"/>
      <c r="E1" s="42"/>
      <c r="F1" s="42"/>
    </row>
    <row r="2" spans="1:22" x14ac:dyDescent="0.2">
      <c r="B2" s="5"/>
      <c r="C2" s="8" t="s">
        <v>26</v>
      </c>
    </row>
    <row r="3" spans="1:22" ht="32.1" x14ac:dyDescent="0.2">
      <c r="C3" s="23" t="s">
        <v>13</v>
      </c>
      <c r="D3" s="26" t="s">
        <v>21</v>
      </c>
      <c r="E3" s="26" t="s">
        <v>14</v>
      </c>
      <c r="F3" s="23" t="s">
        <v>12</v>
      </c>
      <c r="G3" s="23" t="s">
        <v>15</v>
      </c>
      <c r="H3" s="24" t="s">
        <v>1</v>
      </c>
      <c r="I3" s="25" t="s">
        <v>25</v>
      </c>
      <c r="J3" s="23" t="s">
        <v>2</v>
      </c>
      <c r="K3" s="26" t="s">
        <v>32</v>
      </c>
      <c r="L3" s="26" t="s">
        <v>22</v>
      </c>
      <c r="M3" s="25" t="s">
        <v>7</v>
      </c>
      <c r="N3" s="25" t="s">
        <v>16</v>
      </c>
      <c r="O3" s="25" t="s">
        <v>17</v>
      </c>
      <c r="P3" s="25" t="s">
        <v>18</v>
      </c>
      <c r="Q3" s="26" t="s">
        <v>9</v>
      </c>
      <c r="R3" s="26" t="s">
        <v>23</v>
      </c>
      <c r="S3" s="25" t="s">
        <v>8</v>
      </c>
      <c r="T3" s="25" t="s">
        <v>19</v>
      </c>
      <c r="U3" s="25" t="s">
        <v>20</v>
      </c>
      <c r="V3" s="25" t="s">
        <v>24</v>
      </c>
    </row>
    <row r="4" spans="1:22" x14ac:dyDescent="0.25">
      <c r="A4" t="s">
        <v>51</v>
      </c>
      <c r="C4" s="121" t="s">
        <v>28</v>
      </c>
      <c r="D4" s="10">
        <f>0.023*E4</f>
        <v>2.8087599999999999</v>
      </c>
      <c r="E4" s="10">
        <v>122.12</v>
      </c>
      <c r="F4" s="10">
        <v>1</v>
      </c>
      <c r="G4" s="12">
        <f>D4/E4</f>
        <v>2.3E-2</v>
      </c>
      <c r="H4" s="9"/>
      <c r="I4" s="9"/>
      <c r="J4" s="10" t="s">
        <v>31</v>
      </c>
      <c r="K4" s="10">
        <v>262.29000000000002</v>
      </c>
      <c r="L4" s="30">
        <f>G5*K4</f>
        <v>7.2392040000000009</v>
      </c>
      <c r="M4" s="9" t="s">
        <v>30</v>
      </c>
      <c r="N4" s="9">
        <v>57.5</v>
      </c>
      <c r="O4" s="9">
        <v>0.88900000000000001</v>
      </c>
      <c r="P4" s="13">
        <f>N4*O4</f>
        <v>51.1175</v>
      </c>
      <c r="Q4" s="10"/>
      <c r="R4" s="10"/>
      <c r="S4" s="9"/>
      <c r="T4" s="9"/>
      <c r="U4" s="9"/>
      <c r="V4" s="13">
        <f>T4*U4</f>
        <v>0</v>
      </c>
    </row>
    <row r="5" spans="1:22" x14ac:dyDescent="0.2">
      <c r="C5" s="10" t="s">
        <v>34</v>
      </c>
      <c r="D5" s="10">
        <f>E5*G5</f>
        <v>2.984664</v>
      </c>
      <c r="E5" s="10">
        <v>108.14</v>
      </c>
      <c r="F5" s="10">
        <v>1.2</v>
      </c>
      <c r="G5" s="12">
        <f>G4*F5</f>
        <v>2.76E-2</v>
      </c>
      <c r="H5" s="1"/>
      <c r="I5" s="1"/>
      <c r="J5" s="34" t="s">
        <v>37</v>
      </c>
      <c r="K5" s="35">
        <v>335.98</v>
      </c>
      <c r="L5" s="30">
        <f>G5*K5</f>
        <v>9.2730480000000011</v>
      </c>
      <c r="M5" s="1"/>
      <c r="N5" s="3"/>
      <c r="O5" s="3"/>
      <c r="P5" s="12">
        <f t="shared" ref="P5" si="0">N5*O5</f>
        <v>0</v>
      </c>
      <c r="Q5" s="10"/>
      <c r="R5" s="10"/>
      <c r="S5" s="9"/>
      <c r="T5" s="9"/>
      <c r="U5" s="9"/>
      <c r="V5" s="13">
        <f t="shared" ref="V5" si="1">T5*U5</f>
        <v>0</v>
      </c>
    </row>
    <row r="6" spans="1:22" x14ac:dyDescent="0.2">
      <c r="C6" s="12" t="s">
        <v>4</v>
      </c>
      <c r="D6" s="13">
        <f>SUM(D4:D5)</f>
        <v>5.7934239999999999</v>
      </c>
      <c r="E6" s="13">
        <f>SUM(E4:E5)</f>
        <v>230.26</v>
      </c>
      <c r="F6" s="12"/>
      <c r="G6" s="12">
        <f>SUM(G4:G5)</f>
        <v>5.0599999999999999E-2</v>
      </c>
      <c r="I6" s="32">
        <f>SUM(I4:I5)</f>
        <v>0</v>
      </c>
      <c r="L6" s="33">
        <f>SUM(L4:L5)</f>
        <v>16.512252000000004</v>
      </c>
      <c r="P6" s="32">
        <f>SUM(P4:P5)</f>
        <v>51.1175</v>
      </c>
      <c r="R6" s="32">
        <f>SUM(R4:R5)</f>
        <v>0</v>
      </c>
      <c r="V6" s="32">
        <f>SUM(V4:V5)</f>
        <v>0</v>
      </c>
    </row>
    <row r="7" spans="1:22" x14ac:dyDescent="0.2">
      <c r="C7" s="5"/>
      <c r="D7" s="4"/>
      <c r="E7" s="4"/>
      <c r="F7" s="4"/>
      <c r="G7" s="5"/>
      <c r="H7" s="5"/>
      <c r="I7" s="5"/>
      <c r="M7" s="5"/>
      <c r="N7" s="5"/>
      <c r="O7" s="5"/>
      <c r="P7" s="5"/>
      <c r="Q7" s="5"/>
      <c r="R7" s="5"/>
      <c r="S7" s="5"/>
      <c r="T7" s="5"/>
      <c r="U7" s="5"/>
      <c r="V7" s="5"/>
    </row>
    <row r="8" spans="1:22" x14ac:dyDescent="0.2">
      <c r="C8" s="5"/>
      <c r="D8" s="4"/>
      <c r="E8" s="4"/>
      <c r="F8" s="4"/>
      <c r="G8" s="5"/>
      <c r="H8" s="5"/>
      <c r="K8" s="14" t="s">
        <v>56</v>
      </c>
      <c r="L8" s="66">
        <f>(T10/G4)*100</f>
        <v>90</v>
      </c>
      <c r="O8" s="5"/>
      <c r="P8" s="5"/>
      <c r="Q8" s="5"/>
      <c r="R8" s="5"/>
      <c r="S8" s="5"/>
    </row>
    <row r="9" spans="1:22" x14ac:dyDescent="0.2">
      <c r="C9" s="5"/>
      <c r="D9" s="4"/>
      <c r="E9" s="4"/>
      <c r="F9" s="4"/>
      <c r="G9" s="5"/>
      <c r="H9" s="5"/>
      <c r="K9" s="7" t="s">
        <v>57</v>
      </c>
      <c r="L9" s="65">
        <f>(S10/(E6)*100)</f>
        <v>92.178407018153393</v>
      </c>
      <c r="R9" s="6" t="s">
        <v>10</v>
      </c>
      <c r="S9" s="6" t="s">
        <v>11</v>
      </c>
      <c r="T9" s="6" t="s">
        <v>0</v>
      </c>
    </row>
    <row r="10" spans="1:22" x14ac:dyDescent="0.2">
      <c r="C10" s="5"/>
      <c r="D10" s="4"/>
      <c r="E10" s="4"/>
      <c r="F10" s="4"/>
      <c r="G10" s="5"/>
      <c r="H10" s="5"/>
      <c r="K10" s="14" t="s">
        <v>58</v>
      </c>
      <c r="L10" s="66">
        <f>(R10/D6)*100</f>
        <v>75.837276884964751</v>
      </c>
      <c r="P10" s="5"/>
      <c r="Q10" s="6" t="s">
        <v>3</v>
      </c>
      <c r="R10" s="11">
        <f>S10*T10</f>
        <v>4.3935750000000002</v>
      </c>
      <c r="S10" s="11">
        <v>212.25</v>
      </c>
      <c r="T10" s="31">
        <f>G4*0.9</f>
        <v>2.07E-2</v>
      </c>
    </row>
    <row r="11" spans="1:22" ht="17.25" x14ac:dyDescent="0.25">
      <c r="C11" s="5"/>
      <c r="D11" s="4"/>
      <c r="E11" s="4"/>
      <c r="F11" s="4"/>
      <c r="G11" s="5"/>
      <c r="H11" s="5"/>
      <c r="K11" s="7" t="s">
        <v>59</v>
      </c>
      <c r="L11" s="16">
        <f>(D6+I6+L6+P6+R6+V6)/R10</f>
        <v>16.711488025127604</v>
      </c>
      <c r="O11" s="5"/>
      <c r="P11" s="5"/>
      <c r="S11" s="2"/>
      <c r="T11" s="4"/>
    </row>
    <row r="12" spans="1:22" ht="17.25" x14ac:dyDescent="0.25">
      <c r="C12" s="5"/>
      <c r="D12" s="4"/>
      <c r="E12" s="4"/>
      <c r="F12" s="4"/>
      <c r="G12" s="5"/>
      <c r="H12" s="5"/>
      <c r="I12" s="5"/>
      <c r="K12" s="17" t="s">
        <v>60</v>
      </c>
      <c r="L12" s="18">
        <f>(D6+I6+L6)/R10</f>
        <v>5.0768852244470626</v>
      </c>
      <c r="O12" s="5"/>
      <c r="P12" s="5"/>
      <c r="S12" s="5"/>
    </row>
    <row r="13" spans="1:22" ht="17.25" x14ac:dyDescent="0.25">
      <c r="C13" s="5"/>
      <c r="D13" s="4"/>
      <c r="E13" s="4"/>
      <c r="F13" s="4"/>
      <c r="G13" s="5"/>
      <c r="H13" s="5"/>
      <c r="I13" s="5"/>
      <c r="K13" s="19" t="s">
        <v>61</v>
      </c>
      <c r="L13" s="20">
        <f>(P6+V6)/R10</f>
        <v>11.634602800680538</v>
      </c>
      <c r="M13" s="5"/>
      <c r="N13" s="17" t="s">
        <v>131</v>
      </c>
      <c r="O13" s="17">
        <f>G4/N4*1000</f>
        <v>0.4</v>
      </c>
      <c r="P13" s="5"/>
      <c r="U13" s="5"/>
      <c r="V13" s="5"/>
    </row>
    <row r="14" spans="1:22" x14ac:dyDescent="0.25">
      <c r="C14" s="8"/>
      <c r="D14"/>
      <c r="E14" s="4"/>
      <c r="F14" s="4"/>
      <c r="G14" s="5"/>
      <c r="H14" s="5"/>
      <c r="I14" s="5"/>
      <c r="K14" s="5"/>
      <c r="M14" s="5"/>
      <c r="N14" s="5"/>
      <c r="O14" s="5"/>
      <c r="P14" s="5"/>
      <c r="Q14" s="5"/>
      <c r="R14" s="5"/>
      <c r="S14" s="5"/>
      <c r="T14" s="5"/>
      <c r="U14" s="5"/>
      <c r="V14" s="5"/>
    </row>
    <row r="15" spans="1:22" x14ac:dyDescent="0.25">
      <c r="B15" s="8"/>
      <c r="C15" s="8" t="s">
        <v>26</v>
      </c>
    </row>
    <row r="16" spans="1:22" ht="32.25" x14ac:dyDescent="0.25">
      <c r="C16" s="23" t="s">
        <v>13</v>
      </c>
      <c r="D16" s="26" t="s">
        <v>21</v>
      </c>
      <c r="E16" s="26" t="s">
        <v>14</v>
      </c>
      <c r="F16" s="23" t="s">
        <v>12</v>
      </c>
      <c r="G16" s="23" t="s">
        <v>15</v>
      </c>
      <c r="H16" s="24" t="s">
        <v>1</v>
      </c>
      <c r="I16" s="25" t="s">
        <v>25</v>
      </c>
      <c r="J16" s="23" t="s">
        <v>2</v>
      </c>
      <c r="K16" s="116" t="s">
        <v>32</v>
      </c>
      <c r="L16" s="26" t="s">
        <v>22</v>
      </c>
      <c r="M16" s="25" t="s">
        <v>7</v>
      </c>
      <c r="N16" s="25" t="s">
        <v>16</v>
      </c>
      <c r="O16" s="25" t="s">
        <v>17</v>
      </c>
      <c r="P16" s="25" t="s">
        <v>18</v>
      </c>
      <c r="Q16" s="26" t="s">
        <v>9</v>
      </c>
      <c r="R16" s="26" t="s">
        <v>23</v>
      </c>
      <c r="S16" s="25" t="s">
        <v>8</v>
      </c>
      <c r="T16" s="25" t="s">
        <v>19</v>
      </c>
      <c r="U16" s="25" t="s">
        <v>20</v>
      </c>
      <c r="V16" s="25" t="s">
        <v>24</v>
      </c>
    </row>
    <row r="17" spans="1:22" x14ac:dyDescent="0.25">
      <c r="A17" t="s">
        <v>52</v>
      </c>
      <c r="C17" s="121" t="s">
        <v>33</v>
      </c>
      <c r="D17" s="10">
        <f>0.023*E17</f>
        <v>3.6011099999999998</v>
      </c>
      <c r="E17" s="10">
        <v>156.57</v>
      </c>
      <c r="F17" s="10">
        <v>1</v>
      </c>
      <c r="G17" s="29">
        <f>D17/E17</f>
        <v>2.3E-2</v>
      </c>
      <c r="H17" s="9"/>
      <c r="I17" s="9"/>
      <c r="J17" s="10" t="s">
        <v>31</v>
      </c>
      <c r="K17" s="10">
        <v>262.29000000000002</v>
      </c>
      <c r="L17" s="30">
        <f>K17*G18</f>
        <v>7.2392040000000009</v>
      </c>
      <c r="M17" s="9" t="s">
        <v>30</v>
      </c>
      <c r="N17" s="9">
        <v>57.5</v>
      </c>
      <c r="O17" s="9">
        <v>0.88900000000000001</v>
      </c>
      <c r="P17" s="13">
        <f>N17*O17</f>
        <v>51.1175</v>
      </c>
      <c r="Q17" s="10"/>
      <c r="R17" s="10"/>
      <c r="S17" s="9"/>
      <c r="T17" s="9"/>
      <c r="U17" s="9"/>
      <c r="V17" s="13">
        <f>T17*U17</f>
        <v>0</v>
      </c>
    </row>
    <row r="18" spans="1:22" x14ac:dyDescent="0.25">
      <c r="C18" s="10" t="s">
        <v>34</v>
      </c>
      <c r="D18" s="10">
        <f>E18*G18</f>
        <v>2.984664</v>
      </c>
      <c r="E18" s="10">
        <v>108.14</v>
      </c>
      <c r="F18" s="10">
        <v>1.2</v>
      </c>
      <c r="G18" s="29">
        <f>G17*F18</f>
        <v>2.76E-2</v>
      </c>
      <c r="H18" s="1"/>
      <c r="I18" s="1"/>
      <c r="J18" s="34" t="s">
        <v>37</v>
      </c>
      <c r="K18" s="35">
        <v>335.98</v>
      </c>
      <c r="L18" s="30">
        <f>K18*G18</f>
        <v>9.2730480000000011</v>
      </c>
      <c r="M18" s="1"/>
      <c r="N18" s="3"/>
      <c r="O18" s="3"/>
      <c r="P18" s="27">
        <f t="shared" ref="P18" si="2">N18*O18</f>
        <v>0</v>
      </c>
      <c r="Q18" s="10"/>
      <c r="R18" s="10"/>
      <c r="S18" s="9"/>
      <c r="T18" s="9"/>
      <c r="U18" s="9"/>
      <c r="V18" s="13">
        <f t="shared" ref="V18" si="3">T18*U18</f>
        <v>0</v>
      </c>
    </row>
    <row r="19" spans="1:22" x14ac:dyDescent="0.25">
      <c r="C19" s="12" t="s">
        <v>4</v>
      </c>
      <c r="D19" s="13">
        <f>SUM(D17:D18)</f>
        <v>6.5857739999999998</v>
      </c>
      <c r="E19" s="13">
        <f>SUM(E17:E18)</f>
        <v>264.70999999999998</v>
      </c>
      <c r="F19" s="12"/>
      <c r="G19" s="29">
        <f>SUM(G17:G18)</f>
        <v>5.0599999999999999E-2</v>
      </c>
      <c r="I19" s="13">
        <f>SUM(I17:I18)</f>
        <v>0</v>
      </c>
      <c r="L19" s="30">
        <f>SUM(L17:L18)</f>
        <v>16.512252000000004</v>
      </c>
      <c r="P19" s="13">
        <f>SUM(P17:P18)</f>
        <v>51.1175</v>
      </c>
      <c r="R19" s="13">
        <f>SUM(R17:R18)</f>
        <v>0</v>
      </c>
      <c r="V19" s="13">
        <f>SUM(V17:V18)</f>
        <v>0</v>
      </c>
    </row>
    <row r="20" spans="1:22" x14ac:dyDescent="0.25">
      <c r="C20" s="5"/>
      <c r="D20" s="4"/>
      <c r="E20" s="4"/>
      <c r="F20" s="4"/>
      <c r="G20" s="5"/>
      <c r="H20" s="5"/>
      <c r="I20" s="5"/>
      <c r="M20" s="5"/>
      <c r="N20" s="5"/>
      <c r="O20" s="5"/>
      <c r="P20" s="5"/>
      <c r="Q20" s="5"/>
      <c r="R20" s="5"/>
      <c r="S20" s="5"/>
      <c r="T20" s="5"/>
      <c r="U20" s="5"/>
      <c r="V20" s="5"/>
    </row>
    <row r="21" spans="1:22" x14ac:dyDescent="0.25">
      <c r="B21" s="5"/>
      <c r="C21" s="5"/>
      <c r="D21" s="4"/>
      <c r="E21" s="4"/>
      <c r="F21" s="4"/>
      <c r="G21" s="5"/>
      <c r="H21" s="5"/>
      <c r="K21" s="14" t="s">
        <v>56</v>
      </c>
      <c r="L21" s="66">
        <f>(T23/G17)*100</f>
        <v>90</v>
      </c>
      <c r="O21" s="5"/>
      <c r="P21" s="5"/>
      <c r="Q21" s="5"/>
      <c r="R21" s="5"/>
      <c r="S21" s="5"/>
    </row>
    <row r="22" spans="1:22" x14ac:dyDescent="0.25">
      <c r="B22" s="5"/>
      <c r="C22" s="5"/>
      <c r="D22" s="4"/>
      <c r="E22" s="4"/>
      <c r="F22" s="4"/>
      <c r="G22" s="5"/>
      <c r="H22" s="5"/>
      <c r="K22" s="7" t="s">
        <v>57</v>
      </c>
      <c r="L22" s="65">
        <f>(S23/(E19)*100)</f>
        <v>93.19255033810586</v>
      </c>
      <c r="R22" s="6" t="s">
        <v>10</v>
      </c>
      <c r="S22" s="6" t="s">
        <v>11</v>
      </c>
      <c r="T22" s="6" t="s">
        <v>0</v>
      </c>
    </row>
    <row r="23" spans="1:22" x14ac:dyDescent="0.25">
      <c r="B23" s="5"/>
      <c r="C23" s="5"/>
      <c r="D23" s="4"/>
      <c r="E23" s="4"/>
      <c r="F23" s="4"/>
      <c r="G23" s="5"/>
      <c r="H23" s="5"/>
      <c r="K23" s="14" t="s">
        <v>58</v>
      </c>
      <c r="L23" s="66">
        <f>(R23/D19)*100</f>
        <v>77.538084361838116</v>
      </c>
      <c r="P23" s="5"/>
      <c r="Q23" s="6" t="s">
        <v>3</v>
      </c>
      <c r="R23" s="11">
        <f>S23*T23</f>
        <v>5.1064829999999999</v>
      </c>
      <c r="S23" s="11">
        <v>246.69</v>
      </c>
      <c r="T23" s="31">
        <f>G17*0.9</f>
        <v>2.07E-2</v>
      </c>
    </row>
    <row r="24" spans="1:22" ht="17.25" x14ac:dyDescent="0.25">
      <c r="B24" s="5"/>
      <c r="C24" s="5"/>
      <c r="D24" s="4"/>
      <c r="E24" s="4"/>
      <c r="F24" s="4"/>
      <c r="G24" s="5"/>
      <c r="H24" s="5"/>
      <c r="K24" s="7" t="s">
        <v>59</v>
      </c>
      <c r="L24" s="16">
        <f>(D19+I19+L19+P19+R19+V19)/R23</f>
        <v>14.5335891649889</v>
      </c>
      <c r="O24" s="5"/>
      <c r="P24" s="5"/>
      <c r="S24" s="2"/>
      <c r="T24" s="4"/>
    </row>
    <row r="25" spans="1:22" ht="17.25" x14ac:dyDescent="0.25">
      <c r="B25" s="5"/>
      <c r="C25" s="5"/>
      <c r="D25" s="4"/>
      <c r="E25" s="4"/>
      <c r="F25" s="4"/>
      <c r="G25" s="5"/>
      <c r="H25" s="5"/>
      <c r="I25" s="5"/>
      <c r="K25" s="17" t="s">
        <v>60</v>
      </c>
      <c r="L25" s="18">
        <f>(D19+I19+L19)/R23</f>
        <v>4.5232748253543598</v>
      </c>
      <c r="O25" s="5"/>
      <c r="P25" s="5"/>
      <c r="S25" s="5"/>
    </row>
    <row r="26" spans="1:22" ht="17.25" x14ac:dyDescent="0.25">
      <c r="B26" s="5"/>
      <c r="C26" s="5"/>
      <c r="D26" s="4"/>
      <c r="E26" s="4"/>
      <c r="F26" s="4"/>
      <c r="G26" s="5"/>
      <c r="H26" s="5"/>
      <c r="I26" s="5"/>
      <c r="K26" s="19" t="s">
        <v>61</v>
      </c>
      <c r="L26" s="20">
        <f>(P19+V19)/R23</f>
        <v>10.010314339634538</v>
      </c>
      <c r="M26" s="5"/>
      <c r="N26" s="5"/>
      <c r="O26" s="5"/>
      <c r="P26" s="5"/>
      <c r="U26" s="5"/>
      <c r="V26" s="5"/>
    </row>
    <row r="27" spans="1:22" x14ac:dyDescent="0.25">
      <c r="B27" s="5"/>
      <c r="C27" s="8"/>
      <c r="D27"/>
      <c r="E27" s="4"/>
      <c r="F27" s="4"/>
      <c r="G27" s="5"/>
      <c r="H27" s="5"/>
      <c r="I27" s="5"/>
      <c r="K27" s="5"/>
      <c r="M27" s="5"/>
      <c r="N27" s="5"/>
      <c r="O27" s="5"/>
      <c r="P27" s="5"/>
      <c r="Q27" s="5"/>
      <c r="R27" s="5"/>
      <c r="S27" s="5"/>
      <c r="T27" s="5"/>
      <c r="U27" s="5"/>
      <c r="V27" s="5"/>
    </row>
    <row r="28" spans="1:22" x14ac:dyDescent="0.25">
      <c r="B28" s="5"/>
      <c r="C28" s="8" t="s">
        <v>26</v>
      </c>
    </row>
    <row r="29" spans="1:22" ht="32.25" x14ac:dyDescent="0.25">
      <c r="C29" s="23" t="s">
        <v>13</v>
      </c>
      <c r="D29" s="26" t="s">
        <v>21</v>
      </c>
      <c r="E29" s="26" t="s">
        <v>14</v>
      </c>
      <c r="F29" s="23" t="s">
        <v>12</v>
      </c>
      <c r="G29" s="23" t="s">
        <v>15</v>
      </c>
      <c r="H29" s="24" t="s">
        <v>1</v>
      </c>
      <c r="I29" s="25" t="s">
        <v>25</v>
      </c>
      <c r="J29" s="23" t="s">
        <v>2</v>
      </c>
      <c r="K29" s="116" t="s">
        <v>32</v>
      </c>
      <c r="L29" s="26" t="s">
        <v>22</v>
      </c>
      <c r="M29" s="25" t="s">
        <v>7</v>
      </c>
      <c r="N29" s="25" t="s">
        <v>16</v>
      </c>
      <c r="O29" s="25" t="s">
        <v>17</v>
      </c>
      <c r="P29" s="25" t="s">
        <v>18</v>
      </c>
      <c r="Q29" s="26" t="s">
        <v>9</v>
      </c>
      <c r="R29" s="26" t="s">
        <v>23</v>
      </c>
      <c r="S29" s="25" t="s">
        <v>8</v>
      </c>
      <c r="T29" s="25" t="s">
        <v>19</v>
      </c>
      <c r="U29" s="25" t="s">
        <v>20</v>
      </c>
      <c r="V29" s="25" t="s">
        <v>24</v>
      </c>
    </row>
    <row r="30" spans="1:22" x14ac:dyDescent="0.25">
      <c r="A30" t="s">
        <v>53</v>
      </c>
      <c r="C30" s="121" t="s">
        <v>35</v>
      </c>
      <c r="D30" s="10">
        <f>0.023*E30</f>
        <v>4.8799099999999997</v>
      </c>
      <c r="E30" s="10">
        <v>212.17</v>
      </c>
      <c r="F30" s="10">
        <v>1</v>
      </c>
      <c r="G30" s="29">
        <f>D30/E30</f>
        <v>2.3E-2</v>
      </c>
      <c r="H30" s="9"/>
      <c r="I30" s="9"/>
      <c r="J30" s="10" t="s">
        <v>31</v>
      </c>
      <c r="K30" s="10">
        <v>262.29000000000002</v>
      </c>
      <c r="L30" s="30">
        <f>K30*G31</f>
        <v>7.2392040000000009</v>
      </c>
      <c r="M30" s="9" t="s">
        <v>30</v>
      </c>
      <c r="N30" s="9">
        <v>57.5</v>
      </c>
      <c r="O30" s="9">
        <v>0.88900000000000001</v>
      </c>
      <c r="P30" s="13">
        <f>N30*O30</f>
        <v>51.1175</v>
      </c>
      <c r="Q30" s="10"/>
      <c r="R30" s="10"/>
      <c r="S30" s="9"/>
      <c r="T30" s="9"/>
      <c r="U30" s="9"/>
      <c r="V30" s="13">
        <f>T30*U30</f>
        <v>0</v>
      </c>
    </row>
    <row r="31" spans="1:22" x14ac:dyDescent="0.25">
      <c r="C31" s="10" t="s">
        <v>34</v>
      </c>
      <c r="D31" s="10">
        <f>E31*G31</f>
        <v>2.984664</v>
      </c>
      <c r="E31" s="10">
        <v>108.14</v>
      </c>
      <c r="F31" s="10">
        <v>1.2</v>
      </c>
      <c r="G31" s="29">
        <f>G30*F31</f>
        <v>2.76E-2</v>
      </c>
      <c r="H31" s="1"/>
      <c r="I31" s="1"/>
      <c r="J31" s="34" t="s">
        <v>37</v>
      </c>
      <c r="K31" s="35">
        <v>335.98</v>
      </c>
      <c r="L31" s="30">
        <f>K31*G31</f>
        <v>9.2730480000000011</v>
      </c>
      <c r="M31" s="1"/>
      <c r="N31" s="3"/>
      <c r="O31" s="3"/>
      <c r="P31" s="27">
        <f t="shared" ref="P31" si="4">N31*O31</f>
        <v>0</v>
      </c>
      <c r="Q31" s="10"/>
      <c r="R31" s="10"/>
      <c r="S31" s="9"/>
      <c r="T31" s="9"/>
      <c r="U31" s="9"/>
      <c r="V31" s="13">
        <f t="shared" ref="V31" si="5">T31*U31</f>
        <v>0</v>
      </c>
    </row>
    <row r="32" spans="1:22" x14ac:dyDescent="0.25">
      <c r="C32" s="12" t="s">
        <v>4</v>
      </c>
      <c r="D32" s="13">
        <f>SUM(D30:D31)</f>
        <v>7.8645739999999993</v>
      </c>
      <c r="E32" s="13">
        <f>SUM(E30:E31)</f>
        <v>320.31</v>
      </c>
      <c r="F32" s="12"/>
      <c r="G32" s="29">
        <f>SUM(G30:G31)</f>
        <v>5.0599999999999999E-2</v>
      </c>
      <c r="I32" s="13">
        <f>SUM(I30:I31)</f>
        <v>0</v>
      </c>
      <c r="L32" s="30">
        <f>SUM(L30:L31)</f>
        <v>16.512252000000004</v>
      </c>
      <c r="P32" s="13">
        <f>SUM(P30:P31)</f>
        <v>51.1175</v>
      </c>
      <c r="R32" s="13">
        <f>SUM(R30:R31)</f>
        <v>0</v>
      </c>
      <c r="V32" s="13">
        <f>SUM(V30:V31)</f>
        <v>0</v>
      </c>
    </row>
    <row r="33" spans="1:22" x14ac:dyDescent="0.25">
      <c r="C33" s="5"/>
      <c r="D33" s="4"/>
      <c r="E33" s="4"/>
      <c r="F33" s="4"/>
      <c r="G33" s="5"/>
      <c r="H33" s="5"/>
      <c r="I33" s="5"/>
      <c r="M33" s="5"/>
      <c r="N33" s="5"/>
      <c r="O33" s="5"/>
      <c r="P33" s="5"/>
      <c r="Q33" s="5"/>
      <c r="R33" s="5"/>
      <c r="S33" s="5"/>
      <c r="T33" s="5"/>
      <c r="U33" s="5"/>
      <c r="V33" s="5"/>
    </row>
    <row r="34" spans="1:22" x14ac:dyDescent="0.25">
      <c r="C34" s="5"/>
      <c r="D34" s="4"/>
      <c r="E34" s="4"/>
      <c r="F34" s="4"/>
      <c r="G34" s="5"/>
      <c r="H34" s="5"/>
      <c r="K34" s="14" t="s">
        <v>56</v>
      </c>
      <c r="L34" s="66">
        <f>(T36/G30)*100</f>
        <v>90</v>
      </c>
      <c r="O34" s="5"/>
      <c r="P34" s="5"/>
      <c r="Q34" s="5"/>
      <c r="R34" s="5"/>
      <c r="S34" s="5"/>
    </row>
    <row r="35" spans="1:22" x14ac:dyDescent="0.25">
      <c r="C35" s="5"/>
      <c r="D35" s="4"/>
      <c r="E35" s="4"/>
      <c r="F35" s="4"/>
      <c r="G35" s="5"/>
      <c r="H35" s="5"/>
      <c r="K35" s="7" t="s">
        <v>57</v>
      </c>
      <c r="L35" s="65">
        <f>(S36/(E32)*100)</f>
        <v>94.358590115825294</v>
      </c>
      <c r="R35" s="6" t="s">
        <v>10</v>
      </c>
      <c r="S35" s="6" t="s">
        <v>11</v>
      </c>
      <c r="T35" s="6" t="s">
        <v>0</v>
      </c>
    </row>
    <row r="36" spans="1:22" x14ac:dyDescent="0.25">
      <c r="C36" s="5"/>
      <c r="D36" s="4"/>
      <c r="E36" s="4"/>
      <c r="F36" s="4"/>
      <c r="G36" s="5"/>
      <c r="H36" s="5"/>
      <c r="K36" s="14" t="s">
        <v>58</v>
      </c>
      <c r="L36" s="66">
        <f>(R36/D32)*100</f>
        <v>79.551263679380483</v>
      </c>
      <c r="P36" s="5"/>
      <c r="Q36" s="6" t="s">
        <v>3</v>
      </c>
      <c r="R36" s="11">
        <f>S36*T36</f>
        <v>6.2563680000000002</v>
      </c>
      <c r="S36" s="11">
        <v>302.24</v>
      </c>
      <c r="T36" s="31">
        <f>G30*0.9</f>
        <v>2.07E-2</v>
      </c>
    </row>
    <row r="37" spans="1:22" ht="17.25" x14ac:dyDescent="0.25">
      <c r="C37" s="5"/>
      <c r="D37" s="4"/>
      <c r="E37" s="4"/>
      <c r="F37" s="4"/>
      <c r="G37" s="5"/>
      <c r="H37" s="5"/>
      <c r="K37" s="7" t="s">
        <v>59</v>
      </c>
      <c r="L37" s="16">
        <f>(D32+I32+L32+P32+R32+V32)/R36</f>
        <v>12.066797541321099</v>
      </c>
      <c r="O37" s="5"/>
      <c r="P37" s="5"/>
      <c r="S37" s="2"/>
      <c r="T37" s="4"/>
    </row>
    <row r="38" spans="1:22" ht="17.25" x14ac:dyDescent="0.25">
      <c r="C38" s="5"/>
      <c r="D38" s="4"/>
      <c r="E38" s="4"/>
      <c r="F38" s="4"/>
      <c r="G38" s="5"/>
      <c r="H38" s="5"/>
      <c r="I38" s="5"/>
      <c r="K38" s="17" t="s">
        <v>60</v>
      </c>
      <c r="L38" s="18">
        <f>(D32+I32+L32)/R36</f>
        <v>3.8963222751602848</v>
      </c>
      <c r="O38" s="5"/>
      <c r="P38" s="5"/>
      <c r="S38" s="5"/>
    </row>
    <row r="39" spans="1:22" ht="17.25" x14ac:dyDescent="0.25">
      <c r="C39" s="5"/>
      <c r="D39" s="4"/>
      <c r="E39" s="4"/>
      <c r="F39" s="4"/>
      <c r="G39" s="5"/>
      <c r="H39" s="5"/>
      <c r="I39" s="5"/>
      <c r="K39" s="19" t="s">
        <v>61</v>
      </c>
      <c r="L39" s="20">
        <f>(P32+V32)/R36</f>
        <v>8.170475266160814</v>
      </c>
      <c r="M39" s="5"/>
      <c r="N39" s="5"/>
      <c r="O39" s="5"/>
      <c r="P39" s="5"/>
      <c r="U39" s="5"/>
      <c r="V39" s="5"/>
    </row>
    <row r="40" spans="1:22" x14ac:dyDescent="0.25">
      <c r="C40" s="8"/>
      <c r="D40"/>
      <c r="E40" s="4"/>
      <c r="F40" s="4"/>
      <c r="G40" s="5"/>
      <c r="H40" s="5"/>
      <c r="I40" s="5"/>
      <c r="K40" s="5"/>
      <c r="M40" s="5"/>
      <c r="N40" s="5"/>
      <c r="O40" s="5"/>
      <c r="P40" s="5"/>
      <c r="Q40" s="5"/>
      <c r="R40" s="5"/>
      <c r="S40" s="5"/>
      <c r="T40" s="5"/>
      <c r="U40" s="5"/>
      <c r="V40" s="5"/>
    </row>
    <row r="41" spans="1:22" x14ac:dyDescent="0.25">
      <c r="B41" s="5"/>
      <c r="C41" s="8" t="s">
        <v>26</v>
      </c>
      <c r="K41" s="5"/>
    </row>
    <row r="42" spans="1:22" ht="32.25" x14ac:dyDescent="0.25">
      <c r="C42" s="23" t="s">
        <v>13</v>
      </c>
      <c r="D42" s="26" t="s">
        <v>21</v>
      </c>
      <c r="E42" s="26" t="s">
        <v>14</v>
      </c>
      <c r="F42" s="23" t="s">
        <v>12</v>
      </c>
      <c r="G42" s="23" t="s">
        <v>15</v>
      </c>
      <c r="H42" s="24" t="s">
        <v>1</v>
      </c>
      <c r="I42" s="25" t="s">
        <v>25</v>
      </c>
      <c r="J42" s="23" t="s">
        <v>2</v>
      </c>
      <c r="K42" s="116" t="s">
        <v>32</v>
      </c>
      <c r="L42" s="26" t="s">
        <v>22</v>
      </c>
      <c r="M42" s="25" t="s">
        <v>7</v>
      </c>
      <c r="N42" s="25" t="s">
        <v>16</v>
      </c>
      <c r="O42" s="25" t="s">
        <v>17</v>
      </c>
      <c r="P42" s="25" t="s">
        <v>18</v>
      </c>
      <c r="Q42" s="26" t="s">
        <v>9</v>
      </c>
      <c r="R42" s="26" t="s">
        <v>23</v>
      </c>
      <c r="S42" s="25" t="s">
        <v>8</v>
      </c>
      <c r="T42" s="25" t="s">
        <v>19</v>
      </c>
      <c r="U42" s="25" t="s">
        <v>20</v>
      </c>
      <c r="V42" s="25" t="s">
        <v>24</v>
      </c>
    </row>
    <row r="43" spans="1:22" ht="30" x14ac:dyDescent="0.25">
      <c r="A43" t="s">
        <v>54</v>
      </c>
      <c r="C43" s="123" t="s">
        <v>132</v>
      </c>
      <c r="D43" s="10">
        <f>0.023*E43</f>
        <v>7.1477099999999991</v>
      </c>
      <c r="E43" s="10">
        <v>310.77</v>
      </c>
      <c r="F43" s="10">
        <v>1</v>
      </c>
      <c r="G43" s="29">
        <f>D43/E43</f>
        <v>2.3E-2</v>
      </c>
      <c r="H43" s="9"/>
      <c r="I43" s="9"/>
      <c r="J43" s="10" t="s">
        <v>31</v>
      </c>
      <c r="K43" s="10">
        <v>262.29000000000002</v>
      </c>
      <c r="L43" s="30">
        <f>K43*G44</f>
        <v>7.2392040000000009</v>
      </c>
      <c r="M43" s="9" t="s">
        <v>30</v>
      </c>
      <c r="N43" s="9">
        <v>57.5</v>
      </c>
      <c r="O43" s="9">
        <v>0.88900000000000001</v>
      </c>
      <c r="P43" s="13">
        <f>N43*O43</f>
        <v>51.1175</v>
      </c>
      <c r="Q43" s="10"/>
      <c r="R43" s="10"/>
      <c r="S43" s="9"/>
      <c r="T43" s="9"/>
      <c r="U43" s="9"/>
      <c r="V43" s="13">
        <f>T43*U43</f>
        <v>0</v>
      </c>
    </row>
    <row r="44" spans="1:22" x14ac:dyDescent="0.25">
      <c r="C44" s="10" t="s">
        <v>34</v>
      </c>
      <c r="D44" s="10">
        <f>E44*G44</f>
        <v>2.984664</v>
      </c>
      <c r="E44" s="10">
        <v>108.14</v>
      </c>
      <c r="F44" s="10">
        <v>1.2</v>
      </c>
      <c r="G44" s="29">
        <f>G43*F44</f>
        <v>2.76E-2</v>
      </c>
      <c r="H44" s="1"/>
      <c r="I44" s="1"/>
      <c r="J44" s="34" t="s">
        <v>37</v>
      </c>
      <c r="K44" s="35">
        <v>335.98</v>
      </c>
      <c r="L44" s="30">
        <f>K44*G44</f>
        <v>9.2730480000000011</v>
      </c>
      <c r="M44" s="1"/>
      <c r="N44" s="3"/>
      <c r="O44" s="3"/>
      <c r="P44" s="27">
        <f t="shared" ref="P44" si="6">N44*O44</f>
        <v>0</v>
      </c>
      <c r="Q44" s="10"/>
      <c r="R44" s="10"/>
      <c r="S44" s="9"/>
      <c r="T44" s="9"/>
      <c r="U44" s="9"/>
      <c r="V44" s="13">
        <f t="shared" ref="V44" si="7">T44*U44</f>
        <v>0</v>
      </c>
    </row>
    <row r="45" spans="1:22" x14ac:dyDescent="0.25">
      <c r="C45" s="12" t="s">
        <v>4</v>
      </c>
      <c r="D45" s="13">
        <f>SUM(D43:D44)</f>
        <v>10.132373999999999</v>
      </c>
      <c r="E45" s="13">
        <f>SUM(E43:E44)</f>
        <v>418.90999999999997</v>
      </c>
      <c r="F45" s="12"/>
      <c r="G45" s="29">
        <f>SUM(G43:G44)</f>
        <v>5.0599999999999999E-2</v>
      </c>
      <c r="I45" s="13">
        <f>SUM(I43:I44)</f>
        <v>0</v>
      </c>
      <c r="L45" s="30">
        <f>SUM(L43:L44)</f>
        <v>16.512252000000004</v>
      </c>
      <c r="P45" s="13">
        <f>SUM(P43:P44)</f>
        <v>51.1175</v>
      </c>
      <c r="R45" s="13">
        <f>SUM(R43:R44)</f>
        <v>0</v>
      </c>
      <c r="V45" s="13">
        <f>SUM(V43:V44)</f>
        <v>0</v>
      </c>
    </row>
    <row r="46" spans="1:22" x14ac:dyDescent="0.25">
      <c r="C46" s="5"/>
      <c r="D46" s="4"/>
      <c r="E46" s="4"/>
      <c r="F46" s="4"/>
      <c r="G46" s="5"/>
      <c r="H46" s="5"/>
      <c r="I46" s="5"/>
      <c r="M46" s="5"/>
      <c r="N46" s="5"/>
      <c r="O46" s="5"/>
      <c r="P46" s="5"/>
      <c r="Q46" s="5"/>
      <c r="R46" s="5"/>
      <c r="S46" s="5"/>
      <c r="T46" s="5"/>
      <c r="U46" s="5"/>
      <c r="V46" s="5"/>
    </row>
    <row r="47" spans="1:22" x14ac:dyDescent="0.25">
      <c r="C47" s="5"/>
      <c r="D47" s="4"/>
      <c r="E47" s="4"/>
      <c r="F47" s="4"/>
      <c r="G47" s="5"/>
      <c r="H47" s="5"/>
      <c r="K47" s="14" t="s">
        <v>56</v>
      </c>
      <c r="L47" s="66">
        <f>(T49/G43)*100</f>
        <v>90</v>
      </c>
      <c r="O47" s="5"/>
      <c r="P47" s="5"/>
      <c r="Q47" s="5"/>
      <c r="R47" s="5"/>
      <c r="S47" s="5"/>
    </row>
    <row r="48" spans="1:22" x14ac:dyDescent="0.25">
      <c r="C48" s="5"/>
      <c r="D48" s="4"/>
      <c r="E48" s="4"/>
      <c r="F48" s="4"/>
      <c r="G48" s="5"/>
      <c r="H48" s="5"/>
      <c r="K48" s="7" t="s">
        <v>57</v>
      </c>
      <c r="L48" s="65">
        <f>(S49/(E45)*100)</f>
        <v>95.700747177197968</v>
      </c>
      <c r="R48" s="6" t="s">
        <v>10</v>
      </c>
      <c r="S48" s="6" t="s">
        <v>11</v>
      </c>
      <c r="T48" s="6" t="s">
        <v>0</v>
      </c>
    </row>
    <row r="49" spans="1:22" x14ac:dyDescent="0.25">
      <c r="C49" s="5"/>
      <c r="D49" s="4"/>
      <c r="E49" s="4"/>
      <c r="F49" s="4"/>
      <c r="G49" s="5"/>
      <c r="H49" s="5"/>
      <c r="K49" s="14" t="s">
        <v>58</v>
      </c>
      <c r="L49" s="66">
        <f>(R49/D45)*100</f>
        <v>81.902128760742556</v>
      </c>
      <c r="P49" s="5"/>
      <c r="Q49" s="6" t="s">
        <v>3</v>
      </c>
      <c r="R49" s="11">
        <f>S49*T49</f>
        <v>8.2986299999999993</v>
      </c>
      <c r="S49" s="11">
        <v>400.9</v>
      </c>
      <c r="T49" s="31">
        <f>G43*0.9</f>
        <v>2.07E-2</v>
      </c>
    </row>
    <row r="50" spans="1:22" ht="17.25" x14ac:dyDescent="0.25">
      <c r="C50" s="5"/>
      <c r="D50" s="4"/>
      <c r="E50" s="4"/>
      <c r="F50" s="4"/>
      <c r="G50" s="5"/>
      <c r="H50" s="5"/>
      <c r="K50" s="7" t="s">
        <v>59</v>
      </c>
      <c r="L50" s="16">
        <f>(D45+I45+L45+P45+R45+V45)/R49</f>
        <v>9.3704775366536399</v>
      </c>
      <c r="O50" s="5"/>
      <c r="P50" s="5"/>
      <c r="S50" s="2"/>
      <c r="T50" s="4"/>
    </row>
    <row r="51" spans="1:22" ht="17.25" x14ac:dyDescent="0.25">
      <c r="C51" s="5"/>
      <c r="D51" s="4"/>
      <c r="E51" s="4"/>
      <c r="F51" s="4"/>
      <c r="G51" s="5"/>
      <c r="H51" s="5"/>
      <c r="I51" s="5"/>
      <c r="K51" s="17" t="s">
        <v>60</v>
      </c>
      <c r="L51" s="18">
        <f>(D45+I45+L45)/R49</f>
        <v>3.2107258667997014</v>
      </c>
      <c r="O51" s="5"/>
      <c r="P51" s="5"/>
      <c r="S51" s="5"/>
    </row>
    <row r="52" spans="1:22" ht="17.25" x14ac:dyDescent="0.25">
      <c r="C52" s="5"/>
      <c r="D52" s="4"/>
      <c r="E52" s="4"/>
      <c r="F52" s="4"/>
      <c r="G52" s="5"/>
      <c r="H52" s="5"/>
      <c r="I52" s="5"/>
      <c r="K52" s="19" t="s">
        <v>61</v>
      </c>
      <c r="L52" s="20">
        <f>(P45+V45)/R49</f>
        <v>6.1597516698539403</v>
      </c>
      <c r="M52" s="5"/>
      <c r="N52" s="5"/>
      <c r="O52" s="5"/>
      <c r="P52" s="5"/>
      <c r="U52" s="5"/>
      <c r="V52" s="5"/>
    </row>
    <row r="53" spans="1:22" x14ac:dyDescent="0.25">
      <c r="C53" s="8"/>
      <c r="D53"/>
      <c r="E53" s="4"/>
      <c r="F53" s="4"/>
      <c r="G53" s="5"/>
      <c r="H53" s="5"/>
      <c r="I53" s="5"/>
      <c r="K53" s="5"/>
      <c r="M53" s="5"/>
      <c r="N53" s="5"/>
      <c r="O53" s="5"/>
      <c r="P53" s="5"/>
      <c r="Q53" s="5"/>
      <c r="R53" s="5"/>
      <c r="S53" s="5"/>
      <c r="T53" s="5"/>
      <c r="U53" s="5"/>
      <c r="V53" s="5"/>
    </row>
    <row r="54" spans="1:22" x14ac:dyDescent="0.25">
      <c r="B54" s="5"/>
      <c r="C54" s="8" t="s">
        <v>26</v>
      </c>
    </row>
    <row r="55" spans="1:22" ht="32.25" x14ac:dyDescent="0.25">
      <c r="C55" s="23" t="s">
        <v>13</v>
      </c>
      <c r="D55" s="26" t="s">
        <v>21</v>
      </c>
      <c r="E55" s="26" t="s">
        <v>14</v>
      </c>
      <c r="F55" s="23" t="s">
        <v>12</v>
      </c>
      <c r="G55" s="23" t="s">
        <v>15</v>
      </c>
      <c r="H55" s="24" t="s">
        <v>1</v>
      </c>
      <c r="I55" s="25" t="s">
        <v>25</v>
      </c>
      <c r="J55" s="23" t="s">
        <v>2</v>
      </c>
      <c r="K55" s="116" t="s">
        <v>32</v>
      </c>
      <c r="L55" s="26" t="s">
        <v>22</v>
      </c>
      <c r="M55" s="25" t="s">
        <v>7</v>
      </c>
      <c r="N55" s="25" t="s">
        <v>16</v>
      </c>
      <c r="O55" s="25" t="s">
        <v>17</v>
      </c>
      <c r="P55" s="25" t="s">
        <v>18</v>
      </c>
      <c r="Q55" s="26" t="s">
        <v>9</v>
      </c>
      <c r="R55" s="26" t="s">
        <v>23</v>
      </c>
      <c r="S55" s="25" t="s">
        <v>8</v>
      </c>
      <c r="T55" s="25" t="s">
        <v>19</v>
      </c>
      <c r="U55" s="25" t="s">
        <v>20</v>
      </c>
      <c r="V55" s="25" t="s">
        <v>24</v>
      </c>
    </row>
    <row r="56" spans="1:22" x14ac:dyDescent="0.25">
      <c r="A56" t="s">
        <v>55</v>
      </c>
      <c r="C56" s="121" t="s">
        <v>50</v>
      </c>
      <c r="D56" s="10">
        <f>0.023*E56</f>
        <v>10.131499999999999</v>
      </c>
      <c r="E56" s="10">
        <v>440.5</v>
      </c>
      <c r="F56" s="10">
        <v>1</v>
      </c>
      <c r="G56" s="29">
        <f>D56/E56</f>
        <v>2.2999999999999996E-2</v>
      </c>
      <c r="H56" s="9"/>
      <c r="I56" s="9"/>
      <c r="J56" s="10" t="s">
        <v>31</v>
      </c>
      <c r="K56" s="10">
        <v>262.29000000000002</v>
      </c>
      <c r="L56" s="30">
        <f>K56*G57</f>
        <v>7.239204</v>
      </c>
      <c r="M56" s="9" t="s">
        <v>30</v>
      </c>
      <c r="N56" s="9">
        <v>57.5</v>
      </c>
      <c r="O56" s="9">
        <v>0.88900000000000001</v>
      </c>
      <c r="P56" s="13">
        <f>N56*O56</f>
        <v>51.1175</v>
      </c>
      <c r="Q56" s="10"/>
      <c r="R56" s="10"/>
      <c r="S56" s="9"/>
      <c r="T56" s="9"/>
      <c r="U56" s="9"/>
      <c r="V56" s="13">
        <f>T56*U56</f>
        <v>0</v>
      </c>
    </row>
    <row r="57" spans="1:22" x14ac:dyDescent="0.25">
      <c r="C57" s="10" t="s">
        <v>34</v>
      </c>
      <c r="D57" s="10">
        <f>E57*G57</f>
        <v>2.9846639999999995</v>
      </c>
      <c r="E57" s="10">
        <v>108.14</v>
      </c>
      <c r="F57" s="10">
        <v>1.2</v>
      </c>
      <c r="G57" s="29">
        <f>G56*F57</f>
        <v>2.7599999999999996E-2</v>
      </c>
      <c r="H57" s="1"/>
      <c r="I57" s="1"/>
      <c r="J57" s="34" t="s">
        <v>37</v>
      </c>
      <c r="K57" s="35">
        <v>335.98</v>
      </c>
      <c r="L57" s="30">
        <f>K57*G57</f>
        <v>9.2730479999999993</v>
      </c>
      <c r="M57" s="1"/>
      <c r="N57" s="3"/>
      <c r="O57" s="3"/>
      <c r="P57" s="27">
        <f t="shared" ref="P57" si="8">N57*O57</f>
        <v>0</v>
      </c>
      <c r="Q57" s="10"/>
      <c r="R57" s="10"/>
      <c r="S57" s="9"/>
      <c r="T57" s="9"/>
      <c r="U57" s="9"/>
      <c r="V57" s="13">
        <f t="shared" ref="V57" si="9">T57*U57</f>
        <v>0</v>
      </c>
    </row>
    <row r="58" spans="1:22" x14ac:dyDescent="0.25">
      <c r="C58" s="12" t="s">
        <v>4</v>
      </c>
      <c r="D58" s="13">
        <f>SUM(D56:D57)</f>
        <v>13.116163999999998</v>
      </c>
      <c r="E58" s="13">
        <f>SUM(E56:E57)</f>
        <v>548.64</v>
      </c>
      <c r="F58" s="12"/>
      <c r="G58" s="29">
        <f>SUM(G56:G57)</f>
        <v>5.0599999999999992E-2</v>
      </c>
      <c r="I58" s="13">
        <f>SUM(I56:I57)</f>
        <v>0</v>
      </c>
      <c r="L58" s="30">
        <f>SUM(L56:L57)</f>
        <v>16.512252</v>
      </c>
      <c r="P58" s="13">
        <f>SUM(P56:P57)</f>
        <v>51.1175</v>
      </c>
      <c r="R58" s="13">
        <f>SUM(R56:R57)</f>
        <v>0</v>
      </c>
      <c r="V58" s="13">
        <f>SUM(V56:V57)</f>
        <v>0</v>
      </c>
    </row>
    <row r="59" spans="1:22" x14ac:dyDescent="0.25">
      <c r="C59" s="5"/>
      <c r="D59" s="4"/>
      <c r="E59" s="4"/>
      <c r="F59" s="4"/>
      <c r="G59" s="5"/>
      <c r="H59" s="5"/>
      <c r="I59" s="5"/>
      <c r="M59" s="5"/>
      <c r="N59" s="5"/>
      <c r="O59" s="5"/>
      <c r="P59" s="5"/>
      <c r="Q59" s="5"/>
      <c r="R59" s="5"/>
      <c r="S59" s="5"/>
      <c r="T59" s="5"/>
      <c r="U59" s="5"/>
      <c r="V59" s="5"/>
    </row>
    <row r="60" spans="1:22" x14ac:dyDescent="0.25">
      <c r="C60" s="5"/>
      <c r="D60" s="4"/>
      <c r="E60" s="4"/>
      <c r="F60" s="4"/>
      <c r="G60" s="5"/>
      <c r="H60" s="5"/>
      <c r="K60" s="14" t="s">
        <v>56</v>
      </c>
      <c r="L60" s="66">
        <f>(T62/G56)*100</f>
        <v>90</v>
      </c>
      <c r="O60" s="5"/>
      <c r="P60" s="5"/>
      <c r="Q60" s="5"/>
      <c r="R60" s="5"/>
      <c r="S60" s="5"/>
    </row>
    <row r="61" spans="1:22" x14ac:dyDescent="0.25">
      <c r="C61" s="5"/>
      <c r="D61" s="4"/>
      <c r="E61" s="4"/>
      <c r="F61" s="4"/>
      <c r="G61" s="5"/>
      <c r="H61" s="5"/>
      <c r="K61" s="7" t="s">
        <v>57</v>
      </c>
      <c r="L61" s="65">
        <f>(S62/(E58)*100)</f>
        <v>96.715514727325754</v>
      </c>
      <c r="R61" s="6" t="s">
        <v>10</v>
      </c>
      <c r="S61" s="6" t="s">
        <v>11</v>
      </c>
      <c r="T61" s="6" t="s">
        <v>0</v>
      </c>
    </row>
    <row r="62" spans="1:22" x14ac:dyDescent="0.25">
      <c r="C62" s="5"/>
      <c r="D62" s="4"/>
      <c r="E62" s="4"/>
      <c r="F62" s="4"/>
      <c r="G62" s="5"/>
      <c r="H62" s="5"/>
      <c r="K62" s="14" t="s">
        <v>58</v>
      </c>
      <c r="L62" s="66">
        <f>(R62/D58)*100</f>
        <v>83.742731487651426</v>
      </c>
      <c r="P62" s="5"/>
      <c r="Q62" s="6" t="s">
        <v>3</v>
      </c>
      <c r="R62" s="11">
        <f>S62*T62</f>
        <v>10.983833999999998</v>
      </c>
      <c r="S62" s="11">
        <v>530.62</v>
      </c>
      <c r="T62" s="31">
        <f>G56*0.9</f>
        <v>2.0699999999999996E-2</v>
      </c>
    </row>
    <row r="63" spans="1:22" ht="17.25" x14ac:dyDescent="0.25">
      <c r="C63" s="5"/>
      <c r="D63" s="4"/>
      <c r="E63" s="4"/>
      <c r="F63" s="4"/>
      <c r="G63" s="5"/>
      <c r="H63" s="5"/>
      <c r="K63" s="7" t="s">
        <v>59</v>
      </c>
      <c r="L63" s="16">
        <f>(D58+I58+L58+P58+R58+V58)/R62</f>
        <v>7.3513416171438868</v>
      </c>
      <c r="O63" s="5"/>
      <c r="P63" s="5"/>
      <c r="S63" s="2"/>
      <c r="T63" s="4"/>
    </row>
    <row r="64" spans="1:22" ht="17.25" x14ac:dyDescent="0.25">
      <c r="C64" s="5"/>
      <c r="D64" s="4"/>
      <c r="E64" s="4"/>
      <c r="F64" s="4"/>
      <c r="G64" s="5"/>
      <c r="H64" s="5"/>
      <c r="I64" s="5"/>
      <c r="K64" s="17" t="s">
        <v>60</v>
      </c>
      <c r="L64" s="18">
        <f>(D58+I58+L58)/R62</f>
        <v>2.697456644009733</v>
      </c>
      <c r="O64" s="5"/>
      <c r="P64" s="5"/>
      <c r="S64" s="5"/>
    </row>
    <row r="65" spans="1:22" ht="17.25" x14ac:dyDescent="0.25">
      <c r="C65" s="5"/>
      <c r="D65" s="4"/>
      <c r="E65" s="4"/>
      <c r="F65" s="4"/>
      <c r="G65" s="5"/>
      <c r="H65" s="5"/>
      <c r="I65" s="5"/>
      <c r="K65" s="19" t="s">
        <v>61</v>
      </c>
      <c r="L65" s="20">
        <f>(P58+V58)/R62</f>
        <v>4.6538849731341543</v>
      </c>
      <c r="M65" s="5"/>
      <c r="N65" s="5"/>
      <c r="O65" s="5"/>
      <c r="P65" s="5"/>
      <c r="U65" s="5"/>
      <c r="V65" s="5"/>
    </row>
    <row r="66" spans="1:22" x14ac:dyDescent="0.25">
      <c r="C66" s="8"/>
      <c r="D66"/>
      <c r="E66" s="4"/>
      <c r="F66" s="4"/>
      <c r="G66" s="5"/>
      <c r="H66" s="5"/>
      <c r="I66" s="5"/>
      <c r="K66" s="5"/>
      <c r="M66" s="5"/>
      <c r="N66" s="5"/>
      <c r="O66" s="5"/>
      <c r="P66" s="5"/>
      <c r="Q66" s="5"/>
      <c r="R66" s="5"/>
      <c r="S66" s="5"/>
      <c r="T66" s="5"/>
      <c r="U66" s="5"/>
      <c r="V66" s="5"/>
    </row>
    <row r="67" spans="1:22" x14ac:dyDescent="0.25">
      <c r="C67" s="8"/>
      <c r="D67"/>
      <c r="E67" s="4"/>
      <c r="F67" s="4"/>
      <c r="G67" s="5"/>
      <c r="H67" s="5"/>
      <c r="I67" s="5"/>
      <c r="M67" s="5"/>
      <c r="N67" s="5"/>
      <c r="O67" s="5"/>
      <c r="P67" s="5"/>
      <c r="Q67" s="5"/>
      <c r="R67" s="5"/>
      <c r="S67" s="5"/>
      <c r="T67" s="5"/>
      <c r="U67" s="5"/>
      <c r="V67" s="5"/>
    </row>
    <row r="68" spans="1:22" s="41" customFormat="1" x14ac:dyDescent="0.25">
      <c r="A68" s="40" t="s">
        <v>75</v>
      </c>
      <c r="D68" s="42"/>
      <c r="E68" s="42"/>
      <c r="F68" s="42"/>
    </row>
    <row r="69" spans="1:22" x14ac:dyDescent="0.25">
      <c r="B69" s="5"/>
      <c r="C69" s="8" t="s">
        <v>26</v>
      </c>
    </row>
    <row r="70" spans="1:22" ht="32.25" x14ac:dyDescent="0.25">
      <c r="C70" s="23" t="s">
        <v>13</v>
      </c>
      <c r="D70" s="26" t="s">
        <v>21</v>
      </c>
      <c r="E70" s="26" t="s">
        <v>14</v>
      </c>
      <c r="F70" s="23" t="s">
        <v>12</v>
      </c>
      <c r="G70" s="23" t="s">
        <v>15</v>
      </c>
      <c r="H70" s="24" t="s">
        <v>1</v>
      </c>
      <c r="I70" s="25" t="s">
        <v>25</v>
      </c>
      <c r="J70" s="23" t="s">
        <v>2</v>
      </c>
      <c r="K70" s="26" t="s">
        <v>32</v>
      </c>
      <c r="L70" s="26" t="s">
        <v>22</v>
      </c>
      <c r="M70" s="25" t="s">
        <v>7</v>
      </c>
      <c r="N70" s="25" t="s">
        <v>16</v>
      </c>
      <c r="O70" s="25" t="s">
        <v>17</v>
      </c>
      <c r="P70" s="25" t="s">
        <v>18</v>
      </c>
      <c r="Q70" s="26" t="s">
        <v>9</v>
      </c>
      <c r="R70" s="26" t="s">
        <v>23</v>
      </c>
      <c r="S70" s="25" t="s">
        <v>8</v>
      </c>
      <c r="T70" s="25" t="s">
        <v>19</v>
      </c>
      <c r="U70" s="25" t="s">
        <v>20</v>
      </c>
      <c r="V70" s="25" t="s">
        <v>24</v>
      </c>
    </row>
    <row r="71" spans="1:22" x14ac:dyDescent="0.25">
      <c r="A71" t="s">
        <v>51</v>
      </c>
      <c r="C71" s="121" t="s">
        <v>28</v>
      </c>
      <c r="D71" s="10">
        <f>0.023*E71</f>
        <v>2.8087599999999999</v>
      </c>
      <c r="E71" s="10">
        <v>122.12</v>
      </c>
      <c r="F71" s="10">
        <v>1</v>
      </c>
      <c r="G71" s="12">
        <f>D71/E71</f>
        <v>2.3E-2</v>
      </c>
      <c r="H71" s="9"/>
      <c r="I71" s="9"/>
      <c r="J71" s="10" t="s">
        <v>31</v>
      </c>
      <c r="K71" s="10">
        <v>262.29000000000002</v>
      </c>
      <c r="L71" s="30">
        <f>G72*K71</f>
        <v>7.2392040000000009</v>
      </c>
      <c r="M71" s="9" t="s">
        <v>30</v>
      </c>
      <c r="N71" s="9">
        <v>57.5</v>
      </c>
      <c r="O71" s="9">
        <v>0.88900000000000001</v>
      </c>
      <c r="P71" s="13">
        <f>N71*O71</f>
        <v>51.1175</v>
      </c>
      <c r="Q71" s="10"/>
      <c r="R71" s="10"/>
      <c r="S71" s="9"/>
      <c r="T71" s="9"/>
      <c r="U71" s="9"/>
      <c r="V71" s="13">
        <f>T71*U71</f>
        <v>0</v>
      </c>
    </row>
    <row r="72" spans="1:22" x14ac:dyDescent="0.25">
      <c r="C72" s="10" t="s">
        <v>34</v>
      </c>
      <c r="D72" s="10">
        <f>E72*G72</f>
        <v>2.984664</v>
      </c>
      <c r="E72" s="10">
        <v>108.14</v>
      </c>
      <c r="F72" s="10">
        <v>1.2</v>
      </c>
      <c r="G72" s="12">
        <f>G71*F72</f>
        <v>2.76E-2</v>
      </c>
      <c r="H72" s="1"/>
      <c r="I72" s="1"/>
      <c r="J72" s="34" t="s">
        <v>37</v>
      </c>
      <c r="K72" s="35">
        <v>335.98</v>
      </c>
      <c r="L72" s="30">
        <f>G72*K72</f>
        <v>9.2730480000000011</v>
      </c>
      <c r="M72" s="1"/>
      <c r="N72" s="3"/>
      <c r="O72" s="3"/>
      <c r="P72" s="12">
        <f t="shared" ref="P72" si="10">N72*O72</f>
        <v>0</v>
      </c>
      <c r="Q72" s="10"/>
      <c r="R72" s="10"/>
      <c r="S72" s="9"/>
      <c r="T72" s="9"/>
      <c r="U72" s="9"/>
      <c r="V72" s="13">
        <f t="shared" ref="V72" si="11">T72*U72</f>
        <v>0</v>
      </c>
    </row>
    <row r="73" spans="1:22" x14ac:dyDescent="0.25">
      <c r="C73" s="12" t="s">
        <v>4</v>
      </c>
      <c r="D73" s="13">
        <f>SUM(D71:D72)</f>
        <v>5.7934239999999999</v>
      </c>
      <c r="E73" s="13">
        <f>SUM(E71:E72)</f>
        <v>230.26</v>
      </c>
      <c r="F73" s="12"/>
      <c r="G73" s="12">
        <f>SUM(G71:G72)</f>
        <v>5.0599999999999999E-2</v>
      </c>
      <c r="I73" s="32">
        <f>SUM(I71:I72)</f>
        <v>0</v>
      </c>
      <c r="L73" s="33">
        <f>SUM(L71:L72)</f>
        <v>16.512252000000004</v>
      </c>
      <c r="P73" s="32">
        <f>SUM(P71:P72)</f>
        <v>51.1175</v>
      </c>
      <c r="R73" s="32">
        <f>SUM(R71:R72)</f>
        <v>0</v>
      </c>
      <c r="V73" s="32">
        <f>SUM(V71:V72)</f>
        <v>0</v>
      </c>
    </row>
    <row r="74" spans="1:22" x14ac:dyDescent="0.25">
      <c r="C74" s="5"/>
      <c r="D74" s="4"/>
      <c r="E74" s="4"/>
      <c r="F74" s="4"/>
      <c r="G74" s="5"/>
      <c r="H74" s="5"/>
      <c r="I74" s="5"/>
      <c r="M74" s="5"/>
      <c r="N74" s="5"/>
      <c r="O74" s="5"/>
      <c r="P74" s="5"/>
      <c r="Q74" s="5"/>
      <c r="R74" s="5"/>
      <c r="S74" s="5"/>
      <c r="T74" s="5"/>
      <c r="U74" s="5"/>
      <c r="V74" s="5"/>
    </row>
    <row r="75" spans="1:22" x14ac:dyDescent="0.25">
      <c r="C75" s="5"/>
      <c r="D75" s="4"/>
      <c r="E75" s="4"/>
      <c r="F75" s="4"/>
      <c r="G75" s="5"/>
      <c r="H75" s="5"/>
      <c r="K75" s="14" t="s">
        <v>56</v>
      </c>
      <c r="L75" s="66">
        <f>(T77/G71)*100</f>
        <v>80</v>
      </c>
      <c r="O75" s="5"/>
      <c r="P75" s="5"/>
      <c r="Q75" s="5"/>
      <c r="R75" s="5"/>
      <c r="S75" s="5"/>
    </row>
    <row r="76" spans="1:22" x14ac:dyDescent="0.25">
      <c r="C76" s="5"/>
      <c r="D76" s="4"/>
      <c r="E76" s="4"/>
      <c r="F76" s="4"/>
      <c r="G76" s="5"/>
      <c r="H76" s="5"/>
      <c r="K76" s="7" t="s">
        <v>57</v>
      </c>
      <c r="L76" s="65">
        <f>(S77/(E73)*100)</f>
        <v>92.178407018153393</v>
      </c>
      <c r="R76" s="6" t="s">
        <v>10</v>
      </c>
      <c r="S76" s="6" t="s">
        <v>11</v>
      </c>
      <c r="T76" s="6" t="s">
        <v>0</v>
      </c>
    </row>
    <row r="77" spans="1:22" x14ac:dyDescent="0.25">
      <c r="C77" s="5"/>
      <c r="D77" s="4"/>
      <c r="E77" s="4"/>
      <c r="F77" s="4"/>
      <c r="G77" s="5"/>
      <c r="H77" s="5"/>
      <c r="K77" s="14" t="s">
        <v>58</v>
      </c>
      <c r="L77" s="66">
        <f>(R77/D73)*100</f>
        <v>67.410912786635322</v>
      </c>
      <c r="P77" s="5"/>
      <c r="Q77" s="6" t="s">
        <v>3</v>
      </c>
      <c r="R77" s="11">
        <f>S77*T77</f>
        <v>3.9053999999999998</v>
      </c>
      <c r="S77" s="11">
        <v>212.25</v>
      </c>
      <c r="T77" s="31">
        <f>G71*0.8</f>
        <v>1.84E-2</v>
      </c>
    </row>
    <row r="78" spans="1:22" ht="17.25" x14ac:dyDescent="0.25">
      <c r="C78" s="5"/>
      <c r="D78" s="4"/>
      <c r="E78" s="4"/>
      <c r="F78" s="4"/>
      <c r="G78" s="5"/>
      <c r="H78" s="5"/>
      <c r="K78" s="7" t="s">
        <v>59</v>
      </c>
      <c r="L78" s="16">
        <f>(D73+I73+L73+P73+R73+V73)/R77</f>
        <v>18.800424028268555</v>
      </c>
      <c r="O78" s="5"/>
      <c r="P78" s="5"/>
      <c r="S78" s="2"/>
      <c r="T78" s="4"/>
    </row>
    <row r="79" spans="1:22" ht="17.25" x14ac:dyDescent="0.25">
      <c r="C79" s="5"/>
      <c r="D79" s="4"/>
      <c r="E79" s="4"/>
      <c r="F79" s="4"/>
      <c r="G79" s="5"/>
      <c r="H79" s="5"/>
      <c r="I79" s="5"/>
      <c r="K79" s="17" t="s">
        <v>60</v>
      </c>
      <c r="L79" s="18">
        <f>(D73+I73+L73)/R77</f>
        <v>5.7114958775029461</v>
      </c>
      <c r="O79" s="5"/>
      <c r="P79" s="5"/>
      <c r="S79" s="5"/>
    </row>
    <row r="80" spans="1:22" ht="17.25" x14ac:dyDescent="0.25">
      <c r="C80" s="5"/>
      <c r="D80" s="4"/>
      <c r="E80" s="4"/>
      <c r="F80" s="4"/>
      <c r="G80" s="5"/>
      <c r="H80" s="5"/>
      <c r="I80" s="5"/>
      <c r="K80" s="19" t="s">
        <v>61</v>
      </c>
      <c r="L80" s="20">
        <f>(P73+V73)/R77</f>
        <v>13.088928150765607</v>
      </c>
      <c r="M80" s="5"/>
      <c r="N80" s="17" t="s">
        <v>131</v>
      </c>
      <c r="O80" s="17">
        <f>G71/N71*1000</f>
        <v>0.4</v>
      </c>
      <c r="P80" s="5"/>
      <c r="U80" s="5"/>
      <c r="V80" s="5"/>
    </row>
    <row r="81" spans="1:22" x14ac:dyDescent="0.25">
      <c r="C81" s="8"/>
      <c r="D81"/>
      <c r="E81" s="4"/>
      <c r="F81" s="4"/>
      <c r="G81" s="5"/>
      <c r="H81" s="5"/>
      <c r="I81" s="5"/>
      <c r="K81" s="5"/>
      <c r="M81" s="5"/>
      <c r="N81" s="5"/>
      <c r="O81" s="5"/>
      <c r="P81" s="5"/>
      <c r="Q81" s="5"/>
      <c r="R81" s="5"/>
      <c r="S81" s="5"/>
      <c r="T81" s="5"/>
      <c r="U81" s="5"/>
      <c r="V81" s="5"/>
    </row>
    <row r="82" spans="1:22" x14ac:dyDescent="0.25">
      <c r="B82" s="8"/>
      <c r="C82" s="8" t="s">
        <v>26</v>
      </c>
    </row>
    <row r="83" spans="1:22" ht="32.25" x14ac:dyDescent="0.25">
      <c r="C83" s="23" t="s">
        <v>13</v>
      </c>
      <c r="D83" s="26" t="s">
        <v>21</v>
      </c>
      <c r="E83" s="26" t="s">
        <v>14</v>
      </c>
      <c r="F83" s="23" t="s">
        <v>12</v>
      </c>
      <c r="G83" s="23" t="s">
        <v>15</v>
      </c>
      <c r="H83" s="24" t="s">
        <v>1</v>
      </c>
      <c r="I83" s="25" t="s">
        <v>25</v>
      </c>
      <c r="J83" s="23" t="s">
        <v>2</v>
      </c>
      <c r="K83" s="116" t="s">
        <v>32</v>
      </c>
      <c r="L83" s="26" t="s">
        <v>22</v>
      </c>
      <c r="M83" s="25" t="s">
        <v>7</v>
      </c>
      <c r="N83" s="25" t="s">
        <v>16</v>
      </c>
      <c r="O83" s="25" t="s">
        <v>17</v>
      </c>
      <c r="P83" s="25" t="s">
        <v>18</v>
      </c>
      <c r="Q83" s="26" t="s">
        <v>9</v>
      </c>
      <c r="R83" s="26" t="s">
        <v>23</v>
      </c>
      <c r="S83" s="25" t="s">
        <v>8</v>
      </c>
      <c r="T83" s="25" t="s">
        <v>19</v>
      </c>
      <c r="U83" s="25" t="s">
        <v>20</v>
      </c>
      <c r="V83" s="25" t="s">
        <v>24</v>
      </c>
    </row>
    <row r="84" spans="1:22" x14ac:dyDescent="0.25">
      <c r="A84" t="s">
        <v>52</v>
      </c>
      <c r="C84" s="121" t="s">
        <v>33</v>
      </c>
      <c r="D84" s="10">
        <f>0.023*E84</f>
        <v>3.6011099999999998</v>
      </c>
      <c r="E84" s="10">
        <v>156.57</v>
      </c>
      <c r="F84" s="10">
        <v>1</v>
      </c>
      <c r="G84" s="29">
        <f>D84/E84</f>
        <v>2.3E-2</v>
      </c>
      <c r="H84" s="9"/>
      <c r="I84" s="9"/>
      <c r="J84" s="10" t="s">
        <v>31</v>
      </c>
      <c r="K84" s="10">
        <v>262.29000000000002</v>
      </c>
      <c r="L84" s="30">
        <f>K84*G85</f>
        <v>7.2392040000000009</v>
      </c>
      <c r="M84" s="9" t="s">
        <v>30</v>
      </c>
      <c r="N84" s="9">
        <v>57.5</v>
      </c>
      <c r="O84" s="9">
        <v>0.88900000000000001</v>
      </c>
      <c r="P84" s="13">
        <f>N84*O84</f>
        <v>51.1175</v>
      </c>
      <c r="Q84" s="10"/>
      <c r="R84" s="10"/>
      <c r="S84" s="9"/>
      <c r="T84" s="9"/>
      <c r="U84" s="9"/>
      <c r="V84" s="13">
        <f>T84*U84</f>
        <v>0</v>
      </c>
    </row>
    <row r="85" spans="1:22" x14ac:dyDescent="0.25">
      <c r="C85" s="10" t="s">
        <v>34</v>
      </c>
      <c r="D85" s="10">
        <f>E85*G85</f>
        <v>2.984664</v>
      </c>
      <c r="E85" s="10">
        <v>108.14</v>
      </c>
      <c r="F85" s="10">
        <v>1.2</v>
      </c>
      <c r="G85" s="29">
        <f>G84*F85</f>
        <v>2.76E-2</v>
      </c>
      <c r="H85" s="1"/>
      <c r="I85" s="1"/>
      <c r="J85" s="34" t="s">
        <v>37</v>
      </c>
      <c r="K85" s="35">
        <v>335.98</v>
      </c>
      <c r="L85" s="30">
        <f>K85*G85</f>
        <v>9.2730480000000011</v>
      </c>
      <c r="M85" s="1"/>
      <c r="N85" s="3"/>
      <c r="O85" s="3"/>
      <c r="P85" s="27">
        <f t="shared" ref="P85" si="12">N85*O85</f>
        <v>0</v>
      </c>
      <c r="Q85" s="10"/>
      <c r="R85" s="10"/>
      <c r="S85" s="9"/>
      <c r="T85" s="9"/>
      <c r="U85" s="9"/>
      <c r="V85" s="13">
        <f t="shared" ref="V85" si="13">T85*U85</f>
        <v>0</v>
      </c>
    </row>
    <row r="86" spans="1:22" x14ac:dyDescent="0.25">
      <c r="C86" s="12" t="s">
        <v>4</v>
      </c>
      <c r="D86" s="13">
        <f>SUM(D84:D85)</f>
        <v>6.5857739999999998</v>
      </c>
      <c r="E86" s="13">
        <f>SUM(E84:E85)</f>
        <v>264.70999999999998</v>
      </c>
      <c r="F86" s="12"/>
      <c r="G86" s="29">
        <f>SUM(G84:G85)</f>
        <v>5.0599999999999999E-2</v>
      </c>
      <c r="I86" s="13">
        <f>SUM(I84:I85)</f>
        <v>0</v>
      </c>
      <c r="L86" s="30">
        <f>SUM(L84:L85)</f>
        <v>16.512252000000004</v>
      </c>
      <c r="P86" s="13">
        <f>SUM(P84:P85)</f>
        <v>51.1175</v>
      </c>
      <c r="R86" s="13">
        <f>SUM(R84:R85)</f>
        <v>0</v>
      </c>
      <c r="V86" s="13">
        <f>SUM(V84:V85)</f>
        <v>0</v>
      </c>
    </row>
    <row r="87" spans="1:22" x14ac:dyDescent="0.25">
      <c r="C87" s="5"/>
      <c r="D87" s="4"/>
      <c r="E87" s="4"/>
      <c r="F87" s="4"/>
      <c r="G87" s="5"/>
      <c r="H87" s="5"/>
      <c r="I87" s="5"/>
      <c r="M87" s="5"/>
      <c r="N87" s="5"/>
      <c r="O87" s="5"/>
      <c r="P87" s="5"/>
      <c r="Q87" s="5"/>
      <c r="R87" s="5"/>
      <c r="S87" s="5"/>
      <c r="T87" s="5"/>
      <c r="U87" s="5"/>
      <c r="V87" s="5"/>
    </row>
    <row r="88" spans="1:22" x14ac:dyDescent="0.25">
      <c r="B88" s="5"/>
      <c r="C88" s="5"/>
      <c r="D88" s="4"/>
      <c r="E88" s="4"/>
      <c r="F88" s="4"/>
      <c r="G88" s="5"/>
      <c r="H88" s="5"/>
      <c r="K88" s="14" t="s">
        <v>56</v>
      </c>
      <c r="L88" s="66">
        <f>(T90/G84)*100</f>
        <v>80</v>
      </c>
      <c r="O88" s="5"/>
      <c r="P88" s="5"/>
      <c r="Q88" s="5"/>
      <c r="R88" s="5"/>
      <c r="S88" s="5"/>
    </row>
    <row r="89" spans="1:22" x14ac:dyDescent="0.25">
      <c r="B89" s="5"/>
      <c r="C89" s="5"/>
      <c r="D89" s="4"/>
      <c r="E89" s="4"/>
      <c r="F89" s="4"/>
      <c r="G89" s="5"/>
      <c r="H89" s="5"/>
      <c r="K89" s="7" t="s">
        <v>57</v>
      </c>
      <c r="L89" s="65">
        <f>(S90/(E86)*100)</f>
        <v>93.19255033810586</v>
      </c>
      <c r="R89" s="6" t="s">
        <v>10</v>
      </c>
      <c r="S89" s="6" t="s">
        <v>11</v>
      </c>
      <c r="T89" s="6" t="s">
        <v>0</v>
      </c>
    </row>
    <row r="90" spans="1:22" x14ac:dyDescent="0.25">
      <c r="B90" s="5"/>
      <c r="C90" s="5"/>
      <c r="D90" s="4"/>
      <c r="E90" s="4"/>
      <c r="F90" s="4"/>
      <c r="G90" s="5"/>
      <c r="H90" s="5"/>
      <c r="K90" s="14" t="s">
        <v>58</v>
      </c>
      <c r="L90" s="66">
        <f>(R90/D86)*100</f>
        <v>68.922741654967197</v>
      </c>
      <c r="P90" s="5"/>
      <c r="Q90" s="6" t="s">
        <v>3</v>
      </c>
      <c r="R90" s="11">
        <f>S90*T90</f>
        <v>4.5390959999999998</v>
      </c>
      <c r="S90" s="11">
        <v>246.69</v>
      </c>
      <c r="T90" s="31">
        <f>G84*0.8</f>
        <v>1.84E-2</v>
      </c>
    </row>
    <row r="91" spans="1:22" ht="17.25" x14ac:dyDescent="0.25">
      <c r="B91" s="5"/>
      <c r="C91" s="5"/>
      <c r="D91" s="4"/>
      <c r="E91" s="4"/>
      <c r="F91" s="4"/>
      <c r="G91" s="5"/>
      <c r="H91" s="5"/>
      <c r="K91" s="7" t="s">
        <v>59</v>
      </c>
      <c r="L91" s="16">
        <f>(D86+I86+L86+P86+R86+V86)/R90</f>
        <v>16.350287810612514</v>
      </c>
      <c r="O91" s="5"/>
      <c r="P91" s="5"/>
      <c r="S91" s="2"/>
      <c r="T91" s="4"/>
    </row>
    <row r="92" spans="1:22" ht="17.25" x14ac:dyDescent="0.25">
      <c r="B92" s="5"/>
      <c r="C92" s="5"/>
      <c r="D92" s="4"/>
      <c r="E92" s="4"/>
      <c r="F92" s="4"/>
      <c r="G92" s="5"/>
      <c r="H92" s="5"/>
      <c r="I92" s="5"/>
      <c r="K92" s="17" t="s">
        <v>60</v>
      </c>
      <c r="L92" s="18">
        <f>(D86+I86+L86)/R90</f>
        <v>5.0886841785236543</v>
      </c>
      <c r="O92" s="5"/>
      <c r="P92" s="5"/>
      <c r="S92" s="5"/>
    </row>
    <row r="93" spans="1:22" ht="17.25" x14ac:dyDescent="0.25">
      <c r="B93" s="5"/>
      <c r="C93" s="5"/>
      <c r="D93" s="4"/>
      <c r="E93" s="4"/>
      <c r="F93" s="4"/>
      <c r="G93" s="5"/>
      <c r="H93" s="5"/>
      <c r="I93" s="5"/>
      <c r="K93" s="19" t="s">
        <v>61</v>
      </c>
      <c r="L93" s="20">
        <f>(P86+V86)/R90</f>
        <v>11.261603632088857</v>
      </c>
      <c r="M93" s="5"/>
      <c r="N93" s="5"/>
      <c r="O93" s="5"/>
      <c r="P93" s="5"/>
      <c r="U93" s="5"/>
      <c r="V93" s="5"/>
    </row>
    <row r="94" spans="1:22" x14ac:dyDescent="0.25">
      <c r="B94" s="5"/>
      <c r="C94" s="8"/>
      <c r="D94"/>
      <c r="E94" s="4"/>
      <c r="F94" s="4"/>
      <c r="G94" s="5"/>
      <c r="H94" s="5"/>
      <c r="I94" s="5"/>
      <c r="K94" s="5"/>
      <c r="M94" s="5"/>
      <c r="N94" s="5"/>
      <c r="O94" s="5"/>
      <c r="P94" s="5"/>
      <c r="Q94" s="5"/>
      <c r="R94" s="5"/>
      <c r="S94" s="5"/>
      <c r="T94" s="5"/>
      <c r="U94" s="5"/>
      <c r="V94" s="5"/>
    </row>
    <row r="95" spans="1:22" x14ac:dyDescent="0.25">
      <c r="B95" s="5"/>
      <c r="C95" s="8" t="s">
        <v>26</v>
      </c>
    </row>
    <row r="96" spans="1:22" ht="32.25" x14ac:dyDescent="0.25">
      <c r="C96" s="23" t="s">
        <v>13</v>
      </c>
      <c r="D96" s="26" t="s">
        <v>21</v>
      </c>
      <c r="E96" s="26" t="s">
        <v>14</v>
      </c>
      <c r="F96" s="23" t="s">
        <v>12</v>
      </c>
      <c r="G96" s="23" t="s">
        <v>15</v>
      </c>
      <c r="H96" s="24" t="s">
        <v>1</v>
      </c>
      <c r="I96" s="25" t="s">
        <v>25</v>
      </c>
      <c r="J96" s="23" t="s">
        <v>2</v>
      </c>
      <c r="K96" s="116" t="s">
        <v>32</v>
      </c>
      <c r="L96" s="26" t="s">
        <v>22</v>
      </c>
      <c r="M96" s="25" t="s">
        <v>7</v>
      </c>
      <c r="N96" s="25" t="s">
        <v>16</v>
      </c>
      <c r="O96" s="25" t="s">
        <v>17</v>
      </c>
      <c r="P96" s="25" t="s">
        <v>18</v>
      </c>
      <c r="Q96" s="26" t="s">
        <v>9</v>
      </c>
      <c r="R96" s="26" t="s">
        <v>23</v>
      </c>
      <c r="S96" s="25" t="s">
        <v>8</v>
      </c>
      <c r="T96" s="25" t="s">
        <v>19</v>
      </c>
      <c r="U96" s="25" t="s">
        <v>20</v>
      </c>
      <c r="V96" s="25" t="s">
        <v>24</v>
      </c>
    </row>
    <row r="97" spans="1:22" x14ac:dyDescent="0.25">
      <c r="A97" t="s">
        <v>53</v>
      </c>
      <c r="C97" s="121" t="s">
        <v>35</v>
      </c>
      <c r="D97" s="10">
        <f>0.023*E97</f>
        <v>4.8799099999999997</v>
      </c>
      <c r="E97" s="10">
        <v>212.17</v>
      </c>
      <c r="F97" s="10">
        <v>1</v>
      </c>
      <c r="G97" s="29">
        <f>D97/E97</f>
        <v>2.3E-2</v>
      </c>
      <c r="H97" s="9"/>
      <c r="I97" s="9"/>
      <c r="J97" s="10" t="s">
        <v>31</v>
      </c>
      <c r="K97" s="10">
        <v>262.29000000000002</v>
      </c>
      <c r="L97" s="30">
        <f>K97*G98</f>
        <v>7.2392040000000009</v>
      </c>
      <c r="M97" s="9" t="s">
        <v>30</v>
      </c>
      <c r="N97" s="9">
        <v>57.5</v>
      </c>
      <c r="O97" s="9">
        <v>0.88900000000000001</v>
      </c>
      <c r="P97" s="13">
        <f>N97*O97</f>
        <v>51.1175</v>
      </c>
      <c r="Q97" s="10"/>
      <c r="R97" s="10"/>
      <c r="S97" s="9"/>
      <c r="T97" s="9"/>
      <c r="U97" s="9"/>
      <c r="V97" s="13">
        <f>T97*U97</f>
        <v>0</v>
      </c>
    </row>
    <row r="98" spans="1:22" x14ac:dyDescent="0.25">
      <c r="C98" s="10" t="s">
        <v>34</v>
      </c>
      <c r="D98" s="10">
        <f>E98*G98</f>
        <v>2.984664</v>
      </c>
      <c r="E98" s="10">
        <v>108.14</v>
      </c>
      <c r="F98" s="10">
        <v>1.2</v>
      </c>
      <c r="G98" s="29">
        <f>G97*F98</f>
        <v>2.76E-2</v>
      </c>
      <c r="H98" s="1"/>
      <c r="I98" s="1"/>
      <c r="J98" s="34" t="s">
        <v>37</v>
      </c>
      <c r="K98" s="35">
        <v>335.98</v>
      </c>
      <c r="L98" s="30">
        <f>K98*G98</f>
        <v>9.2730480000000011</v>
      </c>
      <c r="M98" s="1"/>
      <c r="N98" s="3"/>
      <c r="O98" s="3"/>
      <c r="P98" s="27">
        <f t="shared" ref="P98" si="14">N98*O98</f>
        <v>0</v>
      </c>
      <c r="Q98" s="10"/>
      <c r="R98" s="10"/>
      <c r="S98" s="9"/>
      <c r="T98" s="9"/>
      <c r="U98" s="9"/>
      <c r="V98" s="13">
        <f t="shared" ref="V98" si="15">T98*U98</f>
        <v>0</v>
      </c>
    </row>
    <row r="99" spans="1:22" x14ac:dyDescent="0.25">
      <c r="C99" s="12" t="s">
        <v>4</v>
      </c>
      <c r="D99" s="13">
        <f>SUM(D97:D98)</f>
        <v>7.8645739999999993</v>
      </c>
      <c r="E99" s="13">
        <f>SUM(E97:E98)</f>
        <v>320.31</v>
      </c>
      <c r="F99" s="12"/>
      <c r="G99" s="29">
        <f>SUM(G97:G98)</f>
        <v>5.0599999999999999E-2</v>
      </c>
      <c r="I99" s="13">
        <f>SUM(I97:I98)</f>
        <v>0</v>
      </c>
      <c r="L99" s="30">
        <f>SUM(L97:L98)</f>
        <v>16.512252000000004</v>
      </c>
      <c r="P99" s="13">
        <f>SUM(P97:P98)</f>
        <v>51.1175</v>
      </c>
      <c r="R99" s="13">
        <f>SUM(R97:R98)</f>
        <v>0</v>
      </c>
      <c r="V99" s="13">
        <f>SUM(V97:V98)</f>
        <v>0</v>
      </c>
    </row>
    <row r="100" spans="1:22" x14ac:dyDescent="0.25">
      <c r="C100" s="5"/>
      <c r="D100" s="4"/>
      <c r="E100" s="4"/>
      <c r="F100" s="4"/>
      <c r="G100" s="5"/>
      <c r="H100" s="5"/>
      <c r="I100" s="5"/>
      <c r="M100" s="5"/>
      <c r="N100" s="5"/>
      <c r="O100" s="5"/>
      <c r="P100" s="5"/>
      <c r="Q100" s="5"/>
      <c r="R100" s="5"/>
      <c r="S100" s="5"/>
      <c r="T100" s="5"/>
      <c r="U100" s="5"/>
      <c r="V100" s="5"/>
    </row>
    <row r="101" spans="1:22" x14ac:dyDescent="0.25">
      <c r="C101" s="5"/>
      <c r="D101" s="4"/>
      <c r="E101" s="4"/>
      <c r="F101" s="4"/>
      <c r="G101" s="5"/>
      <c r="H101" s="5"/>
      <c r="K101" s="14" t="s">
        <v>56</v>
      </c>
      <c r="L101" s="66">
        <f>(T103/G97)*100</f>
        <v>80</v>
      </c>
      <c r="O101" s="5"/>
      <c r="P101" s="5"/>
      <c r="Q101" s="5"/>
      <c r="R101" s="5"/>
      <c r="S101" s="5"/>
    </row>
    <row r="102" spans="1:22" x14ac:dyDescent="0.25">
      <c r="C102" s="5"/>
      <c r="D102" s="4"/>
      <c r="E102" s="4"/>
      <c r="F102" s="4"/>
      <c r="G102" s="5"/>
      <c r="H102" s="5"/>
      <c r="K102" s="7" t="s">
        <v>57</v>
      </c>
      <c r="L102" s="65">
        <f>(S103/(E99)*100)</f>
        <v>94.358590115825294</v>
      </c>
      <c r="R102" s="6" t="s">
        <v>10</v>
      </c>
      <c r="S102" s="6" t="s">
        <v>11</v>
      </c>
      <c r="T102" s="6" t="s">
        <v>0</v>
      </c>
    </row>
    <row r="103" spans="1:22" x14ac:dyDescent="0.25">
      <c r="C103" s="5"/>
      <c r="D103" s="4"/>
      <c r="E103" s="4"/>
      <c r="F103" s="4"/>
      <c r="G103" s="5"/>
      <c r="H103" s="5"/>
      <c r="K103" s="14" t="s">
        <v>58</v>
      </c>
      <c r="L103" s="66">
        <f>(R103/D99)*100</f>
        <v>70.712234381671536</v>
      </c>
      <c r="P103" s="5"/>
      <c r="Q103" s="6" t="s">
        <v>3</v>
      </c>
      <c r="R103" s="11">
        <f>S103*T103</f>
        <v>5.5612159999999999</v>
      </c>
      <c r="S103" s="11">
        <v>302.24</v>
      </c>
      <c r="T103" s="31">
        <f>G97*0.8</f>
        <v>1.84E-2</v>
      </c>
    </row>
    <row r="104" spans="1:22" ht="17.25" x14ac:dyDescent="0.25">
      <c r="C104" s="5"/>
      <c r="D104" s="4"/>
      <c r="E104" s="4"/>
      <c r="F104" s="4"/>
      <c r="G104" s="5"/>
      <c r="H104" s="5"/>
      <c r="K104" s="7" t="s">
        <v>59</v>
      </c>
      <c r="L104" s="16">
        <f>(D99+I99+L99+P99+R99+V99)/R103</f>
        <v>13.575147233986236</v>
      </c>
      <c r="O104" s="5"/>
      <c r="P104" s="5"/>
      <c r="S104" s="2"/>
      <c r="T104" s="4"/>
    </row>
    <row r="105" spans="1:22" ht="17.25" x14ac:dyDescent="0.25">
      <c r="C105" s="5"/>
      <c r="D105" s="4"/>
      <c r="E105" s="4"/>
      <c r="F105" s="4"/>
      <c r="G105" s="5"/>
      <c r="H105" s="5"/>
      <c r="I105" s="5"/>
      <c r="K105" s="17" t="s">
        <v>60</v>
      </c>
      <c r="L105" s="18">
        <f>(D99+I99+L99)/R103</f>
        <v>4.3833625595553203</v>
      </c>
      <c r="O105" s="5"/>
      <c r="P105" s="5"/>
      <c r="S105" s="5"/>
    </row>
    <row r="106" spans="1:22" ht="17.25" x14ac:dyDescent="0.25">
      <c r="C106" s="5"/>
      <c r="D106" s="4"/>
      <c r="E106" s="4"/>
      <c r="F106" s="4"/>
      <c r="G106" s="5"/>
      <c r="H106" s="5"/>
      <c r="I106" s="5"/>
      <c r="K106" s="19" t="s">
        <v>61</v>
      </c>
      <c r="L106" s="20">
        <f>(P99+V99)/R103</f>
        <v>9.1917846744309166</v>
      </c>
      <c r="M106" s="5"/>
      <c r="N106" s="5"/>
      <c r="O106" s="5"/>
      <c r="P106" s="5"/>
      <c r="U106" s="5"/>
      <c r="V106" s="5"/>
    </row>
    <row r="107" spans="1:22" x14ac:dyDescent="0.25">
      <c r="C107" s="8"/>
      <c r="D107"/>
      <c r="E107" s="4"/>
      <c r="F107" s="4"/>
      <c r="G107" s="5"/>
      <c r="H107" s="5"/>
      <c r="I107" s="5"/>
      <c r="K107" s="5"/>
      <c r="M107" s="5"/>
      <c r="N107" s="5"/>
      <c r="O107" s="5"/>
      <c r="P107" s="5"/>
      <c r="Q107" s="5"/>
      <c r="R107" s="5"/>
      <c r="S107" s="5"/>
      <c r="T107" s="5"/>
      <c r="U107" s="5"/>
      <c r="V107" s="5"/>
    </row>
    <row r="108" spans="1:22" x14ac:dyDescent="0.25">
      <c r="B108" s="5"/>
      <c r="C108" s="8" t="s">
        <v>26</v>
      </c>
    </row>
    <row r="109" spans="1:22" ht="32.25" x14ac:dyDescent="0.25">
      <c r="C109" s="23" t="s">
        <v>13</v>
      </c>
      <c r="D109" s="26" t="s">
        <v>21</v>
      </c>
      <c r="E109" s="26" t="s">
        <v>14</v>
      </c>
      <c r="F109" s="23" t="s">
        <v>12</v>
      </c>
      <c r="G109" s="23" t="s">
        <v>15</v>
      </c>
      <c r="H109" s="24" t="s">
        <v>1</v>
      </c>
      <c r="I109" s="25" t="s">
        <v>25</v>
      </c>
      <c r="J109" s="23" t="s">
        <v>2</v>
      </c>
      <c r="K109" s="116" t="s">
        <v>32</v>
      </c>
      <c r="L109" s="26" t="s">
        <v>22</v>
      </c>
      <c r="M109" s="25" t="s">
        <v>7</v>
      </c>
      <c r="N109" s="25" t="s">
        <v>16</v>
      </c>
      <c r="O109" s="25" t="s">
        <v>17</v>
      </c>
      <c r="P109" s="25" t="s">
        <v>18</v>
      </c>
      <c r="Q109" s="26" t="s">
        <v>9</v>
      </c>
      <c r="R109" s="26" t="s">
        <v>23</v>
      </c>
      <c r="S109" s="25" t="s">
        <v>8</v>
      </c>
      <c r="T109" s="25" t="s">
        <v>19</v>
      </c>
      <c r="U109" s="25" t="s">
        <v>20</v>
      </c>
      <c r="V109" s="25" t="s">
        <v>24</v>
      </c>
    </row>
    <row r="110" spans="1:22" ht="30" x14ac:dyDescent="0.25">
      <c r="A110" t="s">
        <v>54</v>
      </c>
      <c r="C110" s="123" t="s">
        <v>132</v>
      </c>
      <c r="D110" s="10">
        <f>0.023*E110</f>
        <v>7.1477099999999991</v>
      </c>
      <c r="E110" s="10">
        <v>310.77</v>
      </c>
      <c r="F110" s="10">
        <v>1</v>
      </c>
      <c r="G110" s="29">
        <f>D110/E110</f>
        <v>2.3E-2</v>
      </c>
      <c r="H110" s="9"/>
      <c r="I110" s="9"/>
      <c r="J110" s="10" t="s">
        <v>31</v>
      </c>
      <c r="K110" s="10">
        <v>262.29000000000002</v>
      </c>
      <c r="L110" s="30">
        <f>K110*G111</f>
        <v>7.2392040000000009</v>
      </c>
      <c r="M110" s="9" t="s">
        <v>30</v>
      </c>
      <c r="N110" s="9">
        <v>57.5</v>
      </c>
      <c r="O110" s="9">
        <v>0.88900000000000001</v>
      </c>
      <c r="P110" s="13">
        <f>N110*O110</f>
        <v>51.1175</v>
      </c>
      <c r="Q110" s="10"/>
      <c r="R110" s="10"/>
      <c r="S110" s="9"/>
      <c r="T110" s="9"/>
      <c r="U110" s="9"/>
      <c r="V110" s="13">
        <f>T110*U110</f>
        <v>0</v>
      </c>
    </row>
    <row r="111" spans="1:22" x14ac:dyDescent="0.25">
      <c r="C111" s="10" t="s">
        <v>34</v>
      </c>
      <c r="D111" s="10">
        <f>E111*G111</f>
        <v>2.984664</v>
      </c>
      <c r="E111" s="10">
        <v>108.14</v>
      </c>
      <c r="F111" s="10">
        <v>1.2</v>
      </c>
      <c r="G111" s="29">
        <f>G110*F111</f>
        <v>2.76E-2</v>
      </c>
      <c r="H111" s="1"/>
      <c r="I111" s="1"/>
      <c r="J111" s="34" t="s">
        <v>37</v>
      </c>
      <c r="K111" s="35">
        <v>335.98</v>
      </c>
      <c r="L111" s="30">
        <f>K111*G111</f>
        <v>9.2730480000000011</v>
      </c>
      <c r="M111" s="1"/>
      <c r="N111" s="3"/>
      <c r="O111" s="3"/>
      <c r="P111" s="27">
        <f t="shared" ref="P111" si="16">N111*O111</f>
        <v>0</v>
      </c>
      <c r="Q111" s="10"/>
      <c r="R111" s="10"/>
      <c r="S111" s="9"/>
      <c r="T111" s="9"/>
      <c r="U111" s="9"/>
      <c r="V111" s="13">
        <f t="shared" ref="V111" si="17">T111*U111</f>
        <v>0</v>
      </c>
    </row>
    <row r="112" spans="1:22" x14ac:dyDescent="0.25">
      <c r="C112" s="12" t="s">
        <v>4</v>
      </c>
      <c r="D112" s="13">
        <f>SUM(D110:D111)</f>
        <v>10.132373999999999</v>
      </c>
      <c r="E112" s="13">
        <f>SUM(E110:E111)</f>
        <v>418.90999999999997</v>
      </c>
      <c r="F112" s="12"/>
      <c r="G112" s="29">
        <f>SUM(G110:G111)</f>
        <v>5.0599999999999999E-2</v>
      </c>
      <c r="I112" s="13">
        <f>SUM(I110:I111)</f>
        <v>0</v>
      </c>
      <c r="L112" s="30">
        <f>SUM(L110:L111)</f>
        <v>16.512252000000004</v>
      </c>
      <c r="P112" s="13">
        <f>SUM(P110:P111)</f>
        <v>51.1175</v>
      </c>
      <c r="R112" s="13">
        <f>SUM(R110:R111)</f>
        <v>0</v>
      </c>
      <c r="V112" s="13">
        <f>SUM(V110:V111)</f>
        <v>0</v>
      </c>
    </row>
    <row r="113" spans="1:22" x14ac:dyDescent="0.25">
      <c r="C113" s="5"/>
      <c r="D113" s="4"/>
      <c r="E113" s="4"/>
      <c r="F113" s="4"/>
      <c r="G113" s="5"/>
      <c r="H113" s="5"/>
      <c r="I113" s="5"/>
      <c r="M113" s="5"/>
      <c r="N113" s="5"/>
      <c r="O113" s="5"/>
      <c r="P113" s="5"/>
      <c r="Q113" s="5"/>
      <c r="R113" s="5"/>
      <c r="S113" s="5"/>
      <c r="T113" s="5"/>
      <c r="U113" s="5"/>
      <c r="V113" s="5"/>
    </row>
    <row r="114" spans="1:22" x14ac:dyDescent="0.25">
      <c r="C114" s="5"/>
      <c r="D114" s="4"/>
      <c r="E114" s="4"/>
      <c r="F114" s="4"/>
      <c r="G114" s="5"/>
      <c r="H114" s="5"/>
      <c r="K114" s="14" t="s">
        <v>56</v>
      </c>
      <c r="L114" s="66">
        <f>(T116/G110)*100</f>
        <v>80</v>
      </c>
      <c r="O114" s="5"/>
      <c r="P114" s="5"/>
      <c r="Q114" s="5"/>
      <c r="R114" s="5"/>
      <c r="S114" s="5"/>
    </row>
    <row r="115" spans="1:22" x14ac:dyDescent="0.25">
      <c r="C115" s="5"/>
      <c r="D115" s="4"/>
      <c r="E115" s="4"/>
      <c r="F115" s="4"/>
      <c r="G115" s="5"/>
      <c r="H115" s="5"/>
      <c r="K115" s="7" t="s">
        <v>57</v>
      </c>
      <c r="L115" s="65">
        <f>(S116/(E112)*100)</f>
        <v>95.700747177197968</v>
      </c>
      <c r="R115" s="6" t="s">
        <v>10</v>
      </c>
      <c r="S115" s="6" t="s">
        <v>11</v>
      </c>
      <c r="T115" s="6" t="s">
        <v>0</v>
      </c>
    </row>
    <row r="116" spans="1:22" x14ac:dyDescent="0.25">
      <c r="C116" s="5"/>
      <c r="D116" s="4"/>
      <c r="E116" s="4"/>
      <c r="F116" s="4"/>
      <c r="G116" s="5"/>
      <c r="H116" s="5"/>
      <c r="K116" s="14" t="s">
        <v>58</v>
      </c>
      <c r="L116" s="66">
        <f>(R116/D112)*100</f>
        <v>72.801892231771163</v>
      </c>
      <c r="P116" s="5"/>
      <c r="Q116" s="6" t="s">
        <v>3</v>
      </c>
      <c r="R116" s="11">
        <f>S116*T116</f>
        <v>7.3765599999999996</v>
      </c>
      <c r="S116" s="11">
        <v>400.9</v>
      </c>
      <c r="T116" s="31">
        <f>G110*0.8</f>
        <v>1.84E-2</v>
      </c>
    </row>
    <row r="117" spans="1:22" ht="17.25" x14ac:dyDescent="0.25">
      <c r="C117" s="5"/>
      <c r="D117" s="4"/>
      <c r="E117" s="4"/>
      <c r="F117" s="4"/>
      <c r="G117" s="5"/>
      <c r="H117" s="5"/>
      <c r="K117" s="7" t="s">
        <v>59</v>
      </c>
      <c r="L117" s="16">
        <f>(D112+I112+L112+P112+R112+V112)/R116</f>
        <v>10.541787228735345</v>
      </c>
      <c r="O117" s="5"/>
      <c r="P117" s="5"/>
      <c r="S117" s="2"/>
      <c r="T117" s="4"/>
    </row>
    <row r="118" spans="1:22" ht="17.25" x14ac:dyDescent="0.25">
      <c r="C118" s="5"/>
      <c r="D118" s="4"/>
      <c r="E118" s="4"/>
      <c r="F118" s="4"/>
      <c r="G118" s="5"/>
      <c r="H118" s="5"/>
      <c r="I118" s="5"/>
      <c r="K118" s="17" t="s">
        <v>60</v>
      </c>
      <c r="L118" s="18">
        <f>(D112+I112+L112)/R116</f>
        <v>3.6120666001496637</v>
      </c>
      <c r="O118" s="5"/>
      <c r="P118" s="5"/>
      <c r="S118" s="5"/>
    </row>
    <row r="119" spans="1:22" ht="17.25" x14ac:dyDescent="0.25">
      <c r="C119" s="5"/>
      <c r="D119" s="4"/>
      <c r="E119" s="4"/>
      <c r="F119" s="4"/>
      <c r="G119" s="5"/>
      <c r="H119" s="5"/>
      <c r="I119" s="5"/>
      <c r="K119" s="19" t="s">
        <v>61</v>
      </c>
      <c r="L119" s="20">
        <f>(P112+V112)/R116</f>
        <v>6.9297206285856827</v>
      </c>
      <c r="M119" s="5"/>
      <c r="N119" s="5"/>
      <c r="O119" s="5"/>
      <c r="P119" s="5"/>
      <c r="U119" s="5"/>
      <c r="V119" s="5"/>
    </row>
    <row r="120" spans="1:22" x14ac:dyDescent="0.25">
      <c r="C120" s="8"/>
      <c r="D120"/>
      <c r="E120" s="4"/>
      <c r="F120" s="4"/>
      <c r="G120" s="5"/>
      <c r="H120" s="5"/>
      <c r="I120" s="5"/>
      <c r="K120" s="5"/>
      <c r="M120" s="5"/>
      <c r="N120" s="5"/>
      <c r="O120" s="5"/>
      <c r="P120" s="5"/>
      <c r="Q120" s="5"/>
      <c r="R120" s="5"/>
      <c r="S120" s="5"/>
      <c r="T120" s="5"/>
      <c r="U120" s="5"/>
      <c r="V120" s="5"/>
    </row>
    <row r="121" spans="1:22" x14ac:dyDescent="0.25">
      <c r="B121" s="5"/>
      <c r="C121" s="8" t="s">
        <v>26</v>
      </c>
    </row>
    <row r="122" spans="1:22" ht="32.25" x14ac:dyDescent="0.25">
      <c r="C122" s="23" t="s">
        <v>13</v>
      </c>
      <c r="D122" s="26" t="s">
        <v>21</v>
      </c>
      <c r="E122" s="26" t="s">
        <v>14</v>
      </c>
      <c r="F122" s="23" t="s">
        <v>12</v>
      </c>
      <c r="G122" s="23" t="s">
        <v>15</v>
      </c>
      <c r="H122" s="24" t="s">
        <v>1</v>
      </c>
      <c r="I122" s="25" t="s">
        <v>25</v>
      </c>
      <c r="J122" s="23" t="s">
        <v>2</v>
      </c>
      <c r="K122" s="116" t="s">
        <v>32</v>
      </c>
      <c r="L122" s="26" t="s">
        <v>22</v>
      </c>
      <c r="M122" s="25" t="s">
        <v>7</v>
      </c>
      <c r="N122" s="25" t="s">
        <v>16</v>
      </c>
      <c r="O122" s="25" t="s">
        <v>17</v>
      </c>
      <c r="P122" s="25" t="s">
        <v>18</v>
      </c>
      <c r="Q122" s="26" t="s">
        <v>9</v>
      </c>
      <c r="R122" s="26" t="s">
        <v>23</v>
      </c>
      <c r="S122" s="25" t="s">
        <v>8</v>
      </c>
      <c r="T122" s="25" t="s">
        <v>19</v>
      </c>
      <c r="U122" s="25" t="s">
        <v>20</v>
      </c>
      <c r="V122" s="25" t="s">
        <v>24</v>
      </c>
    </row>
    <row r="123" spans="1:22" x14ac:dyDescent="0.25">
      <c r="A123" t="s">
        <v>55</v>
      </c>
      <c r="C123" s="121" t="s">
        <v>50</v>
      </c>
      <c r="D123" s="10">
        <f>0.023*E123</f>
        <v>10.131499999999999</v>
      </c>
      <c r="E123" s="10">
        <v>440.5</v>
      </c>
      <c r="F123" s="10">
        <v>1</v>
      </c>
      <c r="G123" s="29">
        <f>D123/E123</f>
        <v>2.2999999999999996E-2</v>
      </c>
      <c r="H123" s="9"/>
      <c r="I123" s="9"/>
      <c r="J123" s="10" t="s">
        <v>31</v>
      </c>
      <c r="K123" s="10">
        <v>262.29000000000002</v>
      </c>
      <c r="L123" s="30">
        <f>K123*G124</f>
        <v>7.239204</v>
      </c>
      <c r="M123" s="9" t="s">
        <v>30</v>
      </c>
      <c r="N123" s="9">
        <v>57.5</v>
      </c>
      <c r="O123" s="9">
        <v>0.88900000000000001</v>
      </c>
      <c r="P123" s="13">
        <f>N123*O123</f>
        <v>51.1175</v>
      </c>
      <c r="Q123" s="10"/>
      <c r="R123" s="10"/>
      <c r="S123" s="9"/>
      <c r="T123" s="9"/>
      <c r="U123" s="9"/>
      <c r="V123" s="13">
        <f>T123*U123</f>
        <v>0</v>
      </c>
    </row>
    <row r="124" spans="1:22" x14ac:dyDescent="0.25">
      <c r="C124" s="10" t="s">
        <v>34</v>
      </c>
      <c r="D124" s="10">
        <f>E124*G124</f>
        <v>2.9846639999999995</v>
      </c>
      <c r="E124" s="10">
        <v>108.14</v>
      </c>
      <c r="F124" s="10">
        <v>1.2</v>
      </c>
      <c r="G124" s="29">
        <f>G123*F124</f>
        <v>2.7599999999999996E-2</v>
      </c>
      <c r="H124" s="1"/>
      <c r="I124" s="1"/>
      <c r="J124" s="34" t="s">
        <v>37</v>
      </c>
      <c r="K124" s="35">
        <v>335.98</v>
      </c>
      <c r="L124" s="30">
        <f>K124*G124</f>
        <v>9.2730479999999993</v>
      </c>
      <c r="M124" s="1"/>
      <c r="N124" s="3"/>
      <c r="O124" s="3"/>
      <c r="P124" s="27">
        <f t="shared" ref="P124" si="18">N124*O124</f>
        <v>0</v>
      </c>
      <c r="Q124" s="10"/>
      <c r="R124" s="10"/>
      <c r="S124" s="9"/>
      <c r="T124" s="9"/>
      <c r="U124" s="9"/>
      <c r="V124" s="13">
        <f t="shared" ref="V124" si="19">T124*U124</f>
        <v>0</v>
      </c>
    </row>
    <row r="125" spans="1:22" x14ac:dyDescent="0.25">
      <c r="C125" s="12" t="s">
        <v>4</v>
      </c>
      <c r="D125" s="13">
        <f>SUM(D123:D124)</f>
        <v>13.116163999999998</v>
      </c>
      <c r="E125" s="13">
        <f>SUM(E123:E124)</f>
        <v>548.64</v>
      </c>
      <c r="F125" s="12"/>
      <c r="G125" s="29">
        <f>SUM(G123:G124)</f>
        <v>5.0599999999999992E-2</v>
      </c>
      <c r="I125" s="13">
        <f>SUM(I123:I124)</f>
        <v>0</v>
      </c>
      <c r="L125" s="30">
        <f>SUM(L123:L124)</f>
        <v>16.512252</v>
      </c>
      <c r="P125" s="13">
        <f>SUM(P123:P124)</f>
        <v>51.1175</v>
      </c>
      <c r="R125" s="13">
        <f>SUM(R123:R124)</f>
        <v>0</v>
      </c>
      <c r="V125" s="13">
        <f>SUM(V123:V124)</f>
        <v>0</v>
      </c>
    </row>
    <row r="126" spans="1:22" x14ac:dyDescent="0.25">
      <c r="C126" s="5"/>
      <c r="D126" s="4"/>
      <c r="E126" s="4"/>
      <c r="F126" s="4"/>
      <c r="G126" s="5"/>
      <c r="H126" s="5"/>
      <c r="I126" s="5"/>
      <c r="M126" s="5"/>
      <c r="N126" s="5"/>
      <c r="O126" s="5"/>
      <c r="P126" s="5"/>
      <c r="Q126" s="5"/>
      <c r="R126" s="5"/>
      <c r="S126" s="5"/>
      <c r="T126" s="5"/>
      <c r="U126" s="5"/>
      <c r="V126" s="5"/>
    </row>
    <row r="127" spans="1:22" x14ac:dyDescent="0.25">
      <c r="C127" s="5"/>
      <c r="D127" s="4"/>
      <c r="E127" s="4"/>
      <c r="F127" s="4"/>
      <c r="G127" s="5"/>
      <c r="H127" s="5"/>
      <c r="K127" s="14" t="s">
        <v>56</v>
      </c>
      <c r="L127" s="66">
        <f>(T129/G123)*100</f>
        <v>80</v>
      </c>
      <c r="O127" s="5"/>
      <c r="P127" s="5"/>
      <c r="Q127" s="5"/>
      <c r="R127" s="5"/>
      <c r="S127" s="5"/>
    </row>
    <row r="128" spans="1:22" x14ac:dyDescent="0.25">
      <c r="C128" s="5"/>
      <c r="D128" s="4"/>
      <c r="E128" s="4"/>
      <c r="F128" s="4"/>
      <c r="G128" s="5"/>
      <c r="H128" s="5"/>
      <c r="K128" s="7" t="s">
        <v>57</v>
      </c>
      <c r="L128" s="65">
        <f>(S129/(E125)*100)</f>
        <v>96.715514727325754</v>
      </c>
      <c r="R128" s="6" t="s">
        <v>10</v>
      </c>
      <c r="S128" s="6" t="s">
        <v>11</v>
      </c>
      <c r="T128" s="6" t="s">
        <v>0</v>
      </c>
    </row>
    <row r="129" spans="1:22" x14ac:dyDescent="0.25">
      <c r="C129" s="5"/>
      <c r="D129" s="4"/>
      <c r="E129" s="4"/>
      <c r="F129" s="4"/>
      <c r="G129" s="5"/>
      <c r="H129" s="5"/>
      <c r="K129" s="14" t="s">
        <v>58</v>
      </c>
      <c r="L129" s="66">
        <f>(R129/D125)*100</f>
        <v>74.437983544579041</v>
      </c>
      <c r="P129" s="5"/>
      <c r="Q129" s="6" t="s">
        <v>3</v>
      </c>
      <c r="R129" s="11">
        <f>S129*T129</f>
        <v>9.7634079999999983</v>
      </c>
      <c r="S129" s="11">
        <v>530.62</v>
      </c>
      <c r="T129" s="31">
        <f>G123*0.8</f>
        <v>1.8399999999999996E-2</v>
      </c>
    </row>
    <row r="130" spans="1:22" ht="17.25" x14ac:dyDescent="0.25">
      <c r="C130" s="5"/>
      <c r="D130" s="4"/>
      <c r="E130" s="4"/>
      <c r="F130" s="4"/>
      <c r="G130" s="5"/>
      <c r="H130" s="5"/>
      <c r="K130" s="7" t="s">
        <v>59</v>
      </c>
      <c r="L130" s="16">
        <f>(D125+I125+L125+P125+R125+V125)/R129</f>
        <v>8.2702593192868736</v>
      </c>
      <c r="O130" s="5"/>
      <c r="P130" s="5"/>
      <c r="S130" s="2"/>
      <c r="T130" s="4"/>
    </row>
    <row r="131" spans="1:22" ht="17.25" x14ac:dyDescent="0.25">
      <c r="C131" s="5"/>
      <c r="D131" s="4"/>
      <c r="E131" s="4"/>
      <c r="F131" s="4"/>
      <c r="G131" s="5"/>
      <c r="H131" s="5"/>
      <c r="I131" s="5"/>
      <c r="K131" s="17" t="s">
        <v>60</v>
      </c>
      <c r="L131" s="18">
        <f>(D125+I125+L125)/R129</f>
        <v>3.0346387245109496</v>
      </c>
      <c r="O131" s="5"/>
      <c r="P131" s="5"/>
      <c r="S131" s="5"/>
    </row>
    <row r="132" spans="1:22" ht="17.25" x14ac:dyDescent="0.25">
      <c r="C132" s="5"/>
      <c r="D132" s="4"/>
      <c r="E132" s="4"/>
      <c r="F132" s="4"/>
      <c r="G132" s="5"/>
      <c r="H132" s="5"/>
      <c r="I132" s="5"/>
      <c r="K132" s="19" t="s">
        <v>61</v>
      </c>
      <c r="L132" s="20">
        <f>(P125+V125)/R129</f>
        <v>5.2356205947759236</v>
      </c>
      <c r="M132" s="5"/>
      <c r="N132" s="5"/>
      <c r="O132" s="5"/>
      <c r="P132" s="5"/>
      <c r="U132" s="5"/>
      <c r="V132" s="5"/>
    </row>
    <row r="133" spans="1:22" x14ac:dyDescent="0.25">
      <c r="C133" s="8"/>
      <c r="D133"/>
      <c r="E133" s="4"/>
      <c r="F133" s="4"/>
      <c r="G133" s="5"/>
      <c r="H133" s="5"/>
      <c r="I133" s="5"/>
      <c r="K133" s="5"/>
      <c r="M133" s="5"/>
      <c r="N133" s="5"/>
      <c r="O133" s="5"/>
      <c r="P133" s="5"/>
      <c r="Q133" s="5"/>
      <c r="R133" s="5"/>
      <c r="S133" s="5"/>
      <c r="T133" s="5"/>
      <c r="U133" s="5"/>
      <c r="V133" s="5"/>
    </row>
    <row r="134" spans="1:22" x14ac:dyDescent="0.25">
      <c r="C134" s="8"/>
      <c r="D134"/>
      <c r="E134" s="4"/>
      <c r="F134" s="4"/>
      <c r="G134" s="5"/>
      <c r="H134" s="5"/>
      <c r="I134" s="5"/>
      <c r="M134" s="5"/>
      <c r="N134" s="5"/>
      <c r="O134" s="5"/>
      <c r="P134" s="5"/>
      <c r="Q134" s="5"/>
      <c r="R134" s="5"/>
      <c r="S134" s="5"/>
      <c r="T134" s="5"/>
      <c r="U134" s="5"/>
      <c r="V134" s="5"/>
    </row>
    <row r="135" spans="1:22" s="41" customFormat="1" x14ac:dyDescent="0.25">
      <c r="A135" s="40" t="s">
        <v>76</v>
      </c>
      <c r="D135" s="42"/>
      <c r="E135" s="42"/>
      <c r="F135" s="42"/>
    </row>
    <row r="136" spans="1:22" x14ac:dyDescent="0.25">
      <c r="B136" s="5"/>
      <c r="C136" s="8" t="s">
        <v>26</v>
      </c>
    </row>
    <row r="137" spans="1:22" ht="32.25" x14ac:dyDescent="0.25">
      <c r="C137" s="23" t="s">
        <v>13</v>
      </c>
      <c r="D137" s="26" t="s">
        <v>21</v>
      </c>
      <c r="E137" s="26" t="s">
        <v>14</v>
      </c>
      <c r="F137" s="23" t="s">
        <v>12</v>
      </c>
      <c r="G137" s="23" t="s">
        <v>15</v>
      </c>
      <c r="H137" s="24" t="s">
        <v>1</v>
      </c>
      <c r="I137" s="25" t="s">
        <v>25</v>
      </c>
      <c r="J137" s="23" t="s">
        <v>2</v>
      </c>
      <c r="K137" s="26" t="s">
        <v>32</v>
      </c>
      <c r="L137" s="26" t="s">
        <v>22</v>
      </c>
      <c r="M137" s="25" t="s">
        <v>7</v>
      </c>
      <c r="N137" s="25" t="s">
        <v>16</v>
      </c>
      <c r="O137" s="25" t="s">
        <v>17</v>
      </c>
      <c r="P137" s="25" t="s">
        <v>18</v>
      </c>
      <c r="Q137" s="26" t="s">
        <v>9</v>
      </c>
      <c r="R137" s="26" t="s">
        <v>23</v>
      </c>
      <c r="S137" s="25" t="s">
        <v>8</v>
      </c>
      <c r="T137" s="25" t="s">
        <v>19</v>
      </c>
      <c r="U137" s="25" t="s">
        <v>20</v>
      </c>
      <c r="V137" s="25" t="s">
        <v>24</v>
      </c>
    </row>
    <row r="138" spans="1:22" x14ac:dyDescent="0.25">
      <c r="A138" t="s">
        <v>51</v>
      </c>
      <c r="C138" s="121" t="s">
        <v>28</v>
      </c>
      <c r="D138" s="10">
        <f>0.023*E138</f>
        <v>2.8087599999999999</v>
      </c>
      <c r="E138" s="10">
        <v>122.12</v>
      </c>
      <c r="F138" s="10">
        <v>1</v>
      </c>
      <c r="G138" s="12">
        <f>D138/E138</f>
        <v>2.3E-2</v>
      </c>
      <c r="H138" s="9"/>
      <c r="I138" s="9"/>
      <c r="J138" s="10" t="s">
        <v>31</v>
      </c>
      <c r="K138" s="10">
        <v>262.29000000000002</v>
      </c>
      <c r="L138" s="30">
        <f>G139*K138</f>
        <v>7.2392040000000009</v>
      </c>
      <c r="M138" s="9" t="s">
        <v>30</v>
      </c>
      <c r="N138" s="9">
        <v>57.5</v>
      </c>
      <c r="O138" s="9">
        <v>0.88900000000000001</v>
      </c>
      <c r="P138" s="13">
        <f>N138*O138</f>
        <v>51.1175</v>
      </c>
      <c r="Q138" s="10"/>
      <c r="R138" s="10"/>
      <c r="S138" s="9"/>
      <c r="T138" s="9"/>
      <c r="U138" s="9"/>
      <c r="V138" s="13">
        <f>T138*U138</f>
        <v>0</v>
      </c>
    </row>
    <row r="139" spans="1:22" x14ac:dyDescent="0.25">
      <c r="C139" s="10" t="s">
        <v>34</v>
      </c>
      <c r="D139" s="10">
        <f>E139*G139</f>
        <v>2.984664</v>
      </c>
      <c r="E139" s="10">
        <v>108.14</v>
      </c>
      <c r="F139" s="10">
        <v>1.2</v>
      </c>
      <c r="G139" s="12">
        <f>G138*F139</f>
        <v>2.76E-2</v>
      </c>
      <c r="H139" s="1"/>
      <c r="I139" s="1"/>
      <c r="J139" s="34" t="s">
        <v>37</v>
      </c>
      <c r="K139" s="35">
        <v>335.98</v>
      </c>
      <c r="L139" s="30">
        <f>G139*K139</f>
        <v>9.2730480000000011</v>
      </c>
      <c r="M139" s="1"/>
      <c r="N139" s="3"/>
      <c r="O139" s="3"/>
      <c r="P139" s="12">
        <f t="shared" ref="P139" si="20">N139*O139</f>
        <v>0</v>
      </c>
      <c r="Q139" s="10"/>
      <c r="R139" s="10"/>
      <c r="S139" s="9"/>
      <c r="T139" s="9"/>
      <c r="U139" s="9"/>
      <c r="V139" s="13">
        <f t="shared" ref="V139" si="21">T139*U139</f>
        <v>0</v>
      </c>
    </row>
    <row r="140" spans="1:22" x14ac:dyDescent="0.25">
      <c r="C140" s="12" t="s">
        <v>4</v>
      </c>
      <c r="D140" s="13">
        <f>SUM(D138:D139)</f>
        <v>5.7934239999999999</v>
      </c>
      <c r="E140" s="13">
        <f>SUM(E138:E139)</f>
        <v>230.26</v>
      </c>
      <c r="F140" s="12"/>
      <c r="G140" s="12">
        <f>SUM(G138:G139)</f>
        <v>5.0599999999999999E-2</v>
      </c>
      <c r="I140" s="32">
        <f>SUM(I138:I139)</f>
        <v>0</v>
      </c>
      <c r="L140" s="33">
        <f>SUM(L138:L139)</f>
        <v>16.512252000000004</v>
      </c>
      <c r="P140" s="32">
        <f>SUM(P138:P139)</f>
        <v>51.1175</v>
      </c>
      <c r="R140" s="32">
        <f>SUM(R138:R139)</f>
        <v>0</v>
      </c>
      <c r="V140" s="32">
        <f>SUM(V138:V139)</f>
        <v>0</v>
      </c>
    </row>
    <row r="141" spans="1:22" x14ac:dyDescent="0.25">
      <c r="C141" s="5"/>
      <c r="D141" s="4"/>
      <c r="E141" s="4"/>
      <c r="F141" s="4"/>
      <c r="G141" s="5"/>
      <c r="H141" s="5"/>
      <c r="I141" s="5"/>
      <c r="M141" s="5"/>
      <c r="N141" s="5"/>
      <c r="O141" s="5"/>
      <c r="P141" s="5"/>
      <c r="Q141" s="5"/>
      <c r="R141" s="5"/>
      <c r="S141" s="5"/>
      <c r="T141" s="5"/>
      <c r="U141" s="5"/>
      <c r="V141" s="5"/>
    </row>
    <row r="142" spans="1:22" x14ac:dyDescent="0.25">
      <c r="C142" s="5"/>
      <c r="D142" s="4"/>
      <c r="E142" s="4"/>
      <c r="F142" s="4"/>
      <c r="G142" s="5"/>
      <c r="H142" s="5"/>
      <c r="K142" s="14" t="s">
        <v>56</v>
      </c>
      <c r="L142" s="66">
        <f>(T144/G138)*100</f>
        <v>70</v>
      </c>
      <c r="O142" s="5"/>
      <c r="P142" s="5"/>
      <c r="Q142" s="5"/>
      <c r="R142" s="5"/>
      <c r="S142" s="5"/>
    </row>
    <row r="143" spans="1:22" x14ac:dyDescent="0.25">
      <c r="C143" s="5"/>
      <c r="D143" s="4"/>
      <c r="E143" s="4"/>
      <c r="F143" s="4"/>
      <c r="G143" s="5"/>
      <c r="H143" s="5"/>
      <c r="K143" s="7" t="s">
        <v>57</v>
      </c>
      <c r="L143" s="65">
        <f>(S144/(E140)*100)</f>
        <v>92.178407018153393</v>
      </c>
      <c r="R143" s="6" t="s">
        <v>10</v>
      </c>
      <c r="S143" s="6" t="s">
        <v>11</v>
      </c>
      <c r="T143" s="6" t="s">
        <v>0</v>
      </c>
    </row>
    <row r="144" spans="1:22" x14ac:dyDescent="0.25">
      <c r="C144" s="5"/>
      <c r="D144" s="4"/>
      <c r="E144" s="4"/>
      <c r="F144" s="4"/>
      <c r="G144" s="5"/>
      <c r="H144" s="5"/>
      <c r="K144" s="14" t="s">
        <v>58</v>
      </c>
      <c r="L144" s="66">
        <f>(R144/D140)*100</f>
        <v>58.984548688305914</v>
      </c>
      <c r="P144" s="5"/>
      <c r="Q144" s="6" t="s">
        <v>3</v>
      </c>
      <c r="R144" s="11">
        <f>S144*T144</f>
        <v>3.4172249999999997</v>
      </c>
      <c r="S144" s="11">
        <v>212.25</v>
      </c>
      <c r="T144" s="31">
        <f>G138*0.7</f>
        <v>1.61E-2</v>
      </c>
    </row>
    <row r="145" spans="1:22" ht="17.25" x14ac:dyDescent="0.25">
      <c r="C145" s="5"/>
      <c r="D145" s="4"/>
      <c r="E145" s="4"/>
      <c r="F145" s="4"/>
      <c r="G145" s="5"/>
      <c r="H145" s="5"/>
      <c r="K145" s="7" t="s">
        <v>59</v>
      </c>
      <c r="L145" s="16">
        <f>(D140+I140+L140+P140+R140+V140)/R144</f>
        <v>21.486198889449778</v>
      </c>
      <c r="O145" s="5"/>
      <c r="P145" s="5"/>
      <c r="S145" s="2"/>
      <c r="T145" s="4"/>
    </row>
    <row r="146" spans="1:22" ht="17.25" x14ac:dyDescent="0.25">
      <c r="C146" s="5"/>
      <c r="D146" s="4"/>
      <c r="E146" s="4"/>
      <c r="F146" s="4"/>
      <c r="G146" s="5"/>
      <c r="H146" s="5"/>
      <c r="I146" s="5"/>
      <c r="K146" s="17" t="s">
        <v>60</v>
      </c>
      <c r="L146" s="18">
        <f>(D140+I140+L140)/R144</f>
        <v>6.5274238600033678</v>
      </c>
      <c r="O146" s="5"/>
      <c r="P146" s="5"/>
      <c r="S146" s="5"/>
    </row>
    <row r="147" spans="1:22" ht="17.25" x14ac:dyDescent="0.25">
      <c r="C147" s="5"/>
      <c r="D147" s="4"/>
      <c r="E147" s="4"/>
      <c r="F147" s="4"/>
      <c r="G147" s="5"/>
      <c r="H147" s="5"/>
      <c r="I147" s="5"/>
      <c r="K147" s="19" t="s">
        <v>61</v>
      </c>
      <c r="L147" s="20">
        <f>(P140+V140)/R144</f>
        <v>14.958775029446409</v>
      </c>
      <c r="M147" s="5"/>
      <c r="N147" s="17" t="s">
        <v>131</v>
      </c>
      <c r="O147" s="17">
        <f>G138/N138*1000</f>
        <v>0.4</v>
      </c>
      <c r="P147" s="5"/>
      <c r="U147" s="5"/>
      <c r="V147" s="5"/>
    </row>
    <row r="148" spans="1:22" x14ac:dyDescent="0.25">
      <c r="C148" s="8"/>
      <c r="D148"/>
      <c r="E148" s="4"/>
      <c r="F148" s="4"/>
      <c r="G148" s="5"/>
      <c r="H148" s="5"/>
      <c r="I148" s="5"/>
      <c r="K148" s="5"/>
      <c r="M148" s="5"/>
      <c r="N148" s="5"/>
      <c r="O148" s="5"/>
      <c r="P148" s="5"/>
      <c r="Q148" s="5"/>
      <c r="R148" s="5"/>
      <c r="S148" s="5"/>
      <c r="T148" s="5"/>
      <c r="U148" s="5"/>
      <c r="V148" s="5"/>
    </row>
    <row r="149" spans="1:22" x14ac:dyDescent="0.25">
      <c r="B149" s="8"/>
      <c r="C149" s="8" t="s">
        <v>26</v>
      </c>
    </row>
    <row r="150" spans="1:22" ht="32.25" x14ac:dyDescent="0.25">
      <c r="C150" s="23" t="s">
        <v>13</v>
      </c>
      <c r="D150" s="26" t="s">
        <v>21</v>
      </c>
      <c r="E150" s="26" t="s">
        <v>14</v>
      </c>
      <c r="F150" s="23" t="s">
        <v>12</v>
      </c>
      <c r="G150" s="23" t="s">
        <v>15</v>
      </c>
      <c r="H150" s="24" t="s">
        <v>1</v>
      </c>
      <c r="I150" s="25" t="s">
        <v>25</v>
      </c>
      <c r="J150" s="23" t="s">
        <v>2</v>
      </c>
      <c r="K150" s="116" t="s">
        <v>32</v>
      </c>
      <c r="L150" s="26" t="s">
        <v>22</v>
      </c>
      <c r="M150" s="25" t="s">
        <v>7</v>
      </c>
      <c r="N150" s="25" t="s">
        <v>16</v>
      </c>
      <c r="O150" s="25" t="s">
        <v>17</v>
      </c>
      <c r="P150" s="25" t="s">
        <v>18</v>
      </c>
      <c r="Q150" s="26" t="s">
        <v>9</v>
      </c>
      <c r="R150" s="26" t="s">
        <v>23</v>
      </c>
      <c r="S150" s="25" t="s">
        <v>8</v>
      </c>
      <c r="T150" s="25" t="s">
        <v>19</v>
      </c>
      <c r="U150" s="25" t="s">
        <v>20</v>
      </c>
      <c r="V150" s="25" t="s">
        <v>24</v>
      </c>
    </row>
    <row r="151" spans="1:22" x14ac:dyDescent="0.25">
      <c r="A151" t="s">
        <v>52</v>
      </c>
      <c r="C151" s="121" t="s">
        <v>33</v>
      </c>
      <c r="D151" s="10">
        <f>0.023*E151</f>
        <v>3.6011099999999998</v>
      </c>
      <c r="E151" s="10">
        <v>156.57</v>
      </c>
      <c r="F151" s="10">
        <v>1</v>
      </c>
      <c r="G151" s="29">
        <f>D151/E151</f>
        <v>2.3E-2</v>
      </c>
      <c r="H151" s="9"/>
      <c r="I151" s="9"/>
      <c r="J151" s="10" t="s">
        <v>31</v>
      </c>
      <c r="K151" s="10">
        <v>262.29000000000002</v>
      </c>
      <c r="L151" s="30">
        <f>K151*G152</f>
        <v>7.2392040000000009</v>
      </c>
      <c r="M151" s="9" t="s">
        <v>30</v>
      </c>
      <c r="N151" s="9">
        <v>57.5</v>
      </c>
      <c r="O151" s="9">
        <v>0.88900000000000001</v>
      </c>
      <c r="P151" s="13">
        <f>N151*O151</f>
        <v>51.1175</v>
      </c>
      <c r="Q151" s="10"/>
      <c r="R151" s="10"/>
      <c r="S151" s="9"/>
      <c r="T151" s="9"/>
      <c r="U151" s="9"/>
      <c r="V151" s="13">
        <f>T151*U151</f>
        <v>0</v>
      </c>
    </row>
    <row r="152" spans="1:22" x14ac:dyDescent="0.25">
      <c r="C152" s="10" t="s">
        <v>34</v>
      </c>
      <c r="D152" s="10">
        <f>E152*G152</f>
        <v>2.984664</v>
      </c>
      <c r="E152" s="10">
        <v>108.14</v>
      </c>
      <c r="F152" s="10">
        <v>1.2</v>
      </c>
      <c r="G152" s="29">
        <f>G151*F152</f>
        <v>2.76E-2</v>
      </c>
      <c r="H152" s="1"/>
      <c r="I152" s="1"/>
      <c r="J152" s="34" t="s">
        <v>37</v>
      </c>
      <c r="K152" s="35">
        <v>335.98</v>
      </c>
      <c r="L152" s="30">
        <f>K152*G152</f>
        <v>9.2730480000000011</v>
      </c>
      <c r="M152" s="1"/>
      <c r="N152" s="3"/>
      <c r="O152" s="3"/>
      <c r="P152" s="27">
        <f t="shared" ref="P152" si="22">N152*O152</f>
        <v>0</v>
      </c>
      <c r="Q152" s="10"/>
      <c r="R152" s="10"/>
      <c r="S152" s="9"/>
      <c r="T152" s="9"/>
      <c r="U152" s="9"/>
      <c r="V152" s="13">
        <f t="shared" ref="V152" si="23">T152*U152</f>
        <v>0</v>
      </c>
    </row>
    <row r="153" spans="1:22" x14ac:dyDescent="0.25">
      <c r="C153" s="12" t="s">
        <v>4</v>
      </c>
      <c r="D153" s="13">
        <f>SUM(D151:D152)</f>
        <v>6.5857739999999998</v>
      </c>
      <c r="E153" s="13">
        <f>SUM(E151:E152)</f>
        <v>264.70999999999998</v>
      </c>
      <c r="F153" s="12"/>
      <c r="G153" s="29">
        <f>SUM(G151:G152)</f>
        <v>5.0599999999999999E-2</v>
      </c>
      <c r="I153" s="13">
        <f>SUM(I151:I152)</f>
        <v>0</v>
      </c>
      <c r="L153" s="30">
        <f>SUM(L151:L152)</f>
        <v>16.512252000000004</v>
      </c>
      <c r="P153" s="13">
        <f>SUM(P151:P152)</f>
        <v>51.1175</v>
      </c>
      <c r="R153" s="13">
        <f>SUM(R151:R152)</f>
        <v>0</v>
      </c>
      <c r="V153" s="13">
        <f>SUM(V151:V152)</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(T157/G151)*100</f>
        <v>70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60.307398948096299</v>
      </c>
      <c r="P157" s="5"/>
      <c r="Q157" s="6" t="s">
        <v>3</v>
      </c>
      <c r="R157" s="11">
        <f>S157*T157</f>
        <v>3.9717089999999997</v>
      </c>
      <c r="S157" s="11">
        <v>246.69</v>
      </c>
      <c r="T157" s="31">
        <f>G151*0.7</f>
        <v>1.61E-2</v>
      </c>
    </row>
    <row r="158" spans="1:22" ht="17.25" x14ac:dyDescent="0.25">
      <c r="B158" s="5"/>
      <c r="C158" s="5"/>
      <c r="D158" s="4"/>
      <c r="E158" s="4"/>
      <c r="F158" s="4"/>
      <c r="G158" s="5"/>
      <c r="H158" s="5"/>
      <c r="K158" s="7" t="s">
        <v>59</v>
      </c>
      <c r="L158" s="16">
        <f>(D153+I153+L153+P153+R153+V153)/R157</f>
        <v>18.686043212128588</v>
      </c>
      <c r="O158" s="5"/>
      <c r="P158" s="5"/>
      <c r="S158" s="2"/>
      <c r="T158" s="4"/>
    </row>
    <row r="159" spans="1:22" ht="17.25" x14ac:dyDescent="0.25">
      <c r="B159" s="5"/>
      <c r="C159" s="5"/>
      <c r="D159" s="4"/>
      <c r="E159" s="4"/>
      <c r="F159" s="4"/>
      <c r="G159" s="5"/>
      <c r="H159" s="5"/>
      <c r="I159" s="5"/>
      <c r="K159" s="17" t="s">
        <v>60</v>
      </c>
      <c r="L159" s="18">
        <f>(D153+I153+L153)/R157</f>
        <v>5.8156390611698905</v>
      </c>
      <c r="O159" s="5"/>
      <c r="P159" s="5"/>
      <c r="S159" s="5"/>
    </row>
    <row r="160" spans="1:22" ht="17.25" x14ac:dyDescent="0.25">
      <c r="B160" s="5"/>
      <c r="C160" s="5"/>
      <c r="D160" s="4"/>
      <c r="E160" s="4"/>
      <c r="F160" s="4"/>
      <c r="G160" s="5"/>
      <c r="H160" s="5"/>
      <c r="I160" s="5"/>
      <c r="K160" s="19" t="s">
        <v>61</v>
      </c>
      <c r="L160" s="20">
        <f>(P153+V153)/R157</f>
        <v>12.870404150958693</v>
      </c>
      <c r="M160" s="5"/>
      <c r="N160" s="5"/>
      <c r="O160" s="5"/>
      <c r="P160" s="5"/>
      <c r="U160" s="5"/>
      <c r="V160" s="5"/>
    </row>
    <row r="161" spans="1:22" x14ac:dyDescent="0.25">
      <c r="B161" s="5"/>
      <c r="C161" s="8"/>
      <c r="D161"/>
      <c r="E161" s="4"/>
      <c r="F161" s="4"/>
      <c r="G161" s="5"/>
      <c r="H161" s="5"/>
      <c r="I161" s="5"/>
      <c r="K161" s="5"/>
      <c r="M161" s="5"/>
      <c r="N161" s="5"/>
      <c r="O161" s="5"/>
      <c r="P161" s="5"/>
      <c r="Q161" s="5"/>
      <c r="R161" s="5"/>
      <c r="S161" s="5"/>
      <c r="T161" s="5"/>
      <c r="U161" s="5"/>
      <c r="V161" s="5"/>
    </row>
    <row r="162" spans="1:22" x14ac:dyDescent="0.25">
      <c r="B162" s="5"/>
      <c r="C162" s="8" t="s">
        <v>26</v>
      </c>
    </row>
    <row r="163" spans="1:22" ht="32.25" x14ac:dyDescent="0.25">
      <c r="C163" s="23" t="s">
        <v>13</v>
      </c>
      <c r="D163" s="26" t="s">
        <v>21</v>
      </c>
      <c r="E163" s="26" t="s">
        <v>14</v>
      </c>
      <c r="F163" s="23" t="s">
        <v>12</v>
      </c>
      <c r="G163" s="23" t="s">
        <v>15</v>
      </c>
      <c r="H163" s="24" t="s">
        <v>1</v>
      </c>
      <c r="I163" s="25" t="s">
        <v>25</v>
      </c>
      <c r="J163" s="23" t="s">
        <v>2</v>
      </c>
      <c r="K163" s="116" t="s">
        <v>32</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c r="I164" s="9"/>
      <c r="J164" s="10" t="s">
        <v>31</v>
      </c>
      <c r="K164" s="10">
        <v>262.29000000000002</v>
      </c>
      <c r="L164" s="30">
        <f>K164*G165</f>
        <v>7.2392040000000009</v>
      </c>
      <c r="M164" s="9" t="s">
        <v>30</v>
      </c>
      <c r="N164" s="9">
        <v>57.5</v>
      </c>
      <c r="O164" s="9">
        <v>0.88900000000000001</v>
      </c>
      <c r="P164" s="13">
        <f>N164*O164</f>
        <v>51.1175</v>
      </c>
      <c r="Q164" s="10"/>
      <c r="R164" s="10"/>
      <c r="S164" s="9"/>
      <c r="T164" s="9"/>
      <c r="U164" s="9"/>
      <c r="V164" s="13">
        <f>T164*U164</f>
        <v>0</v>
      </c>
    </row>
    <row r="165" spans="1:22" x14ac:dyDescent="0.25">
      <c r="C165" s="10" t="s">
        <v>34</v>
      </c>
      <c r="D165" s="10">
        <f>E165*G165</f>
        <v>2.984664</v>
      </c>
      <c r="E165" s="10">
        <v>108.14</v>
      </c>
      <c r="F165" s="10">
        <v>1.2</v>
      </c>
      <c r="G165" s="29">
        <f>G164*F165</f>
        <v>2.76E-2</v>
      </c>
      <c r="H165" s="1"/>
      <c r="I165" s="1"/>
      <c r="J165" s="34" t="s">
        <v>37</v>
      </c>
      <c r="K165" s="35">
        <v>335.98</v>
      </c>
      <c r="L165" s="30">
        <f>K165*G165</f>
        <v>9.2730480000000011</v>
      </c>
      <c r="M165" s="1"/>
      <c r="N165" s="3"/>
      <c r="O165" s="3"/>
      <c r="P165" s="27">
        <f t="shared" ref="P165" si="24">N165*O165</f>
        <v>0</v>
      </c>
      <c r="Q165" s="10"/>
      <c r="R165" s="10"/>
      <c r="S165" s="9"/>
      <c r="T165" s="9"/>
      <c r="U165" s="9"/>
      <c r="V165" s="13">
        <f t="shared" ref="V165" si="25">T165*U165</f>
        <v>0</v>
      </c>
    </row>
    <row r="166" spans="1:22" x14ac:dyDescent="0.25">
      <c r="C166" s="12" t="s">
        <v>4</v>
      </c>
      <c r="D166" s="13">
        <f>SUM(D164:D165)</f>
        <v>7.8645739999999993</v>
      </c>
      <c r="E166" s="13">
        <f>SUM(E164:E165)</f>
        <v>320.31</v>
      </c>
      <c r="F166" s="12"/>
      <c r="G166" s="29">
        <f>SUM(G164:G165)</f>
        <v>5.0599999999999999E-2</v>
      </c>
      <c r="I166" s="13">
        <f>SUM(I164:I165)</f>
        <v>0</v>
      </c>
      <c r="L166" s="30">
        <f>SUM(L164:L165)</f>
        <v>16.512252000000004</v>
      </c>
      <c r="P166" s="13">
        <f>SUM(P164:P165)</f>
        <v>51.1175</v>
      </c>
      <c r="R166" s="13">
        <f>SUM(R164:R165)</f>
        <v>0</v>
      </c>
      <c r="V166" s="13">
        <f>SUM(V164:V165)</f>
        <v>0</v>
      </c>
    </row>
    <row r="167" spans="1:22" x14ac:dyDescent="0.25">
      <c r="C167" s="5"/>
      <c r="D167" s="4"/>
      <c r="E167" s="4"/>
      <c r="F167" s="4"/>
      <c r="G167" s="5"/>
      <c r="H167" s="5"/>
      <c r="I167" s="5"/>
      <c r="M167" s="5"/>
      <c r="N167" s="5"/>
      <c r="O167" s="5"/>
      <c r="P167" s="5"/>
      <c r="Q167" s="5"/>
      <c r="R167" s="5"/>
      <c r="S167" s="5"/>
      <c r="T167" s="5"/>
      <c r="U167" s="5"/>
      <c r="V167" s="5"/>
    </row>
    <row r="168" spans="1:22" x14ac:dyDescent="0.25">
      <c r="C168" s="5"/>
      <c r="D168" s="4"/>
      <c r="E168" s="4"/>
      <c r="F168" s="4"/>
      <c r="G168" s="5"/>
      <c r="H168" s="5"/>
      <c r="K168" s="14" t="s">
        <v>56</v>
      </c>
      <c r="L168" s="66">
        <f>(T170/G164)*100</f>
        <v>70</v>
      </c>
      <c r="O168" s="5"/>
      <c r="P168" s="5"/>
      <c r="Q168" s="5"/>
      <c r="R168" s="5"/>
      <c r="S168" s="5"/>
    </row>
    <row r="169" spans="1:22" x14ac:dyDescent="0.25">
      <c r="C169" s="5"/>
      <c r="D169" s="4"/>
      <c r="E169" s="4"/>
      <c r="F169" s="4"/>
      <c r="G169" s="5"/>
      <c r="H169" s="5"/>
      <c r="K169" s="7" t="s">
        <v>57</v>
      </c>
      <c r="L169" s="65">
        <f>(S170/(E166)*100)</f>
        <v>94.358590115825294</v>
      </c>
      <c r="R169" s="6" t="s">
        <v>10</v>
      </c>
      <c r="S169" s="6" t="s">
        <v>11</v>
      </c>
      <c r="T169" s="6" t="s">
        <v>0</v>
      </c>
    </row>
    <row r="170" spans="1:22" x14ac:dyDescent="0.25">
      <c r="C170" s="5"/>
      <c r="D170" s="4"/>
      <c r="E170" s="4"/>
      <c r="F170" s="4"/>
      <c r="G170" s="5"/>
      <c r="H170" s="5"/>
      <c r="K170" s="14" t="s">
        <v>58</v>
      </c>
      <c r="L170" s="66">
        <f>(R170/D166)*100</f>
        <v>61.873205083962588</v>
      </c>
      <c r="P170" s="5"/>
      <c r="Q170" s="6" t="s">
        <v>3</v>
      </c>
      <c r="R170" s="11">
        <f>S170*T170</f>
        <v>4.8660639999999997</v>
      </c>
      <c r="S170" s="11">
        <v>302.24</v>
      </c>
      <c r="T170" s="31">
        <f>G164*0.7</f>
        <v>1.61E-2</v>
      </c>
    </row>
    <row r="171" spans="1:22" ht="17.25" x14ac:dyDescent="0.25">
      <c r="C171" s="5"/>
      <c r="D171" s="4"/>
      <c r="E171" s="4"/>
      <c r="F171" s="4"/>
      <c r="G171" s="5"/>
      <c r="H171" s="5"/>
      <c r="K171" s="7" t="s">
        <v>59</v>
      </c>
      <c r="L171" s="16">
        <f>(D166+I166+L166+P166+R166+V166)/R170</f>
        <v>15.514453981698557</v>
      </c>
      <c r="O171" s="5"/>
      <c r="P171" s="5"/>
      <c r="S171" s="2"/>
      <c r="T171" s="4"/>
    </row>
    <row r="172" spans="1:22" ht="17.25" x14ac:dyDescent="0.25">
      <c r="C172" s="5"/>
      <c r="D172" s="4"/>
      <c r="E172" s="4"/>
      <c r="F172" s="4"/>
      <c r="G172" s="5"/>
      <c r="H172" s="5"/>
      <c r="I172" s="5"/>
      <c r="K172" s="17" t="s">
        <v>60</v>
      </c>
      <c r="L172" s="18">
        <f>(D166+I166+L166)/R170</f>
        <v>5.0095572109203665</v>
      </c>
      <c r="O172" s="5"/>
      <c r="P172" s="5"/>
      <c r="S172" s="5"/>
    </row>
    <row r="173" spans="1:22" ht="17.25" x14ac:dyDescent="0.25">
      <c r="C173" s="5"/>
      <c r="D173" s="4"/>
      <c r="E173" s="4"/>
      <c r="F173" s="4"/>
      <c r="G173" s="5"/>
      <c r="H173" s="5"/>
      <c r="I173" s="5"/>
      <c r="K173" s="19" t="s">
        <v>61</v>
      </c>
      <c r="L173" s="20">
        <f>(P166+V166)/R170</f>
        <v>10.50489677077819</v>
      </c>
      <c r="M173" s="5"/>
      <c r="N173" s="5"/>
      <c r="O173" s="5"/>
      <c r="P173" s="5"/>
      <c r="U173" s="5"/>
      <c r="V173" s="5"/>
    </row>
    <row r="174" spans="1:22" x14ac:dyDescent="0.25">
      <c r="C174" s="8"/>
      <c r="D174"/>
      <c r="E174" s="4"/>
      <c r="F174" s="4"/>
      <c r="G174" s="5"/>
      <c r="H174" s="5"/>
      <c r="I174" s="5"/>
      <c r="K174" s="5"/>
      <c r="M174" s="5"/>
      <c r="N174" s="5"/>
      <c r="O174" s="5"/>
      <c r="P174" s="5"/>
      <c r="Q174" s="5"/>
      <c r="R174" s="5"/>
      <c r="S174" s="5"/>
      <c r="T174" s="5"/>
      <c r="U174" s="5"/>
      <c r="V174" s="5"/>
    </row>
    <row r="175" spans="1:22" x14ac:dyDescent="0.25">
      <c r="B175" s="5"/>
      <c r="C175" s="8" t="s">
        <v>26</v>
      </c>
    </row>
    <row r="176" spans="1:22" ht="32.25" x14ac:dyDescent="0.25">
      <c r="C176" s="23" t="s">
        <v>13</v>
      </c>
      <c r="D176" s="26" t="s">
        <v>21</v>
      </c>
      <c r="E176" s="26" t="s">
        <v>14</v>
      </c>
      <c r="F176" s="23" t="s">
        <v>12</v>
      </c>
      <c r="G176" s="23" t="s">
        <v>15</v>
      </c>
      <c r="H176" s="24" t="s">
        <v>1</v>
      </c>
      <c r="I176" s="25" t="s">
        <v>25</v>
      </c>
      <c r="J176" s="23" t="s">
        <v>2</v>
      </c>
      <c r="K176" s="116" t="s">
        <v>32</v>
      </c>
      <c r="L176" s="26" t="s">
        <v>22</v>
      </c>
      <c r="M176" s="25" t="s">
        <v>7</v>
      </c>
      <c r="N176" s="25" t="s">
        <v>16</v>
      </c>
      <c r="O176" s="25" t="s">
        <v>17</v>
      </c>
      <c r="P176" s="25" t="s">
        <v>18</v>
      </c>
      <c r="Q176" s="26" t="s">
        <v>9</v>
      </c>
      <c r="R176" s="26" t="s">
        <v>23</v>
      </c>
      <c r="S176" s="25" t="s">
        <v>8</v>
      </c>
      <c r="T176" s="25" t="s">
        <v>19</v>
      </c>
      <c r="U176" s="25" t="s">
        <v>20</v>
      </c>
      <c r="V176" s="25" t="s">
        <v>24</v>
      </c>
    </row>
    <row r="177" spans="1:22" ht="30" x14ac:dyDescent="0.25">
      <c r="A177" t="s">
        <v>54</v>
      </c>
      <c r="C177" s="123" t="s">
        <v>132</v>
      </c>
      <c r="D177" s="10">
        <f>0.023*E177</f>
        <v>7.1477099999999991</v>
      </c>
      <c r="E177" s="10">
        <v>310.77</v>
      </c>
      <c r="F177" s="10">
        <v>1</v>
      </c>
      <c r="G177" s="29">
        <f>D177/E177</f>
        <v>2.3E-2</v>
      </c>
      <c r="H177" s="9"/>
      <c r="I177" s="9"/>
      <c r="J177" s="10" t="s">
        <v>31</v>
      </c>
      <c r="K177" s="10">
        <v>262.29000000000002</v>
      </c>
      <c r="L177" s="30">
        <f>K177*G178</f>
        <v>7.2392040000000009</v>
      </c>
      <c r="M177" s="9" t="s">
        <v>30</v>
      </c>
      <c r="N177" s="9">
        <v>57.5</v>
      </c>
      <c r="O177" s="9">
        <v>0.88900000000000001</v>
      </c>
      <c r="P177" s="13">
        <f>N177*O177</f>
        <v>51.1175</v>
      </c>
      <c r="Q177" s="10"/>
      <c r="R177" s="10"/>
      <c r="S177" s="9"/>
      <c r="T177" s="9"/>
      <c r="U177" s="9"/>
      <c r="V177" s="13">
        <f>T177*U177</f>
        <v>0</v>
      </c>
    </row>
    <row r="178" spans="1:22" x14ac:dyDescent="0.25">
      <c r="C178" s="10" t="s">
        <v>34</v>
      </c>
      <c r="D178" s="10">
        <f>E178*G178</f>
        <v>2.984664</v>
      </c>
      <c r="E178" s="10">
        <v>108.14</v>
      </c>
      <c r="F178" s="10">
        <v>1.2</v>
      </c>
      <c r="G178" s="29">
        <f>G177*F178</f>
        <v>2.76E-2</v>
      </c>
      <c r="H178" s="1"/>
      <c r="I178" s="1"/>
      <c r="J178" s="34" t="s">
        <v>37</v>
      </c>
      <c r="K178" s="35">
        <v>335.98</v>
      </c>
      <c r="L178" s="30">
        <f>K178*G178</f>
        <v>9.2730480000000011</v>
      </c>
      <c r="M178" s="1"/>
      <c r="N178" s="3"/>
      <c r="O178" s="3"/>
      <c r="P178" s="27">
        <f t="shared" ref="P178" si="26">N178*O178</f>
        <v>0</v>
      </c>
      <c r="Q178" s="10"/>
      <c r="R178" s="10"/>
      <c r="S178" s="9"/>
      <c r="T178" s="9"/>
      <c r="U178" s="9"/>
      <c r="V178" s="13">
        <f t="shared" ref="V178" si="27">T178*U178</f>
        <v>0</v>
      </c>
    </row>
    <row r="179" spans="1:22" x14ac:dyDescent="0.25">
      <c r="C179" s="12" t="s">
        <v>4</v>
      </c>
      <c r="D179" s="13">
        <f>SUM(D177:D178)</f>
        <v>10.132373999999999</v>
      </c>
      <c r="E179" s="13">
        <f>SUM(E177:E178)</f>
        <v>418.90999999999997</v>
      </c>
      <c r="F179" s="12"/>
      <c r="G179" s="29">
        <f>SUM(G177:G178)</f>
        <v>5.0599999999999999E-2</v>
      </c>
      <c r="I179" s="13">
        <f>SUM(I177:I178)</f>
        <v>0</v>
      </c>
      <c r="L179" s="30">
        <f>SUM(L177:L178)</f>
        <v>16.512252000000004</v>
      </c>
      <c r="P179" s="13">
        <f>SUM(P177:P178)</f>
        <v>51.1175</v>
      </c>
      <c r="R179" s="13">
        <f>SUM(R177:R178)</f>
        <v>0</v>
      </c>
      <c r="V179" s="13">
        <f>SUM(V177:V178)</f>
        <v>0</v>
      </c>
    </row>
    <row r="180" spans="1:22" x14ac:dyDescent="0.25">
      <c r="C180" s="5"/>
      <c r="D180" s="4"/>
      <c r="E180" s="4"/>
      <c r="F180" s="4"/>
      <c r="G180" s="5"/>
      <c r="H180" s="5"/>
      <c r="I180" s="5"/>
      <c r="M180" s="5"/>
      <c r="N180" s="5"/>
      <c r="O180" s="5"/>
      <c r="P180" s="5"/>
      <c r="Q180" s="5"/>
      <c r="R180" s="5"/>
      <c r="S180" s="5"/>
      <c r="T180" s="5"/>
      <c r="U180" s="5"/>
      <c r="V180" s="5"/>
    </row>
    <row r="181" spans="1:22" x14ac:dyDescent="0.25">
      <c r="C181" s="5"/>
      <c r="D181" s="4"/>
      <c r="E181" s="4"/>
      <c r="F181" s="4"/>
      <c r="G181" s="5"/>
      <c r="H181" s="5"/>
      <c r="K181" s="14" t="s">
        <v>56</v>
      </c>
      <c r="L181" s="66">
        <f>(T183/G177)*100</f>
        <v>70</v>
      </c>
      <c r="O181" s="5"/>
      <c r="P181" s="5"/>
      <c r="Q181" s="5"/>
      <c r="R181" s="5"/>
      <c r="S181" s="5"/>
    </row>
    <row r="182" spans="1:22" x14ac:dyDescent="0.25">
      <c r="C182" s="5"/>
      <c r="D182" s="4"/>
      <c r="E182" s="4"/>
      <c r="F182" s="4"/>
      <c r="G182" s="5"/>
      <c r="H182" s="5"/>
      <c r="K182" s="7" t="s">
        <v>57</v>
      </c>
      <c r="L182" s="65">
        <f>(S183/(E179)*100)</f>
        <v>95.700747177197968</v>
      </c>
      <c r="R182" s="6" t="s">
        <v>10</v>
      </c>
      <c r="S182" s="6" t="s">
        <v>11</v>
      </c>
      <c r="T182" s="6" t="s">
        <v>0</v>
      </c>
    </row>
    <row r="183" spans="1:22" x14ac:dyDescent="0.25">
      <c r="C183" s="5"/>
      <c r="D183" s="4"/>
      <c r="E183" s="4"/>
      <c r="F183" s="4"/>
      <c r="G183" s="5"/>
      <c r="H183" s="5"/>
      <c r="K183" s="14" t="s">
        <v>58</v>
      </c>
      <c r="L183" s="66">
        <f>(R183/D179)*100</f>
        <v>63.701655702799762</v>
      </c>
      <c r="P183" s="5"/>
      <c r="Q183" s="6" t="s">
        <v>3</v>
      </c>
      <c r="R183" s="11">
        <f>S183*T183</f>
        <v>6.4544899999999998</v>
      </c>
      <c r="S183" s="11">
        <v>400.9</v>
      </c>
      <c r="T183" s="31">
        <f>G177*0.7</f>
        <v>1.61E-2</v>
      </c>
    </row>
    <row r="184" spans="1:22" ht="17.25" x14ac:dyDescent="0.25">
      <c r="C184" s="5"/>
      <c r="D184" s="4"/>
      <c r="E184" s="4"/>
      <c r="F184" s="4"/>
      <c r="G184" s="5"/>
      <c r="H184" s="5"/>
      <c r="K184" s="7" t="s">
        <v>59</v>
      </c>
      <c r="L184" s="16">
        <f>(D179+I179+L179+P179+R179+V179)/R183</f>
        <v>12.047756832840394</v>
      </c>
      <c r="O184" s="5"/>
      <c r="P184" s="5"/>
      <c r="S184" s="2"/>
      <c r="T184" s="4"/>
    </row>
    <row r="185" spans="1:22" ht="17.25" x14ac:dyDescent="0.25">
      <c r="C185" s="5"/>
      <c r="D185" s="4"/>
      <c r="E185" s="4"/>
      <c r="F185" s="4"/>
      <c r="G185" s="5"/>
      <c r="H185" s="5"/>
      <c r="I185" s="5"/>
      <c r="K185" s="17" t="s">
        <v>60</v>
      </c>
      <c r="L185" s="18">
        <f>(D179+I179+L179)/R183</f>
        <v>4.1280761144567588</v>
      </c>
      <c r="O185" s="5"/>
      <c r="P185" s="5"/>
      <c r="S185" s="5"/>
    </row>
    <row r="186" spans="1:22" ht="17.25" x14ac:dyDescent="0.25">
      <c r="C186" s="5"/>
      <c r="D186" s="4"/>
      <c r="E186" s="4"/>
      <c r="F186" s="4"/>
      <c r="G186" s="5"/>
      <c r="H186" s="5"/>
      <c r="I186" s="5"/>
      <c r="K186" s="19" t="s">
        <v>61</v>
      </c>
      <c r="L186" s="20">
        <f>(P179+V179)/R183</f>
        <v>7.9196807183836366</v>
      </c>
      <c r="M186" s="5"/>
      <c r="N186" s="5"/>
      <c r="O186" s="5"/>
      <c r="P186" s="5"/>
      <c r="U186" s="5"/>
      <c r="V186" s="5"/>
    </row>
    <row r="187" spans="1:22" x14ac:dyDescent="0.25">
      <c r="C187" s="8"/>
      <c r="D187"/>
      <c r="E187" s="4"/>
      <c r="F187" s="4"/>
      <c r="G187" s="5"/>
      <c r="H187" s="5"/>
      <c r="I187" s="5"/>
      <c r="K187" s="5"/>
      <c r="M187" s="5"/>
      <c r="N187" s="5"/>
      <c r="O187" s="5"/>
      <c r="P187" s="5"/>
      <c r="Q187" s="5"/>
      <c r="R187" s="5"/>
      <c r="S187" s="5"/>
      <c r="T187" s="5"/>
      <c r="U187" s="5"/>
      <c r="V187" s="5"/>
    </row>
    <row r="188" spans="1:22" x14ac:dyDescent="0.25">
      <c r="B188" s="5"/>
      <c r="C188" s="8" t="s">
        <v>26</v>
      </c>
    </row>
    <row r="189" spans="1:22" ht="32.25" x14ac:dyDescent="0.25">
      <c r="C189" s="23" t="s">
        <v>13</v>
      </c>
      <c r="D189" s="26" t="s">
        <v>21</v>
      </c>
      <c r="E189" s="26" t="s">
        <v>14</v>
      </c>
      <c r="F189" s="23" t="s">
        <v>12</v>
      </c>
      <c r="G189" s="23" t="s">
        <v>15</v>
      </c>
      <c r="H189" s="24" t="s">
        <v>1</v>
      </c>
      <c r="I189" s="25" t="s">
        <v>25</v>
      </c>
      <c r="J189" s="23" t="s">
        <v>2</v>
      </c>
      <c r="K189" s="116" t="s">
        <v>32</v>
      </c>
      <c r="L189" s="26" t="s">
        <v>22</v>
      </c>
      <c r="M189" s="25" t="s">
        <v>7</v>
      </c>
      <c r="N189" s="25" t="s">
        <v>16</v>
      </c>
      <c r="O189" s="25" t="s">
        <v>17</v>
      </c>
      <c r="P189" s="25" t="s">
        <v>18</v>
      </c>
      <c r="Q189" s="26" t="s">
        <v>9</v>
      </c>
      <c r="R189" s="26" t="s">
        <v>23</v>
      </c>
      <c r="S189" s="25" t="s">
        <v>8</v>
      </c>
      <c r="T189" s="25" t="s">
        <v>19</v>
      </c>
      <c r="U189" s="25" t="s">
        <v>20</v>
      </c>
      <c r="V189" s="25" t="s">
        <v>24</v>
      </c>
    </row>
    <row r="190" spans="1:22" x14ac:dyDescent="0.25">
      <c r="A190" t="s">
        <v>55</v>
      </c>
      <c r="C190" s="121" t="s">
        <v>50</v>
      </c>
      <c r="D190" s="10">
        <f>0.023*E190</f>
        <v>10.131499999999999</v>
      </c>
      <c r="E190" s="10">
        <v>440.5</v>
      </c>
      <c r="F190" s="10">
        <v>1</v>
      </c>
      <c r="G190" s="29">
        <f>D190/E190</f>
        <v>2.2999999999999996E-2</v>
      </c>
      <c r="H190" s="9"/>
      <c r="I190" s="9"/>
      <c r="J190" s="10" t="s">
        <v>31</v>
      </c>
      <c r="K190" s="10">
        <v>262.29000000000002</v>
      </c>
      <c r="L190" s="30">
        <f>K190*G191</f>
        <v>7.239204</v>
      </c>
      <c r="M190" s="9" t="s">
        <v>30</v>
      </c>
      <c r="N190" s="9">
        <v>57.5</v>
      </c>
      <c r="O190" s="9">
        <v>0.88900000000000001</v>
      </c>
      <c r="P190" s="13">
        <f>N190*O190</f>
        <v>51.1175</v>
      </c>
      <c r="Q190" s="10"/>
      <c r="R190" s="10"/>
      <c r="S190" s="9"/>
      <c r="T190" s="9"/>
      <c r="U190" s="9"/>
      <c r="V190" s="13">
        <f>T190*U190</f>
        <v>0</v>
      </c>
    </row>
    <row r="191" spans="1:22" x14ac:dyDescent="0.25">
      <c r="C191" s="10" t="s">
        <v>34</v>
      </c>
      <c r="D191" s="10">
        <f>E191*G191</f>
        <v>2.9846639999999995</v>
      </c>
      <c r="E191" s="10">
        <v>108.14</v>
      </c>
      <c r="F191" s="10">
        <v>1.2</v>
      </c>
      <c r="G191" s="29">
        <f>G190*F191</f>
        <v>2.7599999999999996E-2</v>
      </c>
      <c r="H191" s="1"/>
      <c r="I191" s="1"/>
      <c r="J191" s="34" t="s">
        <v>37</v>
      </c>
      <c r="K191" s="35">
        <v>335.98</v>
      </c>
      <c r="L191" s="30">
        <f>K191*G191</f>
        <v>9.2730479999999993</v>
      </c>
      <c r="M191" s="1"/>
      <c r="N191" s="3"/>
      <c r="O191" s="3"/>
      <c r="P191" s="27">
        <f t="shared" ref="P191" si="28">N191*O191</f>
        <v>0</v>
      </c>
      <c r="Q191" s="10"/>
      <c r="R191" s="10"/>
      <c r="S191" s="9"/>
      <c r="T191" s="9"/>
      <c r="U191" s="9"/>
      <c r="V191" s="13">
        <f t="shared" ref="V191" si="29">T191*U191</f>
        <v>0</v>
      </c>
    </row>
    <row r="192" spans="1:22" x14ac:dyDescent="0.25">
      <c r="C192" s="12" t="s">
        <v>4</v>
      </c>
      <c r="D192" s="13">
        <f>SUM(D190:D191)</f>
        <v>13.116163999999998</v>
      </c>
      <c r="E192" s="13">
        <f>SUM(E190:E191)</f>
        <v>548.64</v>
      </c>
      <c r="F192" s="12"/>
      <c r="G192" s="29">
        <f>SUM(G190:G191)</f>
        <v>5.0599999999999992E-2</v>
      </c>
      <c r="I192" s="13">
        <f>SUM(I190:I191)</f>
        <v>0</v>
      </c>
      <c r="L192" s="30">
        <f>SUM(L190:L191)</f>
        <v>16.512252</v>
      </c>
      <c r="P192" s="13">
        <f>SUM(P190:P191)</f>
        <v>51.1175</v>
      </c>
      <c r="R192" s="13">
        <f>SUM(R190:R191)</f>
        <v>0</v>
      </c>
      <c r="V192" s="13">
        <f>SUM(V190:V191)</f>
        <v>0</v>
      </c>
    </row>
    <row r="193" spans="1:22" x14ac:dyDescent="0.25">
      <c r="C193" s="5"/>
      <c r="D193" s="4"/>
      <c r="E193" s="4"/>
      <c r="F193" s="4"/>
      <c r="G193" s="5"/>
      <c r="H193" s="5"/>
      <c r="I193" s="5"/>
      <c r="M193" s="5"/>
      <c r="N193" s="5"/>
      <c r="O193" s="5"/>
      <c r="P193" s="5"/>
      <c r="Q193" s="5"/>
      <c r="R193" s="5"/>
      <c r="S193" s="5"/>
      <c r="T193" s="5"/>
      <c r="U193" s="5"/>
      <c r="V193" s="5"/>
    </row>
    <row r="194" spans="1:22" x14ac:dyDescent="0.25">
      <c r="C194" s="5"/>
      <c r="D194" s="4"/>
      <c r="E194" s="4"/>
      <c r="F194" s="4"/>
      <c r="G194" s="5"/>
      <c r="H194" s="5"/>
      <c r="K194" s="14" t="s">
        <v>56</v>
      </c>
      <c r="L194" s="66">
        <f>(T196/G190)*100</f>
        <v>70</v>
      </c>
      <c r="O194" s="5"/>
      <c r="P194" s="5"/>
      <c r="Q194" s="5"/>
      <c r="R194" s="5"/>
      <c r="S194" s="5"/>
    </row>
    <row r="195" spans="1:22" x14ac:dyDescent="0.25">
      <c r="C195" s="5"/>
      <c r="D195" s="4"/>
      <c r="E195" s="4"/>
      <c r="F195" s="4"/>
      <c r="G195" s="5"/>
      <c r="H195" s="5"/>
      <c r="K195" s="7" t="s">
        <v>57</v>
      </c>
      <c r="L195" s="65">
        <f>(S196/(E192)*100)</f>
        <v>96.715514727325754</v>
      </c>
      <c r="R195" s="6" t="s">
        <v>10</v>
      </c>
      <c r="S195" s="6" t="s">
        <v>11</v>
      </c>
      <c r="T195" s="6" t="s">
        <v>0</v>
      </c>
    </row>
    <row r="196" spans="1:22" x14ac:dyDescent="0.25">
      <c r="C196" s="5"/>
      <c r="D196" s="4"/>
      <c r="E196" s="4"/>
      <c r="F196" s="4"/>
      <c r="G196" s="5"/>
      <c r="H196" s="5"/>
      <c r="K196" s="14" t="s">
        <v>58</v>
      </c>
      <c r="L196" s="66">
        <f>(R196/D192)*100</f>
        <v>65.133235601506655</v>
      </c>
      <c r="P196" s="5"/>
      <c r="Q196" s="6" t="s">
        <v>3</v>
      </c>
      <c r="R196" s="11">
        <f>S196*T196</f>
        <v>8.5429819999999985</v>
      </c>
      <c r="S196" s="11">
        <v>530.62</v>
      </c>
      <c r="T196" s="31">
        <f>G190*0.7</f>
        <v>1.6099999999999996E-2</v>
      </c>
    </row>
    <row r="197" spans="1:22" ht="17.25" x14ac:dyDescent="0.25">
      <c r="C197" s="5"/>
      <c r="D197" s="4"/>
      <c r="E197" s="4"/>
      <c r="F197" s="4"/>
      <c r="G197" s="5"/>
      <c r="H197" s="5"/>
      <c r="K197" s="7" t="s">
        <v>59</v>
      </c>
      <c r="L197" s="16">
        <f>(D192+I192+L192+P192+R192+V192)/R196</f>
        <v>9.4517249363278548</v>
      </c>
      <c r="O197" s="5"/>
      <c r="P197" s="5"/>
      <c r="S197" s="2"/>
      <c r="T197" s="4"/>
    </row>
    <row r="198" spans="1:22" ht="17.25" x14ac:dyDescent="0.25">
      <c r="C198" s="5"/>
      <c r="D198" s="4"/>
      <c r="E198" s="4"/>
      <c r="F198" s="4"/>
      <c r="G198" s="5"/>
      <c r="H198" s="5"/>
      <c r="I198" s="5"/>
      <c r="K198" s="17" t="s">
        <v>60</v>
      </c>
      <c r="L198" s="18">
        <f>(D192+I192+L192)/R196</f>
        <v>3.4681585422982284</v>
      </c>
      <c r="O198" s="5"/>
      <c r="P198" s="5"/>
      <c r="S198" s="5"/>
    </row>
    <row r="199" spans="1:22" ht="17.25" x14ac:dyDescent="0.25">
      <c r="C199" s="5"/>
      <c r="D199" s="4"/>
      <c r="E199" s="4"/>
      <c r="F199" s="4"/>
      <c r="G199" s="5"/>
      <c r="H199" s="5"/>
      <c r="I199" s="5"/>
      <c r="K199" s="19" t="s">
        <v>61</v>
      </c>
      <c r="L199" s="20">
        <f>(P192+V192)/R196</f>
        <v>5.9835663940296264</v>
      </c>
      <c r="M199" s="5"/>
      <c r="N199" s="5"/>
      <c r="O199" s="5"/>
      <c r="P199" s="5"/>
      <c r="U199" s="5"/>
      <c r="V199" s="5"/>
    </row>
    <row r="200" spans="1:22" x14ac:dyDescent="0.25">
      <c r="C200" s="8"/>
      <c r="D200"/>
      <c r="E200" s="4"/>
      <c r="F200" s="4"/>
      <c r="G200" s="5"/>
      <c r="H200" s="5"/>
      <c r="I200" s="5"/>
      <c r="K200" s="5"/>
      <c r="M200" s="5"/>
      <c r="N200" s="5"/>
      <c r="O200" s="5"/>
      <c r="P200" s="5"/>
      <c r="Q200" s="5"/>
      <c r="R200" s="5"/>
      <c r="S200" s="5"/>
      <c r="T200" s="5"/>
      <c r="U200" s="5"/>
      <c r="V200" s="5"/>
    </row>
    <row r="201" spans="1:22" x14ac:dyDescent="0.25">
      <c r="C201" s="8"/>
      <c r="D201"/>
      <c r="E201" s="4"/>
      <c r="F201" s="4"/>
      <c r="G201" s="5"/>
      <c r="H201" s="5"/>
      <c r="I201" s="5"/>
      <c r="M201" s="5"/>
      <c r="N201" s="5"/>
      <c r="O201" s="5"/>
      <c r="P201" s="5"/>
      <c r="Q201" s="5"/>
      <c r="R201" s="5"/>
      <c r="S201" s="5"/>
      <c r="T201" s="5"/>
      <c r="U201" s="5"/>
      <c r="V201" s="5"/>
    </row>
    <row r="202" spans="1:22" s="41" customFormat="1" x14ac:dyDescent="0.25">
      <c r="A202" s="40" t="s">
        <v>77</v>
      </c>
      <c r="D202" s="42"/>
      <c r="E202" s="42"/>
      <c r="F202" s="42"/>
    </row>
    <row r="203" spans="1:22" x14ac:dyDescent="0.25">
      <c r="B203" s="5"/>
      <c r="C203" s="8" t="s">
        <v>26</v>
      </c>
    </row>
    <row r="204" spans="1:22" ht="32.25" x14ac:dyDescent="0.25">
      <c r="C204" s="23" t="s">
        <v>13</v>
      </c>
      <c r="D204" s="26" t="s">
        <v>21</v>
      </c>
      <c r="E204" s="26" t="s">
        <v>14</v>
      </c>
      <c r="F204" s="23" t="s">
        <v>12</v>
      </c>
      <c r="G204" s="23" t="s">
        <v>15</v>
      </c>
      <c r="H204" s="24" t="s">
        <v>1</v>
      </c>
      <c r="I204" s="25" t="s">
        <v>25</v>
      </c>
      <c r="J204" s="23" t="s">
        <v>2</v>
      </c>
      <c r="K204" s="26" t="s">
        <v>32</v>
      </c>
      <c r="L204" s="26" t="s">
        <v>22</v>
      </c>
      <c r="M204" s="25" t="s">
        <v>7</v>
      </c>
      <c r="N204" s="25" t="s">
        <v>16</v>
      </c>
      <c r="O204" s="25" t="s">
        <v>17</v>
      </c>
      <c r="P204" s="25" t="s">
        <v>18</v>
      </c>
      <c r="Q204" s="26" t="s">
        <v>9</v>
      </c>
      <c r="R204" s="26" t="s">
        <v>23</v>
      </c>
      <c r="S204" s="25" t="s">
        <v>8</v>
      </c>
      <c r="T204" s="25" t="s">
        <v>19</v>
      </c>
      <c r="U204" s="25" t="s">
        <v>20</v>
      </c>
      <c r="V204" s="25" t="s">
        <v>24</v>
      </c>
    </row>
    <row r="205" spans="1:22" x14ac:dyDescent="0.25">
      <c r="A205" t="s">
        <v>51</v>
      </c>
      <c r="C205" s="121" t="s">
        <v>28</v>
      </c>
      <c r="D205" s="10">
        <f>0.023*E205</f>
        <v>2.8087599999999999</v>
      </c>
      <c r="E205" s="10">
        <v>122.12</v>
      </c>
      <c r="F205" s="10">
        <v>1</v>
      </c>
      <c r="G205" s="12">
        <f>D205/E205</f>
        <v>2.3E-2</v>
      </c>
      <c r="H205" s="9"/>
      <c r="I205" s="9"/>
      <c r="J205" s="10" t="s">
        <v>31</v>
      </c>
      <c r="K205" s="10">
        <v>262.29000000000002</v>
      </c>
      <c r="L205" s="30">
        <f>G206*K205</f>
        <v>7.2392040000000009</v>
      </c>
      <c r="M205" s="9" t="s">
        <v>30</v>
      </c>
      <c r="N205" s="9">
        <v>57.5</v>
      </c>
      <c r="O205" s="9">
        <v>0.88900000000000001</v>
      </c>
      <c r="P205" s="13">
        <f>N205*O205</f>
        <v>51.1175</v>
      </c>
      <c r="Q205" s="10"/>
      <c r="R205" s="10"/>
      <c r="S205" s="9"/>
      <c r="T205" s="9"/>
      <c r="U205" s="9"/>
      <c r="V205" s="13">
        <f>T205*U205</f>
        <v>0</v>
      </c>
    </row>
    <row r="206" spans="1:22" x14ac:dyDescent="0.25">
      <c r="C206" s="10" t="s">
        <v>34</v>
      </c>
      <c r="D206" s="10">
        <f>E206*G206</f>
        <v>2.984664</v>
      </c>
      <c r="E206" s="10">
        <v>108.14</v>
      </c>
      <c r="F206" s="10">
        <v>1.2</v>
      </c>
      <c r="G206" s="12">
        <f>G205*F206</f>
        <v>2.76E-2</v>
      </c>
      <c r="H206" s="1"/>
      <c r="I206" s="1"/>
      <c r="J206" s="34" t="s">
        <v>37</v>
      </c>
      <c r="K206" s="35">
        <v>335.98</v>
      </c>
      <c r="L206" s="30">
        <f>G206*K206</f>
        <v>9.2730480000000011</v>
      </c>
      <c r="M206" s="1"/>
      <c r="N206" s="3"/>
      <c r="O206" s="3"/>
      <c r="P206" s="12">
        <f t="shared" ref="P206" si="30">N206*O206</f>
        <v>0</v>
      </c>
      <c r="Q206" s="10"/>
      <c r="R206" s="10"/>
      <c r="S206" s="9"/>
      <c r="T206" s="9"/>
      <c r="U206" s="9"/>
      <c r="V206" s="13">
        <f t="shared" ref="V206" si="31">T206*U206</f>
        <v>0</v>
      </c>
    </row>
    <row r="207" spans="1:22" x14ac:dyDescent="0.25">
      <c r="C207" s="12" t="s">
        <v>4</v>
      </c>
      <c r="D207" s="13">
        <f>SUM(D205:D206)</f>
        <v>5.7934239999999999</v>
      </c>
      <c r="E207" s="13">
        <f>SUM(E205:E206)</f>
        <v>230.26</v>
      </c>
      <c r="F207" s="12"/>
      <c r="G207" s="12">
        <f>SUM(G205:G206)</f>
        <v>5.0599999999999999E-2</v>
      </c>
      <c r="I207" s="32">
        <f>SUM(I205:I206)</f>
        <v>0</v>
      </c>
      <c r="L207" s="33">
        <f>SUM(L205:L206)</f>
        <v>16.512252000000004</v>
      </c>
      <c r="P207" s="32">
        <f>SUM(P205:P206)</f>
        <v>51.1175</v>
      </c>
      <c r="R207" s="32">
        <f>SUM(R205:R206)</f>
        <v>0</v>
      </c>
      <c r="V207" s="32">
        <f>SUM(V205:V206)</f>
        <v>0</v>
      </c>
    </row>
    <row r="208" spans="1:22" x14ac:dyDescent="0.25">
      <c r="C208" s="5"/>
      <c r="D208" s="4"/>
      <c r="E208" s="4"/>
      <c r="F208" s="4"/>
      <c r="G208" s="5"/>
      <c r="H208" s="5"/>
      <c r="I208" s="5"/>
      <c r="M208" s="5"/>
      <c r="N208" s="5"/>
      <c r="O208" s="5"/>
      <c r="P208" s="5"/>
      <c r="Q208" s="5"/>
      <c r="R208" s="5"/>
      <c r="S208" s="5"/>
      <c r="T208" s="5"/>
      <c r="U208" s="5"/>
      <c r="V208" s="5"/>
    </row>
    <row r="209" spans="1:22" x14ac:dyDescent="0.25">
      <c r="C209" s="5"/>
      <c r="D209" s="4"/>
      <c r="E209" s="4"/>
      <c r="F209" s="4"/>
      <c r="G209" s="5"/>
      <c r="H209" s="5"/>
      <c r="K209" s="14" t="s">
        <v>56</v>
      </c>
      <c r="L209" s="66">
        <f>(T211/G205)*100</f>
        <v>50</v>
      </c>
      <c r="O209" s="5"/>
      <c r="P209" s="5"/>
      <c r="Q209" s="5"/>
      <c r="R209" s="5"/>
      <c r="S209" s="5"/>
    </row>
    <row r="210" spans="1:22" x14ac:dyDescent="0.25">
      <c r="C210" s="5"/>
      <c r="D210" s="4"/>
      <c r="E210" s="4"/>
      <c r="F210" s="4"/>
      <c r="G210" s="5"/>
      <c r="H210" s="5"/>
      <c r="K210" s="7" t="s">
        <v>57</v>
      </c>
      <c r="L210" s="65">
        <f>(S211/(E207)*100)</f>
        <v>92.178407018153393</v>
      </c>
      <c r="R210" s="6" t="s">
        <v>10</v>
      </c>
      <c r="S210" s="6" t="s">
        <v>11</v>
      </c>
      <c r="T210" s="6" t="s">
        <v>0</v>
      </c>
    </row>
    <row r="211" spans="1:22" x14ac:dyDescent="0.25">
      <c r="C211" s="5"/>
      <c r="D211" s="4"/>
      <c r="E211" s="4"/>
      <c r="F211" s="4"/>
      <c r="G211" s="5"/>
      <c r="H211" s="5"/>
      <c r="K211" s="14" t="s">
        <v>58</v>
      </c>
      <c r="L211" s="66">
        <f>(R211/D207)*100</f>
        <v>42.131820491647083</v>
      </c>
      <c r="P211" s="5"/>
      <c r="Q211" s="6" t="s">
        <v>3</v>
      </c>
      <c r="R211" s="11">
        <f>S211*T211</f>
        <v>2.4408750000000001</v>
      </c>
      <c r="S211" s="11">
        <v>212.25</v>
      </c>
      <c r="T211" s="31">
        <f>G205*0.5</f>
        <v>1.15E-2</v>
      </c>
    </row>
    <row r="212" spans="1:22" ht="17.25" x14ac:dyDescent="0.25">
      <c r="C212" s="5"/>
      <c r="D212" s="4"/>
      <c r="E212" s="4"/>
      <c r="F212" s="4"/>
      <c r="G212" s="5"/>
      <c r="H212" s="5"/>
      <c r="K212" s="7" t="s">
        <v>59</v>
      </c>
      <c r="L212" s="16">
        <f>(D207+I207+L207+P207+R207+V207)/R211</f>
        <v>30.080678445229687</v>
      </c>
      <c r="O212" s="5"/>
      <c r="P212" s="5"/>
      <c r="S212" s="2"/>
      <c r="T212" s="4"/>
    </row>
    <row r="213" spans="1:22" ht="17.25" x14ac:dyDescent="0.25">
      <c r="C213" s="5"/>
      <c r="D213" s="4"/>
      <c r="E213" s="4"/>
      <c r="F213" s="4"/>
      <c r="G213" s="5"/>
      <c r="H213" s="5"/>
      <c r="I213" s="5"/>
      <c r="K213" s="17" t="s">
        <v>60</v>
      </c>
      <c r="L213" s="18">
        <f>(D207+I207+L207)/R211</f>
        <v>9.138393404004713</v>
      </c>
      <c r="O213" s="5"/>
      <c r="P213" s="5"/>
      <c r="S213" s="5"/>
    </row>
    <row r="214" spans="1:22" ht="17.25" x14ac:dyDescent="0.25">
      <c r="C214" s="5"/>
      <c r="D214" s="4"/>
      <c r="E214" s="4"/>
      <c r="F214" s="4"/>
      <c r="G214" s="5"/>
      <c r="H214" s="5"/>
      <c r="I214" s="5"/>
      <c r="K214" s="19" t="s">
        <v>61</v>
      </c>
      <c r="L214" s="20">
        <f>(P207+V207)/R211</f>
        <v>20.94228504122497</v>
      </c>
      <c r="M214" s="5"/>
      <c r="N214" s="17" t="s">
        <v>131</v>
      </c>
      <c r="O214" s="17">
        <f>G205/N205*1000</f>
        <v>0.4</v>
      </c>
      <c r="P214" s="5"/>
      <c r="U214" s="5"/>
      <c r="V214" s="5"/>
    </row>
    <row r="215" spans="1:22" x14ac:dyDescent="0.25">
      <c r="C215" s="8"/>
      <c r="D215"/>
      <c r="E215" s="4"/>
      <c r="F215" s="4"/>
      <c r="G215" s="5"/>
      <c r="H215" s="5"/>
      <c r="I215" s="5"/>
      <c r="K215" s="5"/>
      <c r="M215" s="5"/>
      <c r="N215" s="5"/>
      <c r="O215" s="5"/>
      <c r="P215" s="5"/>
      <c r="Q215" s="5"/>
      <c r="R215" s="5"/>
      <c r="S215" s="5"/>
      <c r="T215" s="5"/>
      <c r="U215" s="5"/>
      <c r="V215" s="5"/>
    </row>
    <row r="216" spans="1:22" x14ac:dyDescent="0.25">
      <c r="B216" s="8"/>
      <c r="C216" s="8" t="s">
        <v>26</v>
      </c>
    </row>
    <row r="217" spans="1:22" ht="32.25" x14ac:dyDescent="0.25">
      <c r="C217" s="23" t="s">
        <v>13</v>
      </c>
      <c r="D217" s="26" t="s">
        <v>21</v>
      </c>
      <c r="E217" s="26" t="s">
        <v>14</v>
      </c>
      <c r="F217" s="23" t="s">
        <v>12</v>
      </c>
      <c r="G217" s="23" t="s">
        <v>15</v>
      </c>
      <c r="H217" s="24" t="s">
        <v>1</v>
      </c>
      <c r="I217" s="25" t="s">
        <v>25</v>
      </c>
      <c r="J217" s="23" t="s">
        <v>2</v>
      </c>
      <c r="K217" s="116" t="s">
        <v>32</v>
      </c>
      <c r="L217" s="26" t="s">
        <v>22</v>
      </c>
      <c r="M217" s="25" t="s">
        <v>7</v>
      </c>
      <c r="N217" s="25" t="s">
        <v>16</v>
      </c>
      <c r="O217" s="25" t="s">
        <v>17</v>
      </c>
      <c r="P217" s="25" t="s">
        <v>18</v>
      </c>
      <c r="Q217" s="26" t="s">
        <v>9</v>
      </c>
      <c r="R217" s="26" t="s">
        <v>23</v>
      </c>
      <c r="S217" s="25" t="s">
        <v>8</v>
      </c>
      <c r="T217" s="25" t="s">
        <v>19</v>
      </c>
      <c r="U217" s="25" t="s">
        <v>20</v>
      </c>
      <c r="V217" s="25" t="s">
        <v>24</v>
      </c>
    </row>
    <row r="218" spans="1:22" x14ac:dyDescent="0.25">
      <c r="A218" t="s">
        <v>52</v>
      </c>
      <c r="C218" s="121" t="s">
        <v>33</v>
      </c>
      <c r="D218" s="10">
        <f>0.023*E218</f>
        <v>3.6011099999999998</v>
      </c>
      <c r="E218" s="10">
        <v>156.57</v>
      </c>
      <c r="F218" s="10">
        <v>1</v>
      </c>
      <c r="G218" s="29">
        <f>D218/E218</f>
        <v>2.3E-2</v>
      </c>
      <c r="H218" s="9"/>
      <c r="I218" s="9"/>
      <c r="J218" s="10" t="s">
        <v>31</v>
      </c>
      <c r="K218" s="10">
        <v>262.29000000000002</v>
      </c>
      <c r="L218" s="30">
        <f>K218*G219</f>
        <v>7.2392040000000009</v>
      </c>
      <c r="M218" s="9" t="s">
        <v>30</v>
      </c>
      <c r="N218" s="9">
        <v>57.5</v>
      </c>
      <c r="O218" s="9">
        <v>0.88900000000000001</v>
      </c>
      <c r="P218" s="13">
        <f>N218*O218</f>
        <v>51.1175</v>
      </c>
      <c r="Q218" s="10"/>
      <c r="R218" s="10"/>
      <c r="S218" s="9"/>
      <c r="T218" s="9"/>
      <c r="U218" s="9"/>
      <c r="V218" s="13">
        <f>T218*U218</f>
        <v>0</v>
      </c>
    </row>
    <row r="219" spans="1:22" x14ac:dyDescent="0.25">
      <c r="C219" s="10" t="s">
        <v>34</v>
      </c>
      <c r="D219" s="10">
        <f>E219*G219</f>
        <v>2.984664</v>
      </c>
      <c r="E219" s="10">
        <v>108.14</v>
      </c>
      <c r="F219" s="10">
        <v>1.2</v>
      </c>
      <c r="G219" s="29">
        <f>G218*F219</f>
        <v>2.76E-2</v>
      </c>
      <c r="H219" s="1"/>
      <c r="I219" s="1"/>
      <c r="J219" s="34" t="s">
        <v>37</v>
      </c>
      <c r="K219" s="35">
        <v>335.98</v>
      </c>
      <c r="L219" s="30">
        <f>K219*G219</f>
        <v>9.2730480000000011</v>
      </c>
      <c r="M219" s="1"/>
      <c r="N219" s="3"/>
      <c r="O219" s="3"/>
      <c r="P219" s="27">
        <f t="shared" ref="P219" si="32">N219*O219</f>
        <v>0</v>
      </c>
      <c r="Q219" s="10"/>
      <c r="R219" s="10"/>
      <c r="S219" s="9"/>
      <c r="T219" s="9"/>
      <c r="U219" s="9"/>
      <c r="V219" s="13">
        <f t="shared" ref="V219" si="33">T219*U219</f>
        <v>0</v>
      </c>
    </row>
    <row r="220" spans="1:22" x14ac:dyDescent="0.25">
      <c r="C220" s="12" t="s">
        <v>4</v>
      </c>
      <c r="D220" s="13">
        <f>SUM(D218:D219)</f>
        <v>6.5857739999999998</v>
      </c>
      <c r="E220" s="13">
        <f>SUM(E218:E219)</f>
        <v>264.70999999999998</v>
      </c>
      <c r="F220" s="12"/>
      <c r="G220" s="29">
        <f>SUM(G218:G219)</f>
        <v>5.0599999999999999E-2</v>
      </c>
      <c r="I220" s="13">
        <f>SUM(I218:I219)</f>
        <v>0</v>
      </c>
      <c r="L220" s="30">
        <f>SUM(L218:L219)</f>
        <v>16.512252000000004</v>
      </c>
      <c r="P220" s="13">
        <f>SUM(P218:P219)</f>
        <v>51.1175</v>
      </c>
      <c r="R220" s="13">
        <f>SUM(R218:R219)</f>
        <v>0</v>
      </c>
      <c r="V220" s="13">
        <f>SUM(V218:V219)</f>
        <v>0</v>
      </c>
    </row>
    <row r="221" spans="1:22" x14ac:dyDescent="0.25">
      <c r="C221" s="5"/>
      <c r="D221" s="4"/>
      <c r="E221" s="4"/>
      <c r="F221" s="4"/>
      <c r="G221" s="5"/>
      <c r="H221" s="5"/>
      <c r="I221" s="5"/>
      <c r="M221" s="5"/>
      <c r="N221" s="5"/>
      <c r="O221" s="5"/>
      <c r="P221" s="5"/>
      <c r="Q221" s="5"/>
      <c r="R221" s="5"/>
      <c r="S221" s="5"/>
      <c r="T221" s="5"/>
      <c r="U221" s="5"/>
      <c r="V221" s="5"/>
    </row>
    <row r="222" spans="1:22" x14ac:dyDescent="0.25">
      <c r="B222" s="5"/>
      <c r="C222" s="5"/>
      <c r="D222" s="4"/>
      <c r="E222" s="4"/>
      <c r="F222" s="4"/>
      <c r="G222" s="5"/>
      <c r="H222" s="5"/>
      <c r="K222" s="14" t="s">
        <v>56</v>
      </c>
      <c r="L222" s="66">
        <f>(T224/G218)*100</f>
        <v>50</v>
      </c>
      <c r="O222" s="5"/>
      <c r="P222" s="5"/>
      <c r="Q222" s="5"/>
      <c r="R222" s="5"/>
      <c r="S222" s="5"/>
    </row>
    <row r="223" spans="1:22" x14ac:dyDescent="0.25">
      <c r="B223" s="5"/>
      <c r="C223" s="5"/>
      <c r="D223" s="4"/>
      <c r="E223" s="4"/>
      <c r="F223" s="4"/>
      <c r="G223" s="5"/>
      <c r="H223" s="5"/>
      <c r="K223" s="7" t="s">
        <v>57</v>
      </c>
      <c r="L223" s="65">
        <f>(S224/(E220)*100)</f>
        <v>93.19255033810586</v>
      </c>
      <c r="R223" s="6" t="s">
        <v>10</v>
      </c>
      <c r="S223" s="6" t="s">
        <v>11</v>
      </c>
      <c r="T223" s="6" t="s">
        <v>0</v>
      </c>
    </row>
    <row r="224" spans="1:22" x14ac:dyDescent="0.25">
      <c r="B224" s="5"/>
      <c r="C224" s="5"/>
      <c r="D224" s="4"/>
      <c r="E224" s="4"/>
      <c r="F224" s="4"/>
      <c r="G224" s="5"/>
      <c r="H224" s="5"/>
      <c r="K224" s="14" t="s">
        <v>58</v>
      </c>
      <c r="L224" s="66">
        <f>(R224/D220)*100</f>
        <v>43.076713534354504</v>
      </c>
      <c r="P224" s="5"/>
      <c r="Q224" s="6" t="s">
        <v>3</v>
      </c>
      <c r="R224" s="11">
        <f>S224*T224</f>
        <v>2.836935</v>
      </c>
      <c r="S224" s="11">
        <v>246.69</v>
      </c>
      <c r="T224" s="31">
        <f>G218*0.5</f>
        <v>1.15E-2</v>
      </c>
    </row>
    <row r="225" spans="1:22" ht="17.25" x14ac:dyDescent="0.25">
      <c r="B225" s="5"/>
      <c r="C225" s="5"/>
      <c r="D225" s="4"/>
      <c r="E225" s="4"/>
      <c r="F225" s="4"/>
      <c r="G225" s="5"/>
      <c r="H225" s="5"/>
      <c r="K225" s="7" t="s">
        <v>59</v>
      </c>
      <c r="L225" s="16">
        <f>(D220+I220+L220+P220+R220+V220)/R224</f>
        <v>26.160460496980019</v>
      </c>
      <c r="O225" s="5"/>
      <c r="P225" s="5"/>
      <c r="S225" s="2"/>
      <c r="T225" s="4"/>
    </row>
    <row r="226" spans="1:22" ht="17.25" x14ac:dyDescent="0.25">
      <c r="B226" s="5"/>
      <c r="C226" s="5"/>
      <c r="D226" s="4"/>
      <c r="E226" s="4"/>
      <c r="F226" s="4"/>
      <c r="G226" s="5"/>
      <c r="H226" s="5"/>
      <c r="I226" s="5"/>
      <c r="K226" s="17" t="s">
        <v>60</v>
      </c>
      <c r="L226" s="18">
        <f>(D220+I220+L220)/R224</f>
        <v>8.1418946856378458</v>
      </c>
      <c r="O226" s="5"/>
      <c r="P226" s="5"/>
      <c r="S226" s="5"/>
    </row>
    <row r="227" spans="1:22" ht="17.25" x14ac:dyDescent="0.25">
      <c r="B227" s="5"/>
      <c r="C227" s="5"/>
      <c r="D227" s="4"/>
      <c r="E227" s="4"/>
      <c r="F227" s="4"/>
      <c r="G227" s="5"/>
      <c r="H227" s="5"/>
      <c r="I227" s="5"/>
      <c r="K227" s="19" t="s">
        <v>61</v>
      </c>
      <c r="L227" s="20">
        <f>(P220+V220)/R224</f>
        <v>18.018565811342171</v>
      </c>
      <c r="M227" s="5"/>
      <c r="N227" s="5"/>
      <c r="O227" s="5"/>
      <c r="P227" s="5"/>
      <c r="U227" s="5"/>
      <c r="V227" s="5"/>
    </row>
    <row r="228" spans="1:22" x14ac:dyDescent="0.25">
      <c r="B228" s="5"/>
      <c r="C228" s="8"/>
      <c r="D228"/>
      <c r="E228" s="4"/>
      <c r="F228" s="4"/>
      <c r="G228" s="5"/>
      <c r="H228" s="5"/>
      <c r="I228" s="5"/>
      <c r="K228" s="5"/>
      <c r="M228" s="5"/>
      <c r="N228" s="5"/>
      <c r="O228" s="5"/>
      <c r="P228" s="5"/>
      <c r="Q228" s="5"/>
      <c r="R228" s="5"/>
      <c r="S228" s="5"/>
      <c r="T228" s="5"/>
      <c r="U228" s="5"/>
      <c r="V228" s="5"/>
    </row>
    <row r="229" spans="1:22" x14ac:dyDescent="0.25">
      <c r="B229" s="5"/>
      <c r="C229" s="8" t="s">
        <v>26</v>
      </c>
    </row>
    <row r="230" spans="1:22" ht="32.25" x14ac:dyDescent="0.25">
      <c r="C230" s="23" t="s">
        <v>13</v>
      </c>
      <c r="D230" s="26" t="s">
        <v>21</v>
      </c>
      <c r="E230" s="26" t="s">
        <v>14</v>
      </c>
      <c r="F230" s="23" t="s">
        <v>12</v>
      </c>
      <c r="G230" s="23" t="s">
        <v>15</v>
      </c>
      <c r="H230" s="24" t="s">
        <v>1</v>
      </c>
      <c r="I230" s="25" t="s">
        <v>25</v>
      </c>
      <c r="J230" s="23" t="s">
        <v>2</v>
      </c>
      <c r="K230" s="116" t="s">
        <v>32</v>
      </c>
      <c r="L230" s="26" t="s">
        <v>22</v>
      </c>
      <c r="M230" s="25" t="s">
        <v>7</v>
      </c>
      <c r="N230" s="25" t="s">
        <v>16</v>
      </c>
      <c r="O230" s="25" t="s">
        <v>17</v>
      </c>
      <c r="P230" s="25" t="s">
        <v>18</v>
      </c>
      <c r="Q230" s="26" t="s">
        <v>9</v>
      </c>
      <c r="R230" s="26" t="s">
        <v>23</v>
      </c>
      <c r="S230" s="25" t="s">
        <v>8</v>
      </c>
      <c r="T230" s="25" t="s">
        <v>19</v>
      </c>
      <c r="U230" s="25" t="s">
        <v>20</v>
      </c>
      <c r="V230" s="25" t="s">
        <v>24</v>
      </c>
    </row>
    <row r="231" spans="1:22" x14ac:dyDescent="0.25">
      <c r="A231" t="s">
        <v>53</v>
      </c>
      <c r="C231" s="121" t="s">
        <v>35</v>
      </c>
      <c r="D231" s="10">
        <f>0.023*E231</f>
        <v>4.8799099999999997</v>
      </c>
      <c r="E231" s="10">
        <v>212.17</v>
      </c>
      <c r="F231" s="10">
        <v>1</v>
      </c>
      <c r="G231" s="29">
        <f>D231/E231</f>
        <v>2.3E-2</v>
      </c>
      <c r="H231" s="9"/>
      <c r="I231" s="9"/>
      <c r="J231" s="10" t="s">
        <v>31</v>
      </c>
      <c r="K231" s="10">
        <v>262.29000000000002</v>
      </c>
      <c r="L231" s="30">
        <f>K231*G232</f>
        <v>7.2392040000000009</v>
      </c>
      <c r="M231" s="9" t="s">
        <v>30</v>
      </c>
      <c r="N231" s="9">
        <v>57.5</v>
      </c>
      <c r="O231" s="9">
        <v>0.88900000000000001</v>
      </c>
      <c r="P231" s="13">
        <f>N231*O231</f>
        <v>51.1175</v>
      </c>
      <c r="Q231" s="10"/>
      <c r="R231" s="10"/>
      <c r="S231" s="9"/>
      <c r="T231" s="9"/>
      <c r="U231" s="9"/>
      <c r="V231" s="13">
        <f>T231*U231</f>
        <v>0</v>
      </c>
    </row>
    <row r="232" spans="1:22" x14ac:dyDescent="0.25">
      <c r="C232" s="10" t="s">
        <v>34</v>
      </c>
      <c r="D232" s="10">
        <f>E232*G232</f>
        <v>2.984664</v>
      </c>
      <c r="E232" s="10">
        <v>108.14</v>
      </c>
      <c r="F232" s="10">
        <v>1.2</v>
      </c>
      <c r="G232" s="29">
        <f>G231*F232</f>
        <v>2.76E-2</v>
      </c>
      <c r="H232" s="1"/>
      <c r="I232" s="1"/>
      <c r="J232" s="34" t="s">
        <v>37</v>
      </c>
      <c r="K232" s="35">
        <v>335.98</v>
      </c>
      <c r="L232" s="30">
        <f>K232*G232</f>
        <v>9.2730480000000011</v>
      </c>
      <c r="M232" s="1"/>
      <c r="N232" s="3"/>
      <c r="O232" s="3"/>
      <c r="P232" s="27">
        <f t="shared" ref="P232" si="34">N232*O232</f>
        <v>0</v>
      </c>
      <c r="Q232" s="10"/>
      <c r="R232" s="10"/>
      <c r="S232" s="9"/>
      <c r="T232" s="9"/>
      <c r="U232" s="9"/>
      <c r="V232" s="13">
        <f t="shared" ref="V232" si="35">T232*U232</f>
        <v>0</v>
      </c>
    </row>
    <row r="233" spans="1:22" x14ac:dyDescent="0.25">
      <c r="C233" s="12" t="s">
        <v>4</v>
      </c>
      <c r="D233" s="13">
        <f>SUM(D231:D232)</f>
        <v>7.8645739999999993</v>
      </c>
      <c r="E233" s="13">
        <f>SUM(E231:E232)</f>
        <v>320.31</v>
      </c>
      <c r="F233" s="12"/>
      <c r="G233" s="29">
        <f>SUM(G231:G232)</f>
        <v>5.0599999999999999E-2</v>
      </c>
      <c r="I233" s="13">
        <f>SUM(I231:I232)</f>
        <v>0</v>
      </c>
      <c r="L233" s="30">
        <f>SUM(L231:L232)</f>
        <v>16.512252000000004</v>
      </c>
      <c r="P233" s="13">
        <f>SUM(P231:P232)</f>
        <v>51.1175</v>
      </c>
      <c r="R233" s="13">
        <f>SUM(R231:R232)</f>
        <v>0</v>
      </c>
      <c r="V233" s="13">
        <f>SUM(V231:V232)</f>
        <v>0</v>
      </c>
    </row>
    <row r="234" spans="1:22" x14ac:dyDescent="0.25">
      <c r="C234" s="5"/>
      <c r="D234" s="4"/>
      <c r="E234" s="4"/>
      <c r="F234" s="4"/>
      <c r="G234" s="5"/>
      <c r="H234" s="5"/>
      <c r="I234" s="5"/>
      <c r="M234" s="5"/>
      <c r="N234" s="5"/>
      <c r="O234" s="5"/>
      <c r="P234" s="5"/>
      <c r="Q234" s="5"/>
      <c r="R234" s="5"/>
      <c r="S234" s="5"/>
      <c r="T234" s="5"/>
      <c r="U234" s="5"/>
      <c r="V234" s="5"/>
    </row>
    <row r="235" spans="1:22" x14ac:dyDescent="0.25">
      <c r="C235" s="5"/>
      <c r="D235" s="4"/>
      <c r="E235" s="4"/>
      <c r="F235" s="4"/>
      <c r="G235" s="5"/>
      <c r="H235" s="5"/>
      <c r="K235" s="14" t="s">
        <v>56</v>
      </c>
      <c r="L235" s="66">
        <f>(T237/G231)*100</f>
        <v>50</v>
      </c>
      <c r="O235" s="5"/>
      <c r="P235" s="5"/>
      <c r="Q235" s="5"/>
      <c r="R235" s="5"/>
      <c r="S235" s="5"/>
    </row>
    <row r="236" spans="1:22" x14ac:dyDescent="0.25">
      <c r="C236" s="5"/>
      <c r="D236" s="4"/>
      <c r="E236" s="4"/>
      <c r="F236" s="4"/>
      <c r="G236" s="5"/>
      <c r="H236" s="5"/>
      <c r="K236" s="7" t="s">
        <v>57</v>
      </c>
      <c r="L236" s="65">
        <f>(S237/(E233)*100)</f>
        <v>94.358590115825294</v>
      </c>
      <c r="R236" s="6" t="s">
        <v>10</v>
      </c>
      <c r="S236" s="6" t="s">
        <v>11</v>
      </c>
      <c r="T236" s="6" t="s">
        <v>0</v>
      </c>
    </row>
    <row r="237" spans="1:22" x14ac:dyDescent="0.25">
      <c r="C237" s="5"/>
      <c r="D237" s="4"/>
      <c r="E237" s="4"/>
      <c r="F237" s="4"/>
      <c r="G237" s="5"/>
      <c r="H237" s="5"/>
      <c r="K237" s="14" t="s">
        <v>58</v>
      </c>
      <c r="L237" s="66">
        <f>(R237/D233)*100</f>
        <v>44.195146488544715</v>
      </c>
      <c r="P237" s="5"/>
      <c r="Q237" s="6" t="s">
        <v>3</v>
      </c>
      <c r="R237" s="11">
        <f>S237*T237</f>
        <v>3.4757600000000002</v>
      </c>
      <c r="S237" s="11">
        <v>302.24</v>
      </c>
      <c r="T237" s="31">
        <f>G231*0.5</f>
        <v>1.15E-2</v>
      </c>
    </row>
    <row r="238" spans="1:22" ht="17.25" x14ac:dyDescent="0.25">
      <c r="C238" s="5"/>
      <c r="D238" s="4"/>
      <c r="E238" s="4"/>
      <c r="F238" s="4"/>
      <c r="G238" s="5"/>
      <c r="H238" s="5"/>
      <c r="K238" s="7" t="s">
        <v>59</v>
      </c>
      <c r="L238" s="16">
        <f>(D233+I233+L233+P233+R233+V233)/R237</f>
        <v>21.720235574377977</v>
      </c>
      <c r="O238" s="5"/>
      <c r="P238" s="5"/>
      <c r="S238" s="2"/>
      <c r="T238" s="4"/>
    </row>
    <row r="239" spans="1:22" ht="17.25" x14ac:dyDescent="0.25">
      <c r="C239" s="5"/>
      <c r="D239" s="4"/>
      <c r="E239" s="4"/>
      <c r="F239" s="4"/>
      <c r="G239" s="5"/>
      <c r="H239" s="5"/>
      <c r="I239" s="5"/>
      <c r="K239" s="17" t="s">
        <v>60</v>
      </c>
      <c r="L239" s="18">
        <f>(D233+I233+L233)/R237</f>
        <v>7.0133800952885128</v>
      </c>
      <c r="O239" s="5"/>
      <c r="P239" s="5"/>
      <c r="S239" s="5"/>
    </row>
    <row r="240" spans="1:22" ht="17.25" x14ac:dyDescent="0.25">
      <c r="C240" s="5"/>
      <c r="D240" s="4"/>
      <c r="E240" s="4"/>
      <c r="F240" s="4"/>
      <c r="G240" s="5"/>
      <c r="H240" s="5"/>
      <c r="I240" s="5"/>
      <c r="K240" s="19" t="s">
        <v>61</v>
      </c>
      <c r="L240" s="20">
        <f>(P233+V233)/R237</f>
        <v>14.706855479089464</v>
      </c>
      <c r="M240" s="5"/>
      <c r="N240" s="5"/>
      <c r="O240" s="5"/>
      <c r="P240" s="5"/>
      <c r="U240" s="5"/>
      <c r="V240" s="5"/>
    </row>
    <row r="241" spans="1:22" x14ac:dyDescent="0.25">
      <c r="C241" s="8"/>
      <c r="D241"/>
      <c r="E241" s="4"/>
      <c r="F241" s="4"/>
      <c r="G241" s="5"/>
      <c r="H241" s="5"/>
      <c r="I241" s="5"/>
      <c r="K241" s="5"/>
      <c r="M241" s="5"/>
      <c r="N241" s="5"/>
      <c r="O241" s="5"/>
      <c r="P241" s="5"/>
      <c r="Q241" s="5"/>
      <c r="R241" s="5"/>
      <c r="S241" s="5"/>
      <c r="T241" s="5"/>
      <c r="U241" s="5"/>
      <c r="V241" s="5"/>
    </row>
    <row r="242" spans="1:22" x14ac:dyDescent="0.25">
      <c r="B242" s="5"/>
      <c r="C242" s="8" t="s">
        <v>26</v>
      </c>
    </row>
    <row r="243" spans="1:22" ht="32.25" x14ac:dyDescent="0.25">
      <c r="C243" s="23" t="s">
        <v>13</v>
      </c>
      <c r="D243" s="26" t="s">
        <v>21</v>
      </c>
      <c r="E243" s="26" t="s">
        <v>14</v>
      </c>
      <c r="F243" s="23" t="s">
        <v>12</v>
      </c>
      <c r="G243" s="23" t="s">
        <v>15</v>
      </c>
      <c r="H243" s="24" t="s">
        <v>1</v>
      </c>
      <c r="I243" s="25" t="s">
        <v>25</v>
      </c>
      <c r="J243" s="23" t="s">
        <v>2</v>
      </c>
      <c r="K243" s="116" t="s">
        <v>32</v>
      </c>
      <c r="L243" s="26" t="s">
        <v>22</v>
      </c>
      <c r="M243" s="25" t="s">
        <v>7</v>
      </c>
      <c r="N243" s="25" t="s">
        <v>16</v>
      </c>
      <c r="O243" s="25" t="s">
        <v>17</v>
      </c>
      <c r="P243" s="25" t="s">
        <v>18</v>
      </c>
      <c r="Q243" s="26" t="s">
        <v>9</v>
      </c>
      <c r="R243" s="26" t="s">
        <v>23</v>
      </c>
      <c r="S243" s="25" t="s">
        <v>8</v>
      </c>
      <c r="T243" s="25" t="s">
        <v>19</v>
      </c>
      <c r="U243" s="25" t="s">
        <v>20</v>
      </c>
      <c r="V243" s="25" t="s">
        <v>24</v>
      </c>
    </row>
    <row r="244" spans="1:22" ht="30" x14ac:dyDescent="0.25">
      <c r="A244" t="s">
        <v>54</v>
      </c>
      <c r="C244" s="123" t="s">
        <v>132</v>
      </c>
      <c r="D244" s="10">
        <f>0.023*E244</f>
        <v>7.1477099999999991</v>
      </c>
      <c r="E244" s="10">
        <v>310.77</v>
      </c>
      <c r="F244" s="10">
        <v>1</v>
      </c>
      <c r="G244" s="29">
        <f>D244/E244</f>
        <v>2.3E-2</v>
      </c>
      <c r="H244" s="9"/>
      <c r="I244" s="9"/>
      <c r="J244" s="10" t="s">
        <v>31</v>
      </c>
      <c r="K244" s="10">
        <v>262.29000000000002</v>
      </c>
      <c r="L244" s="30">
        <f>K244*G245</f>
        <v>7.2392040000000009</v>
      </c>
      <c r="M244" s="9" t="s">
        <v>30</v>
      </c>
      <c r="N244" s="9">
        <v>57.5</v>
      </c>
      <c r="O244" s="9">
        <v>0.88900000000000001</v>
      </c>
      <c r="P244" s="13">
        <f>N244*O244</f>
        <v>51.1175</v>
      </c>
      <c r="Q244" s="10"/>
      <c r="R244" s="10"/>
      <c r="S244" s="9"/>
      <c r="T244" s="9"/>
      <c r="U244" s="9"/>
      <c r="V244" s="13">
        <f>T244*U244</f>
        <v>0</v>
      </c>
    </row>
    <row r="245" spans="1:22" x14ac:dyDescent="0.25">
      <c r="C245" s="10" t="s">
        <v>34</v>
      </c>
      <c r="D245" s="10">
        <f>E245*G245</f>
        <v>2.984664</v>
      </c>
      <c r="E245" s="10">
        <v>108.14</v>
      </c>
      <c r="F245" s="10">
        <v>1.2</v>
      </c>
      <c r="G245" s="29">
        <f>G244*F245</f>
        <v>2.76E-2</v>
      </c>
      <c r="H245" s="1"/>
      <c r="I245" s="1"/>
      <c r="J245" s="34" t="s">
        <v>37</v>
      </c>
      <c r="K245" s="35">
        <v>335.98</v>
      </c>
      <c r="L245" s="30">
        <f>K245*G245</f>
        <v>9.2730480000000011</v>
      </c>
      <c r="M245" s="1"/>
      <c r="N245" s="3"/>
      <c r="O245" s="3"/>
      <c r="P245" s="27">
        <f t="shared" ref="P245" si="36">N245*O245</f>
        <v>0</v>
      </c>
      <c r="Q245" s="10"/>
      <c r="R245" s="10"/>
      <c r="S245" s="9"/>
      <c r="T245" s="9"/>
      <c r="U245" s="9"/>
      <c r="V245" s="13">
        <f t="shared" ref="V245" si="37">T245*U245</f>
        <v>0</v>
      </c>
    </row>
    <row r="246" spans="1:22" x14ac:dyDescent="0.25">
      <c r="C246" s="12" t="s">
        <v>4</v>
      </c>
      <c r="D246" s="13">
        <f>SUM(D244:D245)</f>
        <v>10.132373999999999</v>
      </c>
      <c r="E246" s="13">
        <f>SUM(E244:E245)</f>
        <v>418.90999999999997</v>
      </c>
      <c r="F246" s="12"/>
      <c r="G246" s="29">
        <f>SUM(G244:G245)</f>
        <v>5.0599999999999999E-2</v>
      </c>
      <c r="I246" s="13">
        <f>SUM(I244:I245)</f>
        <v>0</v>
      </c>
      <c r="L246" s="30">
        <f>SUM(L244:L245)</f>
        <v>16.512252000000004</v>
      </c>
      <c r="P246" s="13">
        <f>SUM(P244:P245)</f>
        <v>51.1175</v>
      </c>
      <c r="R246" s="13">
        <f>SUM(R244:R245)</f>
        <v>0</v>
      </c>
      <c r="V246" s="13">
        <f>SUM(V244:V245)</f>
        <v>0</v>
      </c>
    </row>
    <row r="247" spans="1:22" x14ac:dyDescent="0.25">
      <c r="C247" s="5"/>
      <c r="D247" s="4"/>
      <c r="E247" s="4"/>
      <c r="F247" s="4"/>
      <c r="G247" s="5"/>
      <c r="H247" s="5"/>
      <c r="I247" s="5"/>
      <c r="M247" s="5"/>
      <c r="N247" s="5"/>
      <c r="O247" s="5"/>
      <c r="P247" s="5"/>
      <c r="Q247" s="5"/>
      <c r="R247" s="5"/>
      <c r="S247" s="5"/>
      <c r="T247" s="5"/>
      <c r="U247" s="5"/>
      <c r="V247" s="5"/>
    </row>
    <row r="248" spans="1:22" x14ac:dyDescent="0.25">
      <c r="C248" s="5"/>
      <c r="D248" s="4"/>
      <c r="E248" s="4"/>
      <c r="F248" s="4"/>
      <c r="G248" s="5"/>
      <c r="H248" s="5"/>
      <c r="K248" s="14" t="s">
        <v>56</v>
      </c>
      <c r="L248" s="66">
        <f>(T250/G244)*100</f>
        <v>50</v>
      </c>
      <c r="O248" s="5"/>
      <c r="P248" s="5"/>
      <c r="Q248" s="5"/>
      <c r="R248" s="5"/>
      <c r="S248" s="5"/>
    </row>
    <row r="249" spans="1:22" x14ac:dyDescent="0.25">
      <c r="C249" s="5"/>
      <c r="D249" s="4"/>
      <c r="E249" s="4"/>
      <c r="F249" s="4"/>
      <c r="G249" s="5"/>
      <c r="H249" s="5"/>
      <c r="K249" s="7" t="s">
        <v>57</v>
      </c>
      <c r="L249" s="65">
        <f>(S250/(E246)*100)</f>
        <v>95.700747177197968</v>
      </c>
      <c r="R249" s="6" t="s">
        <v>10</v>
      </c>
      <c r="S249" s="6" t="s">
        <v>11</v>
      </c>
      <c r="T249" s="6" t="s">
        <v>0</v>
      </c>
    </row>
    <row r="250" spans="1:22" x14ac:dyDescent="0.25">
      <c r="C250" s="5"/>
      <c r="D250" s="4"/>
      <c r="E250" s="4"/>
      <c r="F250" s="4"/>
      <c r="G250" s="5"/>
      <c r="H250" s="5"/>
      <c r="K250" s="14" t="s">
        <v>58</v>
      </c>
      <c r="L250" s="66">
        <f>(R250/D246)*100</f>
        <v>45.501182644856968</v>
      </c>
      <c r="P250" s="5"/>
      <c r="Q250" s="6" t="s">
        <v>3</v>
      </c>
      <c r="R250" s="11">
        <f>S250*T250</f>
        <v>4.6103499999999995</v>
      </c>
      <c r="S250" s="11">
        <v>400.9</v>
      </c>
      <c r="T250" s="31">
        <f>G244*0.5</f>
        <v>1.15E-2</v>
      </c>
    </row>
    <row r="251" spans="1:22" ht="17.25" x14ac:dyDescent="0.25">
      <c r="C251" s="5"/>
      <c r="D251" s="4"/>
      <c r="E251" s="4"/>
      <c r="F251" s="4"/>
      <c r="G251" s="5"/>
      <c r="H251" s="5"/>
      <c r="K251" s="7" t="s">
        <v>59</v>
      </c>
      <c r="L251" s="16">
        <f>(D246+I246+L246+P246+R246+V246)/R250</f>
        <v>16.866859565976554</v>
      </c>
      <c r="O251" s="5"/>
      <c r="P251" s="5"/>
      <c r="S251" s="2"/>
      <c r="T251" s="4"/>
    </row>
    <row r="252" spans="1:22" ht="17.25" x14ac:dyDescent="0.25">
      <c r="C252" s="5"/>
      <c r="D252" s="4"/>
      <c r="E252" s="4"/>
      <c r="F252" s="4"/>
      <c r="G252" s="5"/>
      <c r="H252" s="5"/>
      <c r="I252" s="5"/>
      <c r="K252" s="17" t="s">
        <v>60</v>
      </c>
      <c r="L252" s="18">
        <f>(D246+I246+L246)/R250</f>
        <v>5.779306560239462</v>
      </c>
      <c r="O252" s="5"/>
      <c r="P252" s="5"/>
      <c r="S252" s="5"/>
    </row>
    <row r="253" spans="1:22" ht="17.25" x14ac:dyDescent="0.25">
      <c r="C253" s="5"/>
      <c r="D253" s="4"/>
      <c r="E253" s="4"/>
      <c r="F253" s="4"/>
      <c r="G253" s="5"/>
      <c r="H253" s="5"/>
      <c r="I253" s="5"/>
      <c r="K253" s="19" t="s">
        <v>61</v>
      </c>
      <c r="L253" s="20">
        <f>(P246+V246)/R250</f>
        <v>11.087553005737092</v>
      </c>
      <c r="M253" s="5"/>
      <c r="N253" s="5"/>
      <c r="O253" s="5"/>
      <c r="P253" s="5"/>
      <c r="U253" s="5"/>
      <c r="V253" s="5"/>
    </row>
    <row r="254" spans="1:22" x14ac:dyDescent="0.25">
      <c r="C254" s="8"/>
      <c r="D254"/>
      <c r="E254" s="4"/>
      <c r="F254" s="4"/>
      <c r="G254" s="5"/>
      <c r="H254" s="5"/>
      <c r="I254" s="5"/>
      <c r="K254" s="5"/>
      <c r="M254" s="5"/>
      <c r="N254" s="5"/>
      <c r="O254" s="5"/>
      <c r="P254" s="5"/>
      <c r="Q254" s="5"/>
      <c r="R254" s="5"/>
      <c r="S254" s="5"/>
      <c r="T254" s="5"/>
      <c r="U254" s="5"/>
      <c r="V254" s="5"/>
    </row>
    <row r="255" spans="1:22" x14ac:dyDescent="0.25">
      <c r="B255" s="5"/>
      <c r="C255" s="8" t="s">
        <v>26</v>
      </c>
    </row>
    <row r="256" spans="1:22" ht="32.25" x14ac:dyDescent="0.25">
      <c r="C256" s="23" t="s">
        <v>13</v>
      </c>
      <c r="D256" s="26" t="s">
        <v>21</v>
      </c>
      <c r="E256" s="26" t="s">
        <v>14</v>
      </c>
      <c r="F256" s="23" t="s">
        <v>12</v>
      </c>
      <c r="G256" s="23" t="s">
        <v>15</v>
      </c>
      <c r="H256" s="24" t="s">
        <v>1</v>
      </c>
      <c r="I256" s="25" t="s">
        <v>25</v>
      </c>
      <c r="J256" s="23" t="s">
        <v>2</v>
      </c>
      <c r="K256" s="116" t="s">
        <v>32</v>
      </c>
      <c r="L256" s="26" t="s">
        <v>22</v>
      </c>
      <c r="M256" s="25" t="s">
        <v>7</v>
      </c>
      <c r="N256" s="25" t="s">
        <v>16</v>
      </c>
      <c r="O256" s="25" t="s">
        <v>17</v>
      </c>
      <c r="P256" s="25" t="s">
        <v>18</v>
      </c>
      <c r="Q256" s="26" t="s">
        <v>9</v>
      </c>
      <c r="R256" s="26" t="s">
        <v>23</v>
      </c>
      <c r="S256" s="25" t="s">
        <v>8</v>
      </c>
      <c r="T256" s="25" t="s">
        <v>19</v>
      </c>
      <c r="U256" s="25" t="s">
        <v>20</v>
      </c>
      <c r="V256" s="25" t="s">
        <v>24</v>
      </c>
    </row>
    <row r="257" spans="1:22" x14ac:dyDescent="0.25">
      <c r="A257" t="s">
        <v>55</v>
      </c>
      <c r="C257" s="121" t="s">
        <v>50</v>
      </c>
      <c r="D257" s="10">
        <f>0.023*E257</f>
        <v>10.131499999999999</v>
      </c>
      <c r="E257" s="10">
        <v>440.5</v>
      </c>
      <c r="F257" s="10">
        <v>1</v>
      </c>
      <c r="G257" s="29">
        <f>D257/E257</f>
        <v>2.2999999999999996E-2</v>
      </c>
      <c r="H257" s="9"/>
      <c r="I257" s="9"/>
      <c r="J257" s="10" t="s">
        <v>31</v>
      </c>
      <c r="K257" s="10">
        <v>262.29000000000002</v>
      </c>
      <c r="L257" s="30">
        <f>K257*G258</f>
        <v>7.239204</v>
      </c>
      <c r="M257" s="9" t="s">
        <v>30</v>
      </c>
      <c r="N257" s="9">
        <v>57.5</v>
      </c>
      <c r="O257" s="9">
        <v>0.88900000000000001</v>
      </c>
      <c r="P257" s="13">
        <f>N257*O257</f>
        <v>51.1175</v>
      </c>
      <c r="Q257" s="10"/>
      <c r="R257" s="10"/>
      <c r="S257" s="9"/>
      <c r="T257" s="9"/>
      <c r="U257" s="9"/>
      <c r="V257" s="13">
        <f>T257*U257</f>
        <v>0</v>
      </c>
    </row>
    <row r="258" spans="1:22" x14ac:dyDescent="0.25">
      <c r="C258" s="10" t="s">
        <v>34</v>
      </c>
      <c r="D258" s="10">
        <f>E258*G258</f>
        <v>2.9846639999999995</v>
      </c>
      <c r="E258" s="10">
        <v>108.14</v>
      </c>
      <c r="F258" s="10">
        <v>1.2</v>
      </c>
      <c r="G258" s="29">
        <f>G257*F258</f>
        <v>2.7599999999999996E-2</v>
      </c>
      <c r="H258" s="1"/>
      <c r="I258" s="1"/>
      <c r="J258" s="34" t="s">
        <v>37</v>
      </c>
      <c r="K258" s="35">
        <v>335.98</v>
      </c>
      <c r="L258" s="30">
        <f>K258*G258</f>
        <v>9.2730479999999993</v>
      </c>
      <c r="M258" s="1"/>
      <c r="N258" s="3"/>
      <c r="O258" s="3"/>
      <c r="P258" s="27">
        <f t="shared" ref="P258" si="38">N258*O258</f>
        <v>0</v>
      </c>
      <c r="Q258" s="10"/>
      <c r="R258" s="10"/>
      <c r="S258" s="9"/>
      <c r="T258" s="9"/>
      <c r="U258" s="9"/>
      <c r="V258" s="13">
        <f t="shared" ref="V258" si="39">T258*U258</f>
        <v>0</v>
      </c>
    </row>
    <row r="259" spans="1:22" x14ac:dyDescent="0.25">
      <c r="C259" s="12" t="s">
        <v>4</v>
      </c>
      <c r="D259" s="13">
        <f>SUM(D257:D258)</f>
        <v>13.116163999999998</v>
      </c>
      <c r="E259" s="13">
        <f>SUM(E257:E258)</f>
        <v>548.64</v>
      </c>
      <c r="F259" s="12"/>
      <c r="G259" s="29">
        <f>SUM(G257:G258)</f>
        <v>5.0599999999999992E-2</v>
      </c>
      <c r="I259" s="13">
        <f>SUM(I257:I258)</f>
        <v>0</v>
      </c>
      <c r="L259" s="30">
        <f>SUM(L257:L258)</f>
        <v>16.512252</v>
      </c>
      <c r="P259" s="13">
        <f>SUM(P257:P258)</f>
        <v>51.1175</v>
      </c>
      <c r="R259" s="13">
        <f>SUM(R257:R258)</f>
        <v>0</v>
      </c>
      <c r="V259" s="13">
        <f>SUM(V257:V258)</f>
        <v>0</v>
      </c>
    </row>
    <row r="260" spans="1:22" x14ac:dyDescent="0.25">
      <c r="C260" s="5"/>
      <c r="D260" s="4"/>
      <c r="E260" s="4"/>
      <c r="F260" s="4"/>
      <c r="G260" s="5"/>
      <c r="H260" s="5"/>
      <c r="I260" s="5"/>
      <c r="M260" s="5"/>
      <c r="N260" s="5"/>
      <c r="O260" s="5"/>
      <c r="P260" s="5"/>
      <c r="Q260" s="5"/>
      <c r="R260" s="5"/>
      <c r="S260" s="5"/>
      <c r="T260" s="5"/>
      <c r="U260" s="5"/>
      <c r="V260" s="5"/>
    </row>
    <row r="261" spans="1:22" x14ac:dyDescent="0.25">
      <c r="C261" s="5"/>
      <c r="D261" s="4"/>
      <c r="E261" s="4"/>
      <c r="F261" s="4"/>
      <c r="G261" s="5"/>
      <c r="H261" s="5"/>
      <c r="K261" s="14" t="s">
        <v>56</v>
      </c>
      <c r="L261" s="66">
        <f>(T263/G257)*100</f>
        <v>50</v>
      </c>
      <c r="O261" s="5"/>
      <c r="P261" s="5"/>
      <c r="Q261" s="5"/>
      <c r="R261" s="5"/>
      <c r="S261" s="5"/>
    </row>
    <row r="262" spans="1:22" x14ac:dyDescent="0.25">
      <c r="C262" s="5"/>
      <c r="D262" s="4"/>
      <c r="E262" s="4"/>
      <c r="F262" s="4"/>
      <c r="G262" s="5"/>
      <c r="H262" s="5"/>
      <c r="K262" s="7" t="s">
        <v>57</v>
      </c>
      <c r="L262" s="65">
        <f>(S263/(E259)*100)</f>
        <v>96.715514727325754</v>
      </c>
      <c r="R262" s="6" t="s">
        <v>10</v>
      </c>
      <c r="S262" s="6" t="s">
        <v>11</v>
      </c>
      <c r="T262" s="6" t="s">
        <v>0</v>
      </c>
    </row>
    <row r="263" spans="1:22" x14ac:dyDescent="0.25">
      <c r="C263" s="5"/>
      <c r="D263" s="4"/>
      <c r="E263" s="4"/>
      <c r="F263" s="4"/>
      <c r="G263" s="5"/>
      <c r="H263" s="5"/>
      <c r="K263" s="14" t="s">
        <v>58</v>
      </c>
      <c r="L263" s="66">
        <f>(R263/D259)*100</f>
        <v>46.523739715361899</v>
      </c>
      <c r="P263" s="5"/>
      <c r="Q263" s="6" t="s">
        <v>3</v>
      </c>
      <c r="R263" s="11">
        <f>S263*T263</f>
        <v>6.1021299999999989</v>
      </c>
      <c r="S263" s="11">
        <v>530.62</v>
      </c>
      <c r="T263" s="31">
        <f>G257*0.5</f>
        <v>1.1499999999999998E-2</v>
      </c>
    </row>
    <row r="264" spans="1:22" ht="17.25" x14ac:dyDescent="0.25">
      <c r="C264" s="5"/>
      <c r="D264" s="4"/>
      <c r="E264" s="4"/>
      <c r="F264" s="4"/>
      <c r="G264" s="5"/>
      <c r="H264" s="5"/>
      <c r="K264" s="7" t="s">
        <v>59</v>
      </c>
      <c r="L264" s="16">
        <f>(D259+I259+L259+P259+R259+V259)/R263</f>
        <v>13.232414910858996</v>
      </c>
      <c r="O264" s="5"/>
      <c r="P264" s="5"/>
      <c r="S264" s="2"/>
      <c r="T264" s="4"/>
    </row>
    <row r="265" spans="1:22" ht="17.25" x14ac:dyDescent="0.25">
      <c r="C265" s="5"/>
      <c r="D265" s="4"/>
      <c r="E265" s="4"/>
      <c r="F265" s="4"/>
      <c r="G265" s="5"/>
      <c r="H265" s="5"/>
      <c r="I265" s="5"/>
      <c r="K265" s="17" t="s">
        <v>60</v>
      </c>
      <c r="L265" s="18">
        <f>(D259+I259+L259)/R263</f>
        <v>4.8554219592175194</v>
      </c>
      <c r="O265" s="5"/>
      <c r="P265" s="5"/>
      <c r="S265" s="5"/>
    </row>
    <row r="266" spans="1:22" ht="17.25" x14ac:dyDescent="0.25">
      <c r="C266" s="5"/>
      <c r="D266" s="4"/>
      <c r="E266" s="4"/>
      <c r="F266" s="4"/>
      <c r="G266" s="5"/>
      <c r="H266" s="5"/>
      <c r="I266" s="5"/>
      <c r="K266" s="19" t="s">
        <v>61</v>
      </c>
      <c r="L266" s="20">
        <f>(P259+V259)/R263</f>
        <v>8.3769929516414781</v>
      </c>
      <c r="M266" s="5"/>
      <c r="N266" s="5"/>
      <c r="O266" s="5"/>
      <c r="P266" s="5"/>
      <c r="U266" s="5"/>
      <c r="V266" s="5"/>
    </row>
    <row r="267" spans="1:22" x14ac:dyDescent="0.25">
      <c r="C267" s="8"/>
      <c r="D267"/>
      <c r="E267" s="4"/>
      <c r="F267" s="4"/>
      <c r="G267" s="5"/>
      <c r="H267" s="5"/>
      <c r="I267" s="5"/>
      <c r="K267" s="5"/>
      <c r="M267" s="5"/>
      <c r="N267" s="5"/>
      <c r="O267" s="5"/>
      <c r="P267" s="5"/>
      <c r="Q267" s="5"/>
      <c r="R267" s="5"/>
      <c r="S267" s="5"/>
      <c r="T267" s="5"/>
      <c r="U267" s="5"/>
      <c r="V267" s="5"/>
    </row>
    <row r="268" spans="1:22" x14ac:dyDescent="0.25">
      <c r="C268" s="8"/>
      <c r="D268"/>
      <c r="E268" s="4"/>
      <c r="F268" s="4"/>
      <c r="G268" s="5"/>
      <c r="H268" s="5"/>
      <c r="I268" s="5"/>
      <c r="M268" s="5"/>
      <c r="N268" s="5"/>
      <c r="O268" s="5"/>
      <c r="P268" s="5"/>
      <c r="Q268" s="5"/>
      <c r="R268" s="5"/>
      <c r="S268" s="5"/>
      <c r="T268" s="5"/>
      <c r="U268" s="5"/>
      <c r="V268" s="5"/>
    </row>
    <row r="269" spans="1:22" s="36" customFormat="1" x14ac:dyDescent="0.25">
      <c r="A269" s="38" t="s">
        <v>78</v>
      </c>
      <c r="D269" s="37"/>
      <c r="E269" s="37"/>
      <c r="F269" s="37"/>
    </row>
    <row r="270" spans="1:22" x14ac:dyDescent="0.25">
      <c r="B270" s="5"/>
      <c r="C270" s="8" t="s">
        <v>26</v>
      </c>
    </row>
    <row r="271" spans="1:22" ht="32.25" x14ac:dyDescent="0.25">
      <c r="C271" s="23" t="s">
        <v>13</v>
      </c>
      <c r="D271" s="26" t="s">
        <v>21</v>
      </c>
      <c r="E271" s="26" t="s">
        <v>14</v>
      </c>
      <c r="F271" s="23" t="s">
        <v>12</v>
      </c>
      <c r="G271" s="23" t="s">
        <v>15</v>
      </c>
      <c r="H271" s="24" t="s">
        <v>1</v>
      </c>
      <c r="I271" s="25" t="s">
        <v>25</v>
      </c>
      <c r="J271" s="23" t="s">
        <v>2</v>
      </c>
      <c r="K271" s="26" t="s">
        <v>32</v>
      </c>
      <c r="L271" s="26" t="s">
        <v>22</v>
      </c>
      <c r="M271" s="25" t="s">
        <v>7</v>
      </c>
      <c r="N271" s="25" t="s">
        <v>16</v>
      </c>
      <c r="O271" s="25" t="s">
        <v>17</v>
      </c>
      <c r="P271" s="25" t="s">
        <v>18</v>
      </c>
      <c r="Q271" s="26" t="s">
        <v>9</v>
      </c>
      <c r="R271" s="26" t="s">
        <v>23</v>
      </c>
      <c r="S271" s="25" t="s">
        <v>8</v>
      </c>
      <c r="T271" s="25" t="s">
        <v>19</v>
      </c>
      <c r="U271" s="25" t="s">
        <v>20</v>
      </c>
      <c r="V271" s="25" t="s">
        <v>24</v>
      </c>
    </row>
    <row r="272" spans="1:22" x14ac:dyDescent="0.25">
      <c r="A272" t="s">
        <v>51</v>
      </c>
      <c r="C272" s="121" t="s">
        <v>28</v>
      </c>
      <c r="D272" s="10">
        <v>14.05</v>
      </c>
      <c r="E272" s="10">
        <v>122.12</v>
      </c>
      <c r="F272" s="10">
        <v>1</v>
      </c>
      <c r="G272" s="12">
        <f>D272/E272</f>
        <v>0.1150507697346872</v>
      </c>
      <c r="H272" s="9"/>
      <c r="I272" s="9"/>
      <c r="J272" s="10" t="s">
        <v>31</v>
      </c>
      <c r="K272" s="10">
        <v>262.29000000000002</v>
      </c>
      <c r="L272" s="30">
        <f>G273*K272</f>
        <v>36.211999672453324</v>
      </c>
      <c r="M272" s="9" t="s">
        <v>30</v>
      </c>
      <c r="N272" s="9">
        <v>287.5</v>
      </c>
      <c r="O272" s="9">
        <v>0.88900000000000001</v>
      </c>
      <c r="P272" s="13">
        <f>N272*O272</f>
        <v>255.58750000000001</v>
      </c>
      <c r="Q272" s="10"/>
      <c r="R272" s="10"/>
      <c r="S272" s="9"/>
      <c r="T272" s="9"/>
      <c r="U272" s="9"/>
      <c r="V272" s="13">
        <f>T272*U272</f>
        <v>0</v>
      </c>
    </row>
    <row r="273" spans="1:22" x14ac:dyDescent="0.25">
      <c r="C273" s="10" t="s">
        <v>34</v>
      </c>
      <c r="D273" s="10">
        <f>E273*G273</f>
        <v>14.929908286930887</v>
      </c>
      <c r="E273" s="10">
        <v>108.14</v>
      </c>
      <c r="F273" s="10">
        <v>1.2</v>
      </c>
      <c r="G273" s="12">
        <f>G272*F273</f>
        <v>0.13806092368162462</v>
      </c>
      <c r="H273" s="1"/>
      <c r="I273" s="1"/>
      <c r="J273" s="34" t="s">
        <v>37</v>
      </c>
      <c r="K273" s="35">
        <v>335.98</v>
      </c>
      <c r="L273" s="30">
        <f>G273*K273</f>
        <v>46.385709138552244</v>
      </c>
      <c r="M273" s="1"/>
      <c r="N273" s="3"/>
      <c r="O273" s="3"/>
      <c r="P273" s="12">
        <f t="shared" ref="P273" si="40">N273*O273</f>
        <v>0</v>
      </c>
      <c r="Q273" s="10"/>
      <c r="R273" s="10"/>
      <c r="S273" s="9"/>
      <c r="T273" s="9"/>
      <c r="U273" s="9"/>
      <c r="V273" s="13">
        <f t="shared" ref="V273" si="41">T273*U273</f>
        <v>0</v>
      </c>
    </row>
    <row r="274" spans="1:22" x14ac:dyDescent="0.25">
      <c r="C274" s="12" t="s">
        <v>4</v>
      </c>
      <c r="D274" s="13">
        <f>SUM(D272:D273)</f>
        <v>28.979908286930886</v>
      </c>
      <c r="E274" s="13">
        <f>SUM(E272:E273)</f>
        <v>230.26</v>
      </c>
      <c r="F274" s="12"/>
      <c r="G274" s="12">
        <f>SUM(G272:G273)</f>
        <v>0.25311169341631179</v>
      </c>
      <c r="I274" s="32">
        <f>SUM(I272:I273)</f>
        <v>0</v>
      </c>
      <c r="L274" s="33">
        <f>SUM(L272:L273)</f>
        <v>82.59770881100556</v>
      </c>
      <c r="P274" s="32">
        <f>SUM(P272:P273)</f>
        <v>255.58750000000001</v>
      </c>
      <c r="R274" s="32">
        <f>SUM(R272:R273)</f>
        <v>0</v>
      </c>
      <c r="V274" s="32">
        <f>SUM(V272:V273)</f>
        <v>0</v>
      </c>
    </row>
    <row r="275" spans="1:22" x14ac:dyDescent="0.25">
      <c r="C275" s="5"/>
      <c r="D275" s="4"/>
      <c r="E275" s="4"/>
      <c r="F275" s="4"/>
      <c r="G275" s="5"/>
      <c r="H275" s="5"/>
      <c r="I275" s="5"/>
      <c r="M275" s="5"/>
      <c r="N275" s="5"/>
      <c r="O275" s="5"/>
      <c r="P275" s="5"/>
      <c r="Q275" s="5"/>
      <c r="R275" s="5"/>
      <c r="S275" s="5"/>
      <c r="T275" s="5"/>
      <c r="U275" s="5"/>
      <c r="V275" s="5"/>
    </row>
    <row r="276" spans="1:22" x14ac:dyDescent="0.25">
      <c r="C276" s="5"/>
      <c r="D276" s="4"/>
      <c r="E276" s="4"/>
      <c r="F276" s="4"/>
      <c r="G276" s="5"/>
      <c r="H276" s="5"/>
      <c r="K276" s="14" t="s">
        <v>56</v>
      </c>
      <c r="L276" s="66">
        <f>(T278/G272)*100</f>
        <v>90</v>
      </c>
      <c r="O276" s="5"/>
      <c r="P276" s="5"/>
      <c r="Q276" s="5"/>
      <c r="R276" s="5"/>
      <c r="S276" s="5"/>
    </row>
    <row r="277" spans="1:22" x14ac:dyDescent="0.25">
      <c r="C277" s="5"/>
      <c r="D277" s="4"/>
      <c r="E277" s="4"/>
      <c r="F277" s="4"/>
      <c r="G277" s="5"/>
      <c r="H277" s="5"/>
      <c r="K277" s="7" t="s">
        <v>57</v>
      </c>
      <c r="L277" s="65">
        <f>(S278/(E274)*100)</f>
        <v>92.178407018153393</v>
      </c>
      <c r="R277" s="6" t="s">
        <v>10</v>
      </c>
      <c r="S277" s="6" t="s">
        <v>11</v>
      </c>
      <c r="T277" s="6" t="s">
        <v>0</v>
      </c>
    </row>
    <row r="278" spans="1:22" x14ac:dyDescent="0.25">
      <c r="C278" s="5"/>
      <c r="D278" s="4"/>
      <c r="E278" s="4"/>
      <c r="F278" s="4"/>
      <c r="G278" s="5"/>
      <c r="H278" s="5"/>
      <c r="K278" s="14" t="s">
        <v>58</v>
      </c>
      <c r="L278" s="66">
        <f>(R278/D274)*100</f>
        <v>75.837276884964766</v>
      </c>
      <c r="P278" s="5"/>
      <c r="Q278" s="6" t="s">
        <v>3</v>
      </c>
      <c r="R278" s="11">
        <f>S278*T278</f>
        <v>21.977573288568625</v>
      </c>
      <c r="S278" s="11">
        <v>212.25</v>
      </c>
      <c r="T278" s="31">
        <f>G272*0.9</f>
        <v>0.10354569276121849</v>
      </c>
    </row>
    <row r="279" spans="1:22" ht="17.25" x14ac:dyDescent="0.25">
      <c r="C279" s="5"/>
      <c r="D279" s="4"/>
      <c r="E279" s="4"/>
      <c r="F279" s="4"/>
      <c r="G279" s="5"/>
      <c r="H279" s="5"/>
      <c r="K279" s="7" t="s">
        <v>59</v>
      </c>
      <c r="L279" s="16">
        <f>(D274+I274+L274+P274+R274+V274)/R278</f>
        <v>16.706353894354343</v>
      </c>
      <c r="O279" s="5"/>
      <c r="P279" s="5"/>
      <c r="S279" s="2"/>
      <c r="T279" s="4"/>
    </row>
    <row r="280" spans="1:22" ht="17.25" x14ac:dyDescent="0.25">
      <c r="C280" s="5"/>
      <c r="D280" s="4"/>
      <c r="E280" s="4"/>
      <c r="F280" s="4"/>
      <c r="G280" s="5"/>
      <c r="H280" s="5"/>
      <c r="I280" s="5"/>
      <c r="K280" s="17" t="s">
        <v>60</v>
      </c>
      <c r="L280" s="18">
        <f>(D274+I274+L274)/R278</f>
        <v>5.0768852244470599</v>
      </c>
      <c r="O280" s="5"/>
      <c r="P280" s="5"/>
      <c r="S280" s="5"/>
    </row>
    <row r="281" spans="1:22" ht="17.25" x14ac:dyDescent="0.25">
      <c r="C281" s="5"/>
      <c r="D281" s="4"/>
      <c r="E281" s="4"/>
      <c r="F281" s="4"/>
      <c r="G281" s="5"/>
      <c r="H281" s="5"/>
      <c r="I281" s="5"/>
      <c r="K281" s="19" t="s">
        <v>61</v>
      </c>
      <c r="L281" s="20">
        <f>(P274+V274)/R278</f>
        <v>11.629468669907283</v>
      </c>
      <c r="M281" s="5"/>
      <c r="N281" s="17" t="s">
        <v>131</v>
      </c>
      <c r="O281" s="17">
        <f>G272/N272*1000</f>
        <v>0.40017659038152065</v>
      </c>
      <c r="P281" s="5"/>
      <c r="U281" s="5"/>
      <c r="V281" s="5"/>
    </row>
    <row r="282" spans="1:22" x14ac:dyDescent="0.25">
      <c r="C282" s="8"/>
      <c r="D282"/>
      <c r="E282" s="4"/>
      <c r="F282" s="4"/>
      <c r="G282" s="5"/>
      <c r="H282" s="5"/>
      <c r="I282" s="5"/>
      <c r="K282" s="5"/>
      <c r="M282" s="5"/>
      <c r="N282" s="5"/>
      <c r="O282" s="5"/>
      <c r="P282" s="5"/>
      <c r="Q282" s="5"/>
      <c r="R282" s="5"/>
      <c r="S282" s="5"/>
      <c r="T282" s="5"/>
      <c r="U282" s="5"/>
      <c r="V282" s="5"/>
    </row>
    <row r="283" spans="1:22" x14ac:dyDescent="0.25">
      <c r="B283" s="8"/>
      <c r="C283" s="8" t="s">
        <v>26</v>
      </c>
    </row>
    <row r="284" spans="1:22" ht="32.25" x14ac:dyDescent="0.25">
      <c r="C284" s="23" t="s">
        <v>13</v>
      </c>
      <c r="D284" s="26" t="s">
        <v>21</v>
      </c>
      <c r="E284" s="26" t="s">
        <v>14</v>
      </c>
      <c r="F284" s="23" t="s">
        <v>12</v>
      </c>
      <c r="G284" s="23" t="s">
        <v>15</v>
      </c>
      <c r="H284" s="24" t="s">
        <v>1</v>
      </c>
      <c r="I284" s="25" t="s">
        <v>25</v>
      </c>
      <c r="J284" s="23" t="s">
        <v>2</v>
      </c>
      <c r="K284" s="116" t="s">
        <v>32</v>
      </c>
      <c r="L284" s="26" t="s">
        <v>22</v>
      </c>
      <c r="M284" s="25" t="s">
        <v>7</v>
      </c>
      <c r="N284" s="25" t="s">
        <v>16</v>
      </c>
      <c r="O284" s="25" t="s">
        <v>17</v>
      </c>
      <c r="P284" s="25" t="s">
        <v>18</v>
      </c>
      <c r="Q284" s="26" t="s">
        <v>9</v>
      </c>
      <c r="R284" s="26" t="s">
        <v>23</v>
      </c>
      <c r="S284" s="25" t="s">
        <v>8</v>
      </c>
      <c r="T284" s="25" t="s">
        <v>19</v>
      </c>
      <c r="U284" s="25" t="s">
        <v>20</v>
      </c>
      <c r="V284" s="25" t="s">
        <v>24</v>
      </c>
    </row>
    <row r="285" spans="1:22" x14ac:dyDescent="0.25">
      <c r="A285" t="s">
        <v>52</v>
      </c>
      <c r="C285" s="121" t="s">
        <v>33</v>
      </c>
      <c r="D285" s="10">
        <v>18</v>
      </c>
      <c r="E285" s="10">
        <v>156.57</v>
      </c>
      <c r="F285" s="10">
        <v>1</v>
      </c>
      <c r="G285" s="29">
        <f>D285/E285</f>
        <v>0.11496455259628281</v>
      </c>
      <c r="H285" s="9"/>
      <c r="I285" s="9"/>
      <c r="J285" s="10" t="s">
        <v>31</v>
      </c>
      <c r="K285" s="10">
        <v>262.29000000000002</v>
      </c>
      <c r="L285" s="30">
        <f>K285*G286</f>
        <v>36.184863000574822</v>
      </c>
      <c r="M285" s="9" t="s">
        <v>30</v>
      </c>
      <c r="N285" s="9">
        <v>287.5</v>
      </c>
      <c r="O285" s="9">
        <v>0.88900000000000001</v>
      </c>
      <c r="P285" s="13">
        <f>N285*O285</f>
        <v>255.58750000000001</v>
      </c>
      <c r="Q285" s="10"/>
      <c r="R285" s="10"/>
      <c r="S285" s="9"/>
      <c r="T285" s="9"/>
      <c r="U285" s="9"/>
      <c r="V285" s="13">
        <f>T285*U285</f>
        <v>0</v>
      </c>
    </row>
    <row r="286" spans="1:22" x14ac:dyDescent="0.25">
      <c r="C286" s="10" t="s">
        <v>34</v>
      </c>
      <c r="D286" s="10">
        <f>E286*G286</f>
        <v>14.918720061314426</v>
      </c>
      <c r="E286" s="10">
        <v>108.14</v>
      </c>
      <c r="F286" s="10">
        <v>1.2</v>
      </c>
      <c r="G286" s="29">
        <f>G285*F286</f>
        <v>0.13795746311553936</v>
      </c>
      <c r="H286" s="1"/>
      <c r="I286" s="1"/>
      <c r="J286" s="34" t="s">
        <v>37</v>
      </c>
      <c r="K286" s="35">
        <v>335.98</v>
      </c>
      <c r="L286" s="30">
        <f>K286*G286</f>
        <v>46.350948457558914</v>
      </c>
      <c r="M286" s="1"/>
      <c r="N286" s="3"/>
      <c r="O286" s="3"/>
      <c r="P286" s="27">
        <f t="shared" ref="P286" si="42">N286*O286</f>
        <v>0</v>
      </c>
      <c r="Q286" s="10"/>
      <c r="R286" s="10"/>
      <c r="S286" s="9"/>
      <c r="T286" s="9"/>
      <c r="U286" s="9"/>
      <c r="V286" s="13">
        <f t="shared" ref="V286" si="43">T286*U286</f>
        <v>0</v>
      </c>
    </row>
    <row r="287" spans="1:22" x14ac:dyDescent="0.25">
      <c r="C287" s="12" t="s">
        <v>4</v>
      </c>
      <c r="D287" s="13">
        <f>SUM(D285:D286)</f>
        <v>32.918720061314424</v>
      </c>
      <c r="E287" s="13">
        <f>SUM(E285:E286)</f>
        <v>264.70999999999998</v>
      </c>
      <c r="F287" s="12"/>
      <c r="G287" s="29">
        <f>SUM(G285:G286)</f>
        <v>0.25292201571182216</v>
      </c>
      <c r="I287" s="13">
        <f>SUM(I285:I286)</f>
        <v>0</v>
      </c>
      <c r="L287" s="30">
        <f>SUM(L285:L286)</f>
        <v>82.535811458133736</v>
      </c>
      <c r="P287" s="13">
        <f>SUM(P285:P286)</f>
        <v>255.58750000000001</v>
      </c>
      <c r="R287" s="13">
        <f>SUM(R285:R286)</f>
        <v>0</v>
      </c>
      <c r="V287" s="13">
        <f>SUM(V285:V286)</f>
        <v>0</v>
      </c>
    </row>
    <row r="288" spans="1:22" x14ac:dyDescent="0.25">
      <c r="C288" s="5"/>
      <c r="D288" s="4"/>
      <c r="E288" s="4"/>
      <c r="F288" s="4"/>
      <c r="G288" s="5"/>
      <c r="H288" s="5"/>
      <c r="I288" s="5"/>
      <c r="M288" s="5"/>
      <c r="N288" s="5"/>
      <c r="O288" s="5"/>
      <c r="P288" s="5"/>
      <c r="Q288" s="5"/>
      <c r="R288" s="5"/>
      <c r="S288" s="5"/>
      <c r="T288" s="5"/>
      <c r="U288" s="5"/>
      <c r="V288" s="5"/>
    </row>
    <row r="289" spans="1:22" x14ac:dyDescent="0.25">
      <c r="B289" s="5"/>
      <c r="C289" s="5"/>
      <c r="D289" s="4"/>
      <c r="E289" s="4"/>
      <c r="F289" s="4"/>
      <c r="G289" s="5"/>
      <c r="H289" s="5"/>
      <c r="K289" s="14" t="s">
        <v>56</v>
      </c>
      <c r="L289" s="66">
        <f>(T291/G285)*100</f>
        <v>90</v>
      </c>
      <c r="O289" s="5"/>
      <c r="P289" s="5"/>
      <c r="Q289" s="5"/>
      <c r="R289" s="5"/>
      <c r="S289" s="5"/>
    </row>
    <row r="290" spans="1:22" x14ac:dyDescent="0.25">
      <c r="B290" s="5"/>
      <c r="C290" s="5"/>
      <c r="D290" s="4"/>
      <c r="E290" s="4"/>
      <c r="F290" s="4"/>
      <c r="G290" s="5"/>
      <c r="H290" s="5"/>
      <c r="K290" s="7" t="s">
        <v>57</v>
      </c>
      <c r="L290" s="65">
        <f>(S291/(E287)*100)</f>
        <v>93.19255033810586</v>
      </c>
      <c r="R290" s="6" t="s">
        <v>10</v>
      </c>
      <c r="S290" s="6" t="s">
        <v>11</v>
      </c>
      <c r="T290" s="6" t="s">
        <v>0</v>
      </c>
    </row>
    <row r="291" spans="1:22" x14ac:dyDescent="0.25">
      <c r="B291" s="5"/>
      <c r="C291" s="5"/>
      <c r="D291" s="4"/>
      <c r="E291" s="4"/>
      <c r="F291" s="4"/>
      <c r="G291" s="5"/>
      <c r="H291" s="5"/>
      <c r="K291" s="14" t="s">
        <v>58</v>
      </c>
      <c r="L291" s="66">
        <f>(R291/D287)*100</f>
        <v>77.538084361838116</v>
      </c>
      <c r="P291" s="5"/>
      <c r="Q291" s="6" t="s">
        <v>3</v>
      </c>
      <c r="R291" s="11">
        <f>S291*T291</f>
        <v>25.524544931979307</v>
      </c>
      <c r="S291" s="11">
        <v>246.69</v>
      </c>
      <c r="T291" s="31">
        <f>G285*0.9</f>
        <v>0.10346809733665453</v>
      </c>
    </row>
    <row r="292" spans="1:22" ht="17.25" x14ac:dyDescent="0.25">
      <c r="B292" s="5"/>
      <c r="C292" s="5"/>
      <c r="D292" s="4"/>
      <c r="E292" s="4"/>
      <c r="F292" s="4"/>
      <c r="G292" s="5"/>
      <c r="H292" s="5"/>
      <c r="K292" s="7" t="s">
        <v>59</v>
      </c>
      <c r="L292" s="16">
        <f>(D287+I287+L287+P287+R287+V287)/R291</f>
        <v>14.536675678576952</v>
      </c>
      <c r="O292" s="5"/>
      <c r="P292" s="5"/>
      <c r="S292" s="2"/>
      <c r="T292" s="4"/>
    </row>
    <row r="293" spans="1:22" ht="17.25" x14ac:dyDescent="0.25">
      <c r="B293" s="5"/>
      <c r="C293" s="5"/>
      <c r="D293" s="4"/>
      <c r="E293" s="4"/>
      <c r="F293" s="4"/>
      <c r="G293" s="5"/>
      <c r="H293" s="5"/>
      <c r="I293" s="5"/>
      <c r="K293" s="17" t="s">
        <v>60</v>
      </c>
      <c r="L293" s="18">
        <f>(D287+I287+L287)/R291</f>
        <v>4.523274825354358</v>
      </c>
      <c r="O293" s="5"/>
      <c r="P293" s="5"/>
      <c r="S293" s="5"/>
    </row>
    <row r="294" spans="1:22" ht="17.25" x14ac:dyDescent="0.25">
      <c r="B294" s="5"/>
      <c r="C294" s="5"/>
      <c r="D294" s="4"/>
      <c r="E294" s="4"/>
      <c r="F294" s="4"/>
      <c r="G294" s="5"/>
      <c r="H294" s="5"/>
      <c r="I294" s="5"/>
      <c r="K294" s="19" t="s">
        <v>61</v>
      </c>
      <c r="L294" s="20">
        <f>(P287+V287)/R291</f>
        <v>10.013400853222594</v>
      </c>
      <c r="M294" s="5"/>
      <c r="N294" s="5"/>
      <c r="O294" s="5"/>
      <c r="P294" s="5"/>
      <c r="U294" s="5"/>
      <c r="V294" s="5"/>
    </row>
    <row r="295" spans="1:22" x14ac:dyDescent="0.25">
      <c r="B295" s="5"/>
      <c r="C295" s="8"/>
      <c r="D295"/>
      <c r="E295" s="4"/>
      <c r="F295" s="4"/>
      <c r="G295" s="5"/>
      <c r="H295" s="5"/>
      <c r="I295" s="5"/>
      <c r="K295" s="5"/>
      <c r="M295" s="5"/>
      <c r="N295" s="5"/>
      <c r="O295" s="5"/>
      <c r="P295" s="5"/>
      <c r="Q295" s="5"/>
      <c r="R295" s="5"/>
      <c r="S295" s="5"/>
      <c r="T295" s="5"/>
      <c r="U295" s="5"/>
      <c r="V295" s="5"/>
    </row>
    <row r="296" spans="1:22" x14ac:dyDescent="0.25">
      <c r="B296" s="5"/>
      <c r="C296" s="8" t="s">
        <v>26</v>
      </c>
    </row>
    <row r="297" spans="1:22" ht="32.25" x14ac:dyDescent="0.25">
      <c r="C297" s="23" t="s">
        <v>13</v>
      </c>
      <c r="D297" s="26" t="s">
        <v>21</v>
      </c>
      <c r="E297" s="26" t="s">
        <v>14</v>
      </c>
      <c r="F297" s="23" t="s">
        <v>12</v>
      </c>
      <c r="G297" s="23" t="s">
        <v>15</v>
      </c>
      <c r="H297" s="24" t="s">
        <v>1</v>
      </c>
      <c r="I297" s="25" t="s">
        <v>25</v>
      </c>
      <c r="J297" s="23" t="s">
        <v>2</v>
      </c>
      <c r="K297" s="116" t="s">
        <v>32</v>
      </c>
      <c r="L297" s="26" t="s">
        <v>22</v>
      </c>
      <c r="M297" s="25" t="s">
        <v>7</v>
      </c>
      <c r="N297" s="25" t="s">
        <v>16</v>
      </c>
      <c r="O297" s="25" t="s">
        <v>17</v>
      </c>
      <c r="P297" s="25" t="s">
        <v>18</v>
      </c>
      <c r="Q297" s="26" t="s">
        <v>9</v>
      </c>
      <c r="R297" s="26" t="s">
        <v>23</v>
      </c>
      <c r="S297" s="25" t="s">
        <v>8</v>
      </c>
      <c r="T297" s="25" t="s">
        <v>19</v>
      </c>
      <c r="U297" s="25" t="s">
        <v>20</v>
      </c>
      <c r="V297" s="25" t="s">
        <v>24</v>
      </c>
    </row>
    <row r="298" spans="1:22" x14ac:dyDescent="0.25">
      <c r="A298" t="s">
        <v>53</v>
      </c>
      <c r="C298" s="121" t="s">
        <v>35</v>
      </c>
      <c r="D298" s="10">
        <v>24.4</v>
      </c>
      <c r="E298" s="10">
        <v>212.17</v>
      </c>
      <c r="F298" s="10">
        <v>1</v>
      </c>
      <c r="G298" s="29">
        <f>D298/E298</f>
        <v>0.11500212094075506</v>
      </c>
      <c r="H298" s="9"/>
      <c r="I298" s="9"/>
      <c r="J298" s="10" t="s">
        <v>31</v>
      </c>
      <c r="K298" s="10">
        <v>262.29000000000002</v>
      </c>
      <c r="L298" s="30">
        <f>K298*G299</f>
        <v>36.19668756186077</v>
      </c>
      <c r="M298" s="9" t="s">
        <v>30</v>
      </c>
      <c r="N298" s="9">
        <v>287.5</v>
      </c>
      <c r="O298" s="9">
        <v>0.88900000000000001</v>
      </c>
      <c r="P298" s="13">
        <f>N298*O298</f>
        <v>255.58750000000001</v>
      </c>
      <c r="Q298" s="10"/>
      <c r="R298" s="10"/>
      <c r="S298" s="9"/>
      <c r="T298" s="9"/>
      <c r="U298" s="9"/>
      <c r="V298" s="13">
        <f>T298*U298</f>
        <v>0</v>
      </c>
    </row>
    <row r="299" spans="1:22" x14ac:dyDescent="0.25">
      <c r="C299" s="10" t="s">
        <v>34</v>
      </c>
      <c r="D299" s="10">
        <f>E299*G299</f>
        <v>14.923595230239901</v>
      </c>
      <c r="E299" s="10">
        <v>108.14</v>
      </c>
      <c r="F299" s="10">
        <v>1.2</v>
      </c>
      <c r="G299" s="29">
        <f>G298*F299</f>
        <v>0.13800254512890606</v>
      </c>
      <c r="H299" s="1"/>
      <c r="I299" s="1"/>
      <c r="J299" s="34" t="s">
        <v>37</v>
      </c>
      <c r="K299" s="35">
        <v>335.98</v>
      </c>
      <c r="L299" s="30">
        <f>K299*G299</f>
        <v>46.366095112409859</v>
      </c>
      <c r="M299" s="1"/>
      <c r="N299" s="3"/>
      <c r="O299" s="3"/>
      <c r="P299" s="27">
        <f t="shared" ref="P299" si="44">N299*O299</f>
        <v>0</v>
      </c>
      <c r="Q299" s="10"/>
      <c r="R299" s="10"/>
      <c r="S299" s="9"/>
      <c r="T299" s="9"/>
      <c r="U299" s="9"/>
      <c r="V299" s="13">
        <f t="shared" ref="V299" si="45">T299*U299</f>
        <v>0</v>
      </c>
    </row>
    <row r="300" spans="1:22" x14ac:dyDescent="0.25">
      <c r="C300" s="12" t="s">
        <v>4</v>
      </c>
      <c r="D300" s="13">
        <f>SUM(D298:D299)</f>
        <v>39.323595230239903</v>
      </c>
      <c r="E300" s="13">
        <f>SUM(E298:E299)</f>
        <v>320.31</v>
      </c>
      <c r="F300" s="12"/>
      <c r="G300" s="29">
        <f>SUM(G298:G299)</f>
        <v>0.2530046660696611</v>
      </c>
      <c r="I300" s="13">
        <f>SUM(I298:I299)</f>
        <v>0</v>
      </c>
      <c r="L300" s="30">
        <f>SUM(L298:L299)</f>
        <v>82.562782674270636</v>
      </c>
      <c r="P300" s="13">
        <f>SUM(P298:P299)</f>
        <v>255.58750000000001</v>
      </c>
      <c r="R300" s="13">
        <f>SUM(R298:R299)</f>
        <v>0</v>
      </c>
      <c r="V300" s="13">
        <f>SUM(V298:V299)</f>
        <v>0</v>
      </c>
    </row>
    <row r="301" spans="1:22" x14ac:dyDescent="0.25">
      <c r="C301" s="5"/>
      <c r="D301" s="4"/>
      <c r="E301" s="4"/>
      <c r="F301" s="4"/>
      <c r="G301" s="5"/>
      <c r="H301" s="5"/>
      <c r="I301" s="5"/>
      <c r="M301" s="5"/>
      <c r="N301" s="5"/>
      <c r="O301" s="5"/>
      <c r="P301" s="5"/>
      <c r="Q301" s="5"/>
      <c r="R301" s="5"/>
      <c r="S301" s="5"/>
      <c r="T301" s="5"/>
      <c r="U301" s="5"/>
      <c r="V301" s="5"/>
    </row>
    <row r="302" spans="1:22" x14ac:dyDescent="0.25">
      <c r="C302" s="5"/>
      <c r="D302" s="4"/>
      <c r="E302" s="4"/>
      <c r="F302" s="4"/>
      <c r="G302" s="5"/>
      <c r="H302" s="5"/>
      <c r="K302" s="14" t="s">
        <v>56</v>
      </c>
      <c r="L302" s="66">
        <f>(T304/G298)*100</f>
        <v>90</v>
      </c>
      <c r="O302" s="5"/>
      <c r="P302" s="5"/>
      <c r="Q302" s="5"/>
      <c r="R302" s="5"/>
      <c r="S302" s="5"/>
    </row>
    <row r="303" spans="1:22" x14ac:dyDescent="0.25">
      <c r="C303" s="5"/>
      <c r="D303" s="4"/>
      <c r="E303" s="4"/>
      <c r="F303" s="4"/>
      <c r="G303" s="5"/>
      <c r="H303" s="5"/>
      <c r="K303" s="7" t="s">
        <v>57</v>
      </c>
      <c r="L303" s="65">
        <f>(S304/(E300)*100)</f>
        <v>94.358590115825294</v>
      </c>
      <c r="R303" s="6" t="s">
        <v>10</v>
      </c>
      <c r="S303" s="6" t="s">
        <v>11</v>
      </c>
      <c r="T303" s="6" t="s">
        <v>0</v>
      </c>
    </row>
    <row r="304" spans="1:22" x14ac:dyDescent="0.25">
      <c r="C304" s="5"/>
      <c r="D304" s="4"/>
      <c r="E304" s="4"/>
      <c r="F304" s="4"/>
      <c r="G304" s="5"/>
      <c r="H304" s="5"/>
      <c r="K304" s="14" t="s">
        <v>58</v>
      </c>
      <c r="L304" s="66">
        <f>(R304/D300)*100</f>
        <v>79.551263679380469</v>
      </c>
      <c r="P304" s="5"/>
      <c r="Q304" s="6" t="s">
        <v>3</v>
      </c>
      <c r="R304" s="11">
        <f>S304*T304</f>
        <v>31.282416929820428</v>
      </c>
      <c r="S304" s="11">
        <v>302.24</v>
      </c>
      <c r="T304" s="31">
        <f>G298*0.9</f>
        <v>0.10350190884667955</v>
      </c>
    </row>
    <row r="305" spans="1:22" ht="17.25" x14ac:dyDescent="0.25">
      <c r="C305" s="5"/>
      <c r="D305" s="4"/>
      <c r="E305" s="4"/>
      <c r="F305" s="4"/>
      <c r="G305" s="5"/>
      <c r="H305" s="5"/>
      <c r="K305" s="7" t="s">
        <v>59</v>
      </c>
      <c r="L305" s="16">
        <f>(D300+I300+L300+P300+R300+V300)/R304</f>
        <v>12.066646856326436</v>
      </c>
      <c r="O305" s="5"/>
      <c r="P305" s="5"/>
      <c r="S305" s="2"/>
      <c r="T305" s="4"/>
    </row>
    <row r="306" spans="1:22" ht="17.25" x14ac:dyDescent="0.25">
      <c r="C306" s="5"/>
      <c r="D306" s="4"/>
      <c r="E306" s="4"/>
      <c r="F306" s="4"/>
      <c r="G306" s="5"/>
      <c r="H306" s="5"/>
      <c r="I306" s="5"/>
      <c r="K306" s="17" t="s">
        <v>60</v>
      </c>
      <c r="L306" s="18">
        <f>(D300+I300+L300)/R304</f>
        <v>3.8963222751602848</v>
      </c>
      <c r="O306" s="5"/>
      <c r="P306" s="5"/>
      <c r="S306" s="5"/>
    </row>
    <row r="307" spans="1:22" ht="17.25" x14ac:dyDescent="0.25">
      <c r="C307" s="5"/>
      <c r="D307" s="4"/>
      <c r="E307" s="4"/>
      <c r="F307" s="4"/>
      <c r="G307" s="5"/>
      <c r="H307" s="5"/>
      <c r="I307" s="5"/>
      <c r="K307" s="19" t="s">
        <v>61</v>
      </c>
      <c r="L307" s="20">
        <f>(P300+V300)/R304</f>
        <v>8.1703245811661507</v>
      </c>
      <c r="M307" s="5"/>
      <c r="N307" s="5"/>
      <c r="O307" s="5"/>
      <c r="P307" s="5"/>
      <c r="U307" s="5"/>
      <c r="V307" s="5"/>
    </row>
    <row r="308" spans="1:22" x14ac:dyDescent="0.25">
      <c r="C308" s="8"/>
      <c r="D308"/>
      <c r="E308" s="4"/>
      <c r="F308" s="4"/>
      <c r="G308" s="5"/>
      <c r="H308" s="5"/>
      <c r="I308" s="5"/>
      <c r="K308" s="5"/>
      <c r="M308" s="5"/>
      <c r="N308" s="5"/>
      <c r="O308" s="5"/>
      <c r="P308" s="5"/>
      <c r="Q308" s="5"/>
      <c r="R308" s="5"/>
      <c r="S308" s="5"/>
      <c r="T308" s="5"/>
      <c r="U308" s="5"/>
      <c r="V308" s="5"/>
    </row>
    <row r="309" spans="1:22" x14ac:dyDescent="0.25">
      <c r="B309" s="5"/>
      <c r="C309" s="8" t="s">
        <v>26</v>
      </c>
    </row>
    <row r="310" spans="1:22" ht="32.25" x14ac:dyDescent="0.25">
      <c r="C310" s="23" t="s">
        <v>13</v>
      </c>
      <c r="D310" s="26" t="s">
        <v>21</v>
      </c>
      <c r="E310" s="26" t="s">
        <v>14</v>
      </c>
      <c r="F310" s="23" t="s">
        <v>12</v>
      </c>
      <c r="G310" s="23" t="s">
        <v>15</v>
      </c>
      <c r="H310" s="24" t="s">
        <v>1</v>
      </c>
      <c r="I310" s="25" t="s">
        <v>25</v>
      </c>
      <c r="J310" s="23" t="s">
        <v>2</v>
      </c>
      <c r="K310" s="116" t="s">
        <v>32</v>
      </c>
      <c r="L310" s="26" t="s">
        <v>22</v>
      </c>
      <c r="M310" s="25" t="s">
        <v>7</v>
      </c>
      <c r="N310" s="25" t="s">
        <v>16</v>
      </c>
      <c r="O310" s="25" t="s">
        <v>17</v>
      </c>
      <c r="P310" s="25" t="s">
        <v>18</v>
      </c>
      <c r="Q310" s="26" t="s">
        <v>9</v>
      </c>
      <c r="R310" s="26" t="s">
        <v>23</v>
      </c>
      <c r="S310" s="25" t="s">
        <v>8</v>
      </c>
      <c r="T310" s="25" t="s">
        <v>19</v>
      </c>
      <c r="U310" s="25" t="s">
        <v>20</v>
      </c>
      <c r="V310" s="25" t="s">
        <v>24</v>
      </c>
    </row>
    <row r="311" spans="1:22" ht="30" x14ac:dyDescent="0.25">
      <c r="A311" t="s">
        <v>54</v>
      </c>
      <c r="C311" s="123" t="s">
        <v>132</v>
      </c>
      <c r="D311" s="10">
        <f>D378*5</f>
        <v>35.738549999999996</v>
      </c>
      <c r="E311" s="10">
        <v>310.77</v>
      </c>
      <c r="F311" s="10">
        <v>1</v>
      </c>
      <c r="G311" s="29">
        <f>D311/E311</f>
        <v>0.11499999999999999</v>
      </c>
      <c r="H311" s="9"/>
      <c r="I311" s="9"/>
      <c r="J311" s="10" t="s">
        <v>31</v>
      </c>
      <c r="K311" s="10">
        <v>262.29000000000002</v>
      </c>
      <c r="L311" s="30">
        <f>K311*G312</f>
        <v>36.196019999999997</v>
      </c>
      <c r="M311" s="9" t="s">
        <v>30</v>
      </c>
      <c r="N311" s="9">
        <v>287.5</v>
      </c>
      <c r="O311" s="9">
        <v>0.88900000000000001</v>
      </c>
      <c r="P311" s="13">
        <f>N311*O311</f>
        <v>255.58750000000001</v>
      </c>
      <c r="Q311" s="10"/>
      <c r="R311" s="10"/>
      <c r="S311" s="9"/>
      <c r="T311" s="9"/>
      <c r="U311" s="9"/>
      <c r="V311" s="13">
        <f>T311*U311</f>
        <v>0</v>
      </c>
    </row>
    <row r="312" spans="1:22" x14ac:dyDescent="0.25">
      <c r="C312" s="10" t="s">
        <v>34</v>
      </c>
      <c r="D312" s="10">
        <f>E312*G312</f>
        <v>14.923319999999999</v>
      </c>
      <c r="E312" s="10">
        <v>108.14</v>
      </c>
      <c r="F312" s="10">
        <v>1.2</v>
      </c>
      <c r="G312" s="29">
        <f>G311*F312</f>
        <v>0.13799999999999998</v>
      </c>
      <c r="H312" s="1"/>
      <c r="I312" s="1"/>
      <c r="J312" s="34" t="s">
        <v>37</v>
      </c>
      <c r="K312" s="35">
        <v>335.98</v>
      </c>
      <c r="L312" s="30">
        <f>K312*G312</f>
        <v>46.36524</v>
      </c>
      <c r="M312" s="1"/>
      <c r="N312" s="3"/>
      <c r="O312" s="3"/>
      <c r="P312" s="27">
        <f t="shared" ref="P312" si="46">N312*O312</f>
        <v>0</v>
      </c>
      <c r="Q312" s="10"/>
      <c r="R312" s="10"/>
      <c r="S312" s="9"/>
      <c r="T312" s="9"/>
      <c r="U312" s="9"/>
      <c r="V312" s="13">
        <f t="shared" ref="V312" si="47">T312*U312</f>
        <v>0</v>
      </c>
    </row>
    <row r="313" spans="1:22" x14ac:dyDescent="0.25">
      <c r="C313" s="12" t="s">
        <v>4</v>
      </c>
      <c r="D313" s="13">
        <f>SUM(D311:D312)</f>
        <v>50.661869999999993</v>
      </c>
      <c r="E313" s="13">
        <f>SUM(E311:E312)</f>
        <v>418.90999999999997</v>
      </c>
      <c r="F313" s="12"/>
      <c r="G313" s="29">
        <f>SUM(G311:G312)</f>
        <v>0.253</v>
      </c>
      <c r="I313" s="13">
        <f>SUM(I311:I312)</f>
        <v>0</v>
      </c>
      <c r="L313" s="30">
        <f>SUM(L311:L312)</f>
        <v>82.561260000000004</v>
      </c>
      <c r="P313" s="13">
        <f>SUM(P311:P312)</f>
        <v>255.58750000000001</v>
      </c>
      <c r="R313" s="13">
        <f>SUM(R311:R312)</f>
        <v>0</v>
      </c>
      <c r="V313" s="13">
        <f>SUM(V311:V312)</f>
        <v>0</v>
      </c>
    </row>
    <row r="314" spans="1:22" x14ac:dyDescent="0.25">
      <c r="C314" s="5"/>
      <c r="D314" s="4"/>
      <c r="E314" s="4"/>
      <c r="F314" s="4"/>
      <c r="G314" s="5"/>
      <c r="H314" s="5"/>
      <c r="I314" s="5"/>
      <c r="M314" s="5"/>
      <c r="N314" s="5"/>
      <c r="O314" s="5"/>
      <c r="P314" s="5"/>
      <c r="Q314" s="5"/>
      <c r="R314" s="5"/>
      <c r="S314" s="5"/>
      <c r="T314" s="5"/>
      <c r="U314" s="5"/>
      <c r="V314" s="5"/>
    </row>
    <row r="315" spans="1:22" x14ac:dyDescent="0.25">
      <c r="C315" s="5"/>
      <c r="D315" s="4"/>
      <c r="E315" s="4"/>
      <c r="F315" s="4"/>
      <c r="G315" s="5"/>
      <c r="H315" s="5"/>
      <c r="K315" s="14" t="s">
        <v>56</v>
      </c>
      <c r="L315" s="66">
        <f>(T317/G311)*100</f>
        <v>90</v>
      </c>
      <c r="O315" s="5"/>
      <c r="P315" s="5"/>
      <c r="Q315" s="5"/>
      <c r="R315" s="5"/>
      <c r="S315" s="5"/>
    </row>
    <row r="316" spans="1:22" x14ac:dyDescent="0.25">
      <c r="C316" s="5"/>
      <c r="D316" s="4"/>
      <c r="E316" s="4"/>
      <c r="F316" s="4"/>
      <c r="G316" s="5"/>
      <c r="H316" s="5"/>
      <c r="K316" s="7" t="s">
        <v>57</v>
      </c>
      <c r="L316" s="65">
        <f>(S317/(E313)*100)</f>
        <v>95.700747177197968</v>
      </c>
      <c r="R316" s="6" t="s">
        <v>10</v>
      </c>
      <c r="S316" s="6" t="s">
        <v>11</v>
      </c>
      <c r="T316" s="6" t="s">
        <v>0</v>
      </c>
    </row>
    <row r="317" spans="1:22" x14ac:dyDescent="0.25">
      <c r="C317" s="5"/>
      <c r="D317" s="4"/>
      <c r="E317" s="4"/>
      <c r="F317" s="4"/>
      <c r="G317" s="5"/>
      <c r="H317" s="5"/>
      <c r="K317" s="14" t="s">
        <v>58</v>
      </c>
      <c r="L317" s="66">
        <f>(R317/D313)*100</f>
        <v>81.902128760742542</v>
      </c>
      <c r="P317" s="5"/>
      <c r="Q317" s="6" t="s">
        <v>3</v>
      </c>
      <c r="R317" s="11">
        <f>S317*T317</f>
        <v>41.493149999999993</v>
      </c>
      <c r="S317" s="11">
        <v>400.9</v>
      </c>
      <c r="T317" s="31">
        <f>G311*0.9</f>
        <v>0.10349999999999999</v>
      </c>
    </row>
    <row r="318" spans="1:22" ht="17.25" x14ac:dyDescent="0.25">
      <c r="C318" s="5"/>
      <c r="D318" s="4"/>
      <c r="E318" s="4"/>
      <c r="F318" s="4"/>
      <c r="G318" s="5"/>
      <c r="H318" s="5"/>
      <c r="K318" s="7" t="s">
        <v>59</v>
      </c>
      <c r="L318" s="16">
        <f>(D313+I313+L313+P313+R313+V313)/R317</f>
        <v>9.3704775366536417</v>
      </c>
      <c r="O318" s="5"/>
      <c r="P318" s="5"/>
      <c r="S318" s="2"/>
      <c r="T318" s="4"/>
    </row>
    <row r="319" spans="1:22" ht="17.25" x14ac:dyDescent="0.25">
      <c r="C319" s="5"/>
      <c r="D319" s="4"/>
      <c r="E319" s="4"/>
      <c r="F319" s="4"/>
      <c r="G319" s="5"/>
      <c r="H319" s="5"/>
      <c r="I319" s="5"/>
      <c r="K319" s="17" t="s">
        <v>60</v>
      </c>
      <c r="L319" s="18">
        <f>(D313+I313+L313)/R317</f>
        <v>3.210725866799701</v>
      </c>
      <c r="O319" s="5"/>
      <c r="P319" s="5"/>
      <c r="S319" s="5"/>
    </row>
    <row r="320" spans="1:22" ht="17.25" x14ac:dyDescent="0.25">
      <c r="C320" s="5"/>
      <c r="D320" s="4"/>
      <c r="E320" s="4"/>
      <c r="F320" s="4"/>
      <c r="G320" s="5"/>
      <c r="H320" s="5"/>
      <c r="I320" s="5"/>
      <c r="K320" s="19" t="s">
        <v>61</v>
      </c>
      <c r="L320" s="20">
        <f>(P313+V313)/R317</f>
        <v>6.1597516698539412</v>
      </c>
      <c r="M320" s="5"/>
      <c r="N320" s="5"/>
      <c r="O320" s="5"/>
      <c r="P320" s="5"/>
      <c r="U320" s="5"/>
      <c r="V320" s="5"/>
    </row>
    <row r="321" spans="1:22" x14ac:dyDescent="0.25">
      <c r="C321" s="8"/>
      <c r="D321"/>
      <c r="E321" s="4"/>
      <c r="F321" s="4"/>
      <c r="G321" s="5"/>
      <c r="H321" s="5"/>
      <c r="I321" s="5"/>
      <c r="K321" s="5"/>
      <c r="M321" s="5"/>
      <c r="N321" s="5"/>
      <c r="O321" s="5"/>
      <c r="P321" s="5"/>
      <c r="Q321" s="5"/>
      <c r="R321" s="5"/>
      <c r="S321" s="5"/>
      <c r="T321" s="5"/>
      <c r="U321" s="5"/>
      <c r="V321" s="5"/>
    </row>
    <row r="322" spans="1:22" x14ac:dyDescent="0.25">
      <c r="B322" s="5"/>
      <c r="C322" s="8" t="s">
        <v>26</v>
      </c>
    </row>
    <row r="323" spans="1:22" ht="32.25" x14ac:dyDescent="0.25">
      <c r="C323" s="23" t="s">
        <v>13</v>
      </c>
      <c r="D323" s="26" t="s">
        <v>21</v>
      </c>
      <c r="E323" s="26" t="s">
        <v>14</v>
      </c>
      <c r="F323" s="23" t="s">
        <v>12</v>
      </c>
      <c r="G323" s="23" t="s">
        <v>15</v>
      </c>
      <c r="H323" s="24" t="s">
        <v>1</v>
      </c>
      <c r="I323" s="25" t="s">
        <v>25</v>
      </c>
      <c r="J323" s="23" t="s">
        <v>2</v>
      </c>
      <c r="K323" s="116" t="s">
        <v>32</v>
      </c>
      <c r="L323" s="26" t="s">
        <v>22</v>
      </c>
      <c r="M323" s="25" t="s">
        <v>7</v>
      </c>
      <c r="N323" s="25" t="s">
        <v>16</v>
      </c>
      <c r="O323" s="25" t="s">
        <v>17</v>
      </c>
      <c r="P323" s="25" t="s">
        <v>18</v>
      </c>
      <c r="Q323" s="26" t="s">
        <v>9</v>
      </c>
      <c r="R323" s="26" t="s">
        <v>23</v>
      </c>
      <c r="S323" s="25" t="s">
        <v>8</v>
      </c>
      <c r="T323" s="25" t="s">
        <v>19</v>
      </c>
      <c r="U323" s="25" t="s">
        <v>20</v>
      </c>
      <c r="V323" s="25" t="s">
        <v>24</v>
      </c>
    </row>
    <row r="324" spans="1:22" x14ac:dyDescent="0.25">
      <c r="A324" t="s">
        <v>55</v>
      </c>
      <c r="C324" s="121" t="s">
        <v>50</v>
      </c>
      <c r="D324" s="10">
        <f>D257*5</f>
        <v>50.657499999999999</v>
      </c>
      <c r="E324" s="10">
        <v>440.5</v>
      </c>
      <c r="F324" s="10">
        <v>1</v>
      </c>
      <c r="G324" s="29">
        <f>D324/E324</f>
        <v>0.11499999999999999</v>
      </c>
      <c r="H324" s="9"/>
      <c r="I324" s="9"/>
      <c r="J324" s="10" t="s">
        <v>31</v>
      </c>
      <c r="K324" s="10">
        <v>262.29000000000002</v>
      </c>
      <c r="L324" s="30">
        <f>K324*G325</f>
        <v>36.196019999999997</v>
      </c>
      <c r="M324" s="9" t="s">
        <v>30</v>
      </c>
      <c r="N324" s="9">
        <v>287.5</v>
      </c>
      <c r="O324" s="9">
        <v>0.88900000000000001</v>
      </c>
      <c r="P324" s="13">
        <f>N324*O324</f>
        <v>255.58750000000001</v>
      </c>
      <c r="Q324" s="10"/>
      <c r="R324" s="10"/>
      <c r="S324" s="9"/>
      <c r="T324" s="9"/>
      <c r="U324" s="9"/>
      <c r="V324" s="13">
        <f>T324*U324</f>
        <v>0</v>
      </c>
    </row>
    <row r="325" spans="1:22" x14ac:dyDescent="0.25">
      <c r="C325" s="10" t="s">
        <v>34</v>
      </c>
      <c r="D325" s="10">
        <f>E325*G325</f>
        <v>14.923319999999999</v>
      </c>
      <c r="E325" s="10">
        <v>108.14</v>
      </c>
      <c r="F325" s="10">
        <v>1.2</v>
      </c>
      <c r="G325" s="29">
        <f>G324*F325</f>
        <v>0.13799999999999998</v>
      </c>
      <c r="H325" s="1"/>
      <c r="I325" s="1"/>
      <c r="J325" s="34" t="s">
        <v>37</v>
      </c>
      <c r="K325" s="35">
        <v>335.98</v>
      </c>
      <c r="L325" s="30">
        <f>K325*G325</f>
        <v>46.36524</v>
      </c>
      <c r="M325" s="1"/>
      <c r="N325" s="3"/>
      <c r="O325" s="3"/>
      <c r="P325" s="27">
        <f t="shared" ref="P325" si="48">N325*O325</f>
        <v>0</v>
      </c>
      <c r="Q325" s="10"/>
      <c r="R325" s="10"/>
      <c r="S325" s="9"/>
      <c r="T325" s="9"/>
      <c r="U325" s="9"/>
      <c r="V325" s="13">
        <f t="shared" ref="V325" si="49">T325*U325</f>
        <v>0</v>
      </c>
    </row>
    <row r="326" spans="1:22" x14ac:dyDescent="0.25">
      <c r="C326" s="12" t="s">
        <v>4</v>
      </c>
      <c r="D326" s="13">
        <f>SUM(D324:D325)</f>
        <v>65.580820000000003</v>
      </c>
      <c r="E326" s="13">
        <f>SUM(E324:E325)</f>
        <v>548.64</v>
      </c>
      <c r="F326" s="12"/>
      <c r="G326" s="29">
        <f>SUM(G324:G325)</f>
        <v>0.253</v>
      </c>
      <c r="I326" s="13">
        <f>SUM(I324:I325)</f>
        <v>0</v>
      </c>
      <c r="L326" s="30">
        <f>SUM(L324:L325)</f>
        <v>82.561260000000004</v>
      </c>
      <c r="P326" s="13">
        <f>SUM(P324:P325)</f>
        <v>255.58750000000001</v>
      </c>
      <c r="R326" s="13">
        <f>SUM(R324:R325)</f>
        <v>0</v>
      </c>
      <c r="V326" s="13">
        <f>SUM(V324:V325)</f>
        <v>0</v>
      </c>
    </row>
    <row r="327" spans="1:22" x14ac:dyDescent="0.25">
      <c r="C327" s="5"/>
      <c r="D327" s="4"/>
      <c r="E327" s="4"/>
      <c r="F327" s="4"/>
      <c r="G327" s="5"/>
      <c r="H327" s="5"/>
      <c r="I327" s="5"/>
      <c r="M327" s="5"/>
      <c r="N327" s="5"/>
      <c r="O327" s="5"/>
      <c r="P327" s="5"/>
      <c r="Q327" s="5"/>
      <c r="R327" s="5"/>
      <c r="S327" s="5"/>
      <c r="T327" s="5"/>
      <c r="U327" s="5"/>
      <c r="V327" s="5"/>
    </row>
    <row r="328" spans="1:22" x14ac:dyDescent="0.25">
      <c r="C328" s="5"/>
      <c r="D328" s="4"/>
      <c r="E328" s="4"/>
      <c r="F328" s="4"/>
      <c r="G328" s="5"/>
      <c r="H328" s="5"/>
      <c r="K328" s="14" t="s">
        <v>56</v>
      </c>
      <c r="L328" s="66">
        <f>(T330/G324)*100</f>
        <v>90</v>
      </c>
      <c r="O328" s="5"/>
      <c r="P328" s="5"/>
      <c r="Q328" s="5"/>
      <c r="R328" s="5"/>
      <c r="S328" s="5"/>
    </row>
    <row r="329" spans="1:22" x14ac:dyDescent="0.25">
      <c r="C329" s="5"/>
      <c r="D329" s="4"/>
      <c r="E329" s="4"/>
      <c r="F329" s="4"/>
      <c r="G329" s="5"/>
      <c r="H329" s="5"/>
      <c r="K329" s="7" t="s">
        <v>57</v>
      </c>
      <c r="L329" s="65">
        <f>(S330/(E326)*100)</f>
        <v>96.715514727325754</v>
      </c>
      <c r="R329" s="6" t="s">
        <v>10</v>
      </c>
      <c r="S329" s="6" t="s">
        <v>11</v>
      </c>
      <c r="T329" s="6" t="s">
        <v>0</v>
      </c>
    </row>
    <row r="330" spans="1:22" x14ac:dyDescent="0.25">
      <c r="C330" s="5"/>
      <c r="D330" s="4"/>
      <c r="E330" s="4"/>
      <c r="F330" s="4"/>
      <c r="G330" s="5"/>
      <c r="H330" s="5"/>
      <c r="K330" s="14" t="s">
        <v>58</v>
      </c>
      <c r="L330" s="66">
        <f>(R330/D326)*100</f>
        <v>83.742731487651426</v>
      </c>
      <c r="P330" s="5"/>
      <c r="Q330" s="6" t="s">
        <v>3</v>
      </c>
      <c r="R330" s="11">
        <f>S330*T330</f>
        <v>54.919170000000001</v>
      </c>
      <c r="S330" s="11">
        <v>530.62</v>
      </c>
      <c r="T330" s="31">
        <f>G324*0.9</f>
        <v>0.10349999999999999</v>
      </c>
    </row>
    <row r="331" spans="1:22" ht="17.25" x14ac:dyDescent="0.25">
      <c r="C331" s="5"/>
      <c r="D331" s="4"/>
      <c r="E331" s="4"/>
      <c r="F331" s="4"/>
      <c r="G331" s="5"/>
      <c r="H331" s="5"/>
      <c r="K331" s="7" t="s">
        <v>59</v>
      </c>
      <c r="L331" s="16">
        <f>(D326+I326+L326+P326+R326+V326)/R330</f>
        <v>7.3513416171438868</v>
      </c>
      <c r="O331" s="5"/>
      <c r="P331" s="5"/>
      <c r="S331" s="2"/>
      <c r="T331" s="4"/>
    </row>
    <row r="332" spans="1:22" ht="17.25" x14ac:dyDescent="0.25">
      <c r="C332" s="5"/>
      <c r="D332" s="4"/>
      <c r="E332" s="4"/>
      <c r="F332" s="4"/>
      <c r="G332" s="5"/>
      <c r="H332" s="5"/>
      <c r="I332" s="5"/>
      <c r="K332" s="17" t="s">
        <v>60</v>
      </c>
      <c r="L332" s="18">
        <f>(D326+I326+L326)/R330</f>
        <v>2.6974566440097334</v>
      </c>
      <c r="O332" s="5"/>
      <c r="P332" s="5"/>
      <c r="S332" s="5"/>
    </row>
    <row r="333" spans="1:22" ht="17.25" x14ac:dyDescent="0.25">
      <c r="C333" s="5"/>
      <c r="D333" s="4"/>
      <c r="E333" s="4"/>
      <c r="F333" s="4"/>
      <c r="G333" s="5"/>
      <c r="H333" s="5"/>
      <c r="I333" s="5"/>
      <c r="K333" s="19" t="s">
        <v>61</v>
      </c>
      <c r="L333" s="20">
        <f>(P326+V326)/R330</f>
        <v>4.6538849731341534</v>
      </c>
      <c r="M333" s="5"/>
      <c r="N333" s="5"/>
      <c r="O333" s="5"/>
      <c r="P333" s="5"/>
      <c r="U333" s="5"/>
      <c r="V333" s="5"/>
    </row>
    <row r="334" spans="1:22" x14ac:dyDescent="0.25">
      <c r="C334" s="8"/>
      <c r="D334"/>
      <c r="E334" s="4"/>
      <c r="F334" s="4"/>
      <c r="G334" s="5"/>
      <c r="H334" s="5"/>
      <c r="I334" s="5"/>
      <c r="K334" s="5"/>
      <c r="M334" s="5"/>
      <c r="N334" s="5"/>
      <c r="O334" s="5"/>
      <c r="P334" s="5"/>
      <c r="Q334" s="5"/>
      <c r="R334" s="5"/>
      <c r="S334" s="5"/>
      <c r="T334" s="5"/>
      <c r="U334" s="5"/>
      <c r="V334" s="5"/>
    </row>
    <row r="336" spans="1:22" s="44" customFormat="1" x14ac:dyDescent="0.25">
      <c r="A336" s="43" t="s">
        <v>79</v>
      </c>
      <c r="D336" s="45"/>
      <c r="E336" s="45"/>
      <c r="F336" s="45"/>
    </row>
    <row r="337" spans="1:22" x14ac:dyDescent="0.25">
      <c r="B337" s="5"/>
      <c r="C337" s="8" t="s">
        <v>26</v>
      </c>
    </row>
    <row r="338" spans="1:22" ht="32.25" x14ac:dyDescent="0.25">
      <c r="C338" s="23" t="s">
        <v>13</v>
      </c>
      <c r="D338" s="26" t="s">
        <v>21</v>
      </c>
      <c r="E338" s="26" t="s">
        <v>14</v>
      </c>
      <c r="F338" s="23" t="s">
        <v>12</v>
      </c>
      <c r="G338" s="23" t="s">
        <v>15</v>
      </c>
      <c r="H338" s="24" t="s">
        <v>1</v>
      </c>
      <c r="I338" s="25" t="s">
        <v>25</v>
      </c>
      <c r="J338" s="23" t="s">
        <v>2</v>
      </c>
      <c r="K338" s="26" t="s">
        <v>32</v>
      </c>
      <c r="L338" s="26" t="s">
        <v>22</v>
      </c>
      <c r="M338" s="25" t="s">
        <v>7</v>
      </c>
      <c r="N338" s="25" t="s">
        <v>16</v>
      </c>
      <c r="O338" s="25" t="s">
        <v>17</v>
      </c>
      <c r="P338" s="25" t="s">
        <v>18</v>
      </c>
      <c r="Q338" s="26" t="s">
        <v>9</v>
      </c>
      <c r="R338" s="26" t="s">
        <v>23</v>
      </c>
      <c r="S338" s="25" t="s">
        <v>8</v>
      </c>
      <c r="T338" s="25" t="s">
        <v>19</v>
      </c>
      <c r="U338" s="25" t="s">
        <v>20</v>
      </c>
      <c r="V338" s="25" t="s">
        <v>24</v>
      </c>
    </row>
    <row r="339" spans="1:22" x14ac:dyDescent="0.25">
      <c r="A339" t="s">
        <v>51</v>
      </c>
      <c r="C339" s="121" t="s">
        <v>28</v>
      </c>
      <c r="D339" s="10">
        <f>0.023*E339</f>
        <v>2.8087599999999999</v>
      </c>
      <c r="E339" s="10">
        <v>122.12</v>
      </c>
      <c r="F339" s="10">
        <v>1</v>
      </c>
      <c r="G339" s="12">
        <f>D339/E339</f>
        <v>2.3E-2</v>
      </c>
      <c r="H339" s="9"/>
      <c r="I339" s="9"/>
      <c r="J339" s="10" t="s">
        <v>31</v>
      </c>
      <c r="K339" s="10">
        <v>262.29000000000002</v>
      </c>
      <c r="L339" s="30">
        <f>G340*K339</f>
        <v>7.2392040000000009</v>
      </c>
      <c r="M339" s="9" t="s">
        <v>30</v>
      </c>
      <c r="N339" s="9">
        <v>28.7</v>
      </c>
      <c r="O339" s="9">
        <v>0.88900000000000001</v>
      </c>
      <c r="P339" s="13">
        <f>N339*O339</f>
        <v>25.514299999999999</v>
      </c>
      <c r="Q339" s="10"/>
      <c r="R339" s="10"/>
      <c r="S339" s="9"/>
      <c r="T339" s="9"/>
      <c r="U339" s="9"/>
      <c r="V339" s="13">
        <f>T339*U339</f>
        <v>0</v>
      </c>
    </row>
    <row r="340" spans="1:22" x14ac:dyDescent="0.25">
      <c r="C340" s="10" t="s">
        <v>34</v>
      </c>
      <c r="D340" s="10">
        <f>E340*G340</f>
        <v>2.984664</v>
      </c>
      <c r="E340" s="10">
        <v>108.14</v>
      </c>
      <c r="F340" s="10">
        <v>1.2</v>
      </c>
      <c r="G340" s="12">
        <f>G339*F340</f>
        <v>2.76E-2</v>
      </c>
      <c r="H340" s="1"/>
      <c r="I340" s="1"/>
      <c r="J340" s="34" t="s">
        <v>37</v>
      </c>
      <c r="K340" s="35">
        <v>335.98</v>
      </c>
      <c r="L340" s="30">
        <f>G340*K340</f>
        <v>9.2730480000000011</v>
      </c>
      <c r="M340" s="1"/>
      <c r="N340" s="3"/>
      <c r="O340" s="3"/>
      <c r="P340" s="12">
        <f t="shared" ref="P340" si="50">N340*O340</f>
        <v>0</v>
      </c>
      <c r="Q340" s="10"/>
      <c r="R340" s="10"/>
      <c r="S340" s="9"/>
      <c r="T340" s="9"/>
      <c r="U340" s="9"/>
      <c r="V340" s="13">
        <f t="shared" ref="V340" si="51">T340*U340</f>
        <v>0</v>
      </c>
    </row>
    <row r="341" spans="1:22" x14ac:dyDescent="0.25">
      <c r="C341" s="12" t="s">
        <v>4</v>
      </c>
      <c r="D341" s="13">
        <f>SUM(D339:D340)</f>
        <v>5.7934239999999999</v>
      </c>
      <c r="E341" s="13">
        <f>SUM(E339:E340)</f>
        <v>230.26</v>
      </c>
      <c r="F341" s="12"/>
      <c r="G341" s="12">
        <f>SUM(G339:G340)</f>
        <v>5.0599999999999999E-2</v>
      </c>
      <c r="I341" s="32">
        <f>SUM(I339:I340)</f>
        <v>0</v>
      </c>
      <c r="L341" s="33">
        <f>SUM(L339:L340)</f>
        <v>16.512252000000004</v>
      </c>
      <c r="P341" s="32">
        <f>SUM(P339:P340)</f>
        <v>25.514299999999999</v>
      </c>
      <c r="R341" s="32">
        <f>SUM(R339:R340)</f>
        <v>0</v>
      </c>
      <c r="V341" s="32">
        <f>SUM(V339:V340)</f>
        <v>0</v>
      </c>
    </row>
    <row r="342" spans="1:22" x14ac:dyDescent="0.25">
      <c r="C342" s="5"/>
      <c r="D342" s="4"/>
      <c r="E342" s="4"/>
      <c r="F342" s="4"/>
      <c r="G342" s="5"/>
      <c r="H342" s="5"/>
      <c r="I342" s="5"/>
      <c r="M342" s="5"/>
      <c r="N342" s="5"/>
      <c r="O342" s="5"/>
      <c r="P342" s="5"/>
      <c r="Q342" s="5"/>
      <c r="R342" s="5"/>
      <c r="S342" s="5"/>
      <c r="T342" s="5"/>
      <c r="U342" s="5"/>
      <c r="V342" s="5"/>
    </row>
    <row r="343" spans="1:22" x14ac:dyDescent="0.25">
      <c r="C343" s="5"/>
      <c r="D343" s="4"/>
      <c r="E343" s="4"/>
      <c r="F343" s="4"/>
      <c r="G343" s="5"/>
      <c r="H343" s="5"/>
      <c r="K343" s="14" t="s">
        <v>56</v>
      </c>
      <c r="L343" s="66">
        <f>(T345/G339)*100</f>
        <v>90</v>
      </c>
      <c r="O343" s="5"/>
      <c r="P343" s="5"/>
      <c r="Q343" s="5"/>
      <c r="R343" s="5"/>
      <c r="S343" s="5"/>
    </row>
    <row r="344" spans="1:22" x14ac:dyDescent="0.25">
      <c r="C344" s="5"/>
      <c r="D344" s="4"/>
      <c r="E344" s="4"/>
      <c r="F344" s="4"/>
      <c r="G344" s="5"/>
      <c r="H344" s="5"/>
      <c r="K344" s="7" t="s">
        <v>57</v>
      </c>
      <c r="L344" s="65">
        <f>(S345/(E341)*100)</f>
        <v>92.178407018153393</v>
      </c>
      <c r="R344" s="6" t="s">
        <v>10</v>
      </c>
      <c r="S344" s="6" t="s">
        <v>11</v>
      </c>
      <c r="T344" s="6" t="s">
        <v>0</v>
      </c>
    </row>
    <row r="345" spans="1:22" x14ac:dyDescent="0.25">
      <c r="C345" s="5"/>
      <c r="D345" s="4"/>
      <c r="E345" s="4"/>
      <c r="F345" s="4"/>
      <c r="G345" s="5"/>
      <c r="H345" s="5"/>
      <c r="K345" s="14" t="s">
        <v>58</v>
      </c>
      <c r="L345" s="66">
        <f>(R345/D341)*100</f>
        <v>75.837276884964751</v>
      </c>
      <c r="P345" s="5"/>
      <c r="Q345" s="6" t="s">
        <v>3</v>
      </c>
      <c r="R345" s="11">
        <f>S345*T345</f>
        <v>4.3935750000000002</v>
      </c>
      <c r="S345" s="11">
        <v>212.25</v>
      </c>
      <c r="T345" s="31">
        <f>G339*0.9</f>
        <v>2.07E-2</v>
      </c>
    </row>
    <row r="346" spans="1:22" ht="17.25" x14ac:dyDescent="0.25">
      <c r="C346" s="5"/>
      <c r="D346" s="4"/>
      <c r="E346" s="4"/>
      <c r="F346" s="4"/>
      <c r="G346" s="5"/>
      <c r="H346" s="5"/>
      <c r="K346" s="7" t="s">
        <v>59</v>
      </c>
      <c r="L346" s="16">
        <f>(D341+I341+L341+P341+R341+V341)/R345</f>
        <v>10.884069578873696</v>
      </c>
      <c r="O346" s="5"/>
      <c r="P346" s="5"/>
      <c r="S346" s="2"/>
      <c r="T346" s="4"/>
    </row>
    <row r="347" spans="1:22" ht="17.25" x14ac:dyDescent="0.25">
      <c r="C347" s="5"/>
      <c r="D347" s="4"/>
      <c r="E347" s="4"/>
      <c r="F347" s="4"/>
      <c r="G347" s="5"/>
      <c r="H347" s="5"/>
      <c r="I347" s="5"/>
      <c r="K347" s="17" t="s">
        <v>60</v>
      </c>
      <c r="L347" s="18">
        <f>(D341+I341+L341)/R345</f>
        <v>5.0768852244470626</v>
      </c>
      <c r="O347" s="5"/>
      <c r="P347" s="5"/>
      <c r="S347" s="5"/>
    </row>
    <row r="348" spans="1:22" ht="17.25" x14ac:dyDescent="0.25">
      <c r="C348" s="5"/>
      <c r="D348" s="4"/>
      <c r="E348" s="4"/>
      <c r="F348" s="4"/>
      <c r="G348" s="5"/>
      <c r="H348" s="5"/>
      <c r="I348" s="5"/>
      <c r="K348" s="19" t="s">
        <v>61</v>
      </c>
      <c r="L348" s="20">
        <f>(P341+V341)/R345</f>
        <v>5.8071843544266342</v>
      </c>
      <c r="M348" s="5"/>
      <c r="N348" s="17" t="s">
        <v>131</v>
      </c>
      <c r="O348" s="17">
        <f>G339/N339*1000</f>
        <v>0.80139372822299648</v>
      </c>
      <c r="P348" s="5"/>
      <c r="U348" s="5"/>
      <c r="V348" s="5"/>
    </row>
    <row r="349" spans="1:22" x14ac:dyDescent="0.25">
      <c r="C349" s="8"/>
      <c r="D349"/>
      <c r="E349" s="4"/>
      <c r="F349" s="4"/>
      <c r="G349" s="5"/>
      <c r="H349" s="5"/>
      <c r="I349" s="5"/>
      <c r="K349" s="5"/>
      <c r="M349" s="5"/>
      <c r="N349" s="5"/>
      <c r="O349" s="5"/>
      <c r="P349" s="5"/>
      <c r="Q349" s="5"/>
      <c r="R349" s="5"/>
      <c r="S349" s="5"/>
      <c r="T349" s="5"/>
      <c r="U349" s="5"/>
      <c r="V349" s="5"/>
    </row>
    <row r="350" spans="1:22" x14ac:dyDescent="0.25">
      <c r="B350" s="8"/>
      <c r="C350" s="8" t="s">
        <v>26</v>
      </c>
    </row>
    <row r="351" spans="1:22" ht="32.25" x14ac:dyDescent="0.25">
      <c r="C351" s="23" t="s">
        <v>13</v>
      </c>
      <c r="D351" s="26" t="s">
        <v>21</v>
      </c>
      <c r="E351" s="26" t="s">
        <v>14</v>
      </c>
      <c r="F351" s="23" t="s">
        <v>12</v>
      </c>
      <c r="G351" s="23" t="s">
        <v>15</v>
      </c>
      <c r="H351" s="24" t="s">
        <v>1</v>
      </c>
      <c r="I351" s="25" t="s">
        <v>25</v>
      </c>
      <c r="J351" s="23" t="s">
        <v>2</v>
      </c>
      <c r="K351" s="116" t="s">
        <v>32</v>
      </c>
      <c r="L351" s="26" t="s">
        <v>22</v>
      </c>
      <c r="M351" s="25" t="s">
        <v>7</v>
      </c>
      <c r="N351" s="25" t="s">
        <v>16</v>
      </c>
      <c r="O351" s="25" t="s">
        <v>17</v>
      </c>
      <c r="P351" s="25" t="s">
        <v>18</v>
      </c>
      <c r="Q351" s="26" t="s">
        <v>9</v>
      </c>
      <c r="R351" s="26" t="s">
        <v>23</v>
      </c>
      <c r="S351" s="25" t="s">
        <v>8</v>
      </c>
      <c r="T351" s="25" t="s">
        <v>19</v>
      </c>
      <c r="U351" s="25" t="s">
        <v>20</v>
      </c>
      <c r="V351" s="25" t="s">
        <v>24</v>
      </c>
    </row>
    <row r="352" spans="1:22" x14ac:dyDescent="0.25">
      <c r="A352" t="s">
        <v>52</v>
      </c>
      <c r="C352" s="121" t="s">
        <v>33</v>
      </c>
      <c r="D352" s="10">
        <f>0.023*E352</f>
        <v>3.6011099999999998</v>
      </c>
      <c r="E352" s="10">
        <v>156.57</v>
      </c>
      <c r="F352" s="10">
        <v>1</v>
      </c>
      <c r="G352" s="29">
        <f>D352/E352</f>
        <v>2.3E-2</v>
      </c>
      <c r="H352" s="9"/>
      <c r="I352" s="9"/>
      <c r="J352" s="10" t="s">
        <v>31</v>
      </c>
      <c r="K352" s="10">
        <v>262.29000000000002</v>
      </c>
      <c r="L352" s="30">
        <f>K352*G353</f>
        <v>7.2392040000000009</v>
      </c>
      <c r="M352" s="9" t="s">
        <v>30</v>
      </c>
      <c r="N352" s="9">
        <v>28.7</v>
      </c>
      <c r="O352" s="9">
        <v>0.88900000000000001</v>
      </c>
      <c r="P352" s="13">
        <f>N352*O352</f>
        <v>25.514299999999999</v>
      </c>
      <c r="Q352" s="10"/>
      <c r="R352" s="10"/>
      <c r="S352" s="9"/>
      <c r="T352" s="9"/>
      <c r="U352" s="9"/>
      <c r="V352" s="13">
        <f>T352*U352</f>
        <v>0</v>
      </c>
    </row>
    <row r="353" spans="1:22" x14ac:dyDescent="0.25">
      <c r="C353" s="10" t="s">
        <v>34</v>
      </c>
      <c r="D353" s="10">
        <f>E353*G353</f>
        <v>2.984664</v>
      </c>
      <c r="E353" s="10">
        <v>108.14</v>
      </c>
      <c r="F353" s="10">
        <v>1.2</v>
      </c>
      <c r="G353" s="29">
        <f>G352*F353</f>
        <v>2.76E-2</v>
      </c>
      <c r="H353" s="1"/>
      <c r="I353" s="1"/>
      <c r="J353" s="34" t="s">
        <v>37</v>
      </c>
      <c r="K353" s="35">
        <v>335.98</v>
      </c>
      <c r="L353" s="30">
        <f>K353*G353</f>
        <v>9.2730480000000011</v>
      </c>
      <c r="M353" s="1"/>
      <c r="N353" s="3"/>
      <c r="O353" s="3"/>
      <c r="P353" s="27">
        <f t="shared" ref="P353" si="52">N353*O353</f>
        <v>0</v>
      </c>
      <c r="Q353" s="10"/>
      <c r="R353" s="10"/>
      <c r="S353" s="9"/>
      <c r="T353" s="9"/>
      <c r="U353" s="9"/>
      <c r="V353" s="13">
        <f t="shared" ref="V353" si="53">T353*U353</f>
        <v>0</v>
      </c>
    </row>
    <row r="354" spans="1:22" x14ac:dyDescent="0.25">
      <c r="C354" s="12" t="s">
        <v>4</v>
      </c>
      <c r="D354" s="13">
        <f>SUM(D352:D353)</f>
        <v>6.5857739999999998</v>
      </c>
      <c r="E354" s="13">
        <f>SUM(E352:E353)</f>
        <v>264.70999999999998</v>
      </c>
      <c r="F354" s="12"/>
      <c r="G354" s="29">
        <f>SUM(G352:G353)</f>
        <v>5.0599999999999999E-2</v>
      </c>
      <c r="I354" s="13">
        <f>SUM(I352:I353)</f>
        <v>0</v>
      </c>
      <c r="L354" s="30">
        <f>SUM(L352:L353)</f>
        <v>16.512252000000004</v>
      </c>
      <c r="P354" s="13">
        <f>SUM(P352:P353)</f>
        <v>25.514299999999999</v>
      </c>
      <c r="R354" s="13">
        <f>SUM(R352:R353)</f>
        <v>0</v>
      </c>
      <c r="V354" s="13">
        <f>SUM(V352:V353)</f>
        <v>0</v>
      </c>
    </row>
    <row r="355" spans="1:22" x14ac:dyDescent="0.25">
      <c r="C355" s="5"/>
      <c r="D355" s="4"/>
      <c r="E355" s="4"/>
      <c r="F355" s="4"/>
      <c r="G355" s="5"/>
      <c r="H355" s="5"/>
      <c r="I355" s="5"/>
      <c r="M355" s="5"/>
      <c r="N355" s="5"/>
      <c r="O355" s="5"/>
      <c r="P355" s="5"/>
      <c r="Q355" s="5"/>
      <c r="R355" s="5"/>
      <c r="S355" s="5"/>
      <c r="T355" s="5"/>
      <c r="U355" s="5"/>
      <c r="V355" s="5"/>
    </row>
    <row r="356" spans="1:22" x14ac:dyDescent="0.25">
      <c r="B356" s="5"/>
      <c r="C356" s="5"/>
      <c r="D356" s="4"/>
      <c r="E356" s="4"/>
      <c r="F356" s="4"/>
      <c r="G356" s="5"/>
      <c r="H356" s="5"/>
      <c r="K356" s="14" t="s">
        <v>56</v>
      </c>
      <c r="L356" s="66">
        <f>(T358/G352)*100</f>
        <v>90</v>
      </c>
      <c r="O356" s="5"/>
      <c r="P356" s="5"/>
      <c r="Q356" s="5"/>
      <c r="R356" s="5"/>
      <c r="S356" s="5"/>
    </row>
    <row r="357" spans="1:22" x14ac:dyDescent="0.25">
      <c r="B357" s="5"/>
      <c r="C357" s="5"/>
      <c r="D357" s="4"/>
      <c r="E357" s="4"/>
      <c r="F357" s="4"/>
      <c r="G357" s="5"/>
      <c r="H357" s="5"/>
      <c r="K357" s="7" t="s">
        <v>57</v>
      </c>
      <c r="L357" s="65">
        <f>(S358/(E354)*100)</f>
        <v>93.19255033810586</v>
      </c>
      <c r="R357" s="6" t="s">
        <v>10</v>
      </c>
      <c r="S357" s="6" t="s">
        <v>11</v>
      </c>
      <c r="T357" s="6" t="s">
        <v>0</v>
      </c>
    </row>
    <row r="358" spans="1:22" x14ac:dyDescent="0.25">
      <c r="B358" s="5"/>
      <c r="C358" s="5"/>
      <c r="D358" s="4"/>
      <c r="E358" s="4"/>
      <c r="F358" s="4"/>
      <c r="G358" s="5"/>
      <c r="H358" s="5"/>
      <c r="K358" s="14" t="s">
        <v>58</v>
      </c>
      <c r="L358" s="66">
        <f>(R358/D354)*100</f>
        <v>77.538084361838116</v>
      </c>
      <c r="P358" s="5"/>
      <c r="Q358" s="6" t="s">
        <v>3</v>
      </c>
      <c r="R358" s="11">
        <f>S358*T358</f>
        <v>5.1064829999999999</v>
      </c>
      <c r="S358" s="11">
        <v>246.69</v>
      </c>
      <c r="T358" s="31">
        <f>G352*0.9</f>
        <v>2.07E-2</v>
      </c>
    </row>
    <row r="359" spans="1:22" ht="17.25" x14ac:dyDescent="0.25">
      <c r="B359" s="5"/>
      <c r="C359" s="5"/>
      <c r="D359" s="4"/>
      <c r="E359" s="4"/>
      <c r="F359" s="4"/>
      <c r="G359" s="5"/>
      <c r="H359" s="5"/>
      <c r="K359" s="7" t="s">
        <v>59</v>
      </c>
      <c r="L359" s="16">
        <f>(D354+I354+L354+P354+R354+V354)/R358</f>
        <v>9.5197273740067292</v>
      </c>
      <c r="O359" s="5"/>
      <c r="P359" s="5"/>
      <c r="S359" s="2"/>
      <c r="T359" s="4"/>
    </row>
    <row r="360" spans="1:22" ht="17.25" x14ac:dyDescent="0.25">
      <c r="B360" s="5"/>
      <c r="C360" s="5"/>
      <c r="D360" s="4"/>
      <c r="E360" s="4"/>
      <c r="F360" s="4"/>
      <c r="G360" s="5"/>
      <c r="H360" s="5"/>
      <c r="I360" s="5"/>
      <c r="K360" s="17" t="s">
        <v>60</v>
      </c>
      <c r="L360" s="18">
        <f>(D354+I354+L354)/R358</f>
        <v>4.5232748253543598</v>
      </c>
      <c r="O360" s="5"/>
      <c r="P360" s="5"/>
      <c r="S360" s="5"/>
    </row>
    <row r="361" spans="1:22" ht="17.25" x14ac:dyDescent="0.25">
      <c r="B361" s="5"/>
      <c r="C361" s="5"/>
      <c r="D361" s="4"/>
      <c r="E361" s="4"/>
      <c r="F361" s="4"/>
      <c r="G361" s="5"/>
      <c r="H361" s="5"/>
      <c r="I361" s="5"/>
      <c r="K361" s="19" t="s">
        <v>61</v>
      </c>
      <c r="L361" s="20">
        <f>(P354+V354)/R358</f>
        <v>4.9964525486523694</v>
      </c>
      <c r="M361" s="5"/>
      <c r="N361" s="5"/>
      <c r="O361" s="5"/>
      <c r="P361" s="5"/>
      <c r="U361" s="5"/>
      <c r="V361" s="5"/>
    </row>
    <row r="362" spans="1:22" x14ac:dyDescent="0.25">
      <c r="B362" s="5"/>
      <c r="C362" s="8"/>
      <c r="D362"/>
      <c r="E362" s="4"/>
      <c r="F362" s="4"/>
      <c r="G362" s="5"/>
      <c r="H362" s="5"/>
      <c r="I362" s="5"/>
      <c r="K362" s="5"/>
      <c r="M362" s="5"/>
      <c r="N362" s="5"/>
      <c r="O362" s="5"/>
      <c r="P362" s="5"/>
      <c r="Q362" s="5"/>
      <c r="R362" s="5"/>
      <c r="S362" s="5"/>
      <c r="T362" s="5"/>
      <c r="U362" s="5"/>
      <c r="V362" s="5"/>
    </row>
    <row r="363" spans="1:22" s="39" customFormat="1" x14ac:dyDescent="0.25">
      <c r="A363"/>
      <c r="B363" s="5"/>
      <c r="C363" s="8" t="s">
        <v>26</v>
      </c>
      <c r="D363" s="2"/>
      <c r="E363" s="2"/>
      <c r="F363" s="2"/>
      <c r="G363"/>
      <c r="H363"/>
      <c r="I363"/>
      <c r="J363"/>
      <c r="K363"/>
      <c r="L363"/>
      <c r="M363"/>
      <c r="N363"/>
      <c r="O363"/>
      <c r="P363"/>
      <c r="Q363"/>
      <c r="R363"/>
      <c r="S363"/>
      <c r="T363"/>
      <c r="U363"/>
      <c r="V363"/>
    </row>
    <row r="364" spans="1:22" ht="32.25" x14ac:dyDescent="0.25">
      <c r="C364" s="23" t="s">
        <v>13</v>
      </c>
      <c r="D364" s="26" t="s">
        <v>21</v>
      </c>
      <c r="E364" s="26" t="s">
        <v>14</v>
      </c>
      <c r="F364" s="23" t="s">
        <v>12</v>
      </c>
      <c r="G364" s="23" t="s">
        <v>15</v>
      </c>
      <c r="H364" s="24" t="s">
        <v>1</v>
      </c>
      <c r="I364" s="25" t="s">
        <v>25</v>
      </c>
      <c r="J364" s="23" t="s">
        <v>2</v>
      </c>
      <c r="K364" s="116" t="s">
        <v>32</v>
      </c>
      <c r="L364" s="26" t="s">
        <v>22</v>
      </c>
      <c r="M364" s="25" t="s">
        <v>7</v>
      </c>
      <c r="N364" s="25" t="s">
        <v>16</v>
      </c>
      <c r="O364" s="25" t="s">
        <v>17</v>
      </c>
      <c r="P364" s="25" t="s">
        <v>18</v>
      </c>
      <c r="Q364" s="26" t="s">
        <v>9</v>
      </c>
      <c r="R364" s="26" t="s">
        <v>23</v>
      </c>
      <c r="S364" s="25" t="s">
        <v>8</v>
      </c>
      <c r="T364" s="25" t="s">
        <v>19</v>
      </c>
      <c r="U364" s="25" t="s">
        <v>20</v>
      </c>
      <c r="V364" s="25" t="s">
        <v>24</v>
      </c>
    </row>
    <row r="365" spans="1:22" x14ac:dyDescent="0.25">
      <c r="A365" t="s">
        <v>53</v>
      </c>
      <c r="C365" s="121" t="s">
        <v>35</v>
      </c>
      <c r="D365" s="10">
        <f>0.023*E365</f>
        <v>4.8799099999999997</v>
      </c>
      <c r="E365" s="10">
        <v>212.17</v>
      </c>
      <c r="F365" s="10">
        <v>1</v>
      </c>
      <c r="G365" s="29">
        <f>D365/E365</f>
        <v>2.3E-2</v>
      </c>
      <c r="H365" s="9"/>
      <c r="I365" s="9"/>
      <c r="J365" s="10" t="s">
        <v>31</v>
      </c>
      <c r="K365" s="10">
        <v>262.29000000000002</v>
      </c>
      <c r="L365" s="30">
        <f>K365*G366</f>
        <v>7.2392040000000009</v>
      </c>
      <c r="M365" s="9" t="s">
        <v>30</v>
      </c>
      <c r="N365" s="9">
        <v>28.7</v>
      </c>
      <c r="O365" s="9">
        <v>0.88900000000000001</v>
      </c>
      <c r="P365" s="13">
        <f>N365*O365</f>
        <v>25.514299999999999</v>
      </c>
      <c r="Q365" s="10"/>
      <c r="R365" s="10"/>
      <c r="S365" s="9"/>
      <c r="T365" s="9"/>
      <c r="U365" s="9"/>
      <c r="V365" s="13">
        <f>T365*U365</f>
        <v>0</v>
      </c>
    </row>
    <row r="366" spans="1:22" x14ac:dyDescent="0.25">
      <c r="C366" s="10" t="s">
        <v>34</v>
      </c>
      <c r="D366" s="10">
        <f>E366*G366</f>
        <v>2.984664</v>
      </c>
      <c r="E366" s="10">
        <v>108.14</v>
      </c>
      <c r="F366" s="10">
        <v>1.2</v>
      </c>
      <c r="G366" s="29">
        <f>G365*F366</f>
        <v>2.76E-2</v>
      </c>
      <c r="H366" s="1"/>
      <c r="I366" s="1"/>
      <c r="J366" s="34" t="s">
        <v>37</v>
      </c>
      <c r="K366" s="35">
        <v>335.98</v>
      </c>
      <c r="L366" s="30">
        <f>K366*G366</f>
        <v>9.2730480000000011</v>
      </c>
      <c r="M366" s="1"/>
      <c r="N366" s="3"/>
      <c r="O366" s="3"/>
      <c r="P366" s="27">
        <f t="shared" ref="P366" si="54">N366*O366</f>
        <v>0</v>
      </c>
      <c r="Q366" s="10"/>
      <c r="R366" s="10"/>
      <c r="S366" s="9"/>
      <c r="T366" s="9"/>
      <c r="U366" s="9"/>
      <c r="V366" s="13">
        <f t="shared" ref="V366" si="55">T366*U366</f>
        <v>0</v>
      </c>
    </row>
    <row r="367" spans="1:22" x14ac:dyDescent="0.25">
      <c r="C367" s="12" t="s">
        <v>4</v>
      </c>
      <c r="D367" s="13">
        <f>SUM(D365:D366)</f>
        <v>7.8645739999999993</v>
      </c>
      <c r="E367" s="13">
        <f>SUM(E365:E366)</f>
        <v>320.31</v>
      </c>
      <c r="F367" s="12"/>
      <c r="G367" s="29">
        <f>SUM(G365:G366)</f>
        <v>5.0599999999999999E-2</v>
      </c>
      <c r="I367" s="13">
        <f>SUM(I365:I366)</f>
        <v>0</v>
      </c>
      <c r="L367" s="30">
        <f>SUM(L365:L366)</f>
        <v>16.512252000000004</v>
      </c>
      <c r="P367" s="13">
        <f>SUM(P365:P366)</f>
        <v>25.514299999999999</v>
      </c>
      <c r="R367" s="13">
        <f>SUM(R365:R366)</f>
        <v>0</v>
      </c>
      <c r="V367" s="13">
        <f>SUM(V365:V366)</f>
        <v>0</v>
      </c>
    </row>
    <row r="368" spans="1:22" x14ac:dyDescent="0.25">
      <c r="C368" s="5"/>
      <c r="D368" s="4"/>
      <c r="E368" s="4"/>
      <c r="F368" s="4"/>
      <c r="G368" s="5"/>
      <c r="H368" s="5"/>
      <c r="I368" s="5"/>
      <c r="M368" s="5"/>
      <c r="N368" s="5"/>
      <c r="O368" s="5"/>
      <c r="P368" s="5"/>
      <c r="Q368" s="5"/>
      <c r="R368" s="5"/>
      <c r="S368" s="5"/>
      <c r="T368" s="5"/>
      <c r="U368" s="5"/>
      <c r="V368" s="5"/>
    </row>
    <row r="369" spans="1:22" x14ac:dyDescent="0.25">
      <c r="C369" s="5"/>
      <c r="D369" s="4"/>
      <c r="E369" s="4"/>
      <c r="F369" s="4"/>
      <c r="G369" s="5"/>
      <c r="H369" s="5"/>
      <c r="K369" s="14" t="s">
        <v>56</v>
      </c>
      <c r="L369" s="66">
        <f>(T371/G365)*100</f>
        <v>90</v>
      </c>
      <c r="O369" s="5"/>
      <c r="P369" s="5"/>
      <c r="Q369" s="5"/>
      <c r="R369" s="5"/>
      <c r="S369" s="5"/>
    </row>
    <row r="370" spans="1:22" x14ac:dyDescent="0.25">
      <c r="C370" s="5"/>
      <c r="D370" s="4"/>
      <c r="E370" s="4"/>
      <c r="F370" s="4"/>
      <c r="G370" s="5"/>
      <c r="H370" s="5"/>
      <c r="K370" s="7" t="s">
        <v>57</v>
      </c>
      <c r="L370" s="65">
        <f>(S371/(E367)*100)</f>
        <v>94.358590115825294</v>
      </c>
      <c r="R370" s="6" t="s">
        <v>10</v>
      </c>
      <c r="S370" s="6" t="s">
        <v>11</v>
      </c>
      <c r="T370" s="6" t="s">
        <v>0</v>
      </c>
    </row>
    <row r="371" spans="1:22" x14ac:dyDescent="0.25">
      <c r="C371" s="5"/>
      <c r="D371" s="4"/>
      <c r="E371" s="4"/>
      <c r="F371" s="4"/>
      <c r="G371" s="5"/>
      <c r="H371" s="5"/>
      <c r="K371" s="14" t="s">
        <v>58</v>
      </c>
      <c r="L371" s="66">
        <f>(R371/D367)*100</f>
        <v>79.551263679380483</v>
      </c>
      <c r="P371" s="5"/>
      <c r="Q371" s="6" t="s">
        <v>3</v>
      </c>
      <c r="R371" s="11">
        <f>S371*T371</f>
        <v>6.2563680000000002</v>
      </c>
      <c r="S371" s="11">
        <v>302.24</v>
      </c>
      <c r="T371" s="31">
        <f>G365*0.9</f>
        <v>2.07E-2</v>
      </c>
    </row>
    <row r="372" spans="1:22" ht="17.25" x14ac:dyDescent="0.25">
      <c r="C372" s="5"/>
      <c r="D372" s="4"/>
      <c r="E372" s="4"/>
      <c r="F372" s="4"/>
      <c r="G372" s="5"/>
      <c r="H372" s="5"/>
      <c r="K372" s="7" t="s">
        <v>59</v>
      </c>
      <c r="L372" s="16">
        <f>(D367+I367+L367+P367+R367+V367)/R371</f>
        <v>7.9744551471396825</v>
      </c>
      <c r="O372" s="5"/>
      <c r="P372" s="5"/>
      <c r="S372" s="2"/>
      <c r="T372" s="4"/>
    </row>
    <row r="373" spans="1:22" ht="17.25" x14ac:dyDescent="0.25">
      <c r="C373" s="5"/>
      <c r="D373" s="4"/>
      <c r="E373" s="4"/>
      <c r="F373" s="4"/>
      <c r="G373" s="5"/>
      <c r="H373" s="5"/>
      <c r="I373" s="5"/>
      <c r="K373" s="17" t="s">
        <v>60</v>
      </c>
      <c r="L373" s="18">
        <f>(D367+I367+L367)/R371</f>
        <v>3.8963222751602848</v>
      </c>
      <c r="O373" s="5"/>
      <c r="P373" s="5"/>
      <c r="S373" s="5"/>
    </row>
    <row r="374" spans="1:22" ht="17.25" x14ac:dyDescent="0.25">
      <c r="C374" s="5"/>
      <c r="D374" s="4"/>
      <c r="E374" s="4"/>
      <c r="F374" s="4"/>
      <c r="G374" s="5"/>
      <c r="H374" s="5"/>
      <c r="I374" s="5"/>
      <c r="K374" s="19" t="s">
        <v>61</v>
      </c>
      <c r="L374" s="20">
        <f>(P367+V367)/R371</f>
        <v>4.0781328719793972</v>
      </c>
      <c r="M374" s="5"/>
      <c r="N374" s="5"/>
      <c r="O374" s="5"/>
      <c r="P374" s="5"/>
      <c r="U374" s="5"/>
      <c r="V374" s="5"/>
    </row>
    <row r="375" spans="1:22" x14ac:dyDescent="0.25">
      <c r="C375" s="8"/>
      <c r="D375"/>
      <c r="E375" s="4"/>
      <c r="F375" s="4"/>
      <c r="G375" s="5"/>
      <c r="H375" s="5"/>
      <c r="I375" s="5"/>
      <c r="K375" s="5"/>
      <c r="M375" s="5"/>
      <c r="N375" s="5"/>
      <c r="O375" s="5"/>
      <c r="P375" s="5"/>
      <c r="Q375" s="5"/>
      <c r="R375" s="5"/>
      <c r="S375" s="5"/>
      <c r="T375" s="5"/>
      <c r="U375" s="5"/>
      <c r="V375" s="5"/>
    </row>
    <row r="376" spans="1:22" s="39" customFormat="1" x14ac:dyDescent="0.25">
      <c r="A376"/>
      <c r="B376" s="5"/>
      <c r="C376" s="8" t="s">
        <v>26</v>
      </c>
      <c r="D376" s="2"/>
      <c r="E376" s="2"/>
      <c r="F376" s="2"/>
      <c r="G376"/>
      <c r="H376"/>
      <c r="I376"/>
      <c r="J376"/>
      <c r="K376"/>
      <c r="L376"/>
      <c r="M376"/>
      <c r="N376"/>
      <c r="O376"/>
      <c r="P376"/>
      <c r="Q376"/>
      <c r="R376"/>
      <c r="S376"/>
      <c r="T376"/>
      <c r="U376"/>
      <c r="V376"/>
    </row>
    <row r="377" spans="1:22" ht="32.25" x14ac:dyDescent="0.25">
      <c r="C377" s="23" t="s">
        <v>13</v>
      </c>
      <c r="D377" s="26" t="s">
        <v>21</v>
      </c>
      <c r="E377" s="26" t="s">
        <v>14</v>
      </c>
      <c r="F377" s="23" t="s">
        <v>12</v>
      </c>
      <c r="G377" s="23" t="s">
        <v>15</v>
      </c>
      <c r="H377" s="24" t="s">
        <v>1</v>
      </c>
      <c r="I377" s="25" t="s">
        <v>25</v>
      </c>
      <c r="J377" s="23" t="s">
        <v>2</v>
      </c>
      <c r="K377" s="116" t="s">
        <v>32</v>
      </c>
      <c r="L377" s="26" t="s">
        <v>22</v>
      </c>
      <c r="M377" s="25" t="s">
        <v>7</v>
      </c>
      <c r="N377" s="25" t="s">
        <v>16</v>
      </c>
      <c r="O377" s="25" t="s">
        <v>17</v>
      </c>
      <c r="P377" s="25" t="s">
        <v>18</v>
      </c>
      <c r="Q377" s="26" t="s">
        <v>9</v>
      </c>
      <c r="R377" s="26" t="s">
        <v>23</v>
      </c>
      <c r="S377" s="25" t="s">
        <v>8</v>
      </c>
      <c r="T377" s="25" t="s">
        <v>19</v>
      </c>
      <c r="U377" s="25" t="s">
        <v>20</v>
      </c>
      <c r="V377" s="25" t="s">
        <v>24</v>
      </c>
    </row>
    <row r="378" spans="1:22" ht="30" x14ac:dyDescent="0.25">
      <c r="A378" t="s">
        <v>54</v>
      </c>
      <c r="C378" s="123" t="s">
        <v>132</v>
      </c>
      <c r="D378" s="10">
        <f>0.023*E378</f>
        <v>7.1477099999999991</v>
      </c>
      <c r="E378" s="10">
        <v>310.77</v>
      </c>
      <c r="F378" s="10">
        <v>1</v>
      </c>
      <c r="G378" s="29">
        <f>D378/E378</f>
        <v>2.3E-2</v>
      </c>
      <c r="H378" s="9"/>
      <c r="I378" s="9"/>
      <c r="J378" s="10" t="s">
        <v>31</v>
      </c>
      <c r="K378" s="10">
        <v>262.29000000000002</v>
      </c>
      <c r="L378" s="30">
        <f>K378*G379</f>
        <v>7.2392040000000009</v>
      </c>
      <c r="M378" s="9" t="s">
        <v>30</v>
      </c>
      <c r="N378" s="9">
        <v>28.7</v>
      </c>
      <c r="O378" s="9">
        <v>0.88900000000000001</v>
      </c>
      <c r="P378" s="13">
        <f>N378*O378</f>
        <v>25.514299999999999</v>
      </c>
      <c r="Q378" s="10"/>
      <c r="R378" s="10"/>
      <c r="S378" s="9"/>
      <c r="T378" s="9"/>
      <c r="U378" s="9"/>
      <c r="V378" s="13">
        <f>T378*U378</f>
        <v>0</v>
      </c>
    </row>
    <row r="379" spans="1:22" x14ac:dyDescent="0.25">
      <c r="C379" s="10" t="s">
        <v>34</v>
      </c>
      <c r="D379" s="10">
        <f>E379*G379</f>
        <v>2.984664</v>
      </c>
      <c r="E379" s="10">
        <v>108.14</v>
      </c>
      <c r="F379" s="10">
        <v>1.2</v>
      </c>
      <c r="G379" s="29">
        <f>G378*F379</f>
        <v>2.76E-2</v>
      </c>
      <c r="H379" s="1"/>
      <c r="I379" s="1"/>
      <c r="J379" s="34" t="s">
        <v>37</v>
      </c>
      <c r="K379" s="35">
        <v>335.98</v>
      </c>
      <c r="L379" s="30">
        <f>K379*G379</f>
        <v>9.2730480000000011</v>
      </c>
      <c r="M379" s="1"/>
      <c r="N379" s="3"/>
      <c r="O379" s="3"/>
      <c r="P379" s="27">
        <f t="shared" ref="P379" si="56">N379*O379</f>
        <v>0</v>
      </c>
      <c r="Q379" s="10"/>
      <c r="R379" s="10"/>
      <c r="S379" s="9"/>
      <c r="T379" s="9"/>
      <c r="U379" s="9"/>
      <c r="V379" s="13">
        <f t="shared" ref="V379" si="57">T379*U379</f>
        <v>0</v>
      </c>
    </row>
    <row r="380" spans="1:22" x14ac:dyDescent="0.25">
      <c r="C380" s="12" t="s">
        <v>4</v>
      </c>
      <c r="D380" s="13">
        <f>SUM(D378:D379)</f>
        <v>10.132373999999999</v>
      </c>
      <c r="E380" s="13">
        <f>SUM(E378:E379)</f>
        <v>418.90999999999997</v>
      </c>
      <c r="F380" s="12"/>
      <c r="G380" s="29">
        <f>SUM(G378:G379)</f>
        <v>5.0599999999999999E-2</v>
      </c>
      <c r="I380" s="13">
        <f>SUM(I378:I379)</f>
        <v>0</v>
      </c>
      <c r="L380" s="30">
        <f>SUM(L378:L379)</f>
        <v>16.512252000000004</v>
      </c>
      <c r="P380" s="13">
        <f>SUM(P378:P379)</f>
        <v>25.514299999999999</v>
      </c>
      <c r="R380" s="13">
        <f>SUM(R378:R379)</f>
        <v>0</v>
      </c>
      <c r="V380" s="13">
        <f>SUM(V378:V379)</f>
        <v>0</v>
      </c>
    </row>
    <row r="381" spans="1:22" x14ac:dyDescent="0.25">
      <c r="C381" s="5"/>
      <c r="D381" s="4"/>
      <c r="E381" s="4"/>
      <c r="F381" s="4"/>
      <c r="G381" s="5"/>
      <c r="H381" s="5"/>
      <c r="I381" s="5"/>
      <c r="M381" s="5"/>
      <c r="N381" s="5"/>
      <c r="O381" s="5"/>
      <c r="P381" s="5"/>
      <c r="Q381" s="5"/>
      <c r="R381" s="5"/>
      <c r="S381" s="5"/>
      <c r="T381" s="5"/>
      <c r="U381" s="5"/>
      <c r="V381" s="5"/>
    </row>
    <row r="382" spans="1:22" x14ac:dyDescent="0.25">
      <c r="C382" s="5"/>
      <c r="D382" s="4"/>
      <c r="E382" s="4"/>
      <c r="F382" s="4"/>
      <c r="G382" s="5"/>
      <c r="H382" s="5"/>
      <c r="K382" s="14" t="s">
        <v>56</v>
      </c>
      <c r="L382" s="66">
        <f>(T384/G378)*100</f>
        <v>90</v>
      </c>
      <c r="O382" s="5"/>
      <c r="P382" s="5"/>
      <c r="Q382" s="5"/>
      <c r="R382" s="5"/>
      <c r="S382" s="5"/>
    </row>
    <row r="383" spans="1:22" x14ac:dyDescent="0.25">
      <c r="C383" s="5"/>
      <c r="D383" s="4"/>
      <c r="E383" s="4"/>
      <c r="F383" s="4"/>
      <c r="G383" s="5"/>
      <c r="H383" s="5"/>
      <c r="K383" s="7" t="s">
        <v>57</v>
      </c>
      <c r="L383" s="65">
        <f>(S384/(E380)*100)</f>
        <v>95.700747177197968</v>
      </c>
      <c r="R383" s="6" t="s">
        <v>10</v>
      </c>
      <c r="S383" s="6" t="s">
        <v>11</v>
      </c>
      <c r="T383" s="6" t="s">
        <v>0</v>
      </c>
    </row>
    <row r="384" spans="1:22" x14ac:dyDescent="0.25">
      <c r="C384" s="5"/>
      <c r="D384" s="4"/>
      <c r="E384" s="4"/>
      <c r="F384" s="4"/>
      <c r="G384" s="5"/>
      <c r="H384" s="5"/>
      <c r="K384" s="14" t="s">
        <v>58</v>
      </c>
      <c r="L384" s="66">
        <f>(R384/D380)*100</f>
        <v>81.902128760742556</v>
      </c>
      <c r="P384" s="5"/>
      <c r="Q384" s="6" t="s">
        <v>3</v>
      </c>
      <c r="R384" s="11">
        <f>S384*T384</f>
        <v>8.2986299999999993</v>
      </c>
      <c r="S384" s="11">
        <v>400.9</v>
      </c>
      <c r="T384" s="31">
        <f>G378*0.9</f>
        <v>2.07E-2</v>
      </c>
    </row>
    <row r="385" spans="1:22" ht="17.25" x14ac:dyDescent="0.25">
      <c r="C385" s="5"/>
      <c r="D385" s="4"/>
      <c r="E385" s="4"/>
      <c r="F385" s="4"/>
      <c r="G385" s="5"/>
      <c r="H385" s="5"/>
      <c r="K385" s="7" t="s">
        <v>59</v>
      </c>
      <c r="L385" s="16">
        <f>(D380+I380+L380+P380+R380+V380)/R384</f>
        <v>6.2852453959267987</v>
      </c>
      <c r="O385" s="5"/>
      <c r="P385" s="5"/>
      <c r="S385" s="2"/>
      <c r="T385" s="4"/>
    </row>
    <row r="386" spans="1:22" ht="17.25" x14ac:dyDescent="0.25">
      <c r="C386" s="5"/>
      <c r="D386" s="4"/>
      <c r="E386" s="4"/>
      <c r="F386" s="4"/>
      <c r="G386" s="5"/>
      <c r="H386" s="5"/>
      <c r="I386" s="5"/>
      <c r="K386" s="17" t="s">
        <v>60</v>
      </c>
      <c r="L386" s="18">
        <f>(D380+I380+L380)/R384</f>
        <v>3.2107258667997014</v>
      </c>
      <c r="O386" s="5"/>
      <c r="P386" s="5"/>
      <c r="S386" s="5"/>
    </row>
    <row r="387" spans="1:22" ht="17.25" x14ac:dyDescent="0.25">
      <c r="C387" s="5"/>
      <c r="D387" s="4"/>
      <c r="E387" s="4"/>
      <c r="F387" s="4"/>
      <c r="G387" s="5"/>
      <c r="H387" s="5"/>
      <c r="I387" s="5"/>
      <c r="K387" s="19" t="s">
        <v>61</v>
      </c>
      <c r="L387" s="20">
        <f>(P380+V380)/R384</f>
        <v>3.0745195291270968</v>
      </c>
      <c r="M387" s="5"/>
      <c r="N387" s="5"/>
      <c r="O387" s="5"/>
      <c r="P387" s="5"/>
      <c r="U387" s="5"/>
      <c r="V387" s="5"/>
    </row>
    <row r="388" spans="1:22" x14ac:dyDescent="0.25">
      <c r="C388" s="8"/>
      <c r="D388"/>
      <c r="E388" s="4"/>
      <c r="F388" s="4"/>
      <c r="G388" s="5"/>
      <c r="H388" s="5"/>
      <c r="I388" s="5"/>
      <c r="K388" s="5"/>
      <c r="M388" s="5"/>
      <c r="N388" s="5"/>
      <c r="O388" s="5"/>
      <c r="P388" s="5"/>
      <c r="Q388" s="5"/>
      <c r="R388" s="5"/>
      <c r="S388" s="5"/>
      <c r="T388" s="5"/>
      <c r="U388" s="5"/>
      <c r="V388" s="5"/>
    </row>
    <row r="389" spans="1:22" s="39" customFormat="1" x14ac:dyDescent="0.25">
      <c r="A389"/>
      <c r="B389" s="5"/>
      <c r="C389" s="8" t="s">
        <v>26</v>
      </c>
      <c r="D389" s="2"/>
      <c r="E389" s="2"/>
      <c r="F389" s="2"/>
      <c r="G389"/>
      <c r="H389"/>
      <c r="I389"/>
      <c r="J389"/>
      <c r="K389"/>
      <c r="L389"/>
      <c r="M389"/>
      <c r="N389"/>
      <c r="O389"/>
      <c r="P389"/>
      <c r="Q389"/>
      <c r="R389"/>
      <c r="S389"/>
      <c r="T389"/>
      <c r="U389"/>
      <c r="V389"/>
    </row>
    <row r="390" spans="1:22" ht="32.25" x14ac:dyDescent="0.25">
      <c r="C390" s="23" t="s">
        <v>13</v>
      </c>
      <c r="D390" s="26" t="s">
        <v>21</v>
      </c>
      <c r="E390" s="26" t="s">
        <v>14</v>
      </c>
      <c r="F390" s="23" t="s">
        <v>12</v>
      </c>
      <c r="G390" s="23" t="s">
        <v>15</v>
      </c>
      <c r="H390" s="24" t="s">
        <v>1</v>
      </c>
      <c r="I390" s="25" t="s">
        <v>25</v>
      </c>
      <c r="J390" s="23" t="s">
        <v>2</v>
      </c>
      <c r="K390" s="116" t="s">
        <v>32</v>
      </c>
      <c r="L390" s="26" t="s">
        <v>22</v>
      </c>
      <c r="M390" s="25" t="s">
        <v>7</v>
      </c>
      <c r="N390" s="25" t="s">
        <v>16</v>
      </c>
      <c r="O390" s="25" t="s">
        <v>17</v>
      </c>
      <c r="P390" s="25" t="s">
        <v>18</v>
      </c>
      <c r="Q390" s="26" t="s">
        <v>9</v>
      </c>
      <c r="R390" s="26" t="s">
        <v>23</v>
      </c>
      <c r="S390" s="25" t="s">
        <v>8</v>
      </c>
      <c r="T390" s="25" t="s">
        <v>19</v>
      </c>
      <c r="U390" s="25" t="s">
        <v>20</v>
      </c>
      <c r="V390" s="25" t="s">
        <v>24</v>
      </c>
    </row>
    <row r="391" spans="1:22" x14ac:dyDescent="0.25">
      <c r="A391" t="s">
        <v>55</v>
      </c>
      <c r="C391" s="121" t="s">
        <v>50</v>
      </c>
      <c r="D391" s="10">
        <f>0.023*E391</f>
        <v>10.131499999999999</v>
      </c>
      <c r="E391" s="10">
        <v>440.5</v>
      </c>
      <c r="F391" s="10">
        <v>1</v>
      </c>
      <c r="G391" s="29">
        <f>D391/E391</f>
        <v>2.2999999999999996E-2</v>
      </c>
      <c r="H391" s="9"/>
      <c r="I391" s="9"/>
      <c r="J391" s="10" t="s">
        <v>31</v>
      </c>
      <c r="K391" s="10">
        <v>262.29000000000002</v>
      </c>
      <c r="L391" s="30">
        <f>K391*G392</f>
        <v>7.239204</v>
      </c>
      <c r="M391" s="9" t="s">
        <v>30</v>
      </c>
      <c r="N391" s="9">
        <v>28.7</v>
      </c>
      <c r="O391" s="9">
        <v>0.88900000000000001</v>
      </c>
      <c r="P391" s="13">
        <f>N391*O391</f>
        <v>25.514299999999999</v>
      </c>
      <c r="Q391" s="10"/>
      <c r="R391" s="10"/>
      <c r="S391" s="9"/>
      <c r="T391" s="9"/>
      <c r="U391" s="9"/>
      <c r="V391" s="13">
        <f>T391*U391</f>
        <v>0</v>
      </c>
    </row>
    <row r="392" spans="1:22" x14ac:dyDescent="0.25">
      <c r="C392" s="10" t="s">
        <v>34</v>
      </c>
      <c r="D392" s="10">
        <f>E392*G392</f>
        <v>2.9846639999999995</v>
      </c>
      <c r="E392" s="10">
        <v>108.14</v>
      </c>
      <c r="F392" s="10">
        <v>1.2</v>
      </c>
      <c r="G392" s="29">
        <f>G391*F392</f>
        <v>2.7599999999999996E-2</v>
      </c>
      <c r="H392" s="1"/>
      <c r="I392" s="1"/>
      <c r="J392" s="34" t="s">
        <v>37</v>
      </c>
      <c r="K392" s="35">
        <v>335.98</v>
      </c>
      <c r="L392" s="30">
        <f>K392*G392</f>
        <v>9.2730479999999993</v>
      </c>
      <c r="M392" s="1"/>
      <c r="N392" s="3"/>
      <c r="O392" s="3"/>
      <c r="P392" s="27">
        <f t="shared" ref="P392" si="58">N392*O392</f>
        <v>0</v>
      </c>
      <c r="Q392" s="10"/>
      <c r="R392" s="10"/>
      <c r="S392" s="9"/>
      <c r="T392" s="9"/>
      <c r="U392" s="9"/>
      <c r="V392" s="13">
        <f t="shared" ref="V392" si="59">T392*U392</f>
        <v>0</v>
      </c>
    </row>
    <row r="393" spans="1:22" x14ac:dyDescent="0.25">
      <c r="C393" s="12" t="s">
        <v>4</v>
      </c>
      <c r="D393" s="13">
        <f>SUM(D391:D392)</f>
        <v>13.116163999999998</v>
      </c>
      <c r="E393" s="13">
        <f>SUM(E391:E392)</f>
        <v>548.64</v>
      </c>
      <c r="F393" s="12"/>
      <c r="G393" s="29">
        <f>SUM(G391:G392)</f>
        <v>5.0599999999999992E-2</v>
      </c>
      <c r="I393" s="13">
        <f>SUM(I391:I392)</f>
        <v>0</v>
      </c>
      <c r="L393" s="30">
        <f>SUM(L391:L392)</f>
        <v>16.512252</v>
      </c>
      <c r="P393" s="13">
        <f>SUM(P391:P392)</f>
        <v>25.514299999999999</v>
      </c>
      <c r="R393" s="13">
        <f>SUM(R391:R392)</f>
        <v>0</v>
      </c>
      <c r="V393" s="13">
        <f>SUM(V391:V392)</f>
        <v>0</v>
      </c>
    </row>
    <row r="394" spans="1:22" x14ac:dyDescent="0.25">
      <c r="C394" s="5"/>
      <c r="D394" s="4"/>
      <c r="E394" s="4"/>
      <c r="F394" s="4"/>
      <c r="G394" s="5"/>
      <c r="H394" s="5"/>
      <c r="I394" s="5"/>
      <c r="M394" s="5"/>
      <c r="N394" s="5"/>
      <c r="O394" s="5"/>
      <c r="P394" s="5"/>
      <c r="Q394" s="5"/>
      <c r="R394" s="5"/>
      <c r="S394" s="5"/>
      <c r="T394" s="5"/>
      <c r="U394" s="5"/>
      <c r="V394" s="5"/>
    </row>
    <row r="395" spans="1:22" x14ac:dyDescent="0.25">
      <c r="C395" s="5"/>
      <c r="D395" s="4"/>
      <c r="E395" s="4"/>
      <c r="F395" s="4"/>
      <c r="G395" s="5"/>
      <c r="H395" s="5"/>
      <c r="K395" s="14" t="s">
        <v>56</v>
      </c>
      <c r="L395" s="66">
        <f>(T397/G391)*100</f>
        <v>90</v>
      </c>
      <c r="O395" s="5"/>
      <c r="P395" s="5"/>
      <c r="Q395" s="5"/>
      <c r="R395" s="5"/>
      <c r="S395" s="5"/>
    </row>
    <row r="396" spans="1:22" x14ac:dyDescent="0.25">
      <c r="C396" s="5"/>
      <c r="D396" s="4"/>
      <c r="E396" s="4"/>
      <c r="F396" s="4"/>
      <c r="G396" s="5"/>
      <c r="H396" s="5"/>
      <c r="K396" s="7" t="s">
        <v>57</v>
      </c>
      <c r="L396" s="65">
        <f>(S397/(E393)*100)</f>
        <v>96.715514727325754</v>
      </c>
      <c r="R396" s="6" t="s">
        <v>10</v>
      </c>
      <c r="S396" s="6" t="s">
        <v>11</v>
      </c>
      <c r="T396" s="6" t="s">
        <v>0</v>
      </c>
    </row>
    <row r="397" spans="1:22" x14ac:dyDescent="0.25">
      <c r="C397" s="5"/>
      <c r="D397" s="4"/>
      <c r="E397" s="4"/>
      <c r="F397" s="4"/>
      <c r="G397" s="5"/>
      <c r="H397" s="5"/>
      <c r="K397" s="14" t="s">
        <v>58</v>
      </c>
      <c r="L397" s="66">
        <f>(R397/D393)*100</f>
        <v>83.742731487651426</v>
      </c>
      <c r="P397" s="5"/>
      <c r="Q397" s="6" t="s">
        <v>3</v>
      </c>
      <c r="R397" s="11">
        <f>S397*T397</f>
        <v>10.983833999999998</v>
      </c>
      <c r="S397" s="11">
        <v>530.62</v>
      </c>
      <c r="T397" s="31">
        <f>G391*0.9</f>
        <v>2.0699999999999996E-2</v>
      </c>
    </row>
    <row r="398" spans="1:22" ht="17.25" x14ac:dyDescent="0.25">
      <c r="C398" s="5"/>
      <c r="D398" s="4"/>
      <c r="E398" s="4"/>
      <c r="F398" s="4"/>
      <c r="G398" s="5"/>
      <c r="H398" s="5"/>
      <c r="K398" s="7" t="s">
        <v>59</v>
      </c>
      <c r="L398" s="16">
        <f>(D393+I393+L393+P393+R393+V393)/R397</f>
        <v>5.0203522740784319</v>
      </c>
      <c r="O398" s="5"/>
      <c r="P398" s="5"/>
      <c r="S398" s="2"/>
      <c r="T398" s="4"/>
    </row>
    <row r="399" spans="1:22" ht="17.25" x14ac:dyDescent="0.25">
      <c r="C399" s="5"/>
      <c r="D399" s="4"/>
      <c r="E399" s="4"/>
      <c r="F399" s="4"/>
      <c r="G399" s="5"/>
      <c r="H399" s="5"/>
      <c r="I399" s="5"/>
      <c r="K399" s="17" t="s">
        <v>60</v>
      </c>
      <c r="L399" s="18">
        <f>(D393+I393+L393)/R397</f>
        <v>2.697456644009733</v>
      </c>
      <c r="O399" s="5"/>
      <c r="P399" s="5"/>
      <c r="S399" s="5"/>
    </row>
    <row r="400" spans="1:22" ht="17.25" x14ac:dyDescent="0.25">
      <c r="C400" s="5"/>
      <c r="D400" s="4"/>
      <c r="E400" s="4"/>
      <c r="F400" s="4"/>
      <c r="G400" s="5"/>
      <c r="H400" s="5"/>
      <c r="I400" s="5"/>
      <c r="K400" s="19" t="s">
        <v>61</v>
      </c>
      <c r="L400" s="20">
        <f>(P393+V393)/R397</f>
        <v>2.3228956300686994</v>
      </c>
      <c r="M400" s="5"/>
      <c r="N400" s="5"/>
      <c r="O400" s="5"/>
      <c r="P400" s="5"/>
      <c r="U400" s="5"/>
      <c r="V400" s="5"/>
    </row>
    <row r="401" spans="3:22" x14ac:dyDescent="0.25">
      <c r="C401" s="8"/>
      <c r="D401"/>
      <c r="E401" s="4"/>
      <c r="F401" s="4"/>
      <c r="G401" s="5"/>
      <c r="H401" s="5"/>
      <c r="I401" s="5"/>
      <c r="K401" s="5"/>
      <c r="M401" s="5"/>
      <c r="N401" s="5"/>
      <c r="O401" s="5"/>
      <c r="P401" s="5"/>
      <c r="Q401" s="5"/>
      <c r="R401" s="5"/>
      <c r="S401" s="5"/>
      <c r="T401" s="5"/>
      <c r="U401" s="5"/>
      <c r="V401" s="5"/>
    </row>
    <row r="405" spans="3:22" ht="15.75" thickBot="1" x14ac:dyDescent="0.3"/>
    <row r="406" spans="3:22" ht="30" customHeight="1" x14ac:dyDescent="0.25">
      <c r="D406" s="125" t="s">
        <v>38</v>
      </c>
      <c r="E406" s="125" t="s">
        <v>39</v>
      </c>
      <c r="F406" s="47" t="s">
        <v>5</v>
      </c>
      <c r="G406" s="59" t="s">
        <v>6</v>
      </c>
      <c r="H406" s="59" t="s">
        <v>41</v>
      </c>
      <c r="I406" s="59" t="s">
        <v>43</v>
      </c>
      <c r="J406" s="59" t="s">
        <v>44</v>
      </c>
    </row>
    <row r="407" spans="3:22" ht="15.75" thickBot="1" x14ac:dyDescent="0.3">
      <c r="D407" s="126"/>
      <c r="E407" s="126"/>
      <c r="F407" s="48" t="s">
        <v>40</v>
      </c>
      <c r="G407" s="60" t="s">
        <v>40</v>
      </c>
      <c r="H407" s="60" t="s">
        <v>42</v>
      </c>
      <c r="I407" s="60" t="s">
        <v>42</v>
      </c>
      <c r="J407" s="60" t="s">
        <v>42</v>
      </c>
    </row>
    <row r="408" spans="3:22" ht="27.95" customHeight="1" x14ac:dyDescent="0.25">
      <c r="D408" s="124" t="str">
        <f>A1</f>
        <v>Simulation 1: DBPEAC/PPh3 1.2 eq, Conc 0.4 M,  yield of 90%</v>
      </c>
      <c r="E408" s="124"/>
      <c r="F408" s="124"/>
      <c r="G408" s="124"/>
      <c r="H408" s="124"/>
      <c r="I408" s="124"/>
      <c r="J408" s="124"/>
    </row>
    <row r="409" spans="3:22" x14ac:dyDescent="0.25">
      <c r="D409" s="46">
        <v>1</v>
      </c>
      <c r="E409" s="46" t="s">
        <v>45</v>
      </c>
      <c r="F409" s="51">
        <f>L9</f>
        <v>92.178407018153393</v>
      </c>
      <c r="G409" s="52">
        <f>L10</f>
        <v>75.837276884964751</v>
      </c>
      <c r="H409" s="50">
        <f>L11</f>
        <v>16.711488025127604</v>
      </c>
      <c r="I409" s="50">
        <f>L12</f>
        <v>5.0768852244470626</v>
      </c>
      <c r="J409" s="50">
        <f>L13</f>
        <v>11.634602800680538</v>
      </c>
    </row>
    <row r="410" spans="3:22" x14ac:dyDescent="0.25">
      <c r="D410" s="46">
        <v>2</v>
      </c>
      <c r="E410" s="46" t="s">
        <v>46</v>
      </c>
      <c r="F410" s="51">
        <f>L22</f>
        <v>93.19255033810586</v>
      </c>
      <c r="G410" s="52">
        <f>L23</f>
        <v>77.538084361838116</v>
      </c>
      <c r="H410" s="50">
        <f>L24</f>
        <v>14.5335891649889</v>
      </c>
      <c r="I410" s="50">
        <f>L25</f>
        <v>4.5232748253543598</v>
      </c>
      <c r="J410" s="50">
        <f>L26</f>
        <v>10.010314339634538</v>
      </c>
    </row>
    <row r="411" spans="3:22" x14ac:dyDescent="0.25">
      <c r="D411" s="46">
        <v>3</v>
      </c>
      <c r="E411" s="46" t="s">
        <v>47</v>
      </c>
      <c r="F411" s="51">
        <f>L35</f>
        <v>94.358590115825294</v>
      </c>
      <c r="G411" s="52">
        <f>L36</f>
        <v>79.551263679380483</v>
      </c>
      <c r="H411" s="50">
        <f>L37</f>
        <v>12.066797541321099</v>
      </c>
      <c r="I411" s="50">
        <f>L38</f>
        <v>3.8963222751602848</v>
      </c>
      <c r="J411" s="50">
        <f>L39</f>
        <v>8.170475266160814</v>
      </c>
    </row>
    <row r="412" spans="3:22" x14ac:dyDescent="0.25">
      <c r="D412" s="46">
        <v>4</v>
      </c>
      <c r="E412" s="46" t="s">
        <v>48</v>
      </c>
      <c r="F412" s="51">
        <f>L48</f>
        <v>95.700747177197968</v>
      </c>
      <c r="G412" s="52">
        <f>L49</f>
        <v>81.902128760742556</v>
      </c>
      <c r="H412" s="50">
        <f>L50</f>
        <v>9.3704775366536399</v>
      </c>
      <c r="I412" s="50">
        <f>L51</f>
        <v>3.2107258667997014</v>
      </c>
      <c r="J412" s="50">
        <f>L52</f>
        <v>6.1597516698539403</v>
      </c>
    </row>
    <row r="413" spans="3:22" ht="15.75" thickBot="1" x14ac:dyDescent="0.3">
      <c r="D413" s="46">
        <v>5</v>
      </c>
      <c r="E413" s="46" t="s">
        <v>49</v>
      </c>
      <c r="F413" s="51">
        <f>L61</f>
        <v>96.715514727325754</v>
      </c>
      <c r="G413" s="52">
        <f>L62</f>
        <v>83.742731487651426</v>
      </c>
      <c r="H413" s="50">
        <f>L63</f>
        <v>7.3513416171438868</v>
      </c>
      <c r="I413" s="50">
        <f>L64</f>
        <v>2.697456644009733</v>
      </c>
      <c r="J413" s="50">
        <f>L65</f>
        <v>4.6538849731341543</v>
      </c>
    </row>
    <row r="414" spans="3:22" ht="15" customHeight="1" x14ac:dyDescent="0.25">
      <c r="D414" s="124" t="str">
        <f>A68</f>
        <v>Simulation 2: DBPEAC/PPh3 1.2 eq, Conc 0.4 M, yield of 80%</v>
      </c>
      <c r="E414" s="124"/>
      <c r="F414" s="124"/>
      <c r="G414" s="124"/>
      <c r="H414" s="124"/>
      <c r="I414" s="124"/>
      <c r="J414" s="124"/>
    </row>
    <row r="415" spans="3:22" x14ac:dyDescent="0.25">
      <c r="D415" s="46">
        <v>1</v>
      </c>
      <c r="E415" s="46" t="s">
        <v>45</v>
      </c>
      <c r="F415" s="51">
        <f>L76</f>
        <v>92.178407018153393</v>
      </c>
      <c r="G415" s="52">
        <f>L77</f>
        <v>67.410912786635322</v>
      </c>
      <c r="H415" s="50">
        <f>L78</f>
        <v>18.800424028268555</v>
      </c>
      <c r="I415" s="50">
        <f>L79</f>
        <v>5.7114958775029461</v>
      </c>
      <c r="J415" s="50">
        <f>L80</f>
        <v>13.088928150765607</v>
      </c>
    </row>
    <row r="416" spans="3:22" x14ac:dyDescent="0.25">
      <c r="D416" s="46">
        <v>2</v>
      </c>
      <c r="E416" s="46" t="s">
        <v>46</v>
      </c>
      <c r="F416" s="51">
        <f>L89</f>
        <v>93.19255033810586</v>
      </c>
      <c r="G416" s="51">
        <f>L90</f>
        <v>68.922741654967197</v>
      </c>
      <c r="H416" s="49">
        <f>L91</f>
        <v>16.350287810612514</v>
      </c>
      <c r="I416" s="49">
        <f>L92</f>
        <v>5.0886841785236543</v>
      </c>
      <c r="J416" s="49">
        <f>L93</f>
        <v>11.261603632088857</v>
      </c>
    </row>
    <row r="417" spans="4:21" x14ac:dyDescent="0.25">
      <c r="D417" s="46">
        <v>3</v>
      </c>
      <c r="E417" s="46" t="s">
        <v>47</v>
      </c>
      <c r="F417" s="51">
        <f>L102</f>
        <v>94.358590115825294</v>
      </c>
      <c r="G417" s="52">
        <f>L103</f>
        <v>70.712234381671536</v>
      </c>
      <c r="H417" s="50">
        <f>L104</f>
        <v>13.575147233986236</v>
      </c>
      <c r="I417" s="50">
        <f>L105</f>
        <v>4.3833625595553203</v>
      </c>
      <c r="J417" s="50">
        <f>L106</f>
        <v>9.1917846744309166</v>
      </c>
      <c r="K417" s="56"/>
      <c r="L417" s="64"/>
      <c r="M417" s="64"/>
      <c r="N417" s="64"/>
      <c r="O417" s="64"/>
      <c r="P417" s="64"/>
      <c r="Q417" s="64"/>
      <c r="R417" s="64"/>
      <c r="S417" s="64"/>
      <c r="T417" s="64"/>
      <c r="U417" s="64"/>
    </row>
    <row r="418" spans="4:21" x14ac:dyDescent="0.25">
      <c r="D418" s="46">
        <v>4</v>
      </c>
      <c r="E418" s="46" t="s">
        <v>48</v>
      </c>
      <c r="F418" s="51">
        <f>L115</f>
        <v>95.700747177197968</v>
      </c>
      <c r="G418" s="52">
        <f>L116</f>
        <v>72.801892231771163</v>
      </c>
      <c r="H418" s="50">
        <f>L117</f>
        <v>10.541787228735345</v>
      </c>
      <c r="I418" s="50">
        <f>L118</f>
        <v>3.6120666001496637</v>
      </c>
      <c r="J418" s="50">
        <f>L119</f>
        <v>6.9297206285856827</v>
      </c>
      <c r="K418" s="56"/>
    </row>
    <row r="419" spans="4:21" ht="15.75" thickBot="1" x14ac:dyDescent="0.3">
      <c r="D419" s="46">
        <v>5</v>
      </c>
      <c r="E419" s="46" t="s">
        <v>49</v>
      </c>
      <c r="F419" s="51">
        <f>L128</f>
        <v>96.715514727325754</v>
      </c>
      <c r="G419" s="52">
        <f>L129</f>
        <v>74.437983544579041</v>
      </c>
      <c r="H419" s="50">
        <f>L130</f>
        <v>8.2702593192868736</v>
      </c>
      <c r="I419" s="50">
        <f>L131</f>
        <v>3.0346387245109496</v>
      </c>
      <c r="J419" s="50">
        <f>L132</f>
        <v>5.2356205947759236</v>
      </c>
      <c r="K419" s="56"/>
    </row>
    <row r="420" spans="4:21" ht="15" customHeight="1" x14ac:dyDescent="0.25">
      <c r="D420" s="124" t="str">
        <f>A135</f>
        <v>Simulation 3: DBPEAC/PPh3 1.2 eq, Conc 0.4 M, yield of 70%</v>
      </c>
      <c r="E420" s="124"/>
      <c r="F420" s="124"/>
      <c r="G420" s="124"/>
      <c r="H420" s="124"/>
      <c r="I420" s="124"/>
      <c r="J420" s="124"/>
      <c r="K420" s="55"/>
    </row>
    <row r="421" spans="4:21" x14ac:dyDescent="0.25">
      <c r="D421" s="46">
        <v>1</v>
      </c>
      <c r="E421" s="46" t="s">
        <v>45</v>
      </c>
      <c r="F421" s="51">
        <f>L143</f>
        <v>92.178407018153393</v>
      </c>
      <c r="G421" s="52">
        <f>L144</f>
        <v>58.984548688305914</v>
      </c>
      <c r="H421" s="50">
        <f>L145</f>
        <v>21.486198889449778</v>
      </c>
      <c r="I421" s="50">
        <f>L146</f>
        <v>6.5274238600033678</v>
      </c>
      <c r="J421" s="50">
        <f>L147</f>
        <v>14.958775029446409</v>
      </c>
      <c r="K421" s="56"/>
    </row>
    <row r="422" spans="4:21" x14ac:dyDescent="0.25">
      <c r="D422" s="46">
        <v>2</v>
      </c>
      <c r="E422" s="46" t="s">
        <v>46</v>
      </c>
      <c r="F422" s="51">
        <f>L156</f>
        <v>93.19255033810586</v>
      </c>
      <c r="G422" s="51">
        <f>L157</f>
        <v>60.307398948096299</v>
      </c>
      <c r="H422" s="49">
        <f>L158</f>
        <v>18.686043212128588</v>
      </c>
      <c r="I422" s="49">
        <f>L159</f>
        <v>5.8156390611698905</v>
      </c>
      <c r="J422" s="49">
        <f>L160</f>
        <v>12.870404150958693</v>
      </c>
      <c r="K422" s="56"/>
    </row>
    <row r="423" spans="4:21" x14ac:dyDescent="0.25">
      <c r="D423" s="46">
        <v>3</v>
      </c>
      <c r="E423" s="46" t="s">
        <v>47</v>
      </c>
      <c r="F423" s="51">
        <f>L169</f>
        <v>94.358590115825294</v>
      </c>
      <c r="G423" s="52">
        <f>L170</f>
        <v>61.873205083962588</v>
      </c>
      <c r="H423" s="50">
        <f>L171</f>
        <v>15.514453981698557</v>
      </c>
      <c r="I423" s="50">
        <f>L172</f>
        <v>5.0095572109203665</v>
      </c>
      <c r="J423" s="50">
        <f>L173</f>
        <v>10.50489677077819</v>
      </c>
      <c r="K423" s="56"/>
    </row>
    <row r="424" spans="4:21" x14ac:dyDescent="0.25">
      <c r="D424" s="46">
        <v>4</v>
      </c>
      <c r="E424" s="46" t="s">
        <v>48</v>
      </c>
      <c r="F424" s="51">
        <f>L182</f>
        <v>95.700747177197968</v>
      </c>
      <c r="G424" s="52">
        <f>L183</f>
        <v>63.701655702799762</v>
      </c>
      <c r="H424" s="50">
        <f>L184</f>
        <v>12.047756832840394</v>
      </c>
      <c r="I424" s="50">
        <f>L185</f>
        <v>4.1280761144567588</v>
      </c>
      <c r="J424" s="50">
        <f>L186</f>
        <v>7.9196807183836366</v>
      </c>
      <c r="K424" s="56"/>
    </row>
    <row r="425" spans="4:21" ht="15.75" thickBot="1" x14ac:dyDescent="0.3">
      <c r="D425" s="46">
        <v>5</v>
      </c>
      <c r="E425" s="46" t="s">
        <v>49</v>
      </c>
      <c r="F425" s="51">
        <f>L195</f>
        <v>96.715514727325754</v>
      </c>
      <c r="G425" s="52">
        <f>L196</f>
        <v>65.133235601506655</v>
      </c>
      <c r="H425" s="50">
        <f>L197</f>
        <v>9.4517249363278548</v>
      </c>
      <c r="I425" s="50">
        <f>L198</f>
        <v>3.4681585422982284</v>
      </c>
      <c r="J425" s="50">
        <f>L199</f>
        <v>5.9835663940296264</v>
      </c>
      <c r="K425" s="56"/>
    </row>
    <row r="426" spans="4:21" ht="15" customHeight="1" x14ac:dyDescent="0.25">
      <c r="D426" s="124" t="str">
        <f>A202</f>
        <v>Simulation 4: DBPEAC/PPh3 1.2 eq, Conc 0.4 M, yield of 50%</v>
      </c>
      <c r="E426" s="124"/>
      <c r="F426" s="124"/>
      <c r="G426" s="124"/>
      <c r="H426" s="124"/>
      <c r="I426" s="124"/>
      <c r="J426" s="124"/>
      <c r="K426" s="55"/>
    </row>
    <row r="427" spans="4:21" x14ac:dyDescent="0.25">
      <c r="D427" s="46">
        <v>1</v>
      </c>
      <c r="E427" s="46" t="s">
        <v>45</v>
      </c>
      <c r="F427" s="51">
        <f>L210</f>
        <v>92.178407018153393</v>
      </c>
      <c r="G427" s="52">
        <f>L211</f>
        <v>42.131820491647083</v>
      </c>
      <c r="H427" s="50">
        <f>L212</f>
        <v>30.080678445229687</v>
      </c>
      <c r="I427" s="50">
        <f>L213</f>
        <v>9.138393404004713</v>
      </c>
      <c r="J427" s="50">
        <f>L214</f>
        <v>20.94228504122497</v>
      </c>
      <c r="K427" s="56"/>
    </row>
    <row r="428" spans="4:21" x14ac:dyDescent="0.25">
      <c r="D428" s="46">
        <v>2</v>
      </c>
      <c r="E428" s="46" t="s">
        <v>46</v>
      </c>
      <c r="F428" s="51">
        <f>L223</f>
        <v>93.19255033810586</v>
      </c>
      <c r="G428" s="51">
        <f>L224</f>
        <v>43.076713534354504</v>
      </c>
      <c r="H428" s="49">
        <f>L225</f>
        <v>26.160460496980019</v>
      </c>
      <c r="I428" s="49">
        <f>L226</f>
        <v>8.1418946856378458</v>
      </c>
      <c r="J428" s="49">
        <f>L227</f>
        <v>18.018565811342171</v>
      </c>
      <c r="K428" s="56"/>
    </row>
    <row r="429" spans="4:21" x14ac:dyDescent="0.25">
      <c r="D429" s="46">
        <v>3</v>
      </c>
      <c r="E429" s="46" t="s">
        <v>47</v>
      </c>
      <c r="F429" s="51">
        <f>L236</f>
        <v>94.358590115825294</v>
      </c>
      <c r="G429" s="52">
        <f>L237</f>
        <v>44.195146488544715</v>
      </c>
      <c r="H429" s="50">
        <f>L238</f>
        <v>21.720235574377977</v>
      </c>
      <c r="I429" s="50">
        <f>L239</f>
        <v>7.0133800952885128</v>
      </c>
      <c r="J429" s="50">
        <f>L240</f>
        <v>14.706855479089464</v>
      </c>
      <c r="K429" s="56"/>
    </row>
    <row r="430" spans="4:21" x14ac:dyDescent="0.25">
      <c r="D430" s="46">
        <v>4</v>
      </c>
      <c r="E430" s="46" t="s">
        <v>48</v>
      </c>
      <c r="F430" s="51">
        <f>L249</f>
        <v>95.700747177197968</v>
      </c>
      <c r="G430" s="52">
        <f>L250</f>
        <v>45.501182644856968</v>
      </c>
      <c r="H430" s="50">
        <f>L251</f>
        <v>16.866859565976554</v>
      </c>
      <c r="I430" s="50">
        <f>L252</f>
        <v>5.779306560239462</v>
      </c>
      <c r="J430" s="50">
        <f>L253</f>
        <v>11.087553005737092</v>
      </c>
      <c r="K430" s="56"/>
    </row>
    <row r="431" spans="4:21" ht="15.75" thickBot="1" x14ac:dyDescent="0.3">
      <c r="D431" s="46">
        <v>5</v>
      </c>
      <c r="E431" s="46" t="s">
        <v>49</v>
      </c>
      <c r="F431" s="51">
        <f>L262</f>
        <v>96.715514727325754</v>
      </c>
      <c r="G431" s="52">
        <f>L263</f>
        <v>46.523739715361899</v>
      </c>
      <c r="H431" s="50">
        <f>L264</f>
        <v>13.232414910858996</v>
      </c>
      <c r="I431" s="50">
        <f>L265</f>
        <v>4.8554219592175194</v>
      </c>
      <c r="J431" s="50">
        <f>L266</f>
        <v>8.3769929516414781</v>
      </c>
      <c r="K431" s="56"/>
    </row>
    <row r="432" spans="4:21" ht="15" customHeight="1" x14ac:dyDescent="0.25">
      <c r="D432" s="124" t="str">
        <f>A269</f>
        <v xml:space="preserve">Simulation 5: DBPEAC/PPh3 1.2 eq, Scale x5, Conc 0.4 M, yield of 90% </v>
      </c>
      <c r="E432" s="124"/>
      <c r="F432" s="124"/>
      <c r="G432" s="124"/>
      <c r="H432" s="124"/>
      <c r="I432" s="124"/>
      <c r="J432" s="124"/>
      <c r="K432" s="55"/>
    </row>
    <row r="433" spans="4:11" x14ac:dyDescent="0.25">
      <c r="D433" s="46">
        <v>1</v>
      </c>
      <c r="E433" s="46" t="s">
        <v>45</v>
      </c>
      <c r="F433" s="51">
        <f>L277</f>
        <v>92.178407018153393</v>
      </c>
      <c r="G433" s="52">
        <f>L278</f>
        <v>75.837276884964766</v>
      </c>
      <c r="H433" s="50">
        <f>L279</f>
        <v>16.706353894354343</v>
      </c>
      <c r="I433" s="50">
        <f>L280</f>
        <v>5.0768852244470599</v>
      </c>
      <c r="J433" s="50">
        <f>L281</f>
        <v>11.629468669907283</v>
      </c>
      <c r="K433" s="56"/>
    </row>
    <row r="434" spans="4:11" x14ac:dyDescent="0.25">
      <c r="D434" s="46">
        <v>2</v>
      </c>
      <c r="E434" s="46" t="s">
        <v>46</v>
      </c>
      <c r="F434" s="51">
        <f>L290</f>
        <v>93.19255033810586</v>
      </c>
      <c r="G434" s="51">
        <f>L291</f>
        <v>77.538084361838116</v>
      </c>
      <c r="H434" s="49">
        <f>L292</f>
        <v>14.536675678576952</v>
      </c>
      <c r="I434" s="49">
        <f>L293</f>
        <v>4.523274825354358</v>
      </c>
      <c r="J434" s="49">
        <f>L294</f>
        <v>10.013400853222594</v>
      </c>
      <c r="K434" s="56"/>
    </row>
    <row r="435" spans="4:11" x14ac:dyDescent="0.25">
      <c r="D435" s="46">
        <v>3</v>
      </c>
      <c r="E435" s="46" t="s">
        <v>47</v>
      </c>
      <c r="F435" s="51">
        <f>L303</f>
        <v>94.358590115825294</v>
      </c>
      <c r="G435" s="52">
        <f>L304</f>
        <v>79.551263679380469</v>
      </c>
      <c r="H435" s="50">
        <f>L305</f>
        <v>12.066646856326436</v>
      </c>
      <c r="I435" s="50">
        <f>L306</f>
        <v>3.8963222751602848</v>
      </c>
      <c r="J435" s="50">
        <f>L307</f>
        <v>8.1703245811661507</v>
      </c>
      <c r="K435" s="56"/>
    </row>
    <row r="436" spans="4:11" x14ac:dyDescent="0.25">
      <c r="D436" s="46">
        <v>4</v>
      </c>
      <c r="E436" s="46" t="s">
        <v>48</v>
      </c>
      <c r="F436" s="51">
        <f>L316</f>
        <v>95.700747177197968</v>
      </c>
      <c r="G436" s="52">
        <f>L317</f>
        <v>81.902128760742542</v>
      </c>
      <c r="H436" s="50">
        <f>L318</f>
        <v>9.3704775366536417</v>
      </c>
      <c r="I436" s="50">
        <f>L319</f>
        <v>3.210725866799701</v>
      </c>
      <c r="J436" s="50">
        <f>L320</f>
        <v>6.1597516698539412</v>
      </c>
      <c r="K436" s="56"/>
    </row>
    <row r="437" spans="4:11" ht="15.75" thickBot="1" x14ac:dyDescent="0.3">
      <c r="D437" s="46">
        <v>5</v>
      </c>
      <c r="E437" s="46" t="s">
        <v>49</v>
      </c>
      <c r="F437" s="51">
        <f>L329</f>
        <v>96.715514727325754</v>
      </c>
      <c r="G437" s="52">
        <f>L330</f>
        <v>83.742731487651426</v>
      </c>
      <c r="H437" s="50">
        <f>L331</f>
        <v>7.3513416171438868</v>
      </c>
      <c r="I437" s="50">
        <f>L332</f>
        <v>2.6974566440097334</v>
      </c>
      <c r="J437" s="50">
        <f>L333</f>
        <v>4.6538849731341534</v>
      </c>
      <c r="K437" s="56"/>
    </row>
    <row r="438" spans="4:11" ht="15" customHeight="1" x14ac:dyDescent="0.25">
      <c r="D438" s="124" t="str">
        <f>A336</f>
        <v>Simulation 6: DBPEAC/PPh3 1.2 eq, Conc 0.8 M, yield of 90%</v>
      </c>
      <c r="E438" s="124"/>
      <c r="F438" s="124"/>
      <c r="G438" s="124"/>
      <c r="H438" s="124"/>
      <c r="I438" s="124"/>
      <c r="J438" s="124"/>
      <c r="K438" s="55"/>
    </row>
    <row r="439" spans="4:11" x14ac:dyDescent="0.25">
      <c r="D439" s="46">
        <v>1</v>
      </c>
      <c r="E439" s="46" t="s">
        <v>45</v>
      </c>
      <c r="F439" s="51">
        <f>L344</f>
        <v>92.178407018153393</v>
      </c>
      <c r="G439" s="52">
        <f>L345</f>
        <v>75.837276884964751</v>
      </c>
      <c r="H439" s="50">
        <f>L346</f>
        <v>10.884069578873696</v>
      </c>
      <c r="I439" s="50">
        <f>L347</f>
        <v>5.0768852244470626</v>
      </c>
      <c r="J439" s="50">
        <f>L348</f>
        <v>5.8071843544266342</v>
      </c>
      <c r="K439" s="56"/>
    </row>
    <row r="440" spans="4:11" x14ac:dyDescent="0.25">
      <c r="D440" s="46">
        <v>2</v>
      </c>
      <c r="E440" s="46" t="s">
        <v>46</v>
      </c>
      <c r="F440" s="51">
        <f>L357</f>
        <v>93.19255033810586</v>
      </c>
      <c r="G440" s="51">
        <f>L358</f>
        <v>77.538084361838116</v>
      </c>
      <c r="H440" s="49">
        <f>L359</f>
        <v>9.5197273740067292</v>
      </c>
      <c r="I440" s="49">
        <f>L360</f>
        <v>4.5232748253543598</v>
      </c>
      <c r="J440" s="49">
        <f>L361</f>
        <v>4.9964525486523694</v>
      </c>
      <c r="K440" s="56"/>
    </row>
    <row r="441" spans="4:11" x14ac:dyDescent="0.25">
      <c r="D441" s="46">
        <v>3</v>
      </c>
      <c r="E441" s="46" t="s">
        <v>47</v>
      </c>
      <c r="F441" s="51">
        <f>L370</f>
        <v>94.358590115825294</v>
      </c>
      <c r="G441" s="52">
        <f>L371</f>
        <v>79.551263679380483</v>
      </c>
      <c r="H441" s="50">
        <f>L372</f>
        <v>7.9744551471396825</v>
      </c>
      <c r="I441" s="50">
        <f>L373</f>
        <v>3.8963222751602848</v>
      </c>
      <c r="J441" s="50">
        <f>L374</f>
        <v>4.0781328719793972</v>
      </c>
      <c r="K441" s="56"/>
    </row>
    <row r="442" spans="4:11" x14ac:dyDescent="0.25">
      <c r="D442" s="46">
        <v>4</v>
      </c>
      <c r="E442" s="46" t="s">
        <v>48</v>
      </c>
      <c r="F442" s="51">
        <f>L383</f>
        <v>95.700747177197968</v>
      </c>
      <c r="G442" s="52">
        <f>L384</f>
        <v>81.902128760742556</v>
      </c>
      <c r="H442" s="50">
        <f>L385</f>
        <v>6.2852453959267987</v>
      </c>
      <c r="I442" s="50">
        <f>L386</f>
        <v>3.2107258667997014</v>
      </c>
      <c r="J442" s="50">
        <f>L387</f>
        <v>3.0745195291270968</v>
      </c>
      <c r="K442" s="56"/>
    </row>
    <row r="443" spans="4:11" ht="15.75" thickBot="1" x14ac:dyDescent="0.3">
      <c r="D443" s="46">
        <v>5</v>
      </c>
      <c r="E443" s="46" t="s">
        <v>49</v>
      </c>
      <c r="F443" s="51">
        <f>L396</f>
        <v>96.715514727325754</v>
      </c>
      <c r="G443" s="52">
        <f>L397</f>
        <v>83.742731487651426</v>
      </c>
      <c r="H443" s="50">
        <f>L398</f>
        <v>5.0203522740784319</v>
      </c>
      <c r="I443" s="50">
        <f>L399</f>
        <v>2.697456644009733</v>
      </c>
      <c r="J443" s="50">
        <f>L400</f>
        <v>2.3228956300686994</v>
      </c>
      <c r="K443" s="56"/>
    </row>
    <row r="444" spans="4:11" ht="15" customHeight="1" x14ac:dyDescent="0.25">
      <c r="D444" s="124"/>
      <c r="E444" s="124"/>
      <c r="F444" s="124"/>
      <c r="G444" s="124"/>
      <c r="H444" s="124"/>
      <c r="I444" s="124"/>
      <c r="J444" s="124"/>
      <c r="K444" s="55"/>
    </row>
    <row r="445" spans="4:11" x14ac:dyDescent="0.25">
      <c r="D445" s="46"/>
      <c r="E445" s="46"/>
      <c r="F445" s="51"/>
      <c r="G445" s="52"/>
      <c r="H445" s="50"/>
      <c r="I445" s="50"/>
      <c r="J445" s="50"/>
      <c r="K445" s="56"/>
    </row>
    <row r="446" spans="4:11" x14ac:dyDescent="0.25">
      <c r="D446" s="46"/>
      <c r="E446" s="46"/>
      <c r="F446" s="51"/>
      <c r="G446" s="51"/>
      <c r="H446" s="49"/>
      <c r="I446" s="49"/>
      <c r="J446" s="49"/>
      <c r="K446" s="56"/>
    </row>
    <row r="447" spans="4:11" x14ac:dyDescent="0.25">
      <c r="D447" s="46"/>
      <c r="E447" s="46"/>
      <c r="F447" s="51"/>
      <c r="G447" s="52"/>
      <c r="H447" s="50"/>
      <c r="I447" s="50"/>
      <c r="J447" s="50"/>
      <c r="K447" s="56"/>
    </row>
    <row r="448" spans="4:11" x14ac:dyDescent="0.25">
      <c r="D448" s="46"/>
      <c r="E448" s="46"/>
      <c r="F448" s="51"/>
      <c r="G448" s="52"/>
      <c r="H448" s="50"/>
      <c r="I448" s="50"/>
      <c r="J448" s="50"/>
      <c r="K448" s="56"/>
    </row>
    <row r="449" spans="4:11" x14ac:dyDescent="0.25">
      <c r="D449" s="46"/>
      <c r="E449" s="46"/>
      <c r="F449" s="51"/>
      <c r="G449" s="52"/>
      <c r="H449" s="50"/>
      <c r="I449" s="50"/>
      <c r="J449" s="50"/>
      <c r="K449" s="56"/>
    </row>
    <row r="450" spans="4:11" x14ac:dyDescent="0.25">
      <c r="K450" s="53"/>
    </row>
  </sheetData>
  <mergeCells count="9">
    <mergeCell ref="D432:J432"/>
    <mergeCell ref="D438:J438"/>
    <mergeCell ref="D444:J444"/>
    <mergeCell ref="D406:D407"/>
    <mergeCell ref="E406:E407"/>
    <mergeCell ref="D408:J408"/>
    <mergeCell ref="D414:J414"/>
    <mergeCell ref="D420:J420"/>
    <mergeCell ref="D426:J42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3073" r:id="rId4">
          <objectPr defaultSize="0" autoPict="0" altText="" r:id="rId5">
            <anchor moveWithCells="1" sizeWithCells="1">
              <from>
                <xdr:col>10</xdr:col>
                <xdr:colOff>409575</xdr:colOff>
                <xdr:row>405</xdr:row>
                <xdr:rowOff>9525</xdr:rowOff>
              </from>
              <to>
                <xdr:col>21</xdr:col>
                <xdr:colOff>638175</xdr:colOff>
                <xdr:row>418</xdr:row>
                <xdr:rowOff>133350</xdr:rowOff>
              </to>
            </anchor>
          </objectPr>
        </oleObject>
      </mc:Choice>
      <mc:Fallback>
        <oleObject progId="ChemDraw.Document.6.0"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F0"/>
  </sheetPr>
  <dimension ref="A1:V320"/>
  <sheetViews>
    <sheetView zoomScale="70" zoomScaleNormal="70" workbookViewId="0">
      <selection activeCell="N214" sqref="N214"/>
    </sheetView>
  </sheetViews>
  <sheetFormatPr defaultColWidth="8.85546875" defaultRowHeight="15" x14ac:dyDescent="0.25"/>
  <cols>
    <col min="1" max="1" width="12" customWidth="1"/>
    <col min="2" max="2" width="1.7109375" customWidth="1"/>
    <col min="3" max="3" width="51.85546875" customWidth="1"/>
    <col min="4" max="4" width="10.140625" style="63" customWidth="1"/>
    <col min="5" max="5" width="10.42578125" style="63" customWidth="1"/>
    <col min="6" max="6" width="8.85546875" style="63"/>
    <col min="7" max="7" width="10.7109375" customWidth="1"/>
    <col min="8" max="9" width="6.85546875" customWidth="1"/>
    <col min="10" max="10" width="11.42578125" bestFit="1" customWidth="1"/>
    <col min="11" max="11" width="17.7109375" customWidth="1"/>
    <col min="12" max="12" width="9.7109375" customWidth="1"/>
    <col min="13" max="13" width="11.7109375" customWidth="1"/>
    <col min="14" max="14" width="10.140625" customWidth="1"/>
    <col min="15" max="15" width="11" customWidth="1"/>
    <col min="16" max="16" width="9.710937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2" s="41" customFormat="1" x14ac:dyDescent="0.2">
      <c r="A1" s="40" t="s">
        <v>80</v>
      </c>
      <c r="D1" s="42"/>
      <c r="E1" s="42"/>
      <c r="F1" s="42"/>
    </row>
    <row r="2" spans="1:22" x14ac:dyDescent="0.2">
      <c r="B2" s="5"/>
      <c r="C2" s="8" t="s">
        <v>26</v>
      </c>
    </row>
    <row r="3" spans="1:22" ht="32.1" x14ac:dyDescent="0.2">
      <c r="C3" s="23" t="s">
        <v>13</v>
      </c>
      <c r="D3" s="26" t="s">
        <v>21</v>
      </c>
      <c r="E3" s="26" t="s">
        <v>14</v>
      </c>
      <c r="F3" s="23" t="s">
        <v>12</v>
      </c>
      <c r="G3" s="23" t="s">
        <v>15</v>
      </c>
      <c r="H3" s="24" t="s">
        <v>1</v>
      </c>
      <c r="I3" s="25" t="s">
        <v>25</v>
      </c>
      <c r="J3" s="23" t="s">
        <v>2</v>
      </c>
      <c r="K3" s="26" t="s">
        <v>32</v>
      </c>
      <c r="L3" s="26" t="s">
        <v>22</v>
      </c>
      <c r="M3" s="25" t="s">
        <v>7</v>
      </c>
      <c r="N3" s="25" t="s">
        <v>16</v>
      </c>
      <c r="O3" s="25" t="s">
        <v>17</v>
      </c>
      <c r="P3" s="25" t="s">
        <v>18</v>
      </c>
      <c r="Q3" s="26" t="s">
        <v>9</v>
      </c>
      <c r="R3" s="26" t="s">
        <v>23</v>
      </c>
      <c r="S3" s="25" t="s">
        <v>8</v>
      </c>
      <c r="T3" s="25" t="s">
        <v>19</v>
      </c>
      <c r="U3" s="25" t="s">
        <v>20</v>
      </c>
      <c r="V3" s="25" t="s">
        <v>24</v>
      </c>
    </row>
    <row r="4" spans="1:22" x14ac:dyDescent="0.25">
      <c r="A4" t="s">
        <v>51</v>
      </c>
      <c r="C4" s="121" t="s">
        <v>28</v>
      </c>
      <c r="D4" s="10">
        <f>0.023*E4</f>
        <v>2.8087599999999999</v>
      </c>
      <c r="E4" s="10">
        <v>122.12</v>
      </c>
      <c r="F4" s="10">
        <v>1</v>
      </c>
      <c r="G4" s="12">
        <f>D4/E4</f>
        <v>2.3E-2</v>
      </c>
      <c r="H4" s="9"/>
      <c r="I4" s="9"/>
      <c r="J4" s="10" t="s">
        <v>31</v>
      </c>
      <c r="K4" s="10">
        <v>262.29000000000002</v>
      </c>
      <c r="L4" s="30">
        <f>G5*K4</f>
        <v>6.0326700000000004</v>
      </c>
      <c r="M4" s="9" t="s">
        <v>30</v>
      </c>
      <c r="N4" s="9">
        <v>229</v>
      </c>
      <c r="O4" s="9">
        <v>0.88900000000000001</v>
      </c>
      <c r="P4" s="13">
        <f>N4*O4</f>
        <v>203.58099999999999</v>
      </c>
      <c r="Q4" s="10"/>
      <c r="R4" s="10"/>
      <c r="S4" s="9"/>
      <c r="T4" s="9"/>
      <c r="U4" s="9"/>
      <c r="V4" s="13">
        <f>T4*U4</f>
        <v>0</v>
      </c>
    </row>
    <row r="5" spans="1:22" x14ac:dyDescent="0.2">
      <c r="C5" s="10" t="s">
        <v>34</v>
      </c>
      <c r="D5" s="10">
        <f>E5*G5</f>
        <v>2.4872199999999998</v>
      </c>
      <c r="E5" s="10">
        <v>108.14</v>
      </c>
      <c r="F5" s="10">
        <v>1</v>
      </c>
      <c r="G5" s="12">
        <f>G4*F5</f>
        <v>2.3E-2</v>
      </c>
      <c r="H5" s="1"/>
      <c r="I5" s="1"/>
      <c r="J5" s="34" t="s">
        <v>29</v>
      </c>
      <c r="K5" s="35">
        <v>174.16</v>
      </c>
      <c r="L5" s="30">
        <f>G5*K5</f>
        <v>4.0056799999999999</v>
      </c>
      <c r="M5" s="1"/>
      <c r="N5" s="3"/>
      <c r="O5" s="3"/>
      <c r="P5" s="12">
        <f t="shared" ref="P5" si="0">N5*O5</f>
        <v>0</v>
      </c>
      <c r="Q5" s="10"/>
      <c r="R5" s="10"/>
      <c r="S5" s="9"/>
      <c r="T5" s="9"/>
      <c r="U5" s="9"/>
      <c r="V5" s="13">
        <f t="shared" ref="V5" si="1">T5*U5</f>
        <v>0</v>
      </c>
    </row>
    <row r="6" spans="1:22" x14ac:dyDescent="0.2">
      <c r="C6" s="12" t="s">
        <v>4</v>
      </c>
      <c r="D6" s="13">
        <f>SUM(D4:D5)</f>
        <v>5.2959800000000001</v>
      </c>
      <c r="E6" s="13">
        <f>SUM(E4:E5)</f>
        <v>230.26</v>
      </c>
      <c r="F6" s="12"/>
      <c r="G6" s="12">
        <f>SUM(G4:G5)</f>
        <v>4.5999999999999999E-2</v>
      </c>
      <c r="I6" s="32">
        <f>SUM(I4:I5)</f>
        <v>0</v>
      </c>
      <c r="L6" s="33">
        <f>SUM(L4:L5)</f>
        <v>10.038350000000001</v>
      </c>
      <c r="P6" s="32">
        <f>SUM(P4:P5)</f>
        <v>203.58099999999999</v>
      </c>
      <c r="R6" s="32">
        <f>SUM(R4:R5)</f>
        <v>0</v>
      </c>
      <c r="V6" s="32">
        <f>SUM(V4:V5)</f>
        <v>0</v>
      </c>
    </row>
    <row r="7" spans="1:22" x14ac:dyDescent="0.2">
      <c r="C7" s="5"/>
      <c r="D7" s="4"/>
      <c r="E7" s="4"/>
      <c r="F7" s="4"/>
      <c r="G7" s="5"/>
      <c r="H7" s="5"/>
      <c r="I7" s="5"/>
      <c r="M7" s="5"/>
      <c r="N7" s="5"/>
      <c r="O7" s="5"/>
      <c r="P7" s="5"/>
      <c r="Q7" s="5"/>
      <c r="R7" s="5"/>
      <c r="S7" s="5"/>
      <c r="T7" s="5"/>
      <c r="U7" s="5"/>
      <c r="V7" s="5"/>
    </row>
    <row r="8" spans="1:22" x14ac:dyDescent="0.2">
      <c r="C8" s="5"/>
      <c r="D8" s="4"/>
      <c r="E8" s="4"/>
      <c r="F8" s="4"/>
      <c r="G8" s="5"/>
      <c r="H8" s="5"/>
      <c r="K8" s="14" t="s">
        <v>56</v>
      </c>
      <c r="L8" s="66">
        <f>(T10/G4)*100</f>
        <v>90</v>
      </c>
      <c r="O8" s="5"/>
      <c r="P8" s="5"/>
      <c r="Q8" s="5"/>
      <c r="R8" s="5"/>
      <c r="S8" s="5"/>
    </row>
    <row r="9" spans="1:22" x14ac:dyDescent="0.2">
      <c r="C9" s="5"/>
      <c r="D9" s="4"/>
      <c r="E9" s="4"/>
      <c r="F9" s="4"/>
      <c r="G9" s="5"/>
      <c r="H9" s="5"/>
      <c r="K9" s="7" t="s">
        <v>57</v>
      </c>
      <c r="L9" s="65">
        <f>(S10/(E6)*100)</f>
        <v>92.178407018153393</v>
      </c>
      <c r="R9" s="6" t="s">
        <v>10</v>
      </c>
      <c r="S9" s="6" t="s">
        <v>11</v>
      </c>
      <c r="T9" s="6" t="s">
        <v>0</v>
      </c>
    </row>
    <row r="10" spans="1:22" x14ac:dyDescent="0.2">
      <c r="C10" s="5"/>
      <c r="D10" s="4"/>
      <c r="E10" s="4"/>
      <c r="F10" s="4"/>
      <c r="G10" s="5"/>
      <c r="H10" s="5"/>
      <c r="K10" s="14" t="s">
        <v>58</v>
      </c>
      <c r="L10" s="66">
        <f>(R10/D6)*100</f>
        <v>82.96056631633806</v>
      </c>
      <c r="P10" s="5"/>
      <c r="Q10" s="6" t="s">
        <v>3</v>
      </c>
      <c r="R10" s="11">
        <f>S10*T10</f>
        <v>4.3935750000000002</v>
      </c>
      <c r="S10" s="11">
        <v>212.25</v>
      </c>
      <c r="T10" s="31">
        <f>G4*0.9</f>
        <v>2.07E-2</v>
      </c>
    </row>
    <row r="11" spans="1:22" ht="17.25" x14ac:dyDescent="0.25">
      <c r="C11" s="5"/>
      <c r="D11" s="4"/>
      <c r="E11" s="4"/>
      <c r="F11" s="4"/>
      <c r="G11" s="5"/>
      <c r="H11" s="5"/>
      <c r="K11" s="7" t="s">
        <v>59</v>
      </c>
      <c r="L11" s="16">
        <f>(D6+I6+L6+P6+R6+V6)/R10</f>
        <v>49.826241727977781</v>
      </c>
      <c r="O11" s="5"/>
      <c r="P11" s="5"/>
      <c r="S11" s="63"/>
      <c r="T11" s="4"/>
    </row>
    <row r="12" spans="1:22" ht="17.25" x14ac:dyDescent="0.25">
      <c r="C12" s="5"/>
      <c r="D12" s="4"/>
      <c r="E12" s="4"/>
      <c r="F12" s="4"/>
      <c r="G12" s="5"/>
      <c r="H12" s="5"/>
      <c r="I12" s="5"/>
      <c r="K12" s="17" t="s">
        <v>60</v>
      </c>
      <c r="L12" s="18">
        <f>(D6+I6+L6)/R10</f>
        <v>3.4901714435283342</v>
      </c>
      <c r="O12" s="5"/>
      <c r="P12" s="5"/>
      <c r="S12" s="5"/>
    </row>
    <row r="13" spans="1:22" ht="17.25" x14ac:dyDescent="0.25">
      <c r="C13" s="5"/>
      <c r="D13" s="4"/>
      <c r="E13" s="4"/>
      <c r="F13" s="4"/>
      <c r="G13" s="5"/>
      <c r="H13" s="5"/>
      <c r="I13" s="5"/>
      <c r="K13" s="19" t="s">
        <v>61</v>
      </c>
      <c r="L13" s="20">
        <f>(P6+V6)/R10</f>
        <v>46.336070284449448</v>
      </c>
      <c r="M13" s="5"/>
      <c r="N13" s="115" t="s">
        <v>131</v>
      </c>
      <c r="O13" s="17">
        <f>G4/N4*1000</f>
        <v>0.10043668122270742</v>
      </c>
      <c r="P13" s="5"/>
      <c r="U13" s="5"/>
      <c r="V13" s="5"/>
    </row>
    <row r="14" spans="1:22" x14ac:dyDescent="0.25">
      <c r="C14" s="8"/>
      <c r="D14"/>
      <c r="E14" s="4"/>
      <c r="F14" s="4"/>
      <c r="G14" s="5"/>
      <c r="H14" s="5"/>
      <c r="I14" s="5"/>
      <c r="M14" s="5"/>
      <c r="N14" s="5"/>
      <c r="O14" s="5"/>
      <c r="P14" s="5"/>
      <c r="Q14" s="5"/>
      <c r="R14" s="5"/>
      <c r="S14" s="5"/>
      <c r="T14" s="5"/>
      <c r="U14" s="5"/>
      <c r="V14" s="5"/>
    </row>
    <row r="15" spans="1:22" x14ac:dyDescent="0.25">
      <c r="B15" s="8"/>
      <c r="C15" s="8" t="s">
        <v>26</v>
      </c>
    </row>
    <row r="16" spans="1:22" ht="32.25" x14ac:dyDescent="0.25">
      <c r="C16" s="23" t="s">
        <v>13</v>
      </c>
      <c r="D16" s="26" t="s">
        <v>21</v>
      </c>
      <c r="E16" s="26" t="s">
        <v>14</v>
      </c>
      <c r="F16" s="23" t="s">
        <v>12</v>
      </c>
      <c r="G16" s="23" t="s">
        <v>15</v>
      </c>
      <c r="H16" s="24" t="s">
        <v>1</v>
      </c>
      <c r="I16" s="25" t="s">
        <v>25</v>
      </c>
      <c r="J16" s="23" t="s">
        <v>2</v>
      </c>
      <c r="K16" s="26" t="s">
        <v>32</v>
      </c>
      <c r="L16" s="26" t="s">
        <v>22</v>
      </c>
      <c r="M16" s="25" t="s">
        <v>7</v>
      </c>
      <c r="N16" s="25" t="s">
        <v>16</v>
      </c>
      <c r="O16" s="25" t="s">
        <v>17</v>
      </c>
      <c r="P16" s="25" t="s">
        <v>18</v>
      </c>
      <c r="Q16" s="26" t="s">
        <v>9</v>
      </c>
      <c r="R16" s="26" t="s">
        <v>23</v>
      </c>
      <c r="S16" s="25" t="s">
        <v>8</v>
      </c>
      <c r="T16" s="25" t="s">
        <v>19</v>
      </c>
      <c r="U16" s="25" t="s">
        <v>20</v>
      </c>
      <c r="V16" s="25" t="s">
        <v>24</v>
      </c>
    </row>
    <row r="17" spans="1:22" x14ac:dyDescent="0.25">
      <c r="A17" t="s">
        <v>52</v>
      </c>
      <c r="C17" s="121" t="s">
        <v>33</v>
      </c>
      <c r="D17" s="10">
        <f>0.023*E17</f>
        <v>3.6011099999999998</v>
      </c>
      <c r="E17" s="10">
        <v>156.57</v>
      </c>
      <c r="F17" s="10">
        <v>1</v>
      </c>
      <c r="G17" s="29">
        <f>D17/E17</f>
        <v>2.3E-2</v>
      </c>
      <c r="H17" s="9"/>
      <c r="I17" s="9"/>
      <c r="J17" s="10" t="s">
        <v>31</v>
      </c>
      <c r="K17" s="10">
        <v>262.29000000000002</v>
      </c>
      <c r="L17" s="30">
        <f>K17*G18</f>
        <v>6.0326700000000004</v>
      </c>
      <c r="M17" s="9" t="s">
        <v>30</v>
      </c>
      <c r="N17" s="9">
        <v>229</v>
      </c>
      <c r="O17" s="9">
        <v>0.88900000000000001</v>
      </c>
      <c r="P17" s="13">
        <f>N17*O17</f>
        <v>203.58099999999999</v>
      </c>
      <c r="Q17" s="10"/>
      <c r="R17" s="10"/>
      <c r="S17" s="9"/>
      <c r="T17" s="9"/>
      <c r="U17" s="9"/>
      <c r="V17" s="13">
        <f>T17*U17</f>
        <v>0</v>
      </c>
    </row>
    <row r="18" spans="1:22" x14ac:dyDescent="0.25">
      <c r="C18" s="10" t="s">
        <v>34</v>
      </c>
      <c r="D18" s="10">
        <f>E18*G18</f>
        <v>2.4872199999999998</v>
      </c>
      <c r="E18" s="10">
        <v>108.14</v>
      </c>
      <c r="F18" s="10">
        <v>1</v>
      </c>
      <c r="G18" s="29">
        <f>G17*F18</f>
        <v>2.3E-2</v>
      </c>
      <c r="H18" s="1"/>
      <c r="I18" s="1"/>
      <c r="J18" s="34" t="s">
        <v>29</v>
      </c>
      <c r="K18" s="35">
        <v>174.16</v>
      </c>
      <c r="L18" s="30">
        <f>K18*G18</f>
        <v>4.0056799999999999</v>
      </c>
      <c r="M18" s="1"/>
      <c r="N18" s="3"/>
      <c r="O18" s="3"/>
      <c r="P18" s="27">
        <f t="shared" ref="P18" si="2">N18*O18</f>
        <v>0</v>
      </c>
      <c r="Q18" s="10"/>
      <c r="R18" s="10"/>
      <c r="S18" s="9"/>
      <c r="T18" s="9"/>
      <c r="U18" s="9"/>
      <c r="V18" s="13">
        <f t="shared" ref="V18" si="3">T18*U18</f>
        <v>0</v>
      </c>
    </row>
    <row r="19" spans="1:22" x14ac:dyDescent="0.25">
      <c r="C19" s="12" t="s">
        <v>4</v>
      </c>
      <c r="D19" s="13">
        <f>SUM(D17:D18)</f>
        <v>6.0883299999999991</v>
      </c>
      <c r="E19" s="13">
        <f>SUM(E17:E18)</f>
        <v>264.70999999999998</v>
      </c>
      <c r="F19" s="12"/>
      <c r="G19" s="29">
        <f>SUM(G17:G18)</f>
        <v>4.5999999999999999E-2</v>
      </c>
      <c r="I19" s="13">
        <f>SUM(I17:I18)</f>
        <v>0</v>
      </c>
      <c r="L19" s="30">
        <f>SUM(L17:L18)</f>
        <v>10.038350000000001</v>
      </c>
      <c r="P19" s="13">
        <f>SUM(P17:P18)</f>
        <v>203.58099999999999</v>
      </c>
      <c r="R19" s="13">
        <f>SUM(R17:R18)</f>
        <v>0</v>
      </c>
      <c r="V19" s="13">
        <f>SUM(V17:V18)</f>
        <v>0</v>
      </c>
    </row>
    <row r="20" spans="1:22" x14ac:dyDescent="0.25">
      <c r="C20" s="5"/>
      <c r="D20" s="4"/>
      <c r="E20" s="4"/>
      <c r="F20" s="4"/>
      <c r="G20" s="5"/>
      <c r="H20" s="5"/>
      <c r="I20" s="5"/>
      <c r="M20" s="5"/>
      <c r="N20" s="5"/>
      <c r="O20" s="5"/>
      <c r="P20" s="5"/>
      <c r="Q20" s="5"/>
      <c r="R20" s="5"/>
      <c r="S20" s="5"/>
      <c r="T20" s="5"/>
      <c r="U20" s="5"/>
      <c r="V20" s="5"/>
    </row>
    <row r="21" spans="1:22" x14ac:dyDescent="0.25">
      <c r="B21" s="5"/>
      <c r="C21" s="5"/>
      <c r="D21" s="4"/>
      <c r="E21" s="4"/>
      <c r="F21" s="4"/>
      <c r="G21" s="5"/>
      <c r="H21" s="5"/>
      <c r="K21" s="14" t="s">
        <v>56</v>
      </c>
      <c r="L21" s="66">
        <f>(T23/G17)*100</f>
        <v>90</v>
      </c>
      <c r="O21" s="5"/>
      <c r="P21" s="5"/>
      <c r="Q21" s="5"/>
      <c r="R21" s="5"/>
      <c r="S21" s="5"/>
    </row>
    <row r="22" spans="1:22" x14ac:dyDescent="0.25">
      <c r="B22" s="5"/>
      <c r="C22" s="5"/>
      <c r="D22" s="4"/>
      <c r="E22" s="4"/>
      <c r="F22" s="4"/>
      <c r="G22" s="5"/>
      <c r="H22" s="5"/>
      <c r="K22" s="7" t="s">
        <v>57</v>
      </c>
      <c r="L22" s="65">
        <f>(S23/(E19)*100)</f>
        <v>93.19255033810586</v>
      </c>
      <c r="R22" s="6" t="s">
        <v>10</v>
      </c>
      <c r="S22" s="6" t="s">
        <v>11</v>
      </c>
      <c r="T22" s="6" t="s">
        <v>0</v>
      </c>
    </row>
    <row r="23" spans="1:22" x14ac:dyDescent="0.25">
      <c r="B23" s="5"/>
      <c r="C23" s="5"/>
      <c r="D23" s="4"/>
      <c r="E23" s="4"/>
      <c r="F23" s="4"/>
      <c r="G23" s="5"/>
      <c r="H23" s="5"/>
      <c r="K23" s="14" t="s">
        <v>58</v>
      </c>
      <c r="L23" s="66">
        <f>(R23/D19)*100</f>
        <v>83.873295304295283</v>
      </c>
      <c r="P23" s="5"/>
      <c r="Q23" s="6" t="s">
        <v>3</v>
      </c>
      <c r="R23" s="11">
        <f>S23*T23</f>
        <v>5.1064829999999999</v>
      </c>
      <c r="S23" s="11">
        <v>246.69</v>
      </c>
      <c r="T23" s="31">
        <f>G17*0.9</f>
        <v>2.07E-2</v>
      </c>
    </row>
    <row r="24" spans="1:22" ht="17.25" x14ac:dyDescent="0.25">
      <c r="B24" s="5"/>
      <c r="C24" s="5"/>
      <c r="D24" s="4"/>
      <c r="E24" s="4"/>
      <c r="F24" s="4"/>
      <c r="G24" s="5"/>
      <c r="H24" s="5"/>
      <c r="K24" s="7" t="s">
        <v>59</v>
      </c>
      <c r="L24" s="16">
        <f>(D19+I19+L19+P19+R19+V19)/R23</f>
        <v>43.025244576355192</v>
      </c>
      <c r="O24" s="5"/>
      <c r="P24" s="5"/>
      <c r="S24" s="63"/>
      <c r="T24" s="4"/>
    </row>
    <row r="25" spans="1:22" ht="17.25" x14ac:dyDescent="0.25">
      <c r="B25" s="5"/>
      <c r="C25" s="5"/>
      <c r="D25" s="4"/>
      <c r="E25" s="4"/>
      <c r="F25" s="4"/>
      <c r="G25" s="5"/>
      <c r="H25" s="5"/>
      <c r="I25" s="5"/>
      <c r="K25" s="17" t="s">
        <v>60</v>
      </c>
      <c r="L25" s="18">
        <f>(D19+I19+L19)/R23</f>
        <v>3.1580796411150298</v>
      </c>
      <c r="O25" s="5"/>
      <c r="P25" s="5"/>
      <c r="S25" s="5"/>
    </row>
    <row r="26" spans="1:22" ht="17.25" x14ac:dyDescent="0.25">
      <c r="B26" s="5"/>
      <c r="C26" s="5"/>
      <c r="D26" s="4"/>
      <c r="E26" s="4"/>
      <c r="F26" s="4"/>
      <c r="G26" s="5"/>
      <c r="H26" s="5"/>
      <c r="I26" s="5"/>
      <c r="K26" s="19" t="s">
        <v>61</v>
      </c>
      <c r="L26" s="20">
        <f>(P19+V19)/R23</f>
        <v>39.867164935240162</v>
      </c>
      <c r="M26" s="5"/>
      <c r="N26" s="5"/>
      <c r="O26" s="5"/>
      <c r="P26" s="5"/>
      <c r="U26" s="5"/>
      <c r="V26" s="5"/>
    </row>
    <row r="27" spans="1:22" x14ac:dyDescent="0.25">
      <c r="B27" s="5"/>
      <c r="C27" s="8"/>
      <c r="D27"/>
      <c r="E27" s="4"/>
      <c r="F27" s="4"/>
      <c r="G27" s="5"/>
      <c r="H27" s="5"/>
      <c r="I27" s="5"/>
      <c r="M27" s="5"/>
      <c r="N27" s="5"/>
      <c r="O27" s="5"/>
      <c r="P27" s="5"/>
      <c r="Q27" s="5"/>
      <c r="R27" s="5"/>
      <c r="S27" s="5"/>
      <c r="T27" s="5"/>
      <c r="U27" s="5"/>
      <c r="V27" s="5"/>
    </row>
    <row r="28" spans="1:22" x14ac:dyDescent="0.25">
      <c r="B28" s="5"/>
      <c r="C28" s="8" t="s">
        <v>26</v>
      </c>
    </row>
    <row r="29" spans="1:22" ht="32.25" x14ac:dyDescent="0.25">
      <c r="C29" s="23" t="s">
        <v>13</v>
      </c>
      <c r="D29" s="26" t="s">
        <v>21</v>
      </c>
      <c r="E29" s="26" t="s">
        <v>14</v>
      </c>
      <c r="F29" s="23" t="s">
        <v>12</v>
      </c>
      <c r="G29" s="23" t="s">
        <v>15</v>
      </c>
      <c r="H29" s="24" t="s">
        <v>1</v>
      </c>
      <c r="I29" s="25" t="s">
        <v>25</v>
      </c>
      <c r="J29" s="23" t="s">
        <v>2</v>
      </c>
      <c r="K29" s="26" t="s">
        <v>32</v>
      </c>
      <c r="L29" s="26" t="s">
        <v>22</v>
      </c>
      <c r="M29" s="25" t="s">
        <v>7</v>
      </c>
      <c r="N29" s="25" t="s">
        <v>16</v>
      </c>
      <c r="O29" s="25" t="s">
        <v>17</v>
      </c>
      <c r="P29" s="25" t="s">
        <v>18</v>
      </c>
      <c r="Q29" s="26" t="s">
        <v>9</v>
      </c>
      <c r="R29" s="26" t="s">
        <v>23</v>
      </c>
      <c r="S29" s="25" t="s">
        <v>8</v>
      </c>
      <c r="T29" s="25" t="s">
        <v>19</v>
      </c>
      <c r="U29" s="25" t="s">
        <v>20</v>
      </c>
      <c r="V29" s="25" t="s">
        <v>24</v>
      </c>
    </row>
    <row r="30" spans="1:22" x14ac:dyDescent="0.25">
      <c r="A30" t="s">
        <v>53</v>
      </c>
      <c r="C30" s="121" t="s">
        <v>35</v>
      </c>
      <c r="D30" s="10">
        <f>0.023*E30</f>
        <v>4.8799099999999997</v>
      </c>
      <c r="E30" s="10">
        <v>212.17</v>
      </c>
      <c r="F30" s="10">
        <v>1</v>
      </c>
      <c r="G30" s="29">
        <f>D30/E30</f>
        <v>2.3E-2</v>
      </c>
      <c r="H30" s="9"/>
      <c r="I30" s="9"/>
      <c r="J30" s="10" t="s">
        <v>31</v>
      </c>
      <c r="K30" s="10">
        <v>262.29000000000002</v>
      </c>
      <c r="L30" s="30">
        <f>K30*G31</f>
        <v>6.0326700000000004</v>
      </c>
      <c r="M30" s="9" t="s">
        <v>30</v>
      </c>
      <c r="N30" s="9">
        <v>229</v>
      </c>
      <c r="O30" s="9">
        <v>0.88900000000000001</v>
      </c>
      <c r="P30" s="13">
        <f>N30*O30</f>
        <v>203.58099999999999</v>
      </c>
      <c r="Q30" s="10"/>
      <c r="R30" s="10"/>
      <c r="S30" s="9"/>
      <c r="T30" s="9"/>
      <c r="U30" s="9"/>
      <c r="V30" s="13">
        <f>T30*U30</f>
        <v>0</v>
      </c>
    </row>
    <row r="31" spans="1:22" x14ac:dyDescent="0.25">
      <c r="C31" s="10" t="s">
        <v>34</v>
      </c>
      <c r="D31" s="10">
        <f>E31*G31</f>
        <v>2.4872199999999998</v>
      </c>
      <c r="E31" s="10">
        <v>108.14</v>
      </c>
      <c r="F31" s="10">
        <v>1</v>
      </c>
      <c r="G31" s="29">
        <f>G30*F31</f>
        <v>2.3E-2</v>
      </c>
      <c r="H31" s="1"/>
      <c r="I31" s="1"/>
      <c r="J31" s="34" t="s">
        <v>29</v>
      </c>
      <c r="K31" s="35">
        <v>174.16</v>
      </c>
      <c r="L31" s="30">
        <f>K31*G31</f>
        <v>4.0056799999999999</v>
      </c>
      <c r="M31" s="1"/>
      <c r="N31" s="3"/>
      <c r="O31" s="3"/>
      <c r="P31" s="27">
        <f t="shared" ref="P31" si="4">N31*O31</f>
        <v>0</v>
      </c>
      <c r="Q31" s="10"/>
      <c r="R31" s="10"/>
      <c r="S31" s="9"/>
      <c r="T31" s="9"/>
      <c r="U31" s="9"/>
      <c r="V31" s="13">
        <f t="shared" ref="V31" si="5">T31*U31</f>
        <v>0</v>
      </c>
    </row>
    <row r="32" spans="1:22" x14ac:dyDescent="0.25">
      <c r="C32" s="12" t="s">
        <v>4</v>
      </c>
      <c r="D32" s="13">
        <f>SUM(D30:D31)</f>
        <v>7.3671299999999995</v>
      </c>
      <c r="E32" s="13">
        <f>SUM(E30:E31)</f>
        <v>320.31</v>
      </c>
      <c r="F32" s="12"/>
      <c r="G32" s="29">
        <f>SUM(G30:G31)</f>
        <v>4.5999999999999999E-2</v>
      </c>
      <c r="I32" s="13">
        <f>SUM(I30:I31)</f>
        <v>0</v>
      </c>
      <c r="L32" s="30">
        <f>SUM(L30:L31)</f>
        <v>10.038350000000001</v>
      </c>
      <c r="P32" s="13">
        <f>SUM(P30:P31)</f>
        <v>203.58099999999999</v>
      </c>
      <c r="R32" s="13">
        <f>SUM(R30:R31)</f>
        <v>0</v>
      </c>
      <c r="V32" s="13">
        <f>SUM(V30:V31)</f>
        <v>0</v>
      </c>
    </row>
    <row r="33" spans="1:22" x14ac:dyDescent="0.25">
      <c r="C33" s="5"/>
      <c r="D33" s="4"/>
      <c r="E33" s="4"/>
      <c r="F33" s="4"/>
      <c r="G33" s="5"/>
      <c r="H33" s="5"/>
      <c r="I33" s="5"/>
      <c r="M33" s="5"/>
      <c r="N33" s="5"/>
      <c r="O33" s="5"/>
      <c r="P33" s="5"/>
      <c r="Q33" s="5"/>
      <c r="R33" s="5"/>
      <c r="S33" s="5"/>
      <c r="T33" s="5"/>
      <c r="U33" s="5"/>
      <c r="V33" s="5"/>
    </row>
    <row r="34" spans="1:22" x14ac:dyDescent="0.25">
      <c r="C34" s="5"/>
      <c r="D34" s="4"/>
      <c r="E34" s="4"/>
      <c r="F34" s="4"/>
      <c r="G34" s="5"/>
      <c r="H34" s="5"/>
      <c r="K34" s="14" t="s">
        <v>56</v>
      </c>
      <c r="L34" s="66">
        <f>(T36/G30)*100</f>
        <v>90</v>
      </c>
      <c r="O34" s="5"/>
      <c r="P34" s="5"/>
      <c r="Q34" s="5"/>
      <c r="R34" s="5"/>
      <c r="S34" s="5"/>
    </row>
    <row r="35" spans="1:22" x14ac:dyDescent="0.25">
      <c r="C35" s="5"/>
      <c r="D35" s="4"/>
      <c r="E35" s="4"/>
      <c r="F35" s="4"/>
      <c r="G35" s="5"/>
      <c r="H35" s="5"/>
      <c r="K35" s="7" t="s">
        <v>57</v>
      </c>
      <c r="L35" s="65">
        <f>(S36/(E32)*100)</f>
        <v>94.358590115825294</v>
      </c>
      <c r="R35" s="6" t="s">
        <v>10</v>
      </c>
      <c r="S35" s="6" t="s">
        <v>11</v>
      </c>
      <c r="T35" s="6" t="s">
        <v>0</v>
      </c>
    </row>
    <row r="36" spans="1:22" x14ac:dyDescent="0.25">
      <c r="C36" s="5"/>
      <c r="D36" s="4"/>
      <c r="E36" s="4"/>
      <c r="F36" s="4"/>
      <c r="G36" s="5"/>
      <c r="H36" s="5"/>
      <c r="K36" s="14" t="s">
        <v>58</v>
      </c>
      <c r="L36" s="66">
        <f>(R36/D32)*100</f>
        <v>84.922731104242771</v>
      </c>
      <c r="P36" s="5"/>
      <c r="Q36" s="6" t="s">
        <v>3</v>
      </c>
      <c r="R36" s="11">
        <f>S36*T36</f>
        <v>6.2563680000000002</v>
      </c>
      <c r="S36" s="11">
        <v>302.24</v>
      </c>
      <c r="T36" s="31">
        <f>G30*0.9</f>
        <v>2.07E-2</v>
      </c>
    </row>
    <row r="37" spans="1:22" ht="17.25" x14ac:dyDescent="0.25">
      <c r="C37" s="5"/>
      <c r="D37" s="4"/>
      <c r="E37" s="4"/>
      <c r="F37" s="4"/>
      <c r="G37" s="5"/>
      <c r="H37" s="5"/>
      <c r="K37" s="7" t="s">
        <v>59</v>
      </c>
      <c r="L37" s="16">
        <f>(D32+I32+L32+P32+R32+V32)/R36</f>
        <v>35.321848075432904</v>
      </c>
      <c r="O37" s="5"/>
      <c r="P37" s="5"/>
      <c r="S37" s="63"/>
      <c r="T37" s="4"/>
    </row>
    <row r="38" spans="1:22" ht="17.25" x14ac:dyDescent="0.25">
      <c r="C38" s="5"/>
      <c r="D38" s="4"/>
      <c r="E38" s="4"/>
      <c r="F38" s="4"/>
      <c r="G38" s="5"/>
      <c r="H38" s="5"/>
      <c r="I38" s="5"/>
      <c r="K38" s="17" t="s">
        <v>60</v>
      </c>
      <c r="L38" s="18">
        <f>(D32+I32+L32)/R36</f>
        <v>2.7820422328098346</v>
      </c>
      <c r="O38" s="5"/>
      <c r="P38" s="5"/>
      <c r="S38" s="5"/>
    </row>
    <row r="39" spans="1:22" ht="17.25" x14ac:dyDescent="0.25">
      <c r="C39" s="5"/>
      <c r="D39" s="4"/>
      <c r="E39" s="4"/>
      <c r="F39" s="4"/>
      <c r="G39" s="5"/>
      <c r="H39" s="5"/>
      <c r="I39" s="5"/>
      <c r="K39" s="19" t="s">
        <v>61</v>
      </c>
      <c r="L39" s="20">
        <f>(P32+V32)/R36</f>
        <v>32.539805842623068</v>
      </c>
      <c r="M39" s="5"/>
      <c r="N39" s="5"/>
      <c r="O39" s="5"/>
      <c r="P39" s="5"/>
      <c r="U39" s="5"/>
      <c r="V39" s="5"/>
    </row>
    <row r="40" spans="1:22" x14ac:dyDescent="0.25">
      <c r="C40" s="8"/>
      <c r="D40"/>
      <c r="E40" s="4"/>
      <c r="F40" s="4"/>
      <c r="G40" s="5"/>
      <c r="H40" s="5"/>
      <c r="I40" s="5"/>
      <c r="M40" s="5"/>
      <c r="N40" s="5"/>
      <c r="O40" s="5"/>
      <c r="P40" s="5"/>
      <c r="Q40" s="5"/>
      <c r="R40" s="5"/>
      <c r="S40" s="5"/>
      <c r="T40" s="5"/>
      <c r="U40" s="5"/>
      <c r="V40" s="5"/>
    </row>
    <row r="41" spans="1:22" x14ac:dyDescent="0.25">
      <c r="B41" s="5"/>
      <c r="C41" s="8" t="s">
        <v>26</v>
      </c>
    </row>
    <row r="42" spans="1:22" ht="32.25" x14ac:dyDescent="0.25">
      <c r="C42" s="23" t="s">
        <v>13</v>
      </c>
      <c r="D42" s="26" t="s">
        <v>21</v>
      </c>
      <c r="E42" s="26" t="s">
        <v>14</v>
      </c>
      <c r="F42" s="23" t="s">
        <v>12</v>
      </c>
      <c r="G42" s="23" t="s">
        <v>15</v>
      </c>
      <c r="H42" s="24" t="s">
        <v>1</v>
      </c>
      <c r="I42" s="25" t="s">
        <v>25</v>
      </c>
      <c r="J42" s="23" t="s">
        <v>2</v>
      </c>
      <c r="K42" s="26" t="s">
        <v>32</v>
      </c>
      <c r="L42" s="26" t="s">
        <v>22</v>
      </c>
      <c r="M42" s="25" t="s">
        <v>7</v>
      </c>
      <c r="N42" s="25" t="s">
        <v>16</v>
      </c>
      <c r="O42" s="25" t="s">
        <v>17</v>
      </c>
      <c r="P42" s="25" t="s">
        <v>18</v>
      </c>
      <c r="Q42" s="26" t="s">
        <v>9</v>
      </c>
      <c r="R42" s="26" t="s">
        <v>23</v>
      </c>
      <c r="S42" s="25" t="s">
        <v>8</v>
      </c>
      <c r="T42" s="25" t="s">
        <v>19</v>
      </c>
      <c r="U42" s="25" t="s">
        <v>20</v>
      </c>
      <c r="V42" s="25" t="s">
        <v>24</v>
      </c>
    </row>
    <row r="43" spans="1:22" ht="30" x14ac:dyDescent="0.25">
      <c r="A43" t="s">
        <v>54</v>
      </c>
      <c r="C43" s="123" t="s">
        <v>132</v>
      </c>
      <c r="D43" s="10">
        <f>0.023*E43</f>
        <v>7.1477099999999991</v>
      </c>
      <c r="E43" s="10">
        <v>310.77</v>
      </c>
      <c r="F43" s="10">
        <v>1</v>
      </c>
      <c r="G43" s="29">
        <f>D43/E43</f>
        <v>2.3E-2</v>
      </c>
      <c r="H43" s="9"/>
      <c r="I43" s="9"/>
      <c r="J43" s="10" t="s">
        <v>31</v>
      </c>
      <c r="K43" s="10">
        <v>262.29000000000002</v>
      </c>
      <c r="L43" s="30">
        <f>K43*G44</f>
        <v>6.0326700000000004</v>
      </c>
      <c r="M43" s="9" t="s">
        <v>30</v>
      </c>
      <c r="N43" s="9">
        <v>229</v>
      </c>
      <c r="O43" s="9">
        <v>0.88900000000000001</v>
      </c>
      <c r="P43" s="13">
        <f>N43*O43</f>
        <v>203.58099999999999</v>
      </c>
      <c r="Q43" s="10"/>
      <c r="R43" s="10"/>
      <c r="S43" s="9"/>
      <c r="T43" s="9"/>
      <c r="U43" s="9"/>
      <c r="V43" s="13">
        <f>T43*U43</f>
        <v>0</v>
      </c>
    </row>
    <row r="44" spans="1:22" x14ac:dyDescent="0.25">
      <c r="C44" s="10" t="s">
        <v>34</v>
      </c>
      <c r="D44" s="10">
        <f>E44*G44</f>
        <v>2.4872199999999998</v>
      </c>
      <c r="E44" s="10">
        <v>108.14</v>
      </c>
      <c r="F44" s="10">
        <v>1</v>
      </c>
      <c r="G44" s="29">
        <f>G43*F44</f>
        <v>2.3E-2</v>
      </c>
      <c r="H44" s="1"/>
      <c r="I44" s="1"/>
      <c r="J44" s="34" t="s">
        <v>29</v>
      </c>
      <c r="K44" s="35">
        <v>174.16</v>
      </c>
      <c r="L44" s="30">
        <f>K44*G44</f>
        <v>4.0056799999999999</v>
      </c>
      <c r="M44" s="1"/>
      <c r="N44" s="3"/>
      <c r="O44" s="3"/>
      <c r="P44" s="27">
        <f t="shared" ref="P44" si="6">N44*O44</f>
        <v>0</v>
      </c>
      <c r="Q44" s="10"/>
      <c r="R44" s="10"/>
      <c r="S44" s="9"/>
      <c r="T44" s="9"/>
      <c r="U44" s="9"/>
      <c r="V44" s="13">
        <f t="shared" ref="V44" si="7">T44*U44</f>
        <v>0</v>
      </c>
    </row>
    <row r="45" spans="1:22" x14ac:dyDescent="0.25">
      <c r="C45" s="12" t="s">
        <v>4</v>
      </c>
      <c r="D45" s="13">
        <f>SUM(D43:D44)</f>
        <v>9.6349299999999989</v>
      </c>
      <c r="E45" s="13">
        <f>SUM(E43:E44)</f>
        <v>418.90999999999997</v>
      </c>
      <c r="F45" s="12"/>
      <c r="G45" s="29">
        <f>SUM(G43:G44)</f>
        <v>4.5999999999999999E-2</v>
      </c>
      <c r="I45" s="13">
        <f>SUM(I43:I44)</f>
        <v>0</v>
      </c>
      <c r="L45" s="30">
        <f>SUM(L43:L44)</f>
        <v>10.038350000000001</v>
      </c>
      <c r="P45" s="13">
        <f>SUM(P43:P44)</f>
        <v>203.58099999999999</v>
      </c>
      <c r="R45" s="13">
        <f>SUM(R43:R44)</f>
        <v>0</v>
      </c>
      <c r="V45" s="13">
        <f>SUM(V43:V44)</f>
        <v>0</v>
      </c>
    </row>
    <row r="46" spans="1:22" x14ac:dyDescent="0.25">
      <c r="C46" s="5"/>
      <c r="D46" s="4"/>
      <c r="E46" s="4"/>
      <c r="F46" s="4"/>
      <c r="G46" s="5"/>
      <c r="H46" s="5"/>
      <c r="I46" s="5"/>
      <c r="M46" s="5"/>
      <c r="N46" s="5"/>
      <c r="O46" s="5"/>
      <c r="P46" s="5"/>
      <c r="Q46" s="5"/>
      <c r="R46" s="5"/>
      <c r="S46" s="5"/>
      <c r="T46" s="5"/>
      <c r="U46" s="5"/>
      <c r="V46" s="5"/>
    </row>
    <row r="47" spans="1:22" x14ac:dyDescent="0.25">
      <c r="C47" s="5"/>
      <c r="D47" s="4"/>
      <c r="E47" s="4"/>
      <c r="F47" s="4"/>
      <c r="G47" s="5"/>
      <c r="H47" s="5"/>
      <c r="K47" s="14" t="s">
        <v>56</v>
      </c>
      <c r="L47" s="15">
        <f>(T49/G43)*100</f>
        <v>90</v>
      </c>
      <c r="O47" s="5"/>
      <c r="P47" s="5"/>
      <c r="Q47" s="5"/>
      <c r="R47" s="5"/>
      <c r="S47" s="5"/>
    </row>
    <row r="48" spans="1:22" x14ac:dyDescent="0.25">
      <c r="C48" s="5"/>
      <c r="D48" s="4"/>
      <c r="E48" s="4"/>
      <c r="F48" s="4"/>
      <c r="G48" s="5"/>
      <c r="H48" s="5"/>
      <c r="K48" s="7" t="s">
        <v>57</v>
      </c>
      <c r="L48" s="65">
        <f>(S49/(E45)*100)</f>
        <v>95.700747177197968</v>
      </c>
      <c r="R48" s="6" t="s">
        <v>10</v>
      </c>
      <c r="S48" s="6" t="s">
        <v>11</v>
      </c>
      <c r="T48" s="6" t="s">
        <v>0</v>
      </c>
    </row>
    <row r="49" spans="1:22" x14ac:dyDescent="0.25">
      <c r="C49" s="5"/>
      <c r="D49" s="4"/>
      <c r="E49" s="4"/>
      <c r="F49" s="4"/>
      <c r="G49" s="5"/>
      <c r="H49" s="5"/>
      <c r="K49" s="14" t="s">
        <v>58</v>
      </c>
      <c r="L49" s="66">
        <f>(R49/D45)*100</f>
        <v>86.130672459478177</v>
      </c>
      <c r="P49" s="5"/>
      <c r="Q49" s="6" t="s">
        <v>3</v>
      </c>
      <c r="R49" s="11">
        <f>S49*T49</f>
        <v>8.2986299999999993</v>
      </c>
      <c r="S49" s="11">
        <v>400.9</v>
      </c>
      <c r="T49" s="31">
        <f>G43*0.9</f>
        <v>2.07E-2</v>
      </c>
    </row>
    <row r="50" spans="1:22" ht="17.25" x14ac:dyDescent="0.25">
      <c r="C50" s="5"/>
      <c r="D50" s="4"/>
      <c r="E50" s="4"/>
      <c r="F50" s="4"/>
      <c r="G50" s="5"/>
      <c r="H50" s="5"/>
      <c r="K50" s="7" t="s">
        <v>59</v>
      </c>
      <c r="L50" s="16">
        <f>(D45+I45+L45+P45+R45+V45)/R49</f>
        <v>26.902546564914932</v>
      </c>
      <c r="O50" s="5"/>
      <c r="P50" s="5"/>
      <c r="S50" s="63"/>
      <c r="T50" s="4"/>
    </row>
    <row r="51" spans="1:22" ht="17.25" x14ac:dyDescent="0.25">
      <c r="C51" s="5"/>
      <c r="D51" s="4"/>
      <c r="E51" s="4"/>
      <c r="F51" s="4"/>
      <c r="G51" s="5"/>
      <c r="H51" s="5"/>
      <c r="I51" s="5"/>
      <c r="K51" s="17" t="s">
        <v>60</v>
      </c>
      <c r="L51" s="18">
        <f>(D45+I45+L45)/R49</f>
        <v>2.3706660014966325</v>
      </c>
      <c r="O51" s="5"/>
      <c r="P51" s="5"/>
      <c r="S51" s="5"/>
    </row>
    <row r="52" spans="1:22" ht="17.25" x14ac:dyDescent="0.25">
      <c r="C52" s="5"/>
      <c r="D52" s="4"/>
      <c r="E52" s="4"/>
      <c r="F52" s="4"/>
      <c r="G52" s="5"/>
      <c r="H52" s="5"/>
      <c r="I52" s="5"/>
      <c r="K52" s="19" t="s">
        <v>61</v>
      </c>
      <c r="L52" s="20">
        <f>(P45+V45)/R49</f>
        <v>24.531880563418301</v>
      </c>
      <c r="M52" s="5"/>
      <c r="N52" s="5"/>
      <c r="O52" s="5"/>
      <c r="P52" s="5"/>
      <c r="U52" s="5"/>
      <c r="V52" s="5"/>
    </row>
    <row r="53" spans="1:22" x14ac:dyDescent="0.25">
      <c r="C53" s="8"/>
      <c r="D53"/>
      <c r="E53" s="4"/>
      <c r="F53" s="4"/>
      <c r="G53" s="5"/>
      <c r="H53" s="5"/>
      <c r="I53" s="5"/>
      <c r="M53" s="5"/>
      <c r="N53" s="5"/>
      <c r="O53" s="5"/>
      <c r="P53" s="5"/>
      <c r="Q53" s="5"/>
      <c r="R53" s="5"/>
      <c r="S53" s="5"/>
      <c r="T53" s="5"/>
      <c r="U53" s="5"/>
      <c r="V53" s="5"/>
    </row>
    <row r="54" spans="1:22" x14ac:dyDescent="0.25">
      <c r="B54" s="5"/>
      <c r="C54" s="8" t="s">
        <v>26</v>
      </c>
    </row>
    <row r="55" spans="1:22" ht="32.25" x14ac:dyDescent="0.25">
      <c r="C55" s="23" t="s">
        <v>13</v>
      </c>
      <c r="D55" s="26" t="s">
        <v>21</v>
      </c>
      <c r="E55" s="26" t="s">
        <v>14</v>
      </c>
      <c r="F55" s="23" t="s">
        <v>12</v>
      </c>
      <c r="G55" s="23" t="s">
        <v>15</v>
      </c>
      <c r="H55" s="24" t="s">
        <v>1</v>
      </c>
      <c r="I55" s="25" t="s">
        <v>25</v>
      </c>
      <c r="J55" s="23" t="s">
        <v>2</v>
      </c>
      <c r="K55" s="26" t="s">
        <v>32</v>
      </c>
      <c r="L55" s="26" t="s">
        <v>22</v>
      </c>
      <c r="M55" s="25" t="s">
        <v>7</v>
      </c>
      <c r="N55" s="25" t="s">
        <v>16</v>
      </c>
      <c r="O55" s="25" t="s">
        <v>17</v>
      </c>
      <c r="P55" s="25" t="s">
        <v>18</v>
      </c>
      <c r="Q55" s="26" t="s">
        <v>9</v>
      </c>
      <c r="R55" s="26" t="s">
        <v>23</v>
      </c>
      <c r="S55" s="25" t="s">
        <v>8</v>
      </c>
      <c r="T55" s="25" t="s">
        <v>19</v>
      </c>
      <c r="U55" s="25" t="s">
        <v>20</v>
      </c>
      <c r="V55" s="25" t="s">
        <v>24</v>
      </c>
    </row>
    <row r="56" spans="1:22" x14ac:dyDescent="0.25">
      <c r="A56" t="s">
        <v>55</v>
      </c>
      <c r="C56" s="121" t="s">
        <v>50</v>
      </c>
      <c r="D56" s="10">
        <f>0.023*E56</f>
        <v>10.131499999999999</v>
      </c>
      <c r="E56" s="10">
        <v>440.5</v>
      </c>
      <c r="F56" s="10">
        <v>1</v>
      </c>
      <c r="G56" s="29">
        <f>D56/E56</f>
        <v>2.2999999999999996E-2</v>
      </c>
      <c r="H56" s="9"/>
      <c r="I56" s="9"/>
      <c r="J56" s="10" t="s">
        <v>31</v>
      </c>
      <c r="K56" s="10">
        <v>262.29000000000002</v>
      </c>
      <c r="L56" s="30">
        <f>K56*G57</f>
        <v>6.0326699999999995</v>
      </c>
      <c r="M56" s="9" t="s">
        <v>30</v>
      </c>
      <c r="N56" s="9">
        <v>229</v>
      </c>
      <c r="O56" s="9">
        <v>0.88900000000000001</v>
      </c>
      <c r="P56" s="13">
        <f>N56*O56</f>
        <v>203.58099999999999</v>
      </c>
      <c r="Q56" s="10"/>
      <c r="R56" s="10"/>
      <c r="S56" s="9"/>
      <c r="T56" s="9"/>
      <c r="U56" s="9"/>
      <c r="V56" s="13">
        <f>T56*U56</f>
        <v>0</v>
      </c>
    </row>
    <row r="57" spans="1:22" x14ac:dyDescent="0.25">
      <c r="C57" s="10" t="s">
        <v>34</v>
      </c>
      <c r="D57" s="10">
        <f>E57*G57</f>
        <v>2.4872199999999998</v>
      </c>
      <c r="E57" s="10">
        <v>108.14</v>
      </c>
      <c r="F57" s="10">
        <v>1</v>
      </c>
      <c r="G57" s="29">
        <f>G56*F57</f>
        <v>2.2999999999999996E-2</v>
      </c>
      <c r="H57" s="1"/>
      <c r="I57" s="1"/>
      <c r="J57" s="34" t="s">
        <v>29</v>
      </c>
      <c r="K57" s="35">
        <v>174.16</v>
      </c>
      <c r="L57" s="30">
        <f>K57*G57</f>
        <v>4.005679999999999</v>
      </c>
      <c r="M57" s="1"/>
      <c r="N57" s="3"/>
      <c r="O57" s="3"/>
      <c r="P57" s="27">
        <f t="shared" ref="P57" si="8">N57*O57</f>
        <v>0</v>
      </c>
      <c r="Q57" s="10"/>
      <c r="R57" s="10"/>
      <c r="S57" s="9"/>
      <c r="T57" s="9"/>
      <c r="U57" s="9"/>
      <c r="V57" s="13">
        <f t="shared" ref="V57" si="9">T57*U57</f>
        <v>0</v>
      </c>
    </row>
    <row r="58" spans="1:22" x14ac:dyDescent="0.25">
      <c r="C58" s="12" t="s">
        <v>4</v>
      </c>
      <c r="D58" s="13">
        <f>SUM(D56:D57)</f>
        <v>12.61872</v>
      </c>
      <c r="E58" s="13">
        <f>SUM(E56:E57)</f>
        <v>548.64</v>
      </c>
      <c r="F58" s="12"/>
      <c r="G58" s="29">
        <f>SUM(G56:G57)</f>
        <v>4.5999999999999992E-2</v>
      </c>
      <c r="I58" s="13">
        <f>SUM(I56:I57)</f>
        <v>0</v>
      </c>
      <c r="L58" s="30">
        <f>SUM(L56:L57)</f>
        <v>10.038349999999998</v>
      </c>
      <c r="P58" s="13">
        <f>SUM(P56:P57)</f>
        <v>203.58099999999999</v>
      </c>
      <c r="R58" s="13">
        <f>SUM(R56:R57)</f>
        <v>0</v>
      </c>
      <c r="V58" s="13">
        <f>SUM(V56:V57)</f>
        <v>0</v>
      </c>
    </row>
    <row r="59" spans="1:22" x14ac:dyDescent="0.25">
      <c r="C59" s="5"/>
      <c r="D59" s="4"/>
      <c r="E59" s="4"/>
      <c r="F59" s="4"/>
      <c r="G59" s="5"/>
      <c r="H59" s="5"/>
      <c r="I59" s="5"/>
      <c r="M59" s="5"/>
      <c r="N59" s="5"/>
      <c r="O59" s="5"/>
      <c r="P59" s="5"/>
      <c r="Q59" s="5"/>
      <c r="R59" s="5"/>
      <c r="S59" s="5"/>
      <c r="T59" s="5"/>
      <c r="U59" s="5"/>
      <c r="V59" s="5"/>
    </row>
    <row r="60" spans="1:22" x14ac:dyDescent="0.25">
      <c r="C60" s="5"/>
      <c r="D60" s="4"/>
      <c r="E60" s="4"/>
      <c r="F60" s="4"/>
      <c r="G60" s="5"/>
      <c r="H60" s="5"/>
      <c r="K60" s="14" t="s">
        <v>56</v>
      </c>
      <c r="L60" s="66">
        <f>(T62/G56)*100</f>
        <v>90</v>
      </c>
      <c r="O60" s="5"/>
      <c r="P60" s="5"/>
      <c r="Q60" s="5"/>
      <c r="R60" s="5"/>
      <c r="S60" s="5"/>
    </row>
    <row r="61" spans="1:22" x14ac:dyDescent="0.25">
      <c r="C61" s="5"/>
      <c r="D61" s="4"/>
      <c r="E61" s="4"/>
      <c r="F61" s="4"/>
      <c r="G61" s="5"/>
      <c r="H61" s="5"/>
      <c r="K61" s="7" t="s">
        <v>57</v>
      </c>
      <c r="L61" s="65">
        <f>(S62/(E58)*100)</f>
        <v>96.715514727325754</v>
      </c>
      <c r="R61" s="6" t="s">
        <v>10</v>
      </c>
      <c r="S61" s="6" t="s">
        <v>11</v>
      </c>
      <c r="T61" s="6" t="s">
        <v>0</v>
      </c>
    </row>
    <row r="62" spans="1:22" x14ac:dyDescent="0.25">
      <c r="C62" s="5"/>
      <c r="D62" s="4"/>
      <c r="E62" s="4"/>
      <c r="F62" s="4"/>
      <c r="G62" s="5"/>
      <c r="H62" s="5"/>
      <c r="K62" s="14" t="s">
        <v>58</v>
      </c>
      <c r="L62" s="66">
        <f>(R62/D58)*100</f>
        <v>87.043963254593166</v>
      </c>
      <c r="P62" s="5"/>
      <c r="Q62" s="6" t="s">
        <v>3</v>
      </c>
      <c r="R62" s="11">
        <f>S62*T62</f>
        <v>10.983833999999998</v>
      </c>
      <c r="S62" s="11">
        <v>530.62</v>
      </c>
      <c r="T62" s="31">
        <f>G56*0.9</f>
        <v>2.0699999999999996E-2</v>
      </c>
    </row>
    <row r="63" spans="1:22" ht="17.25" x14ac:dyDescent="0.25">
      <c r="C63" s="5"/>
      <c r="D63" s="4"/>
      <c r="E63" s="4"/>
      <c r="F63" s="4"/>
      <c r="G63" s="5"/>
      <c r="H63" s="5"/>
      <c r="K63" s="7" t="s">
        <v>59</v>
      </c>
      <c r="L63" s="16">
        <f>(D58+I58+L58+P58+R58+V58)/R62</f>
        <v>20.597367913608313</v>
      </c>
      <c r="O63" s="5"/>
      <c r="P63" s="5"/>
      <c r="S63" s="63"/>
      <c r="T63" s="4"/>
    </row>
    <row r="64" spans="1:22" ht="17.25" x14ac:dyDescent="0.25">
      <c r="C64" s="5"/>
      <c r="D64" s="4"/>
      <c r="E64" s="4"/>
      <c r="F64" s="4"/>
      <c r="G64" s="5"/>
      <c r="H64" s="5"/>
      <c r="I64" s="5"/>
      <c r="K64" s="17" t="s">
        <v>60</v>
      </c>
      <c r="L64" s="18">
        <f>(D58+I58+L58)/R62</f>
        <v>2.0627651510392457</v>
      </c>
      <c r="O64" s="5"/>
      <c r="P64" s="5"/>
      <c r="S64" s="5"/>
    </row>
    <row r="65" spans="1:22" ht="17.25" x14ac:dyDescent="0.25">
      <c r="C65" s="5"/>
      <c r="D65" s="4"/>
      <c r="E65" s="4"/>
      <c r="F65" s="4"/>
      <c r="G65" s="5"/>
      <c r="H65" s="5"/>
      <c r="I65" s="5"/>
      <c r="K65" s="19" t="s">
        <v>61</v>
      </c>
      <c r="L65" s="20">
        <f>(P58+V58)/R62</f>
        <v>18.534602762569065</v>
      </c>
      <c r="M65" s="5"/>
      <c r="N65" s="5"/>
      <c r="O65" s="5"/>
      <c r="P65" s="5"/>
      <c r="U65" s="5"/>
      <c r="V65" s="5"/>
    </row>
    <row r="66" spans="1:22" x14ac:dyDescent="0.25">
      <c r="C66" s="8"/>
      <c r="D66"/>
      <c r="E66" s="4"/>
      <c r="F66" s="4"/>
      <c r="G66" s="5"/>
      <c r="H66" s="5"/>
      <c r="I66" s="5"/>
      <c r="K66" s="21" t="s">
        <v>27</v>
      </c>
      <c r="L66" s="22">
        <f>(R58+V58)/R62</f>
        <v>0</v>
      </c>
      <c r="M66" s="5"/>
      <c r="N66" s="5"/>
      <c r="O66" s="5"/>
      <c r="P66" s="5"/>
      <c r="Q66" s="5"/>
      <c r="R66" s="5"/>
      <c r="S66" s="5"/>
      <c r="T66" s="5"/>
      <c r="U66" s="5"/>
      <c r="V66" s="5"/>
    </row>
    <row r="67" spans="1:22" x14ac:dyDescent="0.25">
      <c r="C67" s="8"/>
      <c r="D67"/>
      <c r="E67" s="4"/>
      <c r="F67" s="4"/>
      <c r="G67" s="5"/>
      <c r="H67" s="5"/>
      <c r="I67" s="5"/>
      <c r="M67" s="5"/>
      <c r="N67" s="5"/>
      <c r="O67" s="5"/>
      <c r="P67" s="5"/>
      <c r="Q67" s="5"/>
      <c r="R67" s="5"/>
      <c r="S67" s="5"/>
      <c r="T67" s="5"/>
      <c r="U67" s="5"/>
      <c r="V67" s="5"/>
    </row>
    <row r="68" spans="1:22" s="41" customFormat="1" x14ac:dyDescent="0.25">
      <c r="A68" s="40" t="s">
        <v>81</v>
      </c>
      <c r="D68" s="42"/>
      <c r="E68" s="42"/>
      <c r="F68" s="42"/>
    </row>
    <row r="69" spans="1:22" x14ac:dyDescent="0.25">
      <c r="B69" s="5"/>
      <c r="C69" s="8" t="s">
        <v>26</v>
      </c>
    </row>
    <row r="70" spans="1:22" ht="32.25" x14ac:dyDescent="0.25">
      <c r="C70" s="23" t="s">
        <v>13</v>
      </c>
      <c r="D70" s="26" t="s">
        <v>21</v>
      </c>
      <c r="E70" s="26" t="s">
        <v>14</v>
      </c>
      <c r="F70" s="23" t="s">
        <v>12</v>
      </c>
      <c r="G70" s="23" t="s">
        <v>15</v>
      </c>
      <c r="H70" s="24" t="s">
        <v>1</v>
      </c>
      <c r="I70" s="25" t="s">
        <v>25</v>
      </c>
      <c r="J70" s="23" t="s">
        <v>2</v>
      </c>
      <c r="K70" s="26" t="s">
        <v>32</v>
      </c>
      <c r="L70" s="26" t="s">
        <v>22</v>
      </c>
      <c r="M70" s="25" t="s">
        <v>7</v>
      </c>
      <c r="N70" s="25" t="s">
        <v>16</v>
      </c>
      <c r="O70" s="25" t="s">
        <v>17</v>
      </c>
      <c r="P70" s="25" t="s">
        <v>18</v>
      </c>
      <c r="Q70" s="26" t="s">
        <v>9</v>
      </c>
      <c r="R70" s="26" t="s">
        <v>23</v>
      </c>
      <c r="S70" s="25" t="s">
        <v>8</v>
      </c>
      <c r="T70" s="25" t="s">
        <v>19</v>
      </c>
      <c r="U70" s="25" t="s">
        <v>20</v>
      </c>
      <c r="V70" s="25" t="s">
        <v>24</v>
      </c>
    </row>
    <row r="71" spans="1:22" x14ac:dyDescent="0.25">
      <c r="A71" t="s">
        <v>51</v>
      </c>
      <c r="C71" s="121" t="s">
        <v>28</v>
      </c>
      <c r="D71" s="10">
        <f>0.023*E71</f>
        <v>2.8087599999999999</v>
      </c>
      <c r="E71" s="10">
        <v>122.12</v>
      </c>
      <c r="F71" s="10">
        <v>1</v>
      </c>
      <c r="G71" s="12">
        <f>D71/E71</f>
        <v>2.3E-2</v>
      </c>
      <c r="H71" s="9"/>
      <c r="I71" s="9"/>
      <c r="J71" s="10" t="s">
        <v>31</v>
      </c>
      <c r="K71" s="10">
        <v>262.29000000000002</v>
      </c>
      <c r="L71" s="30">
        <f>G72*K71</f>
        <v>6.0326700000000004</v>
      </c>
      <c r="M71" s="9" t="s">
        <v>30</v>
      </c>
      <c r="N71" s="9">
        <v>46</v>
      </c>
      <c r="O71" s="9">
        <v>0.88900000000000001</v>
      </c>
      <c r="P71" s="13">
        <f>N71*O71</f>
        <v>40.893999999999998</v>
      </c>
      <c r="Q71" s="10"/>
      <c r="R71" s="10"/>
      <c r="S71" s="9"/>
      <c r="T71" s="9"/>
      <c r="U71" s="9"/>
      <c r="V71" s="13">
        <f>T71*U71</f>
        <v>0</v>
      </c>
    </row>
    <row r="72" spans="1:22" x14ac:dyDescent="0.25">
      <c r="C72" s="10" t="s">
        <v>34</v>
      </c>
      <c r="D72" s="10">
        <f>E72*G72</f>
        <v>2.4872199999999998</v>
      </c>
      <c r="E72" s="10">
        <v>108.14</v>
      </c>
      <c r="F72" s="10">
        <v>1</v>
      </c>
      <c r="G72" s="12">
        <f>G71*F72</f>
        <v>2.3E-2</v>
      </c>
      <c r="H72" s="1"/>
      <c r="I72" s="1"/>
      <c r="J72" s="34" t="s">
        <v>29</v>
      </c>
      <c r="K72" s="35">
        <v>174.16</v>
      </c>
      <c r="L72" s="30">
        <f>G72*K72</f>
        <v>4.0056799999999999</v>
      </c>
      <c r="M72" s="1"/>
      <c r="N72" s="3"/>
      <c r="O72" s="3"/>
      <c r="P72" s="12">
        <f t="shared" ref="P72" si="10">N72*O72</f>
        <v>0</v>
      </c>
      <c r="Q72" s="10"/>
      <c r="R72" s="10"/>
      <c r="S72" s="9"/>
      <c r="T72" s="9"/>
      <c r="U72" s="9"/>
      <c r="V72" s="13">
        <f t="shared" ref="V72" si="11">T72*U72</f>
        <v>0</v>
      </c>
    </row>
    <row r="73" spans="1:22" x14ac:dyDescent="0.25">
      <c r="C73" s="12" t="s">
        <v>4</v>
      </c>
      <c r="D73" s="13">
        <f>SUM(D71:D72)</f>
        <v>5.2959800000000001</v>
      </c>
      <c r="E73" s="13">
        <f>SUM(E71:E72)</f>
        <v>230.26</v>
      </c>
      <c r="F73" s="12"/>
      <c r="G73" s="12">
        <f>SUM(G71:G72)</f>
        <v>4.5999999999999999E-2</v>
      </c>
      <c r="I73" s="32">
        <f>SUM(I71:I72)</f>
        <v>0</v>
      </c>
      <c r="L73" s="33">
        <f>SUM(L71:L72)</f>
        <v>10.038350000000001</v>
      </c>
      <c r="P73" s="32">
        <f>SUM(P71:P72)</f>
        <v>40.893999999999998</v>
      </c>
      <c r="R73" s="32">
        <f>SUM(R71:R72)</f>
        <v>0</v>
      </c>
      <c r="V73" s="32">
        <f>SUM(V71:V72)</f>
        <v>0</v>
      </c>
    </row>
    <row r="74" spans="1:22" x14ac:dyDescent="0.25">
      <c r="C74" s="5"/>
      <c r="D74" s="4"/>
      <c r="E74" s="4"/>
      <c r="F74" s="4"/>
      <c r="G74" s="5"/>
      <c r="H74" s="5"/>
      <c r="I74" s="5"/>
      <c r="M74" s="5"/>
      <c r="N74" s="5"/>
      <c r="O74" s="5"/>
      <c r="P74" s="5"/>
      <c r="Q74" s="5"/>
      <c r="R74" s="5"/>
      <c r="S74" s="5"/>
      <c r="T74" s="5"/>
      <c r="U74" s="5"/>
      <c r="V74" s="5"/>
    </row>
    <row r="75" spans="1:22" x14ac:dyDescent="0.25">
      <c r="C75" s="5"/>
      <c r="D75" s="4"/>
      <c r="E75" s="4"/>
      <c r="F75" s="4"/>
      <c r="G75" s="5"/>
      <c r="H75" s="5"/>
      <c r="K75" s="14" t="s">
        <v>56</v>
      </c>
      <c r="L75" s="66">
        <f>(T77/G71)*100</f>
        <v>90</v>
      </c>
      <c r="O75" s="5"/>
      <c r="P75" s="5"/>
      <c r="Q75" s="5"/>
      <c r="R75" s="5"/>
      <c r="S75" s="5"/>
    </row>
    <row r="76" spans="1:22" x14ac:dyDescent="0.25">
      <c r="C76" s="5"/>
      <c r="D76" s="4"/>
      <c r="E76" s="4"/>
      <c r="F76" s="4"/>
      <c r="G76" s="5"/>
      <c r="H76" s="5"/>
      <c r="K76" s="7" t="s">
        <v>57</v>
      </c>
      <c r="L76" s="65">
        <f>(S77/(E73)*100)</f>
        <v>92.178407018153393</v>
      </c>
      <c r="R76" s="6" t="s">
        <v>10</v>
      </c>
      <c r="S76" s="6" t="s">
        <v>11</v>
      </c>
      <c r="T76" s="6" t="s">
        <v>0</v>
      </c>
    </row>
    <row r="77" spans="1:22" x14ac:dyDescent="0.25">
      <c r="C77" s="5"/>
      <c r="D77" s="4"/>
      <c r="E77" s="4"/>
      <c r="F77" s="4"/>
      <c r="G77" s="5"/>
      <c r="H77" s="5"/>
      <c r="K77" s="14" t="s">
        <v>58</v>
      </c>
      <c r="L77" s="66">
        <f>(R77/D73)*100</f>
        <v>82.96056631633806</v>
      </c>
      <c r="P77" s="5"/>
      <c r="Q77" s="6" t="s">
        <v>3</v>
      </c>
      <c r="R77" s="11">
        <f>S77*T77</f>
        <v>4.3935750000000002</v>
      </c>
      <c r="S77" s="11">
        <v>212.25</v>
      </c>
      <c r="T77" s="31">
        <f>G71*0.9</f>
        <v>2.07E-2</v>
      </c>
    </row>
    <row r="78" spans="1:22" ht="17.25" x14ac:dyDescent="0.25">
      <c r="C78" s="5"/>
      <c r="D78" s="4"/>
      <c r="E78" s="4"/>
      <c r="F78" s="4"/>
      <c r="G78" s="5"/>
      <c r="H78" s="5"/>
      <c r="K78" s="7" t="s">
        <v>59</v>
      </c>
      <c r="L78" s="16">
        <f>(D73+I73+L73+P73+R73+V73)/R77</f>
        <v>12.797853684072765</v>
      </c>
      <c r="O78" s="5"/>
      <c r="P78" s="5"/>
      <c r="S78" s="63"/>
      <c r="T78" s="4"/>
    </row>
    <row r="79" spans="1:22" ht="17.25" x14ac:dyDescent="0.25">
      <c r="C79" s="5"/>
      <c r="D79" s="4"/>
      <c r="E79" s="4"/>
      <c r="F79" s="4"/>
      <c r="G79" s="5"/>
      <c r="H79" s="5"/>
      <c r="I79" s="5"/>
      <c r="K79" s="17" t="s">
        <v>60</v>
      </c>
      <c r="L79" s="18">
        <f>(D73+I73+L73)/R77</f>
        <v>3.4901714435283342</v>
      </c>
      <c r="O79" s="5"/>
      <c r="P79" s="5"/>
      <c r="S79" s="5"/>
    </row>
    <row r="80" spans="1:22" ht="17.25" x14ac:dyDescent="0.25">
      <c r="C80" s="5"/>
      <c r="D80" s="4"/>
      <c r="E80" s="4"/>
      <c r="F80" s="4"/>
      <c r="G80" s="5"/>
      <c r="H80" s="5"/>
      <c r="I80" s="5"/>
      <c r="K80" s="19" t="s">
        <v>61</v>
      </c>
      <c r="L80" s="20">
        <f>(P73+V73)/R77</f>
        <v>9.3076822405444304</v>
      </c>
      <c r="M80" s="5"/>
      <c r="N80" s="115" t="s">
        <v>131</v>
      </c>
      <c r="O80" s="17">
        <f>G71/N71*1000</f>
        <v>0.5</v>
      </c>
      <c r="P80" s="5"/>
      <c r="U80" s="5"/>
      <c r="V80" s="5"/>
    </row>
    <row r="81" spans="1:22" x14ac:dyDescent="0.25">
      <c r="C81" s="8"/>
      <c r="D81"/>
      <c r="E81" s="4"/>
      <c r="F81" s="4"/>
      <c r="G81" s="5"/>
      <c r="H81" s="5"/>
      <c r="I81" s="5"/>
      <c r="K81" s="5"/>
      <c r="M81" s="5"/>
      <c r="N81" s="5"/>
      <c r="O81" s="5"/>
      <c r="P81" s="5"/>
      <c r="Q81" s="5"/>
      <c r="R81" s="5"/>
      <c r="S81" s="5"/>
      <c r="T81" s="5"/>
      <c r="U81" s="5"/>
      <c r="V81" s="5"/>
    </row>
    <row r="82" spans="1:22" x14ac:dyDescent="0.25">
      <c r="B82" s="8"/>
      <c r="C82" s="8" t="s">
        <v>26</v>
      </c>
    </row>
    <row r="83" spans="1:22" ht="32.25" x14ac:dyDescent="0.25">
      <c r="C83" s="23" t="s">
        <v>13</v>
      </c>
      <c r="D83" s="26" t="s">
        <v>21</v>
      </c>
      <c r="E83" s="26" t="s">
        <v>14</v>
      </c>
      <c r="F83" s="23" t="s">
        <v>12</v>
      </c>
      <c r="G83" s="23" t="s">
        <v>15</v>
      </c>
      <c r="H83" s="24" t="s">
        <v>1</v>
      </c>
      <c r="I83" s="25" t="s">
        <v>25</v>
      </c>
      <c r="J83" s="23" t="s">
        <v>2</v>
      </c>
      <c r="K83" s="26" t="s">
        <v>14</v>
      </c>
      <c r="L83" s="26" t="s">
        <v>22</v>
      </c>
      <c r="M83" s="25" t="s">
        <v>7</v>
      </c>
      <c r="N83" s="25" t="s">
        <v>16</v>
      </c>
      <c r="O83" s="25" t="s">
        <v>17</v>
      </c>
      <c r="P83" s="25" t="s">
        <v>18</v>
      </c>
      <c r="Q83" s="26" t="s">
        <v>9</v>
      </c>
      <c r="R83" s="26" t="s">
        <v>23</v>
      </c>
      <c r="S83" s="25" t="s">
        <v>8</v>
      </c>
      <c r="T83" s="25" t="s">
        <v>19</v>
      </c>
      <c r="U83" s="25" t="s">
        <v>20</v>
      </c>
      <c r="V83" s="25" t="s">
        <v>24</v>
      </c>
    </row>
    <row r="84" spans="1:22" x14ac:dyDescent="0.25">
      <c r="A84" t="s">
        <v>52</v>
      </c>
      <c r="C84" s="121" t="s">
        <v>33</v>
      </c>
      <c r="D84" s="10">
        <f>0.023*E84</f>
        <v>3.6011099999999998</v>
      </c>
      <c r="E84" s="10">
        <v>156.57</v>
      </c>
      <c r="F84" s="10">
        <v>1</v>
      </c>
      <c r="G84" s="29">
        <f>D84/E84</f>
        <v>2.3E-2</v>
      </c>
      <c r="H84" s="9"/>
      <c r="I84" s="9"/>
      <c r="J84" s="10" t="s">
        <v>31</v>
      </c>
      <c r="K84" s="10">
        <v>262.29000000000002</v>
      </c>
      <c r="L84" s="30">
        <f>K84*G85</f>
        <v>6.0326700000000004</v>
      </c>
      <c r="M84" s="9" t="s">
        <v>30</v>
      </c>
      <c r="N84" s="9">
        <v>46</v>
      </c>
      <c r="O84" s="9">
        <v>0.88900000000000001</v>
      </c>
      <c r="P84" s="13">
        <f>N84*O84</f>
        <v>40.893999999999998</v>
      </c>
      <c r="Q84" s="10"/>
      <c r="R84" s="10"/>
      <c r="S84" s="9"/>
      <c r="T84" s="9"/>
      <c r="U84" s="9"/>
      <c r="V84" s="13">
        <f>T84*U84</f>
        <v>0</v>
      </c>
    </row>
    <row r="85" spans="1:22" x14ac:dyDescent="0.25">
      <c r="C85" s="10" t="s">
        <v>34</v>
      </c>
      <c r="D85" s="10">
        <f>E85*G85</f>
        <v>2.4872199999999998</v>
      </c>
      <c r="E85" s="10">
        <v>108.14</v>
      </c>
      <c r="F85" s="10">
        <v>1</v>
      </c>
      <c r="G85" s="29">
        <f>G84*F85</f>
        <v>2.3E-2</v>
      </c>
      <c r="H85" s="1"/>
      <c r="I85" s="1"/>
      <c r="J85" s="34" t="s">
        <v>29</v>
      </c>
      <c r="K85" s="35">
        <v>174.16</v>
      </c>
      <c r="L85" s="30">
        <f>K85*G85</f>
        <v>4.0056799999999999</v>
      </c>
      <c r="M85" s="1"/>
      <c r="N85" s="3"/>
      <c r="O85" s="3"/>
      <c r="P85" s="27">
        <f t="shared" ref="P85" si="12">N85*O85</f>
        <v>0</v>
      </c>
      <c r="Q85" s="10"/>
      <c r="R85" s="10"/>
      <c r="S85" s="9"/>
      <c r="T85" s="9"/>
      <c r="U85" s="9"/>
      <c r="V85" s="13">
        <f t="shared" ref="V85" si="13">T85*U85</f>
        <v>0</v>
      </c>
    </row>
    <row r="86" spans="1:22" x14ac:dyDescent="0.25">
      <c r="C86" s="12" t="s">
        <v>4</v>
      </c>
      <c r="D86" s="13">
        <f>SUM(D84:D85)</f>
        <v>6.0883299999999991</v>
      </c>
      <c r="E86" s="13">
        <f>SUM(E84:E85)</f>
        <v>264.70999999999998</v>
      </c>
      <c r="F86" s="12"/>
      <c r="G86" s="29">
        <f>SUM(G84:G85)</f>
        <v>4.5999999999999999E-2</v>
      </c>
      <c r="I86" s="13">
        <f>SUM(I84:I85)</f>
        <v>0</v>
      </c>
      <c r="L86" s="30">
        <f>SUM(L84:L85)</f>
        <v>10.038350000000001</v>
      </c>
      <c r="P86" s="13">
        <f>SUM(P84:P85)</f>
        <v>40.893999999999998</v>
      </c>
      <c r="R86" s="13">
        <f>SUM(R84:R85)</f>
        <v>0</v>
      </c>
      <c r="V86" s="13">
        <f>SUM(V84:V85)</f>
        <v>0</v>
      </c>
    </row>
    <row r="87" spans="1:22" x14ac:dyDescent="0.25">
      <c r="C87" s="5"/>
      <c r="D87" s="4"/>
      <c r="E87" s="4"/>
      <c r="F87" s="4"/>
      <c r="G87" s="5"/>
      <c r="H87" s="5"/>
      <c r="I87" s="5"/>
      <c r="M87" s="5"/>
      <c r="N87" s="5"/>
      <c r="O87" s="5"/>
      <c r="P87" s="5"/>
      <c r="Q87" s="5"/>
      <c r="R87" s="5"/>
      <c r="S87" s="5"/>
      <c r="T87" s="5"/>
      <c r="U87" s="5"/>
      <c r="V87" s="5"/>
    </row>
    <row r="88" spans="1:22" x14ac:dyDescent="0.25">
      <c r="B88" s="5"/>
      <c r="C88" s="5"/>
      <c r="D88" s="4"/>
      <c r="E88" s="4"/>
      <c r="F88" s="4"/>
      <c r="G88" s="5"/>
      <c r="H88" s="5"/>
      <c r="K88" s="14" t="s">
        <v>56</v>
      </c>
      <c r="L88" s="66">
        <f>(T90/G84)*100</f>
        <v>90</v>
      </c>
      <c r="O88" s="5"/>
      <c r="P88" s="5"/>
      <c r="Q88" s="5"/>
      <c r="R88" s="5"/>
      <c r="S88" s="5"/>
    </row>
    <row r="89" spans="1:22" x14ac:dyDescent="0.25">
      <c r="B89" s="5"/>
      <c r="C89" s="5"/>
      <c r="D89" s="4"/>
      <c r="E89" s="4"/>
      <c r="F89" s="4"/>
      <c r="G89" s="5"/>
      <c r="H89" s="5"/>
      <c r="K89" s="7" t="s">
        <v>57</v>
      </c>
      <c r="L89" s="65">
        <f>(S90/(E86)*100)</f>
        <v>93.19255033810586</v>
      </c>
      <c r="R89" s="6" t="s">
        <v>10</v>
      </c>
      <c r="S89" s="6" t="s">
        <v>11</v>
      </c>
      <c r="T89" s="6" t="s">
        <v>0</v>
      </c>
    </row>
    <row r="90" spans="1:22" x14ac:dyDescent="0.25">
      <c r="B90" s="5"/>
      <c r="C90" s="5"/>
      <c r="D90" s="4"/>
      <c r="E90" s="4"/>
      <c r="F90" s="4"/>
      <c r="G90" s="5"/>
      <c r="H90" s="5"/>
      <c r="K90" s="14" t="s">
        <v>58</v>
      </c>
      <c r="L90" s="66">
        <f>(R90/D86)*100</f>
        <v>83.873295304295283</v>
      </c>
      <c r="P90" s="5"/>
      <c r="Q90" s="6" t="s">
        <v>3</v>
      </c>
      <c r="R90" s="11">
        <f>S90*T90</f>
        <v>5.1064829999999999</v>
      </c>
      <c r="S90" s="11">
        <v>246.69</v>
      </c>
      <c r="T90" s="31">
        <f>G84*0.9</f>
        <v>2.07E-2</v>
      </c>
    </row>
    <row r="91" spans="1:22" ht="17.25" x14ac:dyDescent="0.25">
      <c r="B91" s="5"/>
      <c r="C91" s="5"/>
      <c r="D91" s="4"/>
      <c r="E91" s="4"/>
      <c r="F91" s="4"/>
      <c r="G91" s="5"/>
      <c r="H91" s="5"/>
      <c r="K91" s="7" t="s">
        <v>59</v>
      </c>
      <c r="L91" s="16">
        <f>(D86+I86+L86+P86+R86+V86)/R90</f>
        <v>11.166331112822661</v>
      </c>
      <c r="O91" s="5"/>
      <c r="P91" s="5"/>
      <c r="S91" s="63"/>
      <c r="T91" s="4"/>
    </row>
    <row r="92" spans="1:22" ht="17.25" x14ac:dyDescent="0.25">
      <c r="B92" s="5"/>
      <c r="C92" s="5"/>
      <c r="D92" s="4"/>
      <c r="E92" s="4"/>
      <c r="F92" s="4"/>
      <c r="G92" s="5"/>
      <c r="H92" s="5"/>
      <c r="I92" s="5"/>
      <c r="K92" s="17" t="s">
        <v>60</v>
      </c>
      <c r="L92" s="18">
        <f>(D86+I86+L86)/R90</f>
        <v>3.1580796411150298</v>
      </c>
      <c r="O92" s="5"/>
      <c r="P92" s="5"/>
      <c r="S92" s="5"/>
    </row>
    <row r="93" spans="1:22" ht="17.25" x14ac:dyDescent="0.25">
      <c r="B93" s="5"/>
      <c r="C93" s="5"/>
      <c r="D93" s="4"/>
      <c r="E93" s="4"/>
      <c r="F93" s="4"/>
      <c r="G93" s="5"/>
      <c r="H93" s="5"/>
      <c r="I93" s="5"/>
      <c r="K93" s="19" t="s">
        <v>61</v>
      </c>
      <c r="L93" s="20">
        <f>(P86+V86)/R90</f>
        <v>8.0082514717076307</v>
      </c>
      <c r="M93" s="5"/>
      <c r="N93" s="5"/>
      <c r="O93" s="5"/>
      <c r="P93" s="5"/>
      <c r="U93" s="5"/>
      <c r="V93" s="5"/>
    </row>
    <row r="94" spans="1:22" x14ac:dyDescent="0.25">
      <c r="B94" s="5"/>
      <c r="C94" s="8"/>
      <c r="D94"/>
      <c r="E94" s="4"/>
      <c r="F94" s="4"/>
      <c r="G94" s="5"/>
      <c r="H94" s="5"/>
      <c r="I94" s="5"/>
      <c r="K94" s="5"/>
      <c r="M94" s="5"/>
      <c r="N94" s="5"/>
      <c r="O94" s="5"/>
      <c r="P94" s="5"/>
      <c r="Q94" s="5"/>
      <c r="R94" s="5"/>
      <c r="S94" s="5"/>
      <c r="T94" s="5"/>
      <c r="U94" s="5"/>
      <c r="V94" s="5"/>
    </row>
    <row r="95" spans="1:22" x14ac:dyDescent="0.25">
      <c r="B95" s="5"/>
      <c r="C95" s="8" t="s">
        <v>26</v>
      </c>
    </row>
    <row r="96" spans="1:22" ht="32.25" x14ac:dyDescent="0.25">
      <c r="C96" s="23" t="s">
        <v>13</v>
      </c>
      <c r="D96" s="26" t="s">
        <v>21</v>
      </c>
      <c r="E96" s="26" t="s">
        <v>14</v>
      </c>
      <c r="F96" s="23" t="s">
        <v>12</v>
      </c>
      <c r="G96" s="23" t="s">
        <v>15</v>
      </c>
      <c r="H96" s="24" t="s">
        <v>1</v>
      </c>
      <c r="I96" s="25" t="s">
        <v>25</v>
      </c>
      <c r="J96" s="23" t="s">
        <v>2</v>
      </c>
      <c r="K96" s="26" t="s">
        <v>14</v>
      </c>
      <c r="L96" s="26" t="s">
        <v>22</v>
      </c>
      <c r="M96" s="25" t="s">
        <v>7</v>
      </c>
      <c r="N96" s="25" t="s">
        <v>16</v>
      </c>
      <c r="O96" s="25" t="s">
        <v>17</v>
      </c>
      <c r="P96" s="25" t="s">
        <v>18</v>
      </c>
      <c r="Q96" s="26" t="s">
        <v>9</v>
      </c>
      <c r="R96" s="26" t="s">
        <v>23</v>
      </c>
      <c r="S96" s="25" t="s">
        <v>8</v>
      </c>
      <c r="T96" s="25" t="s">
        <v>19</v>
      </c>
      <c r="U96" s="25" t="s">
        <v>20</v>
      </c>
      <c r="V96" s="25" t="s">
        <v>24</v>
      </c>
    </row>
    <row r="97" spans="1:22" x14ac:dyDescent="0.25">
      <c r="A97" t="s">
        <v>53</v>
      </c>
      <c r="C97" s="121" t="s">
        <v>35</v>
      </c>
      <c r="D97" s="10">
        <f>0.023*E97</f>
        <v>4.8799099999999997</v>
      </c>
      <c r="E97" s="10">
        <v>212.17</v>
      </c>
      <c r="F97" s="10">
        <v>1</v>
      </c>
      <c r="G97" s="29">
        <f>D97/E97</f>
        <v>2.3E-2</v>
      </c>
      <c r="H97" s="9"/>
      <c r="I97" s="9"/>
      <c r="J97" s="10" t="s">
        <v>31</v>
      </c>
      <c r="K97" s="10">
        <v>262.29000000000002</v>
      </c>
      <c r="L97" s="30">
        <f>K97*G98</f>
        <v>6.0326700000000004</v>
      </c>
      <c r="M97" s="9" t="s">
        <v>30</v>
      </c>
      <c r="N97" s="9">
        <v>46</v>
      </c>
      <c r="O97" s="9">
        <v>0.88900000000000001</v>
      </c>
      <c r="P97" s="13">
        <f>N97*O97</f>
        <v>40.893999999999998</v>
      </c>
      <c r="Q97" s="10"/>
      <c r="R97" s="10"/>
      <c r="S97" s="9"/>
      <c r="T97" s="9"/>
      <c r="U97" s="9"/>
      <c r="V97" s="13">
        <f>T97*U97</f>
        <v>0</v>
      </c>
    </row>
    <row r="98" spans="1:22" x14ac:dyDescent="0.25">
      <c r="C98" s="10" t="s">
        <v>34</v>
      </c>
      <c r="D98" s="10">
        <f>E98*G98</f>
        <v>2.4872199999999998</v>
      </c>
      <c r="E98" s="10">
        <v>108.14</v>
      </c>
      <c r="F98" s="10">
        <v>1</v>
      </c>
      <c r="G98" s="29">
        <f>G97*F98</f>
        <v>2.3E-2</v>
      </c>
      <c r="H98" s="1"/>
      <c r="I98" s="1"/>
      <c r="J98" s="34" t="s">
        <v>29</v>
      </c>
      <c r="K98" s="35">
        <v>174.16</v>
      </c>
      <c r="L98" s="30">
        <f>K98*G98</f>
        <v>4.0056799999999999</v>
      </c>
      <c r="M98" s="1"/>
      <c r="N98" s="3"/>
      <c r="O98" s="3"/>
      <c r="P98" s="27">
        <f t="shared" ref="P98" si="14">N98*O98</f>
        <v>0</v>
      </c>
      <c r="Q98" s="10"/>
      <c r="R98" s="10"/>
      <c r="S98" s="9"/>
      <c r="T98" s="9"/>
      <c r="U98" s="9"/>
      <c r="V98" s="13">
        <f t="shared" ref="V98" si="15">T98*U98</f>
        <v>0</v>
      </c>
    </row>
    <row r="99" spans="1:22" x14ac:dyDescent="0.25">
      <c r="C99" s="12" t="s">
        <v>4</v>
      </c>
      <c r="D99" s="13">
        <f>SUM(D97:D98)</f>
        <v>7.3671299999999995</v>
      </c>
      <c r="E99" s="13">
        <f>SUM(E97:E98)</f>
        <v>320.31</v>
      </c>
      <c r="F99" s="12"/>
      <c r="G99" s="29">
        <f>SUM(G97:G98)</f>
        <v>4.5999999999999999E-2</v>
      </c>
      <c r="I99" s="13">
        <f>SUM(I97:I98)</f>
        <v>0</v>
      </c>
      <c r="L99" s="30">
        <f>SUM(L97:L98)</f>
        <v>10.038350000000001</v>
      </c>
      <c r="P99" s="13">
        <f>SUM(P97:P98)</f>
        <v>40.893999999999998</v>
      </c>
      <c r="R99" s="13">
        <f>SUM(R97:R98)</f>
        <v>0</v>
      </c>
      <c r="V99" s="13">
        <f>SUM(V97:V98)</f>
        <v>0</v>
      </c>
    </row>
    <row r="100" spans="1:22" x14ac:dyDescent="0.25">
      <c r="C100" s="5"/>
      <c r="D100" s="4"/>
      <c r="E100" s="4"/>
      <c r="F100" s="4"/>
      <c r="G100" s="5"/>
      <c r="H100" s="5"/>
      <c r="I100" s="5"/>
      <c r="M100" s="5"/>
      <c r="N100" s="5"/>
      <c r="O100" s="5"/>
      <c r="P100" s="5"/>
      <c r="Q100" s="5"/>
      <c r="R100" s="5"/>
      <c r="S100" s="5"/>
      <c r="T100" s="5"/>
      <c r="U100" s="5"/>
      <c r="V100" s="5"/>
    </row>
    <row r="101" spans="1:22" x14ac:dyDescent="0.25">
      <c r="C101" s="5"/>
      <c r="D101" s="4"/>
      <c r="E101" s="4"/>
      <c r="F101" s="4"/>
      <c r="G101" s="5"/>
      <c r="H101" s="5"/>
      <c r="K101" s="14" t="s">
        <v>56</v>
      </c>
      <c r="L101" s="66">
        <f>(T103/G97)*100</f>
        <v>90</v>
      </c>
      <c r="O101" s="5"/>
      <c r="P101" s="5"/>
      <c r="Q101" s="5"/>
      <c r="R101" s="5"/>
      <c r="S101" s="5"/>
    </row>
    <row r="102" spans="1:22" x14ac:dyDescent="0.25">
      <c r="C102" s="5"/>
      <c r="D102" s="4"/>
      <c r="E102" s="4"/>
      <c r="F102" s="4"/>
      <c r="G102" s="5"/>
      <c r="H102" s="5"/>
      <c r="K102" s="7" t="s">
        <v>57</v>
      </c>
      <c r="L102" s="65">
        <f>(S103/(E99)*100)</f>
        <v>94.358590115825294</v>
      </c>
      <c r="R102" s="6" t="s">
        <v>10</v>
      </c>
      <c r="S102" s="6" t="s">
        <v>11</v>
      </c>
      <c r="T102" s="6" t="s">
        <v>0</v>
      </c>
    </row>
    <row r="103" spans="1:22" x14ac:dyDescent="0.25">
      <c r="C103" s="5"/>
      <c r="D103" s="4"/>
      <c r="E103" s="4"/>
      <c r="F103" s="4"/>
      <c r="G103" s="5"/>
      <c r="H103" s="5"/>
      <c r="K103" s="14" t="s">
        <v>58</v>
      </c>
      <c r="L103" s="66">
        <f>(R103/D99)*100</f>
        <v>84.922731104242771</v>
      </c>
      <c r="P103" s="5"/>
      <c r="Q103" s="6" t="s">
        <v>3</v>
      </c>
      <c r="R103" s="11">
        <f>S103*T103</f>
        <v>6.2563680000000002</v>
      </c>
      <c r="S103" s="11">
        <v>302.24</v>
      </c>
      <c r="T103" s="31">
        <f>G97*0.9</f>
        <v>2.07E-2</v>
      </c>
    </row>
    <row r="104" spans="1:22" ht="17.25" x14ac:dyDescent="0.25">
      <c r="C104" s="5"/>
      <c r="D104" s="4"/>
      <c r="E104" s="4"/>
      <c r="F104" s="4"/>
      <c r="G104" s="5"/>
      <c r="H104" s="5"/>
      <c r="K104" s="7" t="s">
        <v>59</v>
      </c>
      <c r="L104" s="16">
        <f>(D99+I99+L99+P99+R99+V99)/R103</f>
        <v>9.3184224457384861</v>
      </c>
      <c r="O104" s="5"/>
      <c r="P104" s="5"/>
      <c r="S104" s="63"/>
      <c r="T104" s="4"/>
    </row>
    <row r="105" spans="1:22" ht="17.25" x14ac:dyDescent="0.25">
      <c r="C105" s="5"/>
      <c r="D105" s="4"/>
      <c r="E105" s="4"/>
      <c r="F105" s="4"/>
      <c r="G105" s="5"/>
      <c r="H105" s="5"/>
      <c r="I105" s="5"/>
      <c r="K105" s="17" t="s">
        <v>60</v>
      </c>
      <c r="L105" s="18">
        <f>(D99+I99+L99)/R103</f>
        <v>2.7820422328098346</v>
      </c>
      <c r="O105" s="5"/>
      <c r="P105" s="5"/>
      <c r="S105" s="5"/>
    </row>
    <row r="106" spans="1:22" ht="17.25" x14ac:dyDescent="0.25">
      <c r="C106" s="5"/>
      <c r="D106" s="4"/>
      <c r="E106" s="4"/>
      <c r="F106" s="4"/>
      <c r="G106" s="5"/>
      <c r="H106" s="5"/>
      <c r="I106" s="5"/>
      <c r="K106" s="19" t="s">
        <v>61</v>
      </c>
      <c r="L106" s="20">
        <f>(P99+V99)/R103</f>
        <v>6.536380212928651</v>
      </c>
      <c r="M106" s="5"/>
      <c r="N106" s="5"/>
      <c r="O106" s="5"/>
      <c r="P106" s="5"/>
      <c r="U106" s="5"/>
      <c r="V106" s="5"/>
    </row>
    <row r="107" spans="1:22" x14ac:dyDescent="0.25">
      <c r="C107" s="8"/>
      <c r="D107"/>
      <c r="E107" s="4"/>
      <c r="F107" s="4"/>
      <c r="G107" s="5"/>
      <c r="H107" s="5"/>
      <c r="I107" s="5"/>
      <c r="K107" s="5"/>
      <c r="M107" s="5"/>
      <c r="N107" s="5"/>
      <c r="O107" s="5"/>
      <c r="P107" s="5"/>
      <c r="Q107" s="5"/>
      <c r="R107" s="5"/>
      <c r="S107" s="5"/>
      <c r="T107" s="5"/>
      <c r="U107" s="5"/>
      <c r="V107" s="5"/>
    </row>
    <row r="108" spans="1:22" x14ac:dyDescent="0.25">
      <c r="B108" s="5"/>
      <c r="C108" s="8" t="s">
        <v>26</v>
      </c>
    </row>
    <row r="109" spans="1:22" ht="32.25" x14ac:dyDescent="0.25">
      <c r="C109" s="23" t="s">
        <v>13</v>
      </c>
      <c r="D109" s="26" t="s">
        <v>21</v>
      </c>
      <c r="E109" s="26" t="s">
        <v>14</v>
      </c>
      <c r="F109" s="23" t="s">
        <v>12</v>
      </c>
      <c r="G109" s="23" t="s">
        <v>15</v>
      </c>
      <c r="H109" s="24" t="s">
        <v>1</v>
      </c>
      <c r="I109" s="25" t="s">
        <v>25</v>
      </c>
      <c r="J109" s="23" t="s">
        <v>2</v>
      </c>
      <c r="K109" s="26" t="s">
        <v>14</v>
      </c>
      <c r="L109" s="26" t="s">
        <v>22</v>
      </c>
      <c r="M109" s="25" t="s">
        <v>7</v>
      </c>
      <c r="N109" s="25" t="s">
        <v>16</v>
      </c>
      <c r="O109" s="25" t="s">
        <v>17</v>
      </c>
      <c r="P109" s="25" t="s">
        <v>18</v>
      </c>
      <c r="Q109" s="26" t="s">
        <v>9</v>
      </c>
      <c r="R109" s="26" t="s">
        <v>23</v>
      </c>
      <c r="S109" s="25" t="s">
        <v>8</v>
      </c>
      <c r="T109" s="25" t="s">
        <v>19</v>
      </c>
      <c r="U109" s="25" t="s">
        <v>20</v>
      </c>
      <c r="V109" s="25" t="s">
        <v>24</v>
      </c>
    </row>
    <row r="110" spans="1:22" ht="30" x14ac:dyDescent="0.25">
      <c r="A110" t="s">
        <v>54</v>
      </c>
      <c r="C110" s="123" t="s">
        <v>132</v>
      </c>
      <c r="D110" s="10">
        <f>0.023*E110</f>
        <v>7.1477099999999991</v>
      </c>
      <c r="E110" s="10">
        <v>310.77</v>
      </c>
      <c r="F110" s="10">
        <v>1</v>
      </c>
      <c r="G110" s="29">
        <f>D110/E110</f>
        <v>2.3E-2</v>
      </c>
      <c r="H110" s="9"/>
      <c r="I110" s="9"/>
      <c r="J110" s="10" t="s">
        <v>31</v>
      </c>
      <c r="K110" s="10">
        <v>262.29000000000002</v>
      </c>
      <c r="L110" s="30">
        <f>K110*G111</f>
        <v>6.0326700000000004</v>
      </c>
      <c r="M110" s="9" t="s">
        <v>30</v>
      </c>
      <c r="N110" s="9">
        <v>46</v>
      </c>
      <c r="O110" s="9">
        <v>0.88900000000000001</v>
      </c>
      <c r="P110" s="13">
        <f>N110*O110</f>
        <v>40.893999999999998</v>
      </c>
      <c r="Q110" s="10"/>
      <c r="R110" s="10"/>
      <c r="S110" s="9"/>
      <c r="T110" s="9"/>
      <c r="U110" s="9"/>
      <c r="V110" s="13">
        <f>T110*U110</f>
        <v>0</v>
      </c>
    </row>
    <row r="111" spans="1:22" x14ac:dyDescent="0.25">
      <c r="C111" s="10" t="s">
        <v>34</v>
      </c>
      <c r="D111" s="10">
        <f>E111*G111</f>
        <v>2.4872199999999998</v>
      </c>
      <c r="E111" s="10">
        <v>108.14</v>
      </c>
      <c r="F111" s="10">
        <v>1</v>
      </c>
      <c r="G111" s="29">
        <f>G110*F111</f>
        <v>2.3E-2</v>
      </c>
      <c r="H111" s="1"/>
      <c r="I111" s="1"/>
      <c r="J111" s="34" t="s">
        <v>29</v>
      </c>
      <c r="K111" s="35">
        <v>174.16</v>
      </c>
      <c r="L111" s="30">
        <f>K111*G111</f>
        <v>4.0056799999999999</v>
      </c>
      <c r="M111" s="1"/>
      <c r="N111" s="3"/>
      <c r="O111" s="3"/>
      <c r="P111" s="27">
        <f t="shared" ref="P111" si="16">N111*O111</f>
        <v>0</v>
      </c>
      <c r="Q111" s="10"/>
      <c r="R111" s="10"/>
      <c r="S111" s="9"/>
      <c r="T111" s="9"/>
      <c r="U111" s="9"/>
      <c r="V111" s="13">
        <f t="shared" ref="V111" si="17">T111*U111</f>
        <v>0</v>
      </c>
    </row>
    <row r="112" spans="1:22" x14ac:dyDescent="0.25">
      <c r="C112" s="12" t="s">
        <v>4</v>
      </c>
      <c r="D112" s="13">
        <f>SUM(D110:D111)</f>
        <v>9.6349299999999989</v>
      </c>
      <c r="E112" s="13">
        <f>SUM(E110:E111)</f>
        <v>418.90999999999997</v>
      </c>
      <c r="F112" s="12"/>
      <c r="G112" s="29">
        <f>SUM(G110:G111)</f>
        <v>4.5999999999999999E-2</v>
      </c>
      <c r="I112" s="13">
        <f>SUM(I110:I111)</f>
        <v>0</v>
      </c>
      <c r="L112" s="30">
        <f>SUM(L110:L111)</f>
        <v>10.038350000000001</v>
      </c>
      <c r="P112" s="13">
        <f>SUM(P110:P111)</f>
        <v>40.893999999999998</v>
      </c>
      <c r="R112" s="13">
        <f>SUM(R110:R111)</f>
        <v>0</v>
      </c>
      <c r="V112" s="13">
        <f>SUM(V110:V111)</f>
        <v>0</v>
      </c>
    </row>
    <row r="113" spans="1:22" x14ac:dyDescent="0.25">
      <c r="C113" s="5"/>
      <c r="D113" s="4"/>
      <c r="E113" s="4"/>
      <c r="F113" s="4"/>
      <c r="G113" s="5"/>
      <c r="H113" s="5"/>
      <c r="I113" s="5"/>
      <c r="M113" s="5"/>
      <c r="N113" s="5"/>
      <c r="O113" s="5"/>
      <c r="P113" s="5"/>
      <c r="Q113" s="5"/>
      <c r="R113" s="5"/>
      <c r="S113" s="5"/>
      <c r="T113" s="5"/>
      <c r="U113" s="5"/>
      <c r="V113" s="5"/>
    </row>
    <row r="114" spans="1:22" x14ac:dyDescent="0.25">
      <c r="C114" s="5"/>
      <c r="D114" s="4"/>
      <c r="E114" s="4"/>
      <c r="F114" s="4"/>
      <c r="G114" s="5"/>
      <c r="H114" s="5"/>
      <c r="K114" s="14" t="s">
        <v>56</v>
      </c>
      <c r="L114" s="66">
        <f>(T116/G110)*100</f>
        <v>90</v>
      </c>
      <c r="O114" s="5"/>
      <c r="P114" s="5"/>
      <c r="Q114" s="5"/>
      <c r="R114" s="5"/>
      <c r="S114" s="5"/>
    </row>
    <row r="115" spans="1:22" x14ac:dyDescent="0.25">
      <c r="C115" s="5"/>
      <c r="D115" s="4"/>
      <c r="E115" s="4"/>
      <c r="F115" s="4"/>
      <c r="G115" s="5"/>
      <c r="H115" s="5"/>
      <c r="K115" s="7" t="s">
        <v>57</v>
      </c>
      <c r="L115" s="65">
        <f>(S116/(E112)*100)</f>
        <v>95.700747177197968</v>
      </c>
      <c r="R115" s="6" t="s">
        <v>10</v>
      </c>
      <c r="S115" s="6" t="s">
        <v>11</v>
      </c>
      <c r="T115" s="6" t="s">
        <v>0</v>
      </c>
    </row>
    <row r="116" spans="1:22" x14ac:dyDescent="0.25">
      <c r="C116" s="5"/>
      <c r="D116" s="4"/>
      <c r="E116" s="4"/>
      <c r="F116" s="4"/>
      <c r="G116" s="5"/>
      <c r="H116" s="5"/>
      <c r="K116" s="14" t="s">
        <v>58</v>
      </c>
      <c r="L116" s="66">
        <f>(R116/D112)*100</f>
        <v>86.130672459478177</v>
      </c>
      <c r="P116" s="5"/>
      <c r="Q116" s="6" t="s">
        <v>3</v>
      </c>
      <c r="R116" s="11">
        <f>S116*T116</f>
        <v>8.2986299999999993</v>
      </c>
      <c r="S116" s="11">
        <v>400.9</v>
      </c>
      <c r="T116" s="31">
        <f>G110*0.9</f>
        <v>2.07E-2</v>
      </c>
    </row>
    <row r="117" spans="1:22" ht="17.25" x14ac:dyDescent="0.25">
      <c r="C117" s="5"/>
      <c r="D117" s="4"/>
      <c r="E117" s="4"/>
      <c r="F117" s="4"/>
      <c r="G117" s="5"/>
      <c r="H117" s="5"/>
      <c r="K117" s="7" t="s">
        <v>59</v>
      </c>
      <c r="L117" s="16">
        <f>(D112+I112+L112+P112+R112+V112)/R116</f>
        <v>7.298467337379785</v>
      </c>
      <c r="O117" s="5"/>
      <c r="P117" s="5"/>
      <c r="S117" s="63"/>
      <c r="T117" s="4"/>
    </row>
    <row r="118" spans="1:22" ht="17.25" x14ac:dyDescent="0.25">
      <c r="C118" s="5"/>
      <c r="D118" s="4"/>
      <c r="E118" s="4"/>
      <c r="F118" s="4"/>
      <c r="G118" s="5"/>
      <c r="H118" s="5"/>
      <c r="I118" s="5"/>
      <c r="K118" s="17" t="s">
        <v>60</v>
      </c>
      <c r="L118" s="18">
        <f>(D112+I112+L112)/R116</f>
        <v>2.3706660014966325</v>
      </c>
      <c r="O118" s="5"/>
      <c r="P118" s="5"/>
      <c r="S118" s="5"/>
    </row>
    <row r="119" spans="1:22" ht="17.25" x14ac:dyDescent="0.25">
      <c r="C119" s="5"/>
      <c r="D119" s="4"/>
      <c r="E119" s="4"/>
      <c r="F119" s="4"/>
      <c r="G119" s="5"/>
      <c r="H119" s="5"/>
      <c r="I119" s="5"/>
      <c r="K119" s="19" t="s">
        <v>61</v>
      </c>
      <c r="L119" s="20">
        <f>(P112+V112)/R116</f>
        <v>4.9278013358831521</v>
      </c>
      <c r="M119" s="5"/>
      <c r="N119" s="5"/>
      <c r="O119" s="5"/>
      <c r="P119" s="5"/>
      <c r="U119" s="5"/>
      <c r="V119" s="5"/>
    </row>
    <row r="120" spans="1:22" x14ac:dyDescent="0.25">
      <c r="C120" s="8"/>
      <c r="D120"/>
      <c r="E120" s="4"/>
      <c r="F120" s="4"/>
      <c r="G120" s="5"/>
      <c r="H120" s="5"/>
      <c r="I120" s="5"/>
      <c r="K120" s="5"/>
      <c r="M120" s="5"/>
      <c r="N120" s="5"/>
      <c r="O120" s="5"/>
      <c r="P120" s="5"/>
      <c r="Q120" s="5"/>
      <c r="R120" s="5"/>
      <c r="S120" s="5"/>
      <c r="T120" s="5"/>
      <c r="U120" s="5"/>
      <c r="V120" s="5"/>
    </row>
    <row r="121" spans="1:22" x14ac:dyDescent="0.25">
      <c r="B121" s="5"/>
      <c r="C121" s="8" t="s">
        <v>26</v>
      </c>
    </row>
    <row r="122" spans="1:22" ht="32.25" x14ac:dyDescent="0.25">
      <c r="C122" s="23" t="s">
        <v>13</v>
      </c>
      <c r="D122" s="26" t="s">
        <v>21</v>
      </c>
      <c r="E122" s="26" t="s">
        <v>14</v>
      </c>
      <c r="F122" s="23" t="s">
        <v>12</v>
      </c>
      <c r="G122" s="23" t="s">
        <v>15</v>
      </c>
      <c r="H122" s="24" t="s">
        <v>1</v>
      </c>
      <c r="I122" s="25" t="s">
        <v>25</v>
      </c>
      <c r="J122" s="23" t="s">
        <v>2</v>
      </c>
      <c r="K122" s="26" t="s">
        <v>14</v>
      </c>
      <c r="L122" s="26" t="s">
        <v>22</v>
      </c>
      <c r="M122" s="25" t="s">
        <v>7</v>
      </c>
      <c r="N122" s="25" t="s">
        <v>16</v>
      </c>
      <c r="O122" s="25" t="s">
        <v>17</v>
      </c>
      <c r="P122" s="25" t="s">
        <v>18</v>
      </c>
      <c r="Q122" s="26" t="s">
        <v>9</v>
      </c>
      <c r="R122" s="26" t="s">
        <v>23</v>
      </c>
      <c r="S122" s="25" t="s">
        <v>8</v>
      </c>
      <c r="T122" s="25" t="s">
        <v>19</v>
      </c>
      <c r="U122" s="25" t="s">
        <v>20</v>
      </c>
      <c r="V122" s="25" t="s">
        <v>24</v>
      </c>
    </row>
    <row r="123" spans="1:22" x14ac:dyDescent="0.25">
      <c r="A123" t="s">
        <v>55</v>
      </c>
      <c r="C123" s="121" t="s">
        <v>50</v>
      </c>
      <c r="D123" s="10">
        <f>0.023*E123</f>
        <v>10.131499999999999</v>
      </c>
      <c r="E123" s="10">
        <v>440.5</v>
      </c>
      <c r="F123" s="10">
        <v>1</v>
      </c>
      <c r="G123" s="29">
        <f>D123/E123</f>
        <v>2.2999999999999996E-2</v>
      </c>
      <c r="H123" s="9"/>
      <c r="I123" s="9"/>
      <c r="J123" s="10" t="s">
        <v>31</v>
      </c>
      <c r="K123" s="10">
        <v>262.29000000000002</v>
      </c>
      <c r="L123" s="30">
        <f>K123*G124</f>
        <v>6.0326699999999995</v>
      </c>
      <c r="M123" s="9" t="s">
        <v>30</v>
      </c>
      <c r="N123" s="9">
        <v>46</v>
      </c>
      <c r="O123" s="9">
        <v>0.88900000000000001</v>
      </c>
      <c r="P123" s="13">
        <f>N123*O123</f>
        <v>40.893999999999998</v>
      </c>
      <c r="Q123" s="10"/>
      <c r="R123" s="10"/>
      <c r="S123" s="9"/>
      <c r="T123" s="9"/>
      <c r="U123" s="9"/>
      <c r="V123" s="13">
        <f>T123*U123</f>
        <v>0</v>
      </c>
    </row>
    <row r="124" spans="1:22" x14ac:dyDescent="0.25">
      <c r="C124" s="10" t="s">
        <v>34</v>
      </c>
      <c r="D124" s="10">
        <f>E124*G124</f>
        <v>2.4872199999999998</v>
      </c>
      <c r="E124" s="10">
        <v>108.14</v>
      </c>
      <c r="F124" s="10">
        <v>1</v>
      </c>
      <c r="G124" s="29">
        <f>G123*F124</f>
        <v>2.2999999999999996E-2</v>
      </c>
      <c r="H124" s="1"/>
      <c r="I124" s="1"/>
      <c r="J124" s="34" t="s">
        <v>29</v>
      </c>
      <c r="K124" s="35">
        <v>174.16</v>
      </c>
      <c r="L124" s="30">
        <f>K124*G124</f>
        <v>4.005679999999999</v>
      </c>
      <c r="M124" s="1"/>
      <c r="N124" s="3"/>
      <c r="O124" s="3"/>
      <c r="P124" s="27">
        <f t="shared" ref="P124" si="18">N124*O124</f>
        <v>0</v>
      </c>
      <c r="Q124" s="10"/>
      <c r="R124" s="10"/>
      <c r="S124" s="9"/>
      <c r="T124" s="9"/>
      <c r="U124" s="9"/>
      <c r="V124" s="13">
        <f t="shared" ref="V124" si="19">T124*U124</f>
        <v>0</v>
      </c>
    </row>
    <row r="125" spans="1:22" x14ac:dyDescent="0.25">
      <c r="C125" s="12" t="s">
        <v>4</v>
      </c>
      <c r="D125" s="13">
        <f>SUM(D123:D124)</f>
        <v>12.61872</v>
      </c>
      <c r="E125" s="13">
        <f>SUM(E123:E124)</f>
        <v>548.64</v>
      </c>
      <c r="F125" s="12"/>
      <c r="G125" s="29">
        <f>SUM(G123:G124)</f>
        <v>4.5999999999999992E-2</v>
      </c>
      <c r="I125" s="13">
        <f>SUM(I123:I124)</f>
        <v>0</v>
      </c>
      <c r="L125" s="30">
        <f>SUM(L123:L124)</f>
        <v>10.038349999999998</v>
      </c>
      <c r="P125" s="13">
        <f>SUM(P123:P124)</f>
        <v>40.893999999999998</v>
      </c>
      <c r="R125" s="13">
        <f>SUM(R123:R124)</f>
        <v>0</v>
      </c>
      <c r="V125" s="13">
        <f>SUM(V123:V124)</f>
        <v>0</v>
      </c>
    </row>
    <row r="126" spans="1:22" x14ac:dyDescent="0.25">
      <c r="C126" s="5"/>
      <c r="D126" s="4"/>
      <c r="E126" s="4"/>
      <c r="F126" s="4"/>
      <c r="G126" s="5"/>
      <c r="H126" s="5"/>
      <c r="I126" s="5"/>
      <c r="M126" s="5"/>
      <c r="N126" s="5"/>
      <c r="O126" s="5"/>
      <c r="P126" s="5"/>
      <c r="Q126" s="5"/>
      <c r="R126" s="5"/>
      <c r="S126" s="5"/>
      <c r="T126" s="5"/>
      <c r="U126" s="5"/>
      <c r="V126" s="5"/>
    </row>
    <row r="127" spans="1:22" x14ac:dyDescent="0.25">
      <c r="C127" s="5"/>
      <c r="D127" s="4"/>
      <c r="E127" s="4"/>
      <c r="F127" s="4"/>
      <c r="G127" s="5"/>
      <c r="H127" s="5"/>
      <c r="K127" s="14" t="s">
        <v>56</v>
      </c>
      <c r="L127" s="66">
        <f>(T129/G123)*100</f>
        <v>90</v>
      </c>
      <c r="O127" s="5"/>
      <c r="P127" s="5"/>
      <c r="Q127" s="5"/>
      <c r="R127" s="5"/>
      <c r="S127" s="5"/>
    </row>
    <row r="128" spans="1:22" x14ac:dyDescent="0.25">
      <c r="C128" s="5"/>
      <c r="D128" s="4"/>
      <c r="E128" s="4"/>
      <c r="F128" s="4"/>
      <c r="G128" s="5"/>
      <c r="H128" s="5"/>
      <c r="K128" s="7" t="s">
        <v>57</v>
      </c>
      <c r="L128" s="65">
        <f>(S129/(E125)*100)</f>
        <v>96.715514727325754</v>
      </c>
      <c r="R128" s="6" t="s">
        <v>10</v>
      </c>
      <c r="S128" s="6" t="s">
        <v>11</v>
      </c>
      <c r="T128" s="6" t="s">
        <v>0</v>
      </c>
    </row>
    <row r="129" spans="1:22" x14ac:dyDescent="0.25">
      <c r="C129" s="5"/>
      <c r="D129" s="4"/>
      <c r="E129" s="4"/>
      <c r="F129" s="4"/>
      <c r="G129" s="5"/>
      <c r="H129" s="5"/>
      <c r="K129" s="14" t="s">
        <v>58</v>
      </c>
      <c r="L129" s="66">
        <f>(R129/D125)*100</f>
        <v>87.043963254593166</v>
      </c>
      <c r="P129" s="5"/>
      <c r="Q129" s="6" t="s">
        <v>3</v>
      </c>
      <c r="R129" s="11">
        <f>S129*T129</f>
        <v>10.983833999999998</v>
      </c>
      <c r="S129" s="11">
        <v>530.62</v>
      </c>
      <c r="T129" s="31">
        <f>G123*0.9</f>
        <v>2.0699999999999996E-2</v>
      </c>
    </row>
    <row r="130" spans="1:22" ht="17.25" x14ac:dyDescent="0.25">
      <c r="C130" s="5"/>
      <c r="D130" s="4"/>
      <c r="E130" s="4"/>
      <c r="F130" s="4"/>
      <c r="G130" s="5"/>
      <c r="H130" s="5"/>
      <c r="K130" s="7" t="s">
        <v>59</v>
      </c>
      <c r="L130" s="16">
        <f>(D125+I125+L125+P125+R125+V125)/R129</f>
        <v>5.7858731295465686</v>
      </c>
      <c r="O130" s="5"/>
      <c r="P130" s="5"/>
      <c r="S130" s="63"/>
      <c r="T130" s="4"/>
    </row>
    <row r="131" spans="1:22" ht="17.25" x14ac:dyDescent="0.25">
      <c r="C131" s="5"/>
      <c r="D131" s="4"/>
      <c r="E131" s="4"/>
      <c r="F131" s="4"/>
      <c r="G131" s="5"/>
      <c r="H131" s="5"/>
      <c r="I131" s="5"/>
      <c r="K131" s="17" t="s">
        <v>60</v>
      </c>
      <c r="L131" s="18">
        <f>(D125+I125+L125)/R129</f>
        <v>2.0627651510392457</v>
      </c>
      <c r="O131" s="5"/>
      <c r="P131" s="5"/>
      <c r="S131" s="5"/>
    </row>
    <row r="132" spans="1:22" ht="17.25" x14ac:dyDescent="0.25">
      <c r="C132" s="5"/>
      <c r="D132" s="4"/>
      <c r="E132" s="4"/>
      <c r="F132" s="4"/>
      <c r="G132" s="5"/>
      <c r="H132" s="5"/>
      <c r="I132" s="5"/>
      <c r="K132" s="19" t="s">
        <v>61</v>
      </c>
      <c r="L132" s="20">
        <f>(P125+V125)/R129</f>
        <v>3.7231079785073233</v>
      </c>
      <c r="M132" s="5"/>
      <c r="N132" s="5"/>
      <c r="O132" s="5"/>
      <c r="P132" s="5"/>
      <c r="U132" s="5"/>
      <c r="V132" s="5"/>
    </row>
    <row r="133" spans="1:22" x14ac:dyDescent="0.25">
      <c r="C133" s="8"/>
      <c r="D133"/>
      <c r="E133" s="4"/>
      <c r="F133" s="4"/>
      <c r="G133" s="5"/>
      <c r="H133" s="5"/>
      <c r="I133" s="5"/>
      <c r="K133" s="5"/>
      <c r="M133" s="5"/>
      <c r="N133" s="5"/>
      <c r="O133" s="5"/>
      <c r="P133" s="5"/>
      <c r="Q133" s="5"/>
      <c r="R133" s="5"/>
      <c r="S133" s="5"/>
      <c r="T133" s="5"/>
      <c r="U133" s="5"/>
      <c r="V133" s="5"/>
    </row>
    <row r="134" spans="1:22" x14ac:dyDescent="0.25">
      <c r="C134" s="8"/>
      <c r="D134"/>
      <c r="E134" s="4"/>
      <c r="F134" s="4"/>
      <c r="G134" s="5"/>
      <c r="H134" s="5"/>
      <c r="I134" s="5"/>
      <c r="M134" s="5"/>
      <c r="N134" s="5"/>
      <c r="O134" s="5"/>
      <c r="P134" s="5"/>
      <c r="Q134" s="5"/>
      <c r="R134" s="5"/>
      <c r="S134" s="5"/>
      <c r="T134" s="5"/>
      <c r="U134" s="5"/>
      <c r="V134" s="5"/>
    </row>
    <row r="135" spans="1:22" s="41" customFormat="1" x14ac:dyDescent="0.25">
      <c r="A135" s="40" t="s">
        <v>82</v>
      </c>
      <c r="D135" s="42"/>
      <c r="E135" s="42"/>
      <c r="F135" s="42"/>
    </row>
    <row r="136" spans="1:22" x14ac:dyDescent="0.25">
      <c r="B136" s="5"/>
      <c r="C136" s="8" t="s">
        <v>26</v>
      </c>
    </row>
    <row r="137" spans="1:22" ht="32.25" x14ac:dyDescent="0.25">
      <c r="C137" s="23" t="s">
        <v>13</v>
      </c>
      <c r="D137" s="26" t="s">
        <v>21</v>
      </c>
      <c r="E137" s="26" t="s">
        <v>14</v>
      </c>
      <c r="F137" s="23" t="s">
        <v>12</v>
      </c>
      <c r="G137" s="23" t="s">
        <v>15</v>
      </c>
      <c r="H137" s="24" t="s">
        <v>1</v>
      </c>
      <c r="I137" s="25" t="s">
        <v>25</v>
      </c>
      <c r="J137" s="23" t="s">
        <v>2</v>
      </c>
      <c r="K137" s="26" t="s">
        <v>32</v>
      </c>
      <c r="L137" s="26" t="s">
        <v>22</v>
      </c>
      <c r="M137" s="25" t="s">
        <v>7</v>
      </c>
      <c r="N137" s="25" t="s">
        <v>16</v>
      </c>
      <c r="O137" s="25" t="s">
        <v>17</v>
      </c>
      <c r="P137" s="25" t="s">
        <v>18</v>
      </c>
      <c r="Q137" s="26" t="s">
        <v>9</v>
      </c>
      <c r="R137" s="26" t="s">
        <v>23</v>
      </c>
      <c r="S137" s="25" t="s">
        <v>8</v>
      </c>
      <c r="T137" s="25" t="s">
        <v>19</v>
      </c>
      <c r="U137" s="25" t="s">
        <v>20</v>
      </c>
      <c r="V137" s="25" t="s">
        <v>24</v>
      </c>
    </row>
    <row r="138" spans="1:22" x14ac:dyDescent="0.25">
      <c r="A138" t="s">
        <v>51</v>
      </c>
      <c r="C138" s="121" t="s">
        <v>28</v>
      </c>
      <c r="D138" s="10">
        <f>0.023*E138</f>
        <v>2.8087599999999999</v>
      </c>
      <c r="E138" s="10">
        <v>122.12</v>
      </c>
      <c r="F138" s="10">
        <v>1</v>
      </c>
      <c r="G138" s="12">
        <f>D138/E138</f>
        <v>2.3E-2</v>
      </c>
      <c r="H138" s="9"/>
      <c r="I138" s="9"/>
      <c r="J138" s="10" t="s">
        <v>31</v>
      </c>
      <c r="K138" s="10">
        <v>262.29000000000002</v>
      </c>
      <c r="L138" s="30">
        <f>G139*K138</f>
        <v>6.0326700000000004</v>
      </c>
      <c r="M138" s="9" t="s">
        <v>30</v>
      </c>
      <c r="N138" s="9">
        <v>23</v>
      </c>
      <c r="O138" s="9">
        <v>0.88900000000000001</v>
      </c>
      <c r="P138" s="13">
        <f>N138*O138</f>
        <v>20.446999999999999</v>
      </c>
      <c r="Q138" s="10"/>
      <c r="R138" s="10"/>
      <c r="S138" s="9"/>
      <c r="T138" s="9"/>
      <c r="U138" s="9"/>
      <c r="V138" s="13">
        <f>T138*U138</f>
        <v>0</v>
      </c>
    </row>
    <row r="139" spans="1:22" x14ac:dyDescent="0.25">
      <c r="C139" s="10" t="s">
        <v>34</v>
      </c>
      <c r="D139" s="10">
        <f>E139*G139</f>
        <v>2.4872199999999998</v>
      </c>
      <c r="E139" s="10">
        <v>108.14</v>
      </c>
      <c r="F139" s="10">
        <v>1</v>
      </c>
      <c r="G139" s="12">
        <f>G138*F139</f>
        <v>2.3E-2</v>
      </c>
      <c r="H139" s="1"/>
      <c r="I139" s="1"/>
      <c r="J139" s="34" t="s">
        <v>29</v>
      </c>
      <c r="K139" s="35">
        <v>174.16</v>
      </c>
      <c r="L139" s="30">
        <f>G139*K139</f>
        <v>4.0056799999999999</v>
      </c>
      <c r="M139" s="1"/>
      <c r="N139" s="3"/>
      <c r="O139" s="3"/>
      <c r="P139" s="12">
        <f t="shared" ref="P139" si="20">N139*O139</f>
        <v>0</v>
      </c>
      <c r="Q139" s="10"/>
      <c r="R139" s="10"/>
      <c r="S139" s="9"/>
      <c r="T139" s="9"/>
      <c r="U139" s="9"/>
      <c r="V139" s="13">
        <f t="shared" ref="V139" si="21">T139*U139</f>
        <v>0</v>
      </c>
    </row>
    <row r="140" spans="1:22" x14ac:dyDescent="0.25">
      <c r="C140" s="12" t="s">
        <v>4</v>
      </c>
      <c r="D140" s="13">
        <f>SUM(D138:D139)</f>
        <v>5.2959800000000001</v>
      </c>
      <c r="E140" s="13">
        <f>SUM(E138:E139)</f>
        <v>230.26</v>
      </c>
      <c r="F140" s="12"/>
      <c r="G140" s="12">
        <f>SUM(G138:G139)</f>
        <v>4.5999999999999999E-2</v>
      </c>
      <c r="I140" s="32">
        <f>SUM(I138:I139)</f>
        <v>0</v>
      </c>
      <c r="L140" s="33">
        <f>SUM(L138:L139)</f>
        <v>10.038350000000001</v>
      </c>
      <c r="P140" s="32">
        <f>SUM(P138:P139)</f>
        <v>20.446999999999999</v>
      </c>
      <c r="R140" s="32">
        <f>SUM(R138:R139)</f>
        <v>0</v>
      </c>
      <c r="V140" s="32">
        <f>SUM(V138:V139)</f>
        <v>0</v>
      </c>
    </row>
    <row r="141" spans="1:22" x14ac:dyDescent="0.25">
      <c r="C141" s="5"/>
      <c r="D141" s="4"/>
      <c r="E141" s="4"/>
      <c r="F141" s="4"/>
      <c r="G141" s="5"/>
      <c r="H141" s="5"/>
      <c r="I141" s="5"/>
      <c r="M141" s="5"/>
      <c r="N141" s="5"/>
      <c r="O141" s="5"/>
      <c r="P141" s="5"/>
      <c r="Q141" s="5"/>
      <c r="R141" s="5"/>
      <c r="S141" s="5"/>
      <c r="T141" s="5"/>
      <c r="U141" s="5"/>
      <c r="V141" s="5"/>
    </row>
    <row r="142" spans="1:22" x14ac:dyDescent="0.25">
      <c r="C142" s="5"/>
      <c r="D142" s="4"/>
      <c r="E142" s="4"/>
      <c r="F142" s="4"/>
      <c r="G142" s="5"/>
      <c r="H142" s="5"/>
      <c r="K142" s="14" t="s">
        <v>56</v>
      </c>
      <c r="L142" s="66">
        <f>(T144/G138)*100</f>
        <v>90</v>
      </c>
      <c r="O142" s="5"/>
      <c r="P142" s="5"/>
      <c r="Q142" s="5"/>
      <c r="R142" s="5"/>
      <c r="S142" s="5"/>
    </row>
    <row r="143" spans="1:22" x14ac:dyDescent="0.25">
      <c r="C143" s="5"/>
      <c r="D143" s="4"/>
      <c r="E143" s="4"/>
      <c r="F143" s="4"/>
      <c r="G143" s="5"/>
      <c r="H143" s="5"/>
      <c r="K143" s="7" t="s">
        <v>57</v>
      </c>
      <c r="L143" s="65">
        <f>(S144/(E140)*100)</f>
        <v>92.178407018153393</v>
      </c>
      <c r="R143" s="6" t="s">
        <v>10</v>
      </c>
      <c r="S143" s="6" t="s">
        <v>11</v>
      </c>
      <c r="T143" s="6" t="s">
        <v>0</v>
      </c>
    </row>
    <row r="144" spans="1:22" x14ac:dyDescent="0.25">
      <c r="C144" s="5"/>
      <c r="D144" s="4"/>
      <c r="E144" s="4"/>
      <c r="F144" s="4"/>
      <c r="G144" s="5"/>
      <c r="H144" s="5"/>
      <c r="K144" s="14" t="s">
        <v>58</v>
      </c>
      <c r="L144" s="66">
        <f>(R144/D140)*100</f>
        <v>82.96056631633806</v>
      </c>
      <c r="P144" s="5"/>
      <c r="Q144" s="6" t="s">
        <v>3</v>
      </c>
      <c r="R144" s="11">
        <f>S144*T144</f>
        <v>4.3935750000000002</v>
      </c>
      <c r="S144" s="11">
        <v>212.25</v>
      </c>
      <c r="T144" s="31">
        <f>G138*0.9</f>
        <v>2.07E-2</v>
      </c>
    </row>
    <row r="145" spans="1:22" ht="17.25" x14ac:dyDescent="0.25">
      <c r="C145" s="5"/>
      <c r="D145" s="4"/>
      <c r="E145" s="4"/>
      <c r="F145" s="4"/>
      <c r="G145" s="5"/>
      <c r="H145" s="5"/>
      <c r="K145" s="7" t="s">
        <v>59</v>
      </c>
      <c r="L145" s="16">
        <f>(D140+I140+L140+P140+R140+V140)/R144</f>
        <v>8.1440125638005494</v>
      </c>
      <c r="O145" s="5"/>
      <c r="P145" s="5"/>
      <c r="S145" s="63"/>
      <c r="T145" s="4"/>
    </row>
    <row r="146" spans="1:22" ht="17.25" x14ac:dyDescent="0.25">
      <c r="C146" s="5"/>
      <c r="D146" s="4"/>
      <c r="E146" s="4"/>
      <c r="F146" s="4"/>
      <c r="G146" s="5"/>
      <c r="H146" s="5"/>
      <c r="I146" s="5"/>
      <c r="K146" s="17" t="s">
        <v>60</v>
      </c>
      <c r="L146" s="18">
        <f>(D140+I140+L140)/R144</f>
        <v>3.4901714435283342</v>
      </c>
      <c r="O146" s="5"/>
      <c r="P146" s="5"/>
      <c r="S146" s="5"/>
    </row>
    <row r="147" spans="1:22" ht="17.25" x14ac:dyDescent="0.25">
      <c r="C147" s="5"/>
      <c r="D147" s="4"/>
      <c r="E147" s="4"/>
      <c r="F147" s="4"/>
      <c r="G147" s="5"/>
      <c r="H147" s="5"/>
      <c r="I147" s="5"/>
      <c r="K147" s="19" t="s">
        <v>61</v>
      </c>
      <c r="L147" s="20">
        <f>(P140+V140)/R144</f>
        <v>4.6538411202722152</v>
      </c>
      <c r="M147" s="5"/>
      <c r="N147" s="115" t="s">
        <v>131</v>
      </c>
      <c r="O147" s="17">
        <f>G138/N138*1000</f>
        <v>1</v>
      </c>
      <c r="P147" s="5"/>
      <c r="U147" s="5"/>
      <c r="V147" s="5"/>
    </row>
    <row r="148" spans="1:22" x14ac:dyDescent="0.25">
      <c r="C148" s="8"/>
      <c r="D148"/>
      <c r="E148" s="4"/>
      <c r="F148" s="4"/>
      <c r="G148" s="5"/>
      <c r="H148" s="5"/>
      <c r="I148" s="5"/>
      <c r="K148" s="5"/>
      <c r="M148" s="5"/>
      <c r="N148" s="5"/>
      <c r="O148" s="5"/>
      <c r="P148" s="5"/>
      <c r="Q148" s="5"/>
      <c r="R148" s="5"/>
      <c r="S148" s="5"/>
      <c r="T148" s="5"/>
      <c r="U148" s="5"/>
      <c r="V148" s="5"/>
    </row>
    <row r="149" spans="1:22" x14ac:dyDescent="0.25">
      <c r="B149" s="8"/>
      <c r="C149" s="8" t="s">
        <v>26</v>
      </c>
    </row>
    <row r="150" spans="1:22" ht="32.25" x14ac:dyDescent="0.25">
      <c r="C150" s="23" t="s">
        <v>13</v>
      </c>
      <c r="D150" s="26" t="s">
        <v>21</v>
      </c>
      <c r="E150" s="26" t="s">
        <v>14</v>
      </c>
      <c r="F150" s="23" t="s">
        <v>12</v>
      </c>
      <c r="G150" s="23" t="s">
        <v>15</v>
      </c>
      <c r="H150" s="24" t="s">
        <v>1</v>
      </c>
      <c r="I150" s="25" t="s">
        <v>25</v>
      </c>
      <c r="J150" s="23" t="s">
        <v>2</v>
      </c>
      <c r="K150" s="26" t="s">
        <v>14</v>
      </c>
      <c r="L150" s="26" t="s">
        <v>22</v>
      </c>
      <c r="M150" s="25" t="s">
        <v>7</v>
      </c>
      <c r="N150" s="25" t="s">
        <v>16</v>
      </c>
      <c r="O150" s="25" t="s">
        <v>17</v>
      </c>
      <c r="P150" s="25" t="s">
        <v>18</v>
      </c>
      <c r="Q150" s="26" t="s">
        <v>9</v>
      </c>
      <c r="R150" s="26" t="s">
        <v>23</v>
      </c>
      <c r="S150" s="25" t="s">
        <v>8</v>
      </c>
      <c r="T150" s="25" t="s">
        <v>19</v>
      </c>
      <c r="U150" s="25" t="s">
        <v>20</v>
      </c>
      <c r="V150" s="25" t="s">
        <v>24</v>
      </c>
    </row>
    <row r="151" spans="1:22" x14ac:dyDescent="0.25">
      <c r="A151" t="s">
        <v>52</v>
      </c>
      <c r="C151" s="121" t="s">
        <v>33</v>
      </c>
      <c r="D151" s="10">
        <f>0.023*E151</f>
        <v>3.6011099999999998</v>
      </c>
      <c r="E151" s="10">
        <v>156.57</v>
      </c>
      <c r="F151" s="10">
        <v>1</v>
      </c>
      <c r="G151" s="29">
        <f>D151/E151</f>
        <v>2.3E-2</v>
      </c>
      <c r="H151" s="9"/>
      <c r="I151" s="9"/>
      <c r="J151" s="10" t="s">
        <v>31</v>
      </c>
      <c r="K151" s="10">
        <v>262.29000000000002</v>
      </c>
      <c r="L151" s="30">
        <f>K151*G152</f>
        <v>6.0326700000000004</v>
      </c>
      <c r="M151" s="9" t="s">
        <v>30</v>
      </c>
      <c r="N151" s="9">
        <v>23</v>
      </c>
      <c r="O151" s="9">
        <v>0.88900000000000001</v>
      </c>
      <c r="P151" s="13">
        <f>N151*O151</f>
        <v>20.446999999999999</v>
      </c>
      <c r="Q151" s="10"/>
      <c r="R151" s="10"/>
      <c r="S151" s="9"/>
      <c r="T151" s="9"/>
      <c r="U151" s="9"/>
      <c r="V151" s="13">
        <f>T151*U151</f>
        <v>0</v>
      </c>
    </row>
    <row r="152" spans="1:22" x14ac:dyDescent="0.25">
      <c r="C152" s="10" t="s">
        <v>34</v>
      </c>
      <c r="D152" s="10">
        <f>E152*G152</f>
        <v>2.4872199999999998</v>
      </c>
      <c r="E152" s="10">
        <v>108.14</v>
      </c>
      <c r="F152" s="10">
        <v>1</v>
      </c>
      <c r="G152" s="29">
        <f>G151*F152</f>
        <v>2.3E-2</v>
      </c>
      <c r="H152" s="1"/>
      <c r="I152" s="1"/>
      <c r="J152" s="34" t="s">
        <v>29</v>
      </c>
      <c r="K152" s="35">
        <v>174.16</v>
      </c>
      <c r="L152" s="30">
        <f>K152*G152</f>
        <v>4.0056799999999999</v>
      </c>
      <c r="M152" s="1"/>
      <c r="N152" s="3"/>
      <c r="O152" s="3"/>
      <c r="P152" s="27">
        <f t="shared" ref="P152" si="22">N152*O152</f>
        <v>0</v>
      </c>
      <c r="Q152" s="10"/>
      <c r="R152" s="10"/>
      <c r="S152" s="9"/>
      <c r="T152" s="9"/>
      <c r="U152" s="9"/>
      <c r="V152" s="13">
        <f t="shared" ref="V152" si="23">T152*U152</f>
        <v>0</v>
      </c>
    </row>
    <row r="153" spans="1:22" x14ac:dyDescent="0.25">
      <c r="C153" s="12" t="s">
        <v>4</v>
      </c>
      <c r="D153" s="13">
        <f>SUM(D151:D152)</f>
        <v>6.0883299999999991</v>
      </c>
      <c r="E153" s="13">
        <f>SUM(E151:E152)</f>
        <v>264.70999999999998</v>
      </c>
      <c r="F153" s="12"/>
      <c r="G153" s="29">
        <f>SUM(G151:G152)</f>
        <v>4.5999999999999999E-2</v>
      </c>
      <c r="I153" s="13">
        <f>SUM(I151:I152)</f>
        <v>0</v>
      </c>
      <c r="L153" s="30">
        <f>SUM(L151:L152)</f>
        <v>10.038350000000001</v>
      </c>
      <c r="P153" s="13">
        <f>SUM(P151:P152)</f>
        <v>20.446999999999999</v>
      </c>
      <c r="R153" s="13">
        <f>SUM(R151:R152)</f>
        <v>0</v>
      </c>
      <c r="V153" s="13">
        <f>SUM(V151:V152)</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(T157/G151)*100</f>
        <v>90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83.873295304295283</v>
      </c>
      <c r="P157" s="5"/>
      <c r="Q157" s="6" t="s">
        <v>3</v>
      </c>
      <c r="R157" s="11">
        <f>S157*T157</f>
        <v>5.1064829999999999</v>
      </c>
      <c r="S157" s="11">
        <v>246.69</v>
      </c>
      <c r="T157" s="31">
        <f>G151*0.9</f>
        <v>2.07E-2</v>
      </c>
    </row>
    <row r="158" spans="1:22" ht="17.25" x14ac:dyDescent="0.25">
      <c r="B158" s="5"/>
      <c r="C158" s="5"/>
      <c r="D158" s="4"/>
      <c r="E158" s="4"/>
      <c r="F158" s="4"/>
      <c r="G158" s="5"/>
      <c r="H158" s="5"/>
      <c r="K158" s="7" t="s">
        <v>59</v>
      </c>
      <c r="L158" s="16">
        <f>(D153+I153+L153+P153+R153+V153)/R157</f>
        <v>7.1622053769688447</v>
      </c>
      <c r="O158" s="5"/>
      <c r="P158" s="5"/>
      <c r="S158" s="63"/>
      <c r="T158" s="4"/>
    </row>
    <row r="159" spans="1:22" ht="17.25" x14ac:dyDescent="0.25">
      <c r="B159" s="5"/>
      <c r="C159" s="5"/>
      <c r="D159" s="4"/>
      <c r="E159" s="4"/>
      <c r="F159" s="4"/>
      <c r="G159" s="5"/>
      <c r="H159" s="5"/>
      <c r="I159" s="5"/>
      <c r="K159" s="17" t="s">
        <v>60</v>
      </c>
      <c r="L159" s="18">
        <f>(D153+I153+L153)/R157</f>
        <v>3.1580796411150298</v>
      </c>
      <c r="O159" s="5"/>
      <c r="P159" s="5"/>
      <c r="S159" s="5"/>
    </row>
    <row r="160" spans="1:22" ht="17.25" x14ac:dyDescent="0.25">
      <c r="B160" s="5"/>
      <c r="C160" s="5"/>
      <c r="D160" s="4"/>
      <c r="E160" s="4"/>
      <c r="F160" s="4"/>
      <c r="G160" s="5"/>
      <c r="H160" s="5"/>
      <c r="I160" s="5"/>
      <c r="K160" s="19" t="s">
        <v>61</v>
      </c>
      <c r="L160" s="20">
        <f>(P153+V153)/R157</f>
        <v>4.0041257358538154</v>
      </c>
      <c r="M160" s="5"/>
      <c r="N160" s="5"/>
      <c r="O160" s="5"/>
      <c r="P160" s="5"/>
      <c r="U160" s="5"/>
      <c r="V160" s="5"/>
    </row>
    <row r="161" spans="1:22" x14ac:dyDescent="0.25">
      <c r="B161" s="5"/>
      <c r="C161" s="8"/>
      <c r="D161"/>
      <c r="E161" s="4"/>
      <c r="F161" s="4"/>
      <c r="G161" s="5"/>
      <c r="H161" s="5"/>
      <c r="I161" s="5"/>
      <c r="K161" s="5"/>
      <c r="M161" s="5"/>
      <c r="N161" s="5"/>
      <c r="O161" s="5"/>
      <c r="P161" s="5"/>
      <c r="Q161" s="5"/>
      <c r="R161" s="5"/>
      <c r="S161" s="5"/>
      <c r="T161" s="5"/>
      <c r="U161" s="5"/>
      <c r="V161" s="5"/>
    </row>
    <row r="162" spans="1:22" x14ac:dyDescent="0.25">
      <c r="B162" s="5"/>
      <c r="C162" s="8" t="s">
        <v>26</v>
      </c>
    </row>
    <row r="163" spans="1:22" ht="32.25" x14ac:dyDescent="0.25">
      <c r="C163" s="23" t="s">
        <v>13</v>
      </c>
      <c r="D163" s="26" t="s">
        <v>21</v>
      </c>
      <c r="E163" s="26" t="s">
        <v>14</v>
      </c>
      <c r="F163" s="23" t="s">
        <v>12</v>
      </c>
      <c r="G163" s="23" t="s">
        <v>15</v>
      </c>
      <c r="H163" s="24" t="s">
        <v>1</v>
      </c>
      <c r="I163" s="25" t="s">
        <v>25</v>
      </c>
      <c r="J163" s="23" t="s">
        <v>2</v>
      </c>
      <c r="K163" s="26" t="s">
        <v>14</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c r="I164" s="9"/>
      <c r="J164" s="10" t="s">
        <v>31</v>
      </c>
      <c r="K164" s="10">
        <v>262.29000000000002</v>
      </c>
      <c r="L164" s="30">
        <f>K164*G165</f>
        <v>6.0326700000000004</v>
      </c>
      <c r="M164" s="9" t="s">
        <v>30</v>
      </c>
      <c r="N164" s="9">
        <v>23</v>
      </c>
      <c r="O164" s="9">
        <v>0.88900000000000001</v>
      </c>
      <c r="P164" s="13">
        <f>N164*O164</f>
        <v>20.446999999999999</v>
      </c>
      <c r="Q164" s="10"/>
      <c r="R164" s="10"/>
      <c r="S164" s="9"/>
      <c r="T164" s="9"/>
      <c r="U164" s="9"/>
      <c r="V164" s="13">
        <f>T164*U164</f>
        <v>0</v>
      </c>
    </row>
    <row r="165" spans="1:22" x14ac:dyDescent="0.25">
      <c r="C165" s="10" t="s">
        <v>34</v>
      </c>
      <c r="D165" s="10">
        <f>E165*G165</f>
        <v>2.4872199999999998</v>
      </c>
      <c r="E165" s="10">
        <v>108.14</v>
      </c>
      <c r="F165" s="10">
        <v>1</v>
      </c>
      <c r="G165" s="29">
        <f>G164*F165</f>
        <v>2.3E-2</v>
      </c>
      <c r="H165" s="1"/>
      <c r="I165" s="1"/>
      <c r="J165" s="34" t="s">
        <v>29</v>
      </c>
      <c r="K165" s="35">
        <v>174.16</v>
      </c>
      <c r="L165" s="30">
        <f>K165*G165</f>
        <v>4.0056799999999999</v>
      </c>
      <c r="M165" s="1"/>
      <c r="N165" s="3"/>
      <c r="O165" s="3"/>
      <c r="P165" s="27">
        <f t="shared" ref="P165" si="24">N165*O165</f>
        <v>0</v>
      </c>
      <c r="Q165" s="10"/>
      <c r="R165" s="10"/>
      <c r="S165" s="9"/>
      <c r="T165" s="9"/>
      <c r="U165" s="9"/>
      <c r="V165" s="13">
        <f t="shared" ref="V165" si="25">T165*U165</f>
        <v>0</v>
      </c>
    </row>
    <row r="166" spans="1:22" x14ac:dyDescent="0.25">
      <c r="C166" s="12" t="s">
        <v>4</v>
      </c>
      <c r="D166" s="13">
        <f>SUM(D164:D165)</f>
        <v>7.3671299999999995</v>
      </c>
      <c r="E166" s="13">
        <f>SUM(E164:E165)</f>
        <v>320.31</v>
      </c>
      <c r="F166" s="12"/>
      <c r="G166" s="29">
        <f>SUM(G164:G165)</f>
        <v>4.5999999999999999E-2</v>
      </c>
      <c r="I166" s="13">
        <f>SUM(I164:I165)</f>
        <v>0</v>
      </c>
      <c r="L166" s="30">
        <f>SUM(L164:L165)</f>
        <v>10.038350000000001</v>
      </c>
      <c r="P166" s="13">
        <f>SUM(P164:P165)</f>
        <v>20.446999999999999</v>
      </c>
      <c r="R166" s="13">
        <f>SUM(R164:R165)</f>
        <v>0</v>
      </c>
      <c r="V166" s="13">
        <f>SUM(V164:V165)</f>
        <v>0</v>
      </c>
    </row>
    <row r="167" spans="1:22" x14ac:dyDescent="0.25">
      <c r="C167" s="5"/>
      <c r="D167" s="4"/>
      <c r="E167" s="4"/>
      <c r="F167" s="4"/>
      <c r="G167" s="5"/>
      <c r="H167" s="5"/>
      <c r="I167" s="5"/>
      <c r="M167" s="5"/>
      <c r="N167" s="5"/>
      <c r="O167" s="5"/>
      <c r="P167" s="5"/>
      <c r="Q167" s="5"/>
      <c r="R167" s="5"/>
      <c r="S167" s="5"/>
      <c r="T167" s="5"/>
      <c r="U167" s="5"/>
      <c r="V167" s="5"/>
    </row>
    <row r="168" spans="1:22" x14ac:dyDescent="0.25">
      <c r="C168" s="5"/>
      <c r="D168" s="4"/>
      <c r="E168" s="4"/>
      <c r="F168" s="4"/>
      <c r="G168" s="5"/>
      <c r="H168" s="5"/>
      <c r="K168" s="14" t="s">
        <v>56</v>
      </c>
      <c r="L168" s="66">
        <f>(T170/G164)*100</f>
        <v>90</v>
      </c>
      <c r="O168" s="5"/>
      <c r="P168" s="5"/>
      <c r="Q168" s="5"/>
      <c r="R168" s="5"/>
      <c r="S168" s="5"/>
    </row>
    <row r="169" spans="1:22" x14ac:dyDescent="0.25">
      <c r="C169" s="5"/>
      <c r="D169" s="4"/>
      <c r="E169" s="4"/>
      <c r="F169" s="4"/>
      <c r="G169" s="5"/>
      <c r="H169" s="5"/>
      <c r="K169" s="7" t="s">
        <v>57</v>
      </c>
      <c r="L169" s="65">
        <f>(S170/(E166)*100)</f>
        <v>94.358590115825294</v>
      </c>
      <c r="R169" s="6" t="s">
        <v>10</v>
      </c>
      <c r="S169" s="6" t="s">
        <v>11</v>
      </c>
      <c r="T169" s="6" t="s">
        <v>0</v>
      </c>
    </row>
    <row r="170" spans="1:22" x14ac:dyDescent="0.25">
      <c r="C170" s="5"/>
      <c r="D170" s="4"/>
      <c r="E170" s="4"/>
      <c r="F170" s="4"/>
      <c r="G170" s="5"/>
      <c r="H170" s="5"/>
      <c r="K170" s="14" t="s">
        <v>58</v>
      </c>
      <c r="L170" s="66">
        <f>(R170/D166)*100</f>
        <v>84.922731104242771</v>
      </c>
      <c r="P170" s="5"/>
      <c r="Q170" s="6" t="s">
        <v>3</v>
      </c>
      <c r="R170" s="11">
        <f>S170*T170</f>
        <v>6.2563680000000002</v>
      </c>
      <c r="S170" s="11">
        <v>302.24</v>
      </c>
      <c r="T170" s="31">
        <f>G164*0.9</f>
        <v>2.07E-2</v>
      </c>
    </row>
    <row r="171" spans="1:22" ht="17.25" x14ac:dyDescent="0.25">
      <c r="C171" s="5"/>
      <c r="D171" s="4"/>
      <c r="E171" s="4"/>
      <c r="F171" s="4"/>
      <c r="G171" s="5"/>
      <c r="H171" s="5"/>
      <c r="K171" s="7" t="s">
        <v>59</v>
      </c>
      <c r="L171" s="16">
        <f>(D166+I166+L166+P166+R166+V166)/R170</f>
        <v>6.0502323392741602</v>
      </c>
      <c r="O171" s="5"/>
      <c r="P171" s="5"/>
      <c r="S171" s="63"/>
      <c r="T171" s="4"/>
    </row>
    <row r="172" spans="1:22" ht="17.25" x14ac:dyDescent="0.25">
      <c r="C172" s="5"/>
      <c r="D172" s="4"/>
      <c r="E172" s="4"/>
      <c r="F172" s="4"/>
      <c r="G172" s="5"/>
      <c r="H172" s="5"/>
      <c r="I172" s="5"/>
      <c r="K172" s="17" t="s">
        <v>60</v>
      </c>
      <c r="L172" s="18">
        <f>(D166+I166+L166)/R170</f>
        <v>2.7820422328098346</v>
      </c>
      <c r="O172" s="5"/>
      <c r="P172" s="5"/>
      <c r="S172" s="5"/>
    </row>
    <row r="173" spans="1:22" ht="17.25" x14ac:dyDescent="0.25">
      <c r="C173" s="5"/>
      <c r="D173" s="4"/>
      <c r="E173" s="4"/>
      <c r="F173" s="4"/>
      <c r="G173" s="5"/>
      <c r="H173" s="5"/>
      <c r="I173" s="5"/>
      <c r="K173" s="19" t="s">
        <v>61</v>
      </c>
      <c r="L173" s="20">
        <f>(P166+V166)/R170</f>
        <v>3.2681901064643255</v>
      </c>
      <c r="M173" s="5"/>
      <c r="N173" s="5"/>
      <c r="O173" s="5"/>
      <c r="P173" s="5"/>
      <c r="U173" s="5"/>
      <c r="V173" s="5"/>
    </row>
    <row r="174" spans="1:22" x14ac:dyDescent="0.25">
      <c r="C174" s="8"/>
      <c r="D174"/>
      <c r="E174" s="4"/>
      <c r="F174" s="4"/>
      <c r="G174" s="5"/>
      <c r="H174" s="5"/>
      <c r="I174" s="5"/>
      <c r="K174" s="5"/>
      <c r="M174" s="5"/>
      <c r="N174" s="5"/>
      <c r="O174" s="5"/>
      <c r="P174" s="5"/>
      <c r="Q174" s="5"/>
      <c r="R174" s="5"/>
      <c r="S174" s="5"/>
      <c r="T174" s="5"/>
      <c r="U174" s="5"/>
      <c r="V174" s="5"/>
    </row>
    <row r="175" spans="1:22" x14ac:dyDescent="0.25">
      <c r="B175" s="5"/>
      <c r="C175" s="8" t="s">
        <v>26</v>
      </c>
    </row>
    <row r="176" spans="1:22" ht="32.25" x14ac:dyDescent="0.25">
      <c r="C176" s="23" t="s">
        <v>13</v>
      </c>
      <c r="D176" s="26" t="s">
        <v>21</v>
      </c>
      <c r="E176" s="26" t="s">
        <v>14</v>
      </c>
      <c r="F176" s="23" t="s">
        <v>12</v>
      </c>
      <c r="G176" s="23" t="s">
        <v>15</v>
      </c>
      <c r="H176" s="24" t="s">
        <v>1</v>
      </c>
      <c r="I176" s="25" t="s">
        <v>25</v>
      </c>
      <c r="J176" s="23" t="s">
        <v>2</v>
      </c>
      <c r="K176" s="26" t="s">
        <v>14</v>
      </c>
      <c r="L176" s="26" t="s">
        <v>22</v>
      </c>
      <c r="M176" s="25" t="s">
        <v>7</v>
      </c>
      <c r="N176" s="25" t="s">
        <v>16</v>
      </c>
      <c r="O176" s="25" t="s">
        <v>17</v>
      </c>
      <c r="P176" s="25" t="s">
        <v>18</v>
      </c>
      <c r="Q176" s="26" t="s">
        <v>9</v>
      </c>
      <c r="R176" s="26" t="s">
        <v>23</v>
      </c>
      <c r="S176" s="25" t="s">
        <v>8</v>
      </c>
      <c r="T176" s="25" t="s">
        <v>19</v>
      </c>
      <c r="U176" s="25" t="s">
        <v>20</v>
      </c>
      <c r="V176" s="25" t="s">
        <v>24</v>
      </c>
    </row>
    <row r="177" spans="1:22" ht="30" x14ac:dyDescent="0.25">
      <c r="A177" t="s">
        <v>54</v>
      </c>
      <c r="C177" s="123" t="s">
        <v>132</v>
      </c>
      <c r="D177" s="10">
        <f>0.023*E177</f>
        <v>7.1477099999999991</v>
      </c>
      <c r="E177" s="10">
        <v>310.77</v>
      </c>
      <c r="F177" s="10">
        <v>1</v>
      </c>
      <c r="G177" s="29">
        <f>D177/E177</f>
        <v>2.3E-2</v>
      </c>
      <c r="H177" s="9"/>
      <c r="I177" s="9"/>
      <c r="J177" s="10" t="s">
        <v>31</v>
      </c>
      <c r="K177" s="10">
        <v>262.29000000000002</v>
      </c>
      <c r="L177" s="30">
        <f>K177*G178</f>
        <v>6.0326700000000004</v>
      </c>
      <c r="M177" s="9" t="s">
        <v>30</v>
      </c>
      <c r="N177" s="9">
        <v>23</v>
      </c>
      <c r="O177" s="9">
        <v>0.88900000000000001</v>
      </c>
      <c r="P177" s="13">
        <f>N177*O177</f>
        <v>20.446999999999999</v>
      </c>
      <c r="Q177" s="10"/>
      <c r="R177" s="10"/>
      <c r="S177" s="9"/>
      <c r="T177" s="9"/>
      <c r="U177" s="9"/>
      <c r="V177" s="13">
        <f>T177*U177</f>
        <v>0</v>
      </c>
    </row>
    <row r="178" spans="1:22" x14ac:dyDescent="0.25">
      <c r="C178" s="10" t="s">
        <v>34</v>
      </c>
      <c r="D178" s="10">
        <f>E178*G178</f>
        <v>2.4872199999999998</v>
      </c>
      <c r="E178" s="10">
        <v>108.14</v>
      </c>
      <c r="F178" s="10">
        <v>1</v>
      </c>
      <c r="G178" s="29">
        <f>G177*F178</f>
        <v>2.3E-2</v>
      </c>
      <c r="H178" s="1"/>
      <c r="I178" s="1"/>
      <c r="J178" s="34" t="s">
        <v>29</v>
      </c>
      <c r="K178" s="35">
        <v>174.16</v>
      </c>
      <c r="L178" s="30">
        <f>K178*G178</f>
        <v>4.0056799999999999</v>
      </c>
      <c r="M178" s="1"/>
      <c r="N178" s="3"/>
      <c r="O178" s="3"/>
      <c r="P178" s="27">
        <f t="shared" ref="P178" si="26">N178*O178</f>
        <v>0</v>
      </c>
      <c r="Q178" s="10"/>
      <c r="R178" s="10"/>
      <c r="S178" s="9"/>
      <c r="T178" s="9"/>
      <c r="U178" s="9"/>
      <c r="V178" s="13">
        <f t="shared" ref="V178" si="27">T178*U178</f>
        <v>0</v>
      </c>
    </row>
    <row r="179" spans="1:22" x14ac:dyDescent="0.25">
      <c r="C179" s="12" t="s">
        <v>4</v>
      </c>
      <c r="D179" s="13">
        <f>SUM(D177:D178)</f>
        <v>9.6349299999999989</v>
      </c>
      <c r="E179" s="13">
        <f>SUM(E177:E178)</f>
        <v>418.90999999999997</v>
      </c>
      <c r="F179" s="12"/>
      <c r="G179" s="29">
        <f>SUM(G177:G178)</f>
        <v>4.5999999999999999E-2</v>
      </c>
      <c r="I179" s="13">
        <f>SUM(I177:I178)</f>
        <v>0</v>
      </c>
      <c r="L179" s="30">
        <f>SUM(L177:L178)</f>
        <v>10.038350000000001</v>
      </c>
      <c r="P179" s="13">
        <f>SUM(P177:P178)</f>
        <v>20.446999999999999</v>
      </c>
      <c r="R179" s="13">
        <f>SUM(R177:R178)</f>
        <v>0</v>
      </c>
      <c r="V179" s="13">
        <f>SUM(V177:V178)</f>
        <v>0</v>
      </c>
    </row>
    <row r="180" spans="1:22" x14ac:dyDescent="0.25">
      <c r="C180" s="5"/>
      <c r="D180" s="4"/>
      <c r="E180" s="4"/>
      <c r="F180" s="4"/>
      <c r="G180" s="5"/>
      <c r="H180" s="5"/>
      <c r="I180" s="5"/>
      <c r="M180" s="5"/>
      <c r="N180" s="5"/>
      <c r="O180" s="5"/>
      <c r="P180" s="5"/>
      <c r="Q180" s="5"/>
      <c r="R180" s="5"/>
      <c r="S180" s="5"/>
      <c r="T180" s="5"/>
      <c r="U180" s="5"/>
      <c r="V180" s="5"/>
    </row>
    <row r="181" spans="1:22" x14ac:dyDescent="0.25">
      <c r="C181" s="5"/>
      <c r="D181" s="4"/>
      <c r="E181" s="4"/>
      <c r="F181" s="4"/>
      <c r="G181" s="5"/>
      <c r="H181" s="5"/>
      <c r="K181" s="14" t="s">
        <v>56</v>
      </c>
      <c r="L181" s="66">
        <f>(T183/G177)*100</f>
        <v>90</v>
      </c>
      <c r="O181" s="5"/>
      <c r="P181" s="5"/>
      <c r="Q181" s="5"/>
      <c r="R181" s="5"/>
      <c r="S181" s="5"/>
    </row>
    <row r="182" spans="1:22" x14ac:dyDescent="0.25">
      <c r="C182" s="5"/>
      <c r="D182" s="4"/>
      <c r="E182" s="4"/>
      <c r="F182" s="4"/>
      <c r="G182" s="5"/>
      <c r="H182" s="5"/>
      <c r="K182" s="7" t="s">
        <v>57</v>
      </c>
      <c r="L182" s="65">
        <f>(S183/(E179)*100)</f>
        <v>95.700747177197968</v>
      </c>
      <c r="R182" s="6" t="s">
        <v>10</v>
      </c>
      <c r="S182" s="6" t="s">
        <v>11</v>
      </c>
      <c r="T182" s="6" t="s">
        <v>0</v>
      </c>
    </row>
    <row r="183" spans="1:22" x14ac:dyDescent="0.25">
      <c r="C183" s="5"/>
      <c r="D183" s="4"/>
      <c r="E183" s="4"/>
      <c r="F183" s="4"/>
      <c r="G183" s="5"/>
      <c r="H183" s="5"/>
      <c r="K183" s="14" t="s">
        <v>58</v>
      </c>
      <c r="L183" s="66">
        <f>(R183/D179)*100</f>
        <v>86.130672459478177</v>
      </c>
      <c r="P183" s="5"/>
      <c r="Q183" s="6" t="s">
        <v>3</v>
      </c>
      <c r="R183" s="11">
        <f>S183*T183</f>
        <v>8.2986299999999993</v>
      </c>
      <c r="S183" s="11">
        <v>400.9</v>
      </c>
      <c r="T183" s="31">
        <f>G177*0.9</f>
        <v>2.07E-2</v>
      </c>
    </row>
    <row r="184" spans="1:22" ht="17.25" x14ac:dyDescent="0.25">
      <c r="C184" s="5"/>
      <c r="D184" s="4"/>
      <c r="E184" s="4"/>
      <c r="F184" s="4"/>
      <c r="G184" s="5"/>
      <c r="H184" s="5"/>
      <c r="K184" s="7" t="s">
        <v>59</v>
      </c>
      <c r="L184" s="16">
        <f>(D179+I179+L179+P179+R179+V179)/R183</f>
        <v>4.8345666694382086</v>
      </c>
      <c r="O184" s="5"/>
      <c r="P184" s="5"/>
      <c r="S184" s="63"/>
      <c r="T184" s="4"/>
    </row>
    <row r="185" spans="1:22" ht="17.25" x14ac:dyDescent="0.25">
      <c r="C185" s="5"/>
      <c r="D185" s="4"/>
      <c r="E185" s="4"/>
      <c r="F185" s="4"/>
      <c r="G185" s="5"/>
      <c r="H185" s="5"/>
      <c r="I185" s="5"/>
      <c r="K185" s="17" t="s">
        <v>60</v>
      </c>
      <c r="L185" s="18">
        <f>(D179+I179+L179)/R183</f>
        <v>2.3706660014966325</v>
      </c>
      <c r="O185" s="5"/>
      <c r="P185" s="5"/>
      <c r="S185" s="5"/>
    </row>
    <row r="186" spans="1:22" ht="17.25" x14ac:dyDescent="0.25">
      <c r="C186" s="5"/>
      <c r="D186" s="4"/>
      <c r="E186" s="4"/>
      <c r="F186" s="4"/>
      <c r="G186" s="5"/>
      <c r="H186" s="5"/>
      <c r="I186" s="5"/>
      <c r="K186" s="19" t="s">
        <v>61</v>
      </c>
      <c r="L186" s="20">
        <f>(P179+V179)/R183</f>
        <v>2.463900667941576</v>
      </c>
      <c r="M186" s="5"/>
      <c r="N186" s="5"/>
      <c r="O186" s="5"/>
      <c r="P186" s="5"/>
      <c r="U186" s="5"/>
      <c r="V186" s="5"/>
    </row>
    <row r="187" spans="1:22" x14ac:dyDescent="0.25">
      <c r="C187" s="8"/>
      <c r="D187"/>
      <c r="E187" s="4"/>
      <c r="F187" s="4"/>
      <c r="G187" s="5"/>
      <c r="H187" s="5"/>
      <c r="I187" s="5"/>
      <c r="K187" s="5"/>
      <c r="M187" s="5"/>
      <c r="N187" s="5"/>
      <c r="O187" s="5"/>
      <c r="P187" s="5"/>
      <c r="Q187" s="5"/>
      <c r="R187" s="5"/>
      <c r="S187" s="5"/>
      <c r="T187" s="5"/>
      <c r="U187" s="5"/>
      <c r="V187" s="5"/>
    </row>
    <row r="188" spans="1:22" x14ac:dyDescent="0.25">
      <c r="B188" s="5"/>
      <c r="C188" s="8" t="s">
        <v>26</v>
      </c>
    </row>
    <row r="189" spans="1:22" ht="32.25" x14ac:dyDescent="0.25">
      <c r="C189" s="23" t="s">
        <v>13</v>
      </c>
      <c r="D189" s="26" t="s">
        <v>21</v>
      </c>
      <c r="E189" s="26" t="s">
        <v>14</v>
      </c>
      <c r="F189" s="23" t="s">
        <v>12</v>
      </c>
      <c r="G189" s="23" t="s">
        <v>15</v>
      </c>
      <c r="H189" s="24" t="s">
        <v>1</v>
      </c>
      <c r="I189" s="25" t="s">
        <v>25</v>
      </c>
      <c r="J189" s="23" t="s">
        <v>2</v>
      </c>
      <c r="K189" s="26" t="s">
        <v>14</v>
      </c>
      <c r="L189" s="26" t="s">
        <v>22</v>
      </c>
      <c r="M189" s="25" t="s">
        <v>7</v>
      </c>
      <c r="N189" s="25" t="s">
        <v>16</v>
      </c>
      <c r="O189" s="25" t="s">
        <v>17</v>
      </c>
      <c r="P189" s="25" t="s">
        <v>18</v>
      </c>
      <c r="Q189" s="26" t="s">
        <v>9</v>
      </c>
      <c r="R189" s="26" t="s">
        <v>23</v>
      </c>
      <c r="S189" s="25" t="s">
        <v>8</v>
      </c>
      <c r="T189" s="25" t="s">
        <v>19</v>
      </c>
      <c r="U189" s="25" t="s">
        <v>20</v>
      </c>
      <c r="V189" s="25" t="s">
        <v>24</v>
      </c>
    </row>
    <row r="190" spans="1:22" x14ac:dyDescent="0.25">
      <c r="A190" t="s">
        <v>55</v>
      </c>
      <c r="C190" s="121" t="s">
        <v>50</v>
      </c>
      <c r="D190" s="10">
        <f>0.023*E190</f>
        <v>10.131499999999999</v>
      </c>
      <c r="E190" s="10">
        <v>440.5</v>
      </c>
      <c r="F190" s="10">
        <v>1</v>
      </c>
      <c r="G190" s="29">
        <f>D190/E190</f>
        <v>2.2999999999999996E-2</v>
      </c>
      <c r="H190" s="9"/>
      <c r="I190" s="9"/>
      <c r="J190" s="10" t="s">
        <v>31</v>
      </c>
      <c r="K190" s="10">
        <v>262.29000000000002</v>
      </c>
      <c r="L190" s="30">
        <f>K190*G191</f>
        <v>6.0326699999999995</v>
      </c>
      <c r="M190" s="9" t="s">
        <v>30</v>
      </c>
      <c r="N190" s="9">
        <v>23</v>
      </c>
      <c r="O190" s="9">
        <v>0.88900000000000001</v>
      </c>
      <c r="P190" s="13">
        <f>N190*O190</f>
        <v>20.446999999999999</v>
      </c>
      <c r="Q190" s="10"/>
      <c r="R190" s="10"/>
      <c r="S190" s="9"/>
      <c r="T190" s="9"/>
      <c r="U190" s="9"/>
      <c r="V190" s="13">
        <f>T190*U190</f>
        <v>0</v>
      </c>
    </row>
    <row r="191" spans="1:22" x14ac:dyDescent="0.25">
      <c r="C191" s="10" t="s">
        <v>34</v>
      </c>
      <c r="D191" s="10">
        <f>E191*G191</f>
        <v>2.4872199999999998</v>
      </c>
      <c r="E191" s="10">
        <v>108.14</v>
      </c>
      <c r="F191" s="10">
        <v>1</v>
      </c>
      <c r="G191" s="29">
        <f>G190*F191</f>
        <v>2.2999999999999996E-2</v>
      </c>
      <c r="H191" s="1"/>
      <c r="I191" s="1"/>
      <c r="J191" s="34" t="s">
        <v>29</v>
      </c>
      <c r="K191" s="35">
        <v>174.16</v>
      </c>
      <c r="L191" s="30">
        <f>K191*G191</f>
        <v>4.005679999999999</v>
      </c>
      <c r="M191" s="1"/>
      <c r="N191" s="3"/>
      <c r="O191" s="3"/>
      <c r="P191" s="27">
        <f t="shared" ref="P191" si="28">N191*O191</f>
        <v>0</v>
      </c>
      <c r="Q191" s="10"/>
      <c r="R191" s="10"/>
      <c r="S191" s="9"/>
      <c r="T191" s="9"/>
      <c r="U191" s="9"/>
      <c r="V191" s="13">
        <f t="shared" ref="V191" si="29">T191*U191</f>
        <v>0</v>
      </c>
    </row>
    <row r="192" spans="1:22" x14ac:dyDescent="0.25">
      <c r="C192" s="12" t="s">
        <v>4</v>
      </c>
      <c r="D192" s="13">
        <f>SUM(D190:D191)</f>
        <v>12.61872</v>
      </c>
      <c r="E192" s="13">
        <f>SUM(E190:E191)</f>
        <v>548.64</v>
      </c>
      <c r="F192" s="12"/>
      <c r="G192" s="29">
        <f>SUM(G190:G191)</f>
        <v>4.5999999999999992E-2</v>
      </c>
      <c r="I192" s="13">
        <f>SUM(I190:I191)</f>
        <v>0</v>
      </c>
      <c r="L192" s="30">
        <f>SUM(L190:L191)</f>
        <v>10.038349999999998</v>
      </c>
      <c r="P192" s="13">
        <f>SUM(P190:P191)</f>
        <v>20.446999999999999</v>
      </c>
      <c r="R192" s="13">
        <f>SUM(R190:R191)</f>
        <v>0</v>
      </c>
      <c r="V192" s="13">
        <f>SUM(V190:V191)</f>
        <v>0</v>
      </c>
    </row>
    <row r="193" spans="1:22" x14ac:dyDescent="0.25">
      <c r="C193" s="5"/>
      <c r="D193" s="4"/>
      <c r="E193" s="4"/>
      <c r="F193" s="4"/>
      <c r="G193" s="5"/>
      <c r="H193" s="5"/>
      <c r="I193" s="5"/>
      <c r="M193" s="5"/>
      <c r="N193" s="5"/>
      <c r="O193" s="5"/>
      <c r="P193" s="5"/>
      <c r="Q193" s="5"/>
      <c r="R193" s="5"/>
      <c r="S193" s="5"/>
      <c r="T193" s="5"/>
      <c r="U193" s="5"/>
      <c r="V193" s="5"/>
    </row>
    <row r="194" spans="1:22" x14ac:dyDescent="0.25">
      <c r="C194" s="5"/>
      <c r="D194" s="4"/>
      <c r="E194" s="4"/>
      <c r="F194" s="4"/>
      <c r="G194" s="5"/>
      <c r="H194" s="5"/>
      <c r="K194" s="14" t="s">
        <v>56</v>
      </c>
      <c r="L194" s="66">
        <f>(T196/G190)*100</f>
        <v>90</v>
      </c>
      <c r="O194" s="5"/>
      <c r="P194" s="5"/>
      <c r="Q194" s="5"/>
      <c r="R194" s="5"/>
      <c r="S194" s="5"/>
    </row>
    <row r="195" spans="1:22" x14ac:dyDescent="0.25">
      <c r="C195" s="5"/>
      <c r="D195" s="4"/>
      <c r="E195" s="4"/>
      <c r="F195" s="4"/>
      <c r="G195" s="5"/>
      <c r="H195" s="5"/>
      <c r="K195" s="7" t="s">
        <v>57</v>
      </c>
      <c r="L195" s="65">
        <f>(S196/(E192)*100)</f>
        <v>96.715514727325754</v>
      </c>
      <c r="R195" s="6" t="s">
        <v>10</v>
      </c>
      <c r="S195" s="6" t="s">
        <v>11</v>
      </c>
      <c r="T195" s="6" t="s">
        <v>0</v>
      </c>
    </row>
    <row r="196" spans="1:22" x14ac:dyDescent="0.25">
      <c r="C196" s="5"/>
      <c r="D196" s="4"/>
      <c r="E196" s="4"/>
      <c r="F196" s="4"/>
      <c r="G196" s="5"/>
      <c r="H196" s="5"/>
      <c r="K196" s="14" t="s">
        <v>58</v>
      </c>
      <c r="L196" s="66">
        <f>(R196/D192)*100</f>
        <v>87.043963254593166</v>
      </c>
      <c r="P196" s="5"/>
      <c r="Q196" s="6" t="s">
        <v>3</v>
      </c>
      <c r="R196" s="11">
        <f>S196*T196</f>
        <v>10.983833999999998</v>
      </c>
      <c r="S196" s="11">
        <v>530.62</v>
      </c>
      <c r="T196" s="31">
        <f>G190*0.9</f>
        <v>2.0699999999999996E-2</v>
      </c>
    </row>
    <row r="197" spans="1:22" ht="17.25" x14ac:dyDescent="0.25">
      <c r="C197" s="5"/>
      <c r="D197" s="4"/>
      <c r="E197" s="4"/>
      <c r="F197" s="4"/>
      <c r="G197" s="5"/>
      <c r="H197" s="5"/>
      <c r="K197" s="7" t="s">
        <v>59</v>
      </c>
      <c r="L197" s="16">
        <f>(D192+I192+L192+P192+R192+V192)/R196</f>
        <v>3.9243191402929067</v>
      </c>
      <c r="O197" s="5"/>
      <c r="P197" s="5"/>
      <c r="S197" s="63"/>
      <c r="T197" s="4"/>
    </row>
    <row r="198" spans="1:22" ht="17.25" x14ac:dyDescent="0.25">
      <c r="C198" s="5"/>
      <c r="D198" s="4"/>
      <c r="E198" s="4"/>
      <c r="F198" s="4"/>
      <c r="G198" s="5"/>
      <c r="H198" s="5"/>
      <c r="I198" s="5"/>
      <c r="K198" s="17" t="s">
        <v>60</v>
      </c>
      <c r="L198" s="18">
        <f>(D192+I192+L192)/R196</f>
        <v>2.0627651510392457</v>
      </c>
      <c r="O198" s="5"/>
      <c r="P198" s="5"/>
      <c r="S198" s="5"/>
    </row>
    <row r="199" spans="1:22" ht="17.25" x14ac:dyDescent="0.25">
      <c r="C199" s="5"/>
      <c r="D199" s="4"/>
      <c r="E199" s="4"/>
      <c r="F199" s="4"/>
      <c r="G199" s="5"/>
      <c r="H199" s="5"/>
      <c r="I199" s="5"/>
      <c r="K199" s="19" t="s">
        <v>61</v>
      </c>
      <c r="L199" s="20">
        <f>(P192+V192)/R196</f>
        <v>1.8615539892536617</v>
      </c>
      <c r="M199" s="5"/>
      <c r="N199" s="5"/>
      <c r="O199" s="5"/>
      <c r="P199" s="5"/>
      <c r="U199" s="5"/>
      <c r="V199" s="5"/>
    </row>
    <row r="200" spans="1:22" x14ac:dyDescent="0.25">
      <c r="C200" s="8"/>
      <c r="D200"/>
      <c r="E200" s="4"/>
      <c r="F200" s="4"/>
      <c r="G200" s="5"/>
      <c r="H200" s="5"/>
      <c r="I200" s="5"/>
      <c r="K200" s="5"/>
      <c r="M200" s="5"/>
      <c r="N200" s="5"/>
      <c r="O200" s="5"/>
      <c r="P200" s="5"/>
      <c r="Q200" s="5"/>
      <c r="R200" s="5"/>
      <c r="S200" s="5"/>
      <c r="T200" s="5"/>
      <c r="U200" s="5"/>
      <c r="V200" s="5"/>
    </row>
    <row r="201" spans="1:22" x14ac:dyDescent="0.25">
      <c r="C201" s="8"/>
      <c r="D201"/>
      <c r="E201" s="4"/>
      <c r="F201" s="4"/>
      <c r="G201" s="5"/>
      <c r="H201" s="5"/>
      <c r="I201" s="5"/>
      <c r="M201" s="5"/>
      <c r="N201" s="5"/>
      <c r="O201" s="5"/>
      <c r="P201" s="5"/>
      <c r="Q201" s="5"/>
      <c r="R201" s="5"/>
      <c r="S201" s="5"/>
      <c r="T201" s="5"/>
      <c r="U201" s="5"/>
      <c r="V201" s="5"/>
    </row>
    <row r="202" spans="1:22" s="41" customFormat="1" x14ac:dyDescent="0.25">
      <c r="A202" s="40" t="s">
        <v>83</v>
      </c>
      <c r="D202" s="42"/>
      <c r="E202" s="42"/>
      <c r="F202" s="42"/>
    </row>
    <row r="203" spans="1:22" x14ac:dyDescent="0.25">
      <c r="B203" s="5"/>
      <c r="C203" s="8" t="s">
        <v>26</v>
      </c>
    </row>
    <row r="204" spans="1:22" ht="32.25" x14ac:dyDescent="0.25">
      <c r="C204" s="23" t="s">
        <v>13</v>
      </c>
      <c r="D204" s="26" t="s">
        <v>21</v>
      </c>
      <c r="E204" s="26" t="s">
        <v>14</v>
      </c>
      <c r="F204" s="23" t="s">
        <v>12</v>
      </c>
      <c r="G204" s="23" t="s">
        <v>15</v>
      </c>
      <c r="H204" s="24" t="s">
        <v>1</v>
      </c>
      <c r="I204" s="25" t="s">
        <v>25</v>
      </c>
      <c r="J204" s="23" t="s">
        <v>2</v>
      </c>
      <c r="K204" s="26" t="s">
        <v>32</v>
      </c>
      <c r="L204" s="26" t="s">
        <v>22</v>
      </c>
      <c r="M204" s="25" t="s">
        <v>7</v>
      </c>
      <c r="N204" s="25" t="s">
        <v>16</v>
      </c>
      <c r="O204" s="25" t="s">
        <v>17</v>
      </c>
      <c r="P204" s="25" t="s">
        <v>18</v>
      </c>
      <c r="Q204" s="26" t="s">
        <v>9</v>
      </c>
      <c r="R204" s="26" t="s">
        <v>23</v>
      </c>
      <c r="S204" s="25" t="s">
        <v>8</v>
      </c>
      <c r="T204" s="25" t="s">
        <v>19</v>
      </c>
      <c r="U204" s="25" t="s">
        <v>20</v>
      </c>
      <c r="V204" s="25" t="s">
        <v>24</v>
      </c>
    </row>
    <row r="205" spans="1:22" x14ac:dyDescent="0.25">
      <c r="A205" t="s">
        <v>51</v>
      </c>
      <c r="C205" s="121" t="s">
        <v>28</v>
      </c>
      <c r="D205" s="10">
        <f>0.023*E205</f>
        <v>2.8087599999999999</v>
      </c>
      <c r="E205" s="10">
        <v>122.12</v>
      </c>
      <c r="F205" s="10">
        <v>1</v>
      </c>
      <c r="G205" s="12">
        <f>D205/E205</f>
        <v>2.3E-2</v>
      </c>
      <c r="H205" s="9"/>
      <c r="I205" s="9"/>
      <c r="J205" s="10" t="s">
        <v>31</v>
      </c>
      <c r="K205" s="10">
        <v>262.29000000000002</v>
      </c>
      <c r="L205" s="30">
        <f>G206*K205</f>
        <v>6.0326700000000004</v>
      </c>
      <c r="M205" s="9" t="s">
        <v>30</v>
      </c>
      <c r="N205" s="9">
        <v>11.5</v>
      </c>
      <c r="O205" s="9">
        <v>0.88900000000000001</v>
      </c>
      <c r="P205" s="13">
        <f>N205*O205</f>
        <v>10.2235</v>
      </c>
      <c r="Q205" s="10"/>
      <c r="R205" s="10"/>
      <c r="S205" s="9"/>
      <c r="T205" s="9"/>
      <c r="U205" s="9"/>
      <c r="V205" s="13">
        <f>T205*U205</f>
        <v>0</v>
      </c>
    </row>
    <row r="206" spans="1:22" x14ac:dyDescent="0.25">
      <c r="C206" s="10" t="s">
        <v>34</v>
      </c>
      <c r="D206" s="10">
        <f>E206*G206</f>
        <v>2.4872199999999998</v>
      </c>
      <c r="E206" s="10">
        <v>108.14</v>
      </c>
      <c r="F206" s="10">
        <v>1</v>
      </c>
      <c r="G206" s="12">
        <f>G205*F206</f>
        <v>2.3E-2</v>
      </c>
      <c r="H206" s="1"/>
      <c r="I206" s="1"/>
      <c r="J206" s="34" t="s">
        <v>29</v>
      </c>
      <c r="K206" s="35">
        <v>174.16</v>
      </c>
      <c r="L206" s="30">
        <f>G206*K206</f>
        <v>4.0056799999999999</v>
      </c>
      <c r="M206" s="1"/>
      <c r="N206" s="3"/>
      <c r="O206" s="3"/>
      <c r="P206" s="12">
        <f t="shared" ref="P206" si="30">N206*O206</f>
        <v>0</v>
      </c>
      <c r="Q206" s="10"/>
      <c r="R206" s="10"/>
      <c r="S206" s="9"/>
      <c r="T206" s="9"/>
      <c r="U206" s="9"/>
      <c r="V206" s="13">
        <f t="shared" ref="V206" si="31">T206*U206</f>
        <v>0</v>
      </c>
    </row>
    <row r="207" spans="1:22" x14ac:dyDescent="0.25">
      <c r="C207" s="12" t="s">
        <v>4</v>
      </c>
      <c r="D207" s="13">
        <f>SUM(D205:D206)</f>
        <v>5.2959800000000001</v>
      </c>
      <c r="E207" s="13">
        <f>SUM(E205:E206)</f>
        <v>230.26</v>
      </c>
      <c r="F207" s="12"/>
      <c r="G207" s="12">
        <f>SUM(G205:G206)</f>
        <v>4.5999999999999999E-2</v>
      </c>
      <c r="I207" s="32">
        <f>SUM(I205:I206)</f>
        <v>0</v>
      </c>
      <c r="L207" s="33">
        <f>SUM(L205:L206)</f>
        <v>10.038350000000001</v>
      </c>
      <c r="P207" s="32">
        <f>SUM(P205:P206)</f>
        <v>10.2235</v>
      </c>
      <c r="R207" s="32">
        <f>SUM(R205:R206)</f>
        <v>0</v>
      </c>
      <c r="V207" s="32">
        <f>SUM(V205:V206)</f>
        <v>0</v>
      </c>
    </row>
    <row r="208" spans="1:22" x14ac:dyDescent="0.25">
      <c r="C208" s="5"/>
      <c r="D208" s="4"/>
      <c r="E208" s="4"/>
      <c r="F208" s="4"/>
      <c r="G208" s="5"/>
      <c r="H208" s="5"/>
      <c r="I208" s="5"/>
      <c r="M208" s="5"/>
      <c r="N208" s="5"/>
      <c r="O208" s="5"/>
      <c r="P208" s="5"/>
      <c r="Q208" s="5"/>
      <c r="R208" s="5"/>
      <c r="S208" s="5"/>
      <c r="T208" s="5"/>
      <c r="U208" s="5"/>
      <c r="V208" s="5"/>
    </row>
    <row r="209" spans="1:22" x14ac:dyDescent="0.25">
      <c r="C209" s="5"/>
      <c r="D209" s="4"/>
      <c r="E209" s="4"/>
      <c r="F209" s="4"/>
      <c r="G209" s="5"/>
      <c r="H209" s="5"/>
      <c r="K209" s="14" t="s">
        <v>56</v>
      </c>
      <c r="L209" s="66">
        <f>(T211/G205)*100</f>
        <v>90</v>
      </c>
      <c r="O209" s="5"/>
      <c r="P209" s="5"/>
      <c r="Q209" s="5"/>
      <c r="R209" s="5"/>
      <c r="S209" s="5"/>
    </row>
    <row r="210" spans="1:22" x14ac:dyDescent="0.25">
      <c r="C210" s="5"/>
      <c r="D210" s="4"/>
      <c r="E210" s="4"/>
      <c r="F210" s="4"/>
      <c r="G210" s="5"/>
      <c r="H210" s="5"/>
      <c r="K210" s="7" t="s">
        <v>57</v>
      </c>
      <c r="L210" s="65">
        <f>(S211/(E207)*100)</f>
        <v>92.178407018153393</v>
      </c>
      <c r="R210" s="6" t="s">
        <v>10</v>
      </c>
      <c r="S210" s="6" t="s">
        <v>11</v>
      </c>
      <c r="T210" s="6" t="s">
        <v>0</v>
      </c>
    </row>
    <row r="211" spans="1:22" x14ac:dyDescent="0.25">
      <c r="C211" s="5"/>
      <c r="D211" s="4"/>
      <c r="E211" s="4"/>
      <c r="F211" s="4"/>
      <c r="G211" s="5"/>
      <c r="H211" s="5"/>
      <c r="K211" s="14" t="s">
        <v>58</v>
      </c>
      <c r="L211" s="66">
        <f>(R211/D207)*100</f>
        <v>82.96056631633806</v>
      </c>
      <c r="P211" s="5"/>
      <c r="Q211" s="6" t="s">
        <v>3</v>
      </c>
      <c r="R211" s="11">
        <f>S211*T211</f>
        <v>4.3935750000000002</v>
      </c>
      <c r="S211" s="11">
        <v>212.25</v>
      </c>
      <c r="T211" s="31">
        <f>G205*0.9</f>
        <v>2.07E-2</v>
      </c>
    </row>
    <row r="212" spans="1:22" ht="17.25" x14ac:dyDescent="0.25">
      <c r="C212" s="5"/>
      <c r="D212" s="4"/>
      <c r="E212" s="4"/>
      <c r="F212" s="4"/>
      <c r="G212" s="5"/>
      <c r="H212" s="5"/>
      <c r="K212" s="7" t="s">
        <v>59</v>
      </c>
      <c r="L212" s="16">
        <f>(D207+I207+L207+P207+R207+V207)/R211</f>
        <v>5.8170920036644418</v>
      </c>
      <c r="O212" s="5"/>
      <c r="P212" s="5"/>
      <c r="S212" s="63"/>
      <c r="T212" s="4"/>
    </row>
    <row r="213" spans="1:22" ht="17.25" x14ac:dyDescent="0.25">
      <c r="C213" s="5"/>
      <c r="D213" s="4"/>
      <c r="E213" s="4"/>
      <c r="F213" s="4"/>
      <c r="G213" s="5"/>
      <c r="H213" s="5"/>
      <c r="I213" s="5"/>
      <c r="K213" s="17" t="s">
        <v>60</v>
      </c>
      <c r="L213" s="18">
        <f>(D207+I207+L207)/R211</f>
        <v>3.4901714435283342</v>
      </c>
      <c r="O213" s="5"/>
      <c r="P213" s="5"/>
      <c r="S213" s="5"/>
    </row>
    <row r="214" spans="1:22" ht="17.25" x14ac:dyDescent="0.25">
      <c r="C214" s="5"/>
      <c r="D214" s="4"/>
      <c r="E214" s="4"/>
      <c r="F214" s="4"/>
      <c r="G214" s="5"/>
      <c r="H214" s="5"/>
      <c r="I214" s="5"/>
      <c r="K214" s="19" t="s">
        <v>61</v>
      </c>
      <c r="L214" s="20">
        <f>(P207+V207)/R211</f>
        <v>2.3269205601361076</v>
      </c>
      <c r="M214" s="5"/>
      <c r="N214" s="115" t="s">
        <v>131</v>
      </c>
      <c r="O214" s="17">
        <f>G205/N205*1000</f>
        <v>2</v>
      </c>
      <c r="P214" s="5"/>
      <c r="U214" s="5"/>
      <c r="V214" s="5"/>
    </row>
    <row r="215" spans="1:22" x14ac:dyDescent="0.25">
      <c r="C215" s="8"/>
      <c r="D215"/>
      <c r="E215" s="4"/>
      <c r="F215" s="4"/>
      <c r="G215" s="5"/>
      <c r="H215" s="5"/>
      <c r="I215" s="5"/>
      <c r="K215" s="5"/>
      <c r="M215" s="5"/>
      <c r="N215" s="5"/>
      <c r="O215" s="5"/>
      <c r="P215" s="5"/>
      <c r="Q215" s="5"/>
      <c r="R215" s="5"/>
      <c r="S215" s="5"/>
      <c r="T215" s="5"/>
      <c r="U215" s="5"/>
      <c r="V215" s="5"/>
    </row>
    <row r="216" spans="1:22" x14ac:dyDescent="0.25">
      <c r="B216" s="8"/>
      <c r="C216" s="8" t="s">
        <v>26</v>
      </c>
    </row>
    <row r="217" spans="1:22" ht="32.25" x14ac:dyDescent="0.25">
      <c r="C217" s="23" t="s">
        <v>13</v>
      </c>
      <c r="D217" s="26" t="s">
        <v>21</v>
      </c>
      <c r="E217" s="26" t="s">
        <v>14</v>
      </c>
      <c r="F217" s="23" t="s">
        <v>12</v>
      </c>
      <c r="G217" s="23" t="s">
        <v>15</v>
      </c>
      <c r="H217" s="24" t="s">
        <v>1</v>
      </c>
      <c r="I217" s="25" t="s">
        <v>25</v>
      </c>
      <c r="J217" s="23" t="s">
        <v>2</v>
      </c>
      <c r="K217" s="26" t="s">
        <v>14</v>
      </c>
      <c r="L217" s="26" t="s">
        <v>22</v>
      </c>
      <c r="M217" s="25" t="s">
        <v>7</v>
      </c>
      <c r="N217" s="25" t="s">
        <v>16</v>
      </c>
      <c r="O217" s="25" t="s">
        <v>17</v>
      </c>
      <c r="P217" s="25" t="s">
        <v>18</v>
      </c>
      <c r="Q217" s="26" t="s">
        <v>9</v>
      </c>
      <c r="R217" s="26" t="s">
        <v>23</v>
      </c>
      <c r="S217" s="25" t="s">
        <v>8</v>
      </c>
      <c r="T217" s="25" t="s">
        <v>19</v>
      </c>
      <c r="U217" s="25" t="s">
        <v>20</v>
      </c>
      <c r="V217" s="25" t="s">
        <v>24</v>
      </c>
    </row>
    <row r="218" spans="1:22" x14ac:dyDescent="0.25">
      <c r="A218" t="s">
        <v>52</v>
      </c>
      <c r="C218" s="121" t="s">
        <v>33</v>
      </c>
      <c r="D218" s="10">
        <f>0.023*E218</f>
        <v>3.6011099999999998</v>
      </c>
      <c r="E218" s="10">
        <v>156.57</v>
      </c>
      <c r="F218" s="10">
        <v>1</v>
      </c>
      <c r="G218" s="29">
        <f>D218/E218</f>
        <v>2.3E-2</v>
      </c>
      <c r="H218" s="9"/>
      <c r="I218" s="9"/>
      <c r="J218" s="10" t="s">
        <v>31</v>
      </c>
      <c r="K218" s="10">
        <v>262.29000000000002</v>
      </c>
      <c r="L218" s="30">
        <f>K218*G219</f>
        <v>6.0326700000000004</v>
      </c>
      <c r="M218" s="9" t="s">
        <v>30</v>
      </c>
      <c r="N218" s="9">
        <v>11.5</v>
      </c>
      <c r="O218" s="9">
        <v>0.88900000000000001</v>
      </c>
      <c r="P218" s="13">
        <f>N218*O218</f>
        <v>10.2235</v>
      </c>
      <c r="Q218" s="10"/>
      <c r="R218" s="10"/>
      <c r="S218" s="9"/>
      <c r="T218" s="9"/>
      <c r="U218" s="9"/>
      <c r="V218" s="13">
        <f>T218*U218</f>
        <v>0</v>
      </c>
    </row>
    <row r="219" spans="1:22" x14ac:dyDescent="0.25">
      <c r="C219" s="10" t="s">
        <v>34</v>
      </c>
      <c r="D219" s="10">
        <f>E219*G219</f>
        <v>2.4872199999999998</v>
      </c>
      <c r="E219" s="10">
        <v>108.14</v>
      </c>
      <c r="F219" s="10">
        <v>1</v>
      </c>
      <c r="G219" s="29">
        <f>G218*F219</f>
        <v>2.3E-2</v>
      </c>
      <c r="H219" s="1"/>
      <c r="I219" s="1"/>
      <c r="J219" s="34" t="s">
        <v>29</v>
      </c>
      <c r="K219" s="35">
        <v>174.16</v>
      </c>
      <c r="L219" s="30">
        <f>K219*G219</f>
        <v>4.0056799999999999</v>
      </c>
      <c r="M219" s="1"/>
      <c r="N219" s="3"/>
      <c r="O219" s="3"/>
      <c r="P219" s="27">
        <f t="shared" ref="P219" si="32">N219*O219</f>
        <v>0</v>
      </c>
      <c r="Q219" s="10"/>
      <c r="R219" s="10"/>
      <c r="S219" s="9"/>
      <c r="T219" s="9"/>
      <c r="U219" s="9"/>
      <c r="V219" s="13">
        <f t="shared" ref="V219" si="33">T219*U219</f>
        <v>0</v>
      </c>
    </row>
    <row r="220" spans="1:22" x14ac:dyDescent="0.25">
      <c r="C220" s="12" t="s">
        <v>4</v>
      </c>
      <c r="D220" s="13">
        <f>SUM(D218:D219)</f>
        <v>6.0883299999999991</v>
      </c>
      <c r="E220" s="13">
        <f>SUM(E218:E219)</f>
        <v>264.70999999999998</v>
      </c>
      <c r="F220" s="12"/>
      <c r="G220" s="29">
        <f>SUM(G218:G219)</f>
        <v>4.5999999999999999E-2</v>
      </c>
      <c r="I220" s="13">
        <f>SUM(I218:I219)</f>
        <v>0</v>
      </c>
      <c r="L220" s="30">
        <f>SUM(L218:L219)</f>
        <v>10.038350000000001</v>
      </c>
      <c r="P220" s="13">
        <f>SUM(P218:P219)</f>
        <v>10.2235</v>
      </c>
      <c r="R220" s="13">
        <f>SUM(R218:R219)</f>
        <v>0</v>
      </c>
      <c r="V220" s="13">
        <f>SUM(V218:V219)</f>
        <v>0</v>
      </c>
    </row>
    <row r="221" spans="1:22" x14ac:dyDescent="0.25">
      <c r="C221" s="5"/>
      <c r="D221" s="4"/>
      <c r="E221" s="4"/>
      <c r="F221" s="4"/>
      <c r="G221" s="5"/>
      <c r="H221" s="5"/>
      <c r="I221" s="5"/>
      <c r="M221" s="5"/>
      <c r="N221" s="5"/>
      <c r="O221" s="5"/>
      <c r="P221" s="5"/>
      <c r="Q221" s="5"/>
      <c r="R221" s="5"/>
      <c r="S221" s="5"/>
      <c r="T221" s="5"/>
      <c r="U221" s="5"/>
      <c r="V221" s="5"/>
    </row>
    <row r="222" spans="1:22" x14ac:dyDescent="0.25">
      <c r="B222" s="5"/>
      <c r="C222" s="5"/>
      <c r="D222" s="4"/>
      <c r="E222" s="4"/>
      <c r="F222" s="4"/>
      <c r="G222" s="5"/>
      <c r="H222" s="5"/>
      <c r="K222" s="14" t="s">
        <v>56</v>
      </c>
      <c r="L222" s="66">
        <f>(T224/G218)*100</f>
        <v>90</v>
      </c>
      <c r="O222" s="5"/>
      <c r="P222" s="5"/>
      <c r="Q222" s="5"/>
      <c r="R222" s="5"/>
      <c r="S222" s="5"/>
    </row>
    <row r="223" spans="1:22" x14ac:dyDescent="0.25">
      <c r="B223" s="5"/>
      <c r="C223" s="5"/>
      <c r="D223" s="4"/>
      <c r="E223" s="4"/>
      <c r="F223" s="4"/>
      <c r="G223" s="5"/>
      <c r="H223" s="5"/>
      <c r="K223" s="7" t="s">
        <v>57</v>
      </c>
      <c r="L223" s="65">
        <f>(S224/(E220)*100)</f>
        <v>93.19255033810586</v>
      </c>
      <c r="R223" s="6" t="s">
        <v>10</v>
      </c>
      <c r="S223" s="6" t="s">
        <v>11</v>
      </c>
      <c r="T223" s="6" t="s">
        <v>0</v>
      </c>
    </row>
    <row r="224" spans="1:22" x14ac:dyDescent="0.25">
      <c r="B224" s="5"/>
      <c r="C224" s="5"/>
      <c r="D224" s="4"/>
      <c r="E224" s="4"/>
      <c r="F224" s="4"/>
      <c r="G224" s="5"/>
      <c r="H224" s="5"/>
      <c r="K224" s="14" t="s">
        <v>58</v>
      </c>
      <c r="L224" s="66">
        <f>(R224/D220)*100</f>
        <v>83.873295304295283</v>
      </c>
      <c r="P224" s="5"/>
      <c r="Q224" s="6" t="s">
        <v>3</v>
      </c>
      <c r="R224" s="11">
        <f>S224*T224</f>
        <v>5.1064829999999999</v>
      </c>
      <c r="S224" s="11">
        <v>246.69</v>
      </c>
      <c r="T224" s="31">
        <f>G218*0.9</f>
        <v>2.07E-2</v>
      </c>
    </row>
    <row r="225" spans="1:22" ht="17.25" x14ac:dyDescent="0.25">
      <c r="B225" s="5"/>
      <c r="C225" s="5"/>
      <c r="D225" s="4"/>
      <c r="E225" s="4"/>
      <c r="F225" s="4"/>
      <c r="G225" s="5"/>
      <c r="H225" s="5"/>
      <c r="K225" s="7" t="s">
        <v>59</v>
      </c>
      <c r="L225" s="16">
        <f>(D220+I220+L220+P220+R220+V220)/R224</f>
        <v>5.1601425090419379</v>
      </c>
      <c r="O225" s="5"/>
      <c r="P225" s="5"/>
      <c r="S225" s="63"/>
      <c r="T225" s="4"/>
    </row>
    <row r="226" spans="1:22" ht="17.25" x14ac:dyDescent="0.25">
      <c r="B226" s="5"/>
      <c r="C226" s="5"/>
      <c r="D226" s="4"/>
      <c r="E226" s="4"/>
      <c r="F226" s="4"/>
      <c r="G226" s="5"/>
      <c r="H226" s="5"/>
      <c r="I226" s="5"/>
      <c r="K226" s="17" t="s">
        <v>60</v>
      </c>
      <c r="L226" s="18">
        <f>(D220+I220+L220)/R224</f>
        <v>3.1580796411150298</v>
      </c>
      <c r="O226" s="5"/>
      <c r="P226" s="5"/>
      <c r="S226" s="5"/>
    </row>
    <row r="227" spans="1:22" ht="17.25" x14ac:dyDescent="0.25">
      <c r="B227" s="5"/>
      <c r="C227" s="5"/>
      <c r="D227" s="4"/>
      <c r="E227" s="4"/>
      <c r="F227" s="4"/>
      <c r="G227" s="5"/>
      <c r="H227" s="5"/>
      <c r="I227" s="5"/>
      <c r="K227" s="19" t="s">
        <v>61</v>
      </c>
      <c r="L227" s="20">
        <f>(P220+V220)/R224</f>
        <v>2.0020628679269077</v>
      </c>
      <c r="M227" s="5"/>
      <c r="N227" s="5"/>
      <c r="O227" s="5"/>
      <c r="P227" s="5"/>
      <c r="U227" s="5"/>
      <c r="V227" s="5"/>
    </row>
    <row r="228" spans="1:22" x14ac:dyDescent="0.25">
      <c r="B228" s="5"/>
      <c r="C228" s="8"/>
      <c r="D228"/>
      <c r="E228" s="4"/>
      <c r="F228" s="4"/>
      <c r="G228" s="5"/>
      <c r="H228" s="5"/>
      <c r="I228" s="5"/>
      <c r="K228" s="5"/>
      <c r="M228" s="5"/>
      <c r="N228" s="5"/>
      <c r="O228" s="5"/>
      <c r="P228" s="5"/>
      <c r="Q228" s="5"/>
      <c r="R228" s="5"/>
      <c r="S228" s="5"/>
      <c r="T228" s="5"/>
      <c r="U228" s="5"/>
      <c r="V228" s="5"/>
    </row>
    <row r="229" spans="1:22" x14ac:dyDescent="0.25">
      <c r="B229" s="5"/>
      <c r="C229" s="8" t="s">
        <v>26</v>
      </c>
    </row>
    <row r="230" spans="1:22" ht="32.25" x14ac:dyDescent="0.25">
      <c r="C230" s="23" t="s">
        <v>13</v>
      </c>
      <c r="D230" s="26" t="s">
        <v>21</v>
      </c>
      <c r="E230" s="26" t="s">
        <v>14</v>
      </c>
      <c r="F230" s="23" t="s">
        <v>12</v>
      </c>
      <c r="G230" s="23" t="s">
        <v>15</v>
      </c>
      <c r="H230" s="24" t="s">
        <v>1</v>
      </c>
      <c r="I230" s="25" t="s">
        <v>25</v>
      </c>
      <c r="J230" s="23" t="s">
        <v>2</v>
      </c>
      <c r="K230" s="26" t="s">
        <v>14</v>
      </c>
      <c r="L230" s="26" t="s">
        <v>22</v>
      </c>
      <c r="M230" s="25" t="s">
        <v>7</v>
      </c>
      <c r="N230" s="25" t="s">
        <v>16</v>
      </c>
      <c r="O230" s="25" t="s">
        <v>17</v>
      </c>
      <c r="P230" s="25" t="s">
        <v>18</v>
      </c>
      <c r="Q230" s="26" t="s">
        <v>9</v>
      </c>
      <c r="R230" s="26" t="s">
        <v>23</v>
      </c>
      <c r="S230" s="25" t="s">
        <v>8</v>
      </c>
      <c r="T230" s="25" t="s">
        <v>19</v>
      </c>
      <c r="U230" s="25" t="s">
        <v>20</v>
      </c>
      <c r="V230" s="25" t="s">
        <v>24</v>
      </c>
    </row>
    <row r="231" spans="1:22" x14ac:dyDescent="0.25">
      <c r="A231" t="s">
        <v>53</v>
      </c>
      <c r="C231" s="121" t="s">
        <v>35</v>
      </c>
      <c r="D231" s="10">
        <f>0.023*E231</f>
        <v>4.8799099999999997</v>
      </c>
      <c r="E231" s="10">
        <v>212.17</v>
      </c>
      <c r="F231" s="10">
        <v>1</v>
      </c>
      <c r="G231" s="29">
        <f>D231/E231</f>
        <v>2.3E-2</v>
      </c>
      <c r="H231" s="9"/>
      <c r="I231" s="9"/>
      <c r="J231" s="10" t="s">
        <v>31</v>
      </c>
      <c r="K231" s="10">
        <v>262.29000000000002</v>
      </c>
      <c r="L231" s="30">
        <f>K231*G232</f>
        <v>6.0326700000000004</v>
      </c>
      <c r="M231" s="9" t="s">
        <v>30</v>
      </c>
      <c r="N231" s="9">
        <v>11.5</v>
      </c>
      <c r="O231" s="9">
        <v>0.88900000000000001</v>
      </c>
      <c r="P231" s="13">
        <f>N231*O231</f>
        <v>10.2235</v>
      </c>
      <c r="Q231" s="10"/>
      <c r="R231" s="10"/>
      <c r="S231" s="9"/>
      <c r="T231" s="9"/>
      <c r="U231" s="9"/>
      <c r="V231" s="13">
        <f>T231*U231</f>
        <v>0</v>
      </c>
    </row>
    <row r="232" spans="1:22" x14ac:dyDescent="0.25">
      <c r="C232" s="10" t="s">
        <v>34</v>
      </c>
      <c r="D232" s="10">
        <f>E232*G232</f>
        <v>2.4872199999999998</v>
      </c>
      <c r="E232" s="10">
        <v>108.14</v>
      </c>
      <c r="F232" s="10">
        <v>1</v>
      </c>
      <c r="G232" s="29">
        <f>G231*F232</f>
        <v>2.3E-2</v>
      </c>
      <c r="H232" s="1"/>
      <c r="I232" s="1"/>
      <c r="J232" s="34" t="s">
        <v>29</v>
      </c>
      <c r="K232" s="35">
        <v>174.16</v>
      </c>
      <c r="L232" s="30">
        <f>K232*G232</f>
        <v>4.0056799999999999</v>
      </c>
      <c r="M232" s="1"/>
      <c r="N232" s="3"/>
      <c r="O232" s="3"/>
      <c r="P232" s="27">
        <f t="shared" ref="P232" si="34">N232*O232</f>
        <v>0</v>
      </c>
      <c r="Q232" s="10"/>
      <c r="R232" s="10"/>
      <c r="S232" s="9"/>
      <c r="T232" s="9"/>
      <c r="U232" s="9"/>
      <c r="V232" s="13">
        <f t="shared" ref="V232" si="35">T232*U232</f>
        <v>0</v>
      </c>
    </row>
    <row r="233" spans="1:22" x14ac:dyDescent="0.25">
      <c r="C233" s="12" t="s">
        <v>4</v>
      </c>
      <c r="D233" s="13">
        <f>SUM(D231:D232)</f>
        <v>7.3671299999999995</v>
      </c>
      <c r="E233" s="13">
        <f>SUM(E231:E232)</f>
        <v>320.31</v>
      </c>
      <c r="F233" s="12"/>
      <c r="G233" s="29">
        <f>SUM(G231:G232)</f>
        <v>4.5999999999999999E-2</v>
      </c>
      <c r="I233" s="13">
        <f>SUM(I231:I232)</f>
        <v>0</v>
      </c>
      <c r="L233" s="30">
        <f>SUM(L231:L232)</f>
        <v>10.038350000000001</v>
      </c>
      <c r="P233" s="13">
        <f>SUM(P231:P232)</f>
        <v>10.2235</v>
      </c>
      <c r="R233" s="13">
        <f>SUM(R231:R232)</f>
        <v>0</v>
      </c>
      <c r="V233" s="13">
        <f>SUM(V231:V232)</f>
        <v>0</v>
      </c>
    </row>
    <row r="234" spans="1:22" x14ac:dyDescent="0.25">
      <c r="C234" s="5"/>
      <c r="D234" s="4"/>
      <c r="E234" s="4"/>
      <c r="F234" s="4"/>
      <c r="G234" s="5"/>
      <c r="H234" s="5"/>
      <c r="I234" s="5"/>
      <c r="M234" s="5"/>
      <c r="N234" s="5"/>
      <c r="O234" s="5"/>
      <c r="P234" s="5"/>
      <c r="Q234" s="5"/>
      <c r="R234" s="5"/>
      <c r="S234" s="5"/>
      <c r="T234" s="5"/>
      <c r="U234" s="5"/>
      <c r="V234" s="5"/>
    </row>
    <row r="235" spans="1:22" x14ac:dyDescent="0.25">
      <c r="C235" s="5"/>
      <c r="D235" s="4"/>
      <c r="E235" s="4"/>
      <c r="F235" s="4"/>
      <c r="G235" s="5"/>
      <c r="H235" s="5"/>
      <c r="K235" s="14" t="s">
        <v>56</v>
      </c>
      <c r="L235" s="66">
        <f>(T237/G231)*100</f>
        <v>90</v>
      </c>
      <c r="O235" s="5"/>
      <c r="P235" s="5"/>
      <c r="Q235" s="5"/>
      <c r="R235" s="5"/>
      <c r="S235" s="5"/>
    </row>
    <row r="236" spans="1:22" x14ac:dyDescent="0.25">
      <c r="C236" s="5"/>
      <c r="D236" s="4"/>
      <c r="E236" s="4"/>
      <c r="F236" s="4"/>
      <c r="G236" s="5"/>
      <c r="H236" s="5"/>
      <c r="K236" s="7" t="s">
        <v>57</v>
      </c>
      <c r="L236" s="65">
        <f>(S237/(E233)*100)</f>
        <v>94.358590115825294</v>
      </c>
      <c r="R236" s="6" t="s">
        <v>10</v>
      </c>
      <c r="S236" s="6" t="s">
        <v>11</v>
      </c>
      <c r="T236" s="6" t="s">
        <v>0</v>
      </c>
    </row>
    <row r="237" spans="1:22" x14ac:dyDescent="0.25">
      <c r="C237" s="5"/>
      <c r="D237" s="4"/>
      <c r="E237" s="4"/>
      <c r="F237" s="4"/>
      <c r="G237" s="5"/>
      <c r="H237" s="5"/>
      <c r="K237" s="14" t="s">
        <v>58</v>
      </c>
      <c r="L237" s="66">
        <f>(R237/D233)*100</f>
        <v>84.922731104242771</v>
      </c>
      <c r="P237" s="5"/>
      <c r="Q237" s="6" t="s">
        <v>3</v>
      </c>
      <c r="R237" s="11">
        <f>S237*T237</f>
        <v>6.2563680000000002</v>
      </c>
      <c r="S237" s="11">
        <v>302.24</v>
      </c>
      <c r="T237" s="31">
        <f>G231*0.9</f>
        <v>2.07E-2</v>
      </c>
    </row>
    <row r="238" spans="1:22" ht="17.25" x14ac:dyDescent="0.25">
      <c r="C238" s="5"/>
      <c r="D238" s="4"/>
      <c r="E238" s="4"/>
      <c r="F238" s="4"/>
      <c r="G238" s="5"/>
      <c r="H238" s="5"/>
      <c r="K238" s="7" t="s">
        <v>59</v>
      </c>
      <c r="L238" s="16">
        <f>(D233+I233+L233+P233+R233+V233)/R237</f>
        <v>4.4161372860419972</v>
      </c>
      <c r="O238" s="5"/>
      <c r="P238" s="5"/>
      <c r="S238" s="63"/>
      <c r="T238" s="4"/>
    </row>
    <row r="239" spans="1:22" ht="17.25" x14ac:dyDescent="0.25">
      <c r="C239" s="5"/>
      <c r="D239" s="4"/>
      <c r="E239" s="4"/>
      <c r="F239" s="4"/>
      <c r="G239" s="5"/>
      <c r="H239" s="5"/>
      <c r="I239" s="5"/>
      <c r="K239" s="17" t="s">
        <v>60</v>
      </c>
      <c r="L239" s="18">
        <f>(D233+I233+L233)/R237</f>
        <v>2.7820422328098346</v>
      </c>
      <c r="O239" s="5"/>
      <c r="P239" s="5"/>
      <c r="S239" s="5"/>
    </row>
    <row r="240" spans="1:22" ht="17.25" x14ac:dyDescent="0.25">
      <c r="C240" s="5"/>
      <c r="D240" s="4"/>
      <c r="E240" s="4"/>
      <c r="F240" s="4"/>
      <c r="G240" s="5"/>
      <c r="H240" s="5"/>
      <c r="I240" s="5"/>
      <c r="K240" s="19" t="s">
        <v>61</v>
      </c>
      <c r="L240" s="20">
        <f>(P233+V233)/R237</f>
        <v>1.6340950532321628</v>
      </c>
      <c r="M240" s="5"/>
      <c r="N240" s="5"/>
      <c r="O240" s="5"/>
      <c r="P240" s="5"/>
      <c r="U240" s="5"/>
      <c r="V240" s="5"/>
    </row>
    <row r="241" spans="1:22" x14ac:dyDescent="0.25">
      <c r="C241" s="8"/>
      <c r="D241"/>
      <c r="E241" s="4"/>
      <c r="F241" s="4"/>
      <c r="G241" s="5"/>
      <c r="H241" s="5"/>
      <c r="I241" s="5"/>
      <c r="K241" s="5"/>
      <c r="M241" s="5"/>
      <c r="N241" s="5"/>
      <c r="O241" s="5"/>
      <c r="P241" s="5"/>
      <c r="Q241" s="5"/>
      <c r="R241" s="5"/>
      <c r="S241" s="5"/>
      <c r="T241" s="5"/>
      <c r="U241" s="5"/>
      <c r="V241" s="5"/>
    </row>
    <row r="242" spans="1:22" x14ac:dyDescent="0.25">
      <c r="B242" s="5"/>
      <c r="C242" s="8" t="s">
        <v>26</v>
      </c>
    </row>
    <row r="243" spans="1:22" ht="32.25" x14ac:dyDescent="0.25">
      <c r="C243" s="23" t="s">
        <v>13</v>
      </c>
      <c r="D243" s="26" t="s">
        <v>21</v>
      </c>
      <c r="E243" s="26" t="s">
        <v>14</v>
      </c>
      <c r="F243" s="23" t="s">
        <v>12</v>
      </c>
      <c r="G243" s="23" t="s">
        <v>15</v>
      </c>
      <c r="H243" s="24" t="s">
        <v>1</v>
      </c>
      <c r="I243" s="25" t="s">
        <v>25</v>
      </c>
      <c r="J243" s="23" t="s">
        <v>2</v>
      </c>
      <c r="K243" s="26" t="s">
        <v>14</v>
      </c>
      <c r="L243" s="26" t="s">
        <v>22</v>
      </c>
      <c r="M243" s="25" t="s">
        <v>7</v>
      </c>
      <c r="N243" s="25" t="s">
        <v>16</v>
      </c>
      <c r="O243" s="25" t="s">
        <v>17</v>
      </c>
      <c r="P243" s="25" t="s">
        <v>18</v>
      </c>
      <c r="Q243" s="26" t="s">
        <v>9</v>
      </c>
      <c r="R243" s="26" t="s">
        <v>23</v>
      </c>
      <c r="S243" s="25" t="s">
        <v>8</v>
      </c>
      <c r="T243" s="25" t="s">
        <v>19</v>
      </c>
      <c r="U243" s="25" t="s">
        <v>20</v>
      </c>
      <c r="V243" s="25" t="s">
        <v>24</v>
      </c>
    </row>
    <row r="244" spans="1:22" ht="30" x14ac:dyDescent="0.25">
      <c r="A244" t="s">
        <v>54</v>
      </c>
      <c r="C244" s="123" t="s">
        <v>132</v>
      </c>
      <c r="D244" s="10">
        <f>0.023*E244</f>
        <v>7.1477099999999991</v>
      </c>
      <c r="E244" s="10">
        <v>310.77</v>
      </c>
      <c r="F244" s="10">
        <v>1</v>
      </c>
      <c r="G244" s="29">
        <f>D244/E244</f>
        <v>2.3E-2</v>
      </c>
      <c r="H244" s="9"/>
      <c r="I244" s="9"/>
      <c r="J244" s="10" t="s">
        <v>31</v>
      </c>
      <c r="K244" s="10">
        <v>262.29000000000002</v>
      </c>
      <c r="L244" s="30">
        <f>K244*G245</f>
        <v>6.0326700000000004</v>
      </c>
      <c r="M244" s="9" t="s">
        <v>30</v>
      </c>
      <c r="N244" s="9">
        <v>11.5</v>
      </c>
      <c r="O244" s="9">
        <v>0.88900000000000001</v>
      </c>
      <c r="P244" s="13">
        <f>N244*O244</f>
        <v>10.2235</v>
      </c>
      <c r="Q244" s="10"/>
      <c r="R244" s="10"/>
      <c r="S244" s="9"/>
      <c r="T244" s="9"/>
      <c r="U244" s="9"/>
      <c r="V244" s="13">
        <f>T244*U244</f>
        <v>0</v>
      </c>
    </row>
    <row r="245" spans="1:22" x14ac:dyDescent="0.25">
      <c r="C245" s="10" t="s">
        <v>34</v>
      </c>
      <c r="D245" s="10">
        <f>E245*G245</f>
        <v>2.4872199999999998</v>
      </c>
      <c r="E245" s="10">
        <v>108.14</v>
      </c>
      <c r="F245" s="10">
        <v>1</v>
      </c>
      <c r="G245" s="29">
        <f>G244*F245</f>
        <v>2.3E-2</v>
      </c>
      <c r="H245" s="1"/>
      <c r="I245" s="1"/>
      <c r="J245" s="34" t="s">
        <v>29</v>
      </c>
      <c r="K245" s="35">
        <v>174.16</v>
      </c>
      <c r="L245" s="30">
        <f>K245*G245</f>
        <v>4.0056799999999999</v>
      </c>
      <c r="M245" s="1"/>
      <c r="N245" s="3"/>
      <c r="O245" s="3"/>
      <c r="P245" s="27">
        <f t="shared" ref="P245" si="36">N245*O245</f>
        <v>0</v>
      </c>
      <c r="Q245" s="10"/>
      <c r="R245" s="10"/>
      <c r="S245" s="9"/>
      <c r="T245" s="9"/>
      <c r="U245" s="9"/>
      <c r="V245" s="13">
        <f t="shared" ref="V245" si="37">T245*U245</f>
        <v>0</v>
      </c>
    </row>
    <row r="246" spans="1:22" x14ac:dyDescent="0.25">
      <c r="C246" s="12" t="s">
        <v>4</v>
      </c>
      <c r="D246" s="13">
        <f>SUM(D244:D245)</f>
        <v>9.6349299999999989</v>
      </c>
      <c r="E246" s="13">
        <f>SUM(E244:E245)</f>
        <v>418.90999999999997</v>
      </c>
      <c r="F246" s="12"/>
      <c r="G246" s="29">
        <f>SUM(G244:G245)</f>
        <v>4.5999999999999999E-2</v>
      </c>
      <c r="I246" s="13">
        <f>SUM(I244:I245)</f>
        <v>0</v>
      </c>
      <c r="L246" s="30">
        <f>SUM(L244:L245)</f>
        <v>10.038350000000001</v>
      </c>
      <c r="P246" s="13">
        <f>SUM(P244:P245)</f>
        <v>10.2235</v>
      </c>
      <c r="R246" s="13">
        <f>SUM(R244:R245)</f>
        <v>0</v>
      </c>
      <c r="V246" s="13">
        <f>SUM(V244:V245)</f>
        <v>0</v>
      </c>
    </row>
    <row r="247" spans="1:22" x14ac:dyDescent="0.25">
      <c r="C247" s="5"/>
      <c r="D247" s="4"/>
      <c r="E247" s="4"/>
      <c r="F247" s="4"/>
      <c r="G247" s="5"/>
      <c r="H247" s="5"/>
      <c r="I247" s="5"/>
      <c r="M247" s="5"/>
      <c r="N247" s="5"/>
      <c r="O247" s="5"/>
      <c r="P247" s="5"/>
      <c r="Q247" s="5"/>
      <c r="R247" s="5"/>
      <c r="S247" s="5"/>
      <c r="T247" s="5"/>
      <c r="U247" s="5"/>
      <c r="V247" s="5"/>
    </row>
    <row r="248" spans="1:22" x14ac:dyDescent="0.25">
      <c r="C248" s="5"/>
      <c r="D248" s="4"/>
      <c r="E248" s="4"/>
      <c r="F248" s="4"/>
      <c r="G248" s="5"/>
      <c r="H248" s="5"/>
      <c r="K248" s="14" t="s">
        <v>56</v>
      </c>
      <c r="L248" s="66">
        <f>(T250/G244)*100</f>
        <v>90</v>
      </c>
      <c r="O248" s="5"/>
      <c r="P248" s="5"/>
      <c r="Q248" s="5"/>
      <c r="R248" s="5"/>
      <c r="S248" s="5"/>
    </row>
    <row r="249" spans="1:22" x14ac:dyDescent="0.25">
      <c r="C249" s="5"/>
      <c r="D249" s="4"/>
      <c r="E249" s="4"/>
      <c r="F249" s="4"/>
      <c r="G249" s="5"/>
      <c r="H249" s="5"/>
      <c r="K249" s="7" t="s">
        <v>57</v>
      </c>
      <c r="L249" s="65">
        <f>(S250/(E246)*100)</f>
        <v>95.700747177197968</v>
      </c>
      <c r="R249" s="6" t="s">
        <v>10</v>
      </c>
      <c r="S249" s="6" t="s">
        <v>11</v>
      </c>
      <c r="T249" s="6" t="s">
        <v>0</v>
      </c>
    </row>
    <row r="250" spans="1:22" x14ac:dyDescent="0.25">
      <c r="C250" s="5"/>
      <c r="D250" s="4"/>
      <c r="E250" s="4"/>
      <c r="F250" s="4"/>
      <c r="G250" s="5"/>
      <c r="H250" s="5"/>
      <c r="K250" s="14" t="s">
        <v>58</v>
      </c>
      <c r="L250" s="66">
        <f>(R250/D246)*100</f>
        <v>86.130672459478177</v>
      </c>
      <c r="P250" s="5"/>
      <c r="Q250" s="6" t="s">
        <v>3</v>
      </c>
      <c r="R250" s="11">
        <f>S250*T250</f>
        <v>8.2986299999999993</v>
      </c>
      <c r="S250" s="11">
        <v>400.9</v>
      </c>
      <c r="T250" s="31">
        <f>G244*0.9</f>
        <v>2.07E-2</v>
      </c>
    </row>
    <row r="251" spans="1:22" ht="17.25" x14ac:dyDescent="0.25">
      <c r="C251" s="5"/>
      <c r="D251" s="4"/>
      <c r="E251" s="4"/>
      <c r="F251" s="4"/>
      <c r="G251" s="5"/>
      <c r="H251" s="5"/>
      <c r="K251" s="7" t="s">
        <v>59</v>
      </c>
      <c r="L251" s="16">
        <f>(D246+I246+L246+P246+R246+V246)/R250</f>
        <v>3.6026163354674208</v>
      </c>
      <c r="O251" s="5"/>
      <c r="P251" s="5"/>
      <c r="S251" s="63"/>
      <c r="T251" s="4"/>
    </row>
    <row r="252" spans="1:22" ht="17.25" x14ac:dyDescent="0.25">
      <c r="C252" s="5"/>
      <c r="D252" s="4"/>
      <c r="E252" s="4"/>
      <c r="F252" s="4"/>
      <c r="G252" s="5"/>
      <c r="H252" s="5"/>
      <c r="I252" s="5"/>
      <c r="K252" s="17" t="s">
        <v>60</v>
      </c>
      <c r="L252" s="18">
        <f>(D246+I246+L246)/R250</f>
        <v>2.3706660014966325</v>
      </c>
      <c r="O252" s="5"/>
      <c r="P252" s="5"/>
      <c r="S252" s="5"/>
    </row>
    <row r="253" spans="1:22" ht="17.25" x14ac:dyDescent="0.25">
      <c r="C253" s="5"/>
      <c r="D253" s="4"/>
      <c r="E253" s="4"/>
      <c r="F253" s="4"/>
      <c r="G253" s="5"/>
      <c r="H253" s="5"/>
      <c r="I253" s="5"/>
      <c r="K253" s="19" t="s">
        <v>61</v>
      </c>
      <c r="L253" s="20">
        <f>(P246+V246)/R250</f>
        <v>1.231950333970788</v>
      </c>
      <c r="M253" s="5"/>
      <c r="N253" s="5"/>
      <c r="O253" s="5"/>
      <c r="P253" s="5"/>
      <c r="U253" s="5"/>
      <c r="V253" s="5"/>
    </row>
    <row r="254" spans="1:22" x14ac:dyDescent="0.25">
      <c r="C254" s="8"/>
      <c r="D254"/>
      <c r="E254" s="4"/>
      <c r="F254" s="4"/>
      <c r="G254" s="5"/>
      <c r="H254" s="5"/>
      <c r="I254" s="5"/>
      <c r="K254" s="5"/>
      <c r="M254" s="5"/>
      <c r="N254" s="5"/>
      <c r="O254" s="5"/>
      <c r="P254" s="5"/>
      <c r="Q254" s="5"/>
      <c r="R254" s="5"/>
      <c r="S254" s="5"/>
      <c r="T254" s="5"/>
      <c r="U254" s="5"/>
      <c r="V254" s="5"/>
    </row>
    <row r="255" spans="1:22" x14ac:dyDescent="0.25">
      <c r="B255" s="5"/>
      <c r="C255" s="8" t="s">
        <v>26</v>
      </c>
    </row>
    <row r="256" spans="1:22" ht="32.25" x14ac:dyDescent="0.25">
      <c r="C256" s="23" t="s">
        <v>13</v>
      </c>
      <c r="D256" s="26" t="s">
        <v>21</v>
      </c>
      <c r="E256" s="26" t="s">
        <v>14</v>
      </c>
      <c r="F256" s="23" t="s">
        <v>12</v>
      </c>
      <c r="G256" s="23" t="s">
        <v>15</v>
      </c>
      <c r="H256" s="24" t="s">
        <v>1</v>
      </c>
      <c r="I256" s="25" t="s">
        <v>25</v>
      </c>
      <c r="J256" s="23" t="s">
        <v>2</v>
      </c>
      <c r="K256" s="26" t="s">
        <v>14</v>
      </c>
      <c r="L256" s="26" t="s">
        <v>22</v>
      </c>
      <c r="M256" s="25" t="s">
        <v>7</v>
      </c>
      <c r="N256" s="25" t="s">
        <v>16</v>
      </c>
      <c r="O256" s="25" t="s">
        <v>17</v>
      </c>
      <c r="P256" s="25" t="s">
        <v>18</v>
      </c>
      <c r="Q256" s="26" t="s">
        <v>9</v>
      </c>
      <c r="R256" s="26" t="s">
        <v>23</v>
      </c>
      <c r="S256" s="25" t="s">
        <v>8</v>
      </c>
      <c r="T256" s="25" t="s">
        <v>19</v>
      </c>
      <c r="U256" s="25" t="s">
        <v>20</v>
      </c>
      <c r="V256" s="25" t="s">
        <v>24</v>
      </c>
    </row>
    <row r="257" spans="1:22" x14ac:dyDescent="0.25">
      <c r="A257" t="s">
        <v>55</v>
      </c>
      <c r="C257" s="121" t="s">
        <v>50</v>
      </c>
      <c r="D257" s="10">
        <f>0.023*E257</f>
        <v>10.131499999999999</v>
      </c>
      <c r="E257" s="10">
        <v>440.5</v>
      </c>
      <c r="F257" s="10">
        <v>1</v>
      </c>
      <c r="G257" s="29">
        <f>D257/E257</f>
        <v>2.2999999999999996E-2</v>
      </c>
      <c r="H257" s="9"/>
      <c r="I257" s="9"/>
      <c r="J257" s="10" t="s">
        <v>31</v>
      </c>
      <c r="K257" s="10">
        <v>262.29000000000002</v>
      </c>
      <c r="L257" s="30">
        <f>K257*G258</f>
        <v>6.0326699999999995</v>
      </c>
      <c r="M257" s="9" t="s">
        <v>30</v>
      </c>
      <c r="N257" s="9">
        <v>11.5</v>
      </c>
      <c r="O257" s="9">
        <v>0.88900000000000001</v>
      </c>
      <c r="P257" s="13">
        <f>N257*O257</f>
        <v>10.2235</v>
      </c>
      <c r="Q257" s="10"/>
      <c r="R257" s="10"/>
      <c r="S257" s="9"/>
      <c r="T257" s="9"/>
      <c r="U257" s="9"/>
      <c r="V257" s="13">
        <f>T257*U257</f>
        <v>0</v>
      </c>
    </row>
    <row r="258" spans="1:22" x14ac:dyDescent="0.25">
      <c r="C258" s="10" t="s">
        <v>34</v>
      </c>
      <c r="D258" s="10">
        <f>E258*G258</f>
        <v>2.4872199999999998</v>
      </c>
      <c r="E258" s="10">
        <v>108.14</v>
      </c>
      <c r="F258" s="10">
        <v>1</v>
      </c>
      <c r="G258" s="29">
        <f>G257*F258</f>
        <v>2.2999999999999996E-2</v>
      </c>
      <c r="H258" s="1"/>
      <c r="I258" s="1"/>
      <c r="J258" s="34" t="s">
        <v>29</v>
      </c>
      <c r="K258" s="35">
        <v>174.16</v>
      </c>
      <c r="L258" s="30">
        <f>K258*G258</f>
        <v>4.005679999999999</v>
      </c>
      <c r="M258" s="1"/>
      <c r="N258" s="3"/>
      <c r="O258" s="3"/>
      <c r="P258" s="27">
        <f t="shared" ref="P258" si="38">N258*O258</f>
        <v>0</v>
      </c>
      <c r="Q258" s="10"/>
      <c r="R258" s="10"/>
      <c r="S258" s="9"/>
      <c r="T258" s="9"/>
      <c r="U258" s="9"/>
      <c r="V258" s="13">
        <f t="shared" ref="V258" si="39">T258*U258</f>
        <v>0</v>
      </c>
    </row>
    <row r="259" spans="1:22" x14ac:dyDescent="0.25">
      <c r="C259" s="12" t="s">
        <v>4</v>
      </c>
      <c r="D259" s="13">
        <f>SUM(D257:D258)</f>
        <v>12.61872</v>
      </c>
      <c r="E259" s="13">
        <f>SUM(E257:E258)</f>
        <v>548.64</v>
      </c>
      <c r="F259" s="12"/>
      <c r="G259" s="29">
        <f>SUM(G257:G258)</f>
        <v>4.5999999999999992E-2</v>
      </c>
      <c r="I259" s="13">
        <f>SUM(I257:I258)</f>
        <v>0</v>
      </c>
      <c r="L259" s="30">
        <f>SUM(L257:L258)</f>
        <v>10.038349999999998</v>
      </c>
      <c r="P259" s="13">
        <f>SUM(P257:P258)</f>
        <v>10.2235</v>
      </c>
      <c r="R259" s="13">
        <f>SUM(R257:R258)</f>
        <v>0</v>
      </c>
      <c r="V259" s="13">
        <f>SUM(V257:V258)</f>
        <v>0</v>
      </c>
    </row>
    <row r="260" spans="1:22" x14ac:dyDescent="0.25">
      <c r="C260" s="5"/>
      <c r="D260" s="4"/>
      <c r="E260" s="4"/>
      <c r="F260" s="4"/>
      <c r="G260" s="5"/>
      <c r="H260" s="5"/>
      <c r="I260" s="5"/>
      <c r="M260" s="5"/>
      <c r="N260" s="5"/>
      <c r="O260" s="5"/>
      <c r="P260" s="5"/>
      <c r="Q260" s="5"/>
      <c r="R260" s="5"/>
      <c r="S260" s="5"/>
      <c r="T260" s="5"/>
      <c r="U260" s="5"/>
      <c r="V260" s="5"/>
    </row>
    <row r="261" spans="1:22" x14ac:dyDescent="0.25">
      <c r="C261" s="5"/>
      <c r="D261" s="4"/>
      <c r="E261" s="4"/>
      <c r="F261" s="4"/>
      <c r="G261" s="5"/>
      <c r="H261" s="5"/>
      <c r="K261" s="14" t="s">
        <v>56</v>
      </c>
      <c r="L261" s="66">
        <f>(T263/G257)*100</f>
        <v>90</v>
      </c>
      <c r="O261" s="5"/>
      <c r="P261" s="5"/>
      <c r="Q261" s="5"/>
      <c r="R261" s="5"/>
      <c r="S261" s="5"/>
    </row>
    <row r="262" spans="1:22" x14ac:dyDescent="0.25">
      <c r="C262" s="5"/>
      <c r="D262" s="4"/>
      <c r="E262" s="4"/>
      <c r="F262" s="4"/>
      <c r="G262" s="5"/>
      <c r="H262" s="5"/>
      <c r="K262" s="7" t="s">
        <v>57</v>
      </c>
      <c r="L262" s="65">
        <f>(S263/(E259)*100)</f>
        <v>96.715514727325754</v>
      </c>
      <c r="R262" s="6" t="s">
        <v>10</v>
      </c>
      <c r="S262" s="6" t="s">
        <v>11</v>
      </c>
      <c r="T262" s="6" t="s">
        <v>0</v>
      </c>
    </row>
    <row r="263" spans="1:22" x14ac:dyDescent="0.25">
      <c r="C263" s="5"/>
      <c r="D263" s="4"/>
      <c r="E263" s="4"/>
      <c r="F263" s="4"/>
      <c r="G263" s="5"/>
      <c r="H263" s="5"/>
      <c r="K263" s="14" t="s">
        <v>58</v>
      </c>
      <c r="L263" s="66">
        <f>(R263/D259)*100</f>
        <v>87.043963254593166</v>
      </c>
      <c r="P263" s="5"/>
      <c r="Q263" s="6" t="s">
        <v>3</v>
      </c>
      <c r="R263" s="11">
        <f>S263*T263</f>
        <v>10.983833999999998</v>
      </c>
      <c r="S263" s="11">
        <v>530.62</v>
      </c>
      <c r="T263" s="31">
        <f>G257*0.9</f>
        <v>2.0699999999999996E-2</v>
      </c>
    </row>
    <row r="264" spans="1:22" ht="17.25" x14ac:dyDescent="0.25">
      <c r="C264" s="5"/>
      <c r="D264" s="4"/>
      <c r="E264" s="4"/>
      <c r="F264" s="4"/>
      <c r="G264" s="5"/>
      <c r="H264" s="5"/>
      <c r="K264" s="7" t="s">
        <v>59</v>
      </c>
      <c r="L264" s="16">
        <f>(D259+I259+L259+P259+R259+V259)/R263</f>
        <v>2.9935421456660767</v>
      </c>
      <c r="O264" s="5"/>
      <c r="P264" s="5"/>
      <c r="S264" s="63"/>
      <c r="T264" s="4"/>
    </row>
    <row r="265" spans="1:22" ht="17.25" x14ac:dyDescent="0.25">
      <c r="C265" s="5"/>
      <c r="D265" s="4"/>
      <c r="E265" s="4"/>
      <c r="F265" s="4"/>
      <c r="G265" s="5"/>
      <c r="H265" s="5"/>
      <c r="I265" s="5"/>
      <c r="K265" s="17" t="s">
        <v>60</v>
      </c>
      <c r="L265" s="18">
        <f>(D259+I259+L259)/R263</f>
        <v>2.0627651510392457</v>
      </c>
      <c r="O265" s="5"/>
      <c r="P265" s="5"/>
      <c r="S265" s="5"/>
    </row>
    <row r="266" spans="1:22" ht="17.25" x14ac:dyDescent="0.25">
      <c r="C266" s="5"/>
      <c r="D266" s="4"/>
      <c r="E266" s="4"/>
      <c r="F266" s="4"/>
      <c r="G266" s="5"/>
      <c r="H266" s="5"/>
      <c r="I266" s="5"/>
      <c r="K266" s="19" t="s">
        <v>61</v>
      </c>
      <c r="L266" s="20">
        <f>(P259+V259)/R263</f>
        <v>0.93077699462683083</v>
      </c>
      <c r="M266" s="5"/>
      <c r="N266" s="5"/>
      <c r="O266" s="5"/>
      <c r="P266" s="5"/>
      <c r="U266" s="5"/>
      <c r="V266" s="5"/>
    </row>
    <row r="267" spans="1:22" x14ac:dyDescent="0.25">
      <c r="C267" s="8"/>
      <c r="D267"/>
      <c r="E267" s="4"/>
      <c r="F267" s="4"/>
      <c r="G267" s="5"/>
      <c r="H267" s="5"/>
      <c r="I267" s="5"/>
      <c r="K267" s="5"/>
      <c r="M267" s="5"/>
      <c r="N267" s="5"/>
      <c r="O267" s="5"/>
      <c r="P267" s="5"/>
      <c r="Q267" s="5"/>
      <c r="R267" s="5"/>
      <c r="S267" s="5"/>
      <c r="T267" s="5"/>
      <c r="U267" s="5"/>
      <c r="V267" s="5"/>
    </row>
    <row r="268" spans="1:22" x14ac:dyDescent="0.25">
      <c r="C268" s="8"/>
      <c r="D268"/>
      <c r="E268" s="4"/>
      <c r="F268" s="4"/>
      <c r="G268" s="5"/>
      <c r="H268" s="5"/>
      <c r="I268" s="5"/>
      <c r="M268" s="5"/>
      <c r="N268" s="5"/>
      <c r="O268" s="5"/>
      <c r="P268" s="5"/>
      <c r="Q268" s="5"/>
      <c r="R268" s="5"/>
      <c r="S268" s="5"/>
      <c r="T268" s="5"/>
      <c r="U268" s="5"/>
      <c r="V268" s="5"/>
    </row>
    <row r="274" spans="4:21" x14ac:dyDescent="0.25">
      <c r="K274" s="53"/>
    </row>
    <row r="275" spans="4:21" ht="15.75" thickBot="1" x14ac:dyDescent="0.3">
      <c r="K275" s="53"/>
    </row>
    <row r="276" spans="4:21" ht="30" customHeight="1" x14ac:dyDescent="0.25">
      <c r="D276" s="125" t="s">
        <v>38</v>
      </c>
      <c r="E276" s="125" t="s">
        <v>39</v>
      </c>
      <c r="F276" s="47" t="s">
        <v>5</v>
      </c>
      <c r="G276" s="61" t="s">
        <v>6</v>
      </c>
      <c r="H276" s="61" t="s">
        <v>41</v>
      </c>
      <c r="I276" s="61" t="s">
        <v>43</v>
      </c>
      <c r="J276" s="61" t="s">
        <v>44</v>
      </c>
      <c r="K276" s="54"/>
      <c r="L276" s="127"/>
      <c r="M276" s="127"/>
      <c r="N276" s="127"/>
      <c r="O276" s="127"/>
      <c r="P276" s="127"/>
      <c r="Q276" s="127"/>
      <c r="R276" s="127"/>
      <c r="S276" s="127"/>
      <c r="T276" s="127"/>
      <c r="U276" s="64"/>
    </row>
    <row r="277" spans="4:21" ht="15.75" thickBot="1" x14ac:dyDescent="0.3">
      <c r="D277" s="126"/>
      <c r="E277" s="126"/>
      <c r="F277" s="48" t="s">
        <v>40</v>
      </c>
      <c r="G277" s="62" t="s">
        <v>40</v>
      </c>
      <c r="H277" s="62" t="s">
        <v>42</v>
      </c>
      <c r="I277" s="62" t="s">
        <v>42</v>
      </c>
      <c r="J277" s="62" t="s">
        <v>42</v>
      </c>
      <c r="K277" s="54"/>
      <c r="L277" s="127"/>
      <c r="M277" s="127"/>
      <c r="N277" s="127"/>
      <c r="O277" s="127"/>
      <c r="P277" s="127"/>
      <c r="Q277" s="127"/>
      <c r="R277" s="127"/>
      <c r="S277" s="127"/>
      <c r="T277" s="127"/>
      <c r="U277" s="64"/>
    </row>
    <row r="278" spans="4:21" ht="27.95" customHeight="1" x14ac:dyDescent="0.25">
      <c r="D278" s="124" t="str">
        <f>A1</f>
        <v>Simulation 1: Everything 1.0 eq, Conc 0.1 M,  yield of 90%</v>
      </c>
      <c r="E278" s="124"/>
      <c r="F278" s="124"/>
      <c r="G278" s="124"/>
      <c r="H278" s="124"/>
      <c r="I278" s="124"/>
      <c r="J278" s="124"/>
      <c r="K278" s="55"/>
      <c r="L278" s="127"/>
      <c r="M278" s="127"/>
      <c r="N278" s="127"/>
      <c r="O278" s="127"/>
      <c r="P278" s="127"/>
      <c r="Q278" s="127"/>
      <c r="R278" s="127"/>
      <c r="S278" s="127"/>
      <c r="T278" s="127"/>
      <c r="U278" s="64"/>
    </row>
    <row r="279" spans="4:21" x14ac:dyDescent="0.25">
      <c r="D279" s="46">
        <v>1</v>
      </c>
      <c r="E279" s="46" t="s">
        <v>45</v>
      </c>
      <c r="F279" s="51">
        <f>L9</f>
        <v>92.178407018153393</v>
      </c>
      <c r="G279" s="52">
        <f>L10</f>
        <v>82.96056631633806</v>
      </c>
      <c r="H279" s="50">
        <f>L11</f>
        <v>49.826241727977781</v>
      </c>
      <c r="I279" s="50">
        <f>L12</f>
        <v>3.4901714435283342</v>
      </c>
      <c r="J279" s="50">
        <f>L13</f>
        <v>46.336070284449448</v>
      </c>
      <c r="K279" s="56"/>
      <c r="L279" s="127"/>
      <c r="M279" s="127"/>
      <c r="N279" s="127"/>
      <c r="O279" s="127"/>
      <c r="P279" s="127"/>
      <c r="Q279" s="127"/>
      <c r="R279" s="127"/>
      <c r="S279" s="127"/>
      <c r="T279" s="127"/>
      <c r="U279" s="64"/>
    </row>
    <row r="280" spans="4:21" x14ac:dyDescent="0.25">
      <c r="D280" s="46">
        <v>2</v>
      </c>
      <c r="E280" s="46" t="s">
        <v>46</v>
      </c>
      <c r="F280" s="51">
        <f>L22</f>
        <v>93.19255033810586</v>
      </c>
      <c r="G280" s="52">
        <f>L23</f>
        <v>83.873295304295283</v>
      </c>
      <c r="H280" s="50">
        <f>L24</f>
        <v>43.025244576355192</v>
      </c>
      <c r="I280" s="50">
        <f>L25</f>
        <v>3.1580796411150298</v>
      </c>
      <c r="J280" s="50">
        <f>L26</f>
        <v>39.867164935240162</v>
      </c>
      <c r="K280" s="56"/>
      <c r="L280" s="127"/>
      <c r="M280" s="127"/>
      <c r="N280" s="127"/>
      <c r="O280" s="127"/>
      <c r="P280" s="127"/>
      <c r="Q280" s="127"/>
      <c r="R280" s="127"/>
      <c r="S280" s="127"/>
      <c r="T280" s="127"/>
      <c r="U280" s="64"/>
    </row>
    <row r="281" spans="4:21" x14ac:dyDescent="0.25">
      <c r="D281" s="46">
        <v>3</v>
      </c>
      <c r="E281" s="46" t="s">
        <v>47</v>
      </c>
      <c r="F281" s="51">
        <f>L35</f>
        <v>94.358590115825294</v>
      </c>
      <c r="G281" s="52">
        <f>L36</f>
        <v>84.922731104242771</v>
      </c>
      <c r="H281" s="50">
        <f>L37</f>
        <v>35.321848075432904</v>
      </c>
      <c r="I281" s="50">
        <f>L38</f>
        <v>2.7820422328098346</v>
      </c>
      <c r="J281" s="50">
        <f>L39</f>
        <v>32.539805842623068</v>
      </c>
      <c r="K281" s="56"/>
      <c r="L281" s="127"/>
      <c r="M281" s="127"/>
      <c r="N281" s="127"/>
      <c r="O281" s="127"/>
      <c r="P281" s="127"/>
      <c r="Q281" s="127"/>
      <c r="R281" s="127"/>
      <c r="S281" s="127"/>
      <c r="T281" s="127"/>
      <c r="U281" s="64"/>
    </row>
    <row r="282" spans="4:21" x14ac:dyDescent="0.25">
      <c r="D282" s="46">
        <v>4</v>
      </c>
      <c r="E282" s="46" t="s">
        <v>48</v>
      </c>
      <c r="F282" s="51">
        <f>L48</f>
        <v>95.700747177197968</v>
      </c>
      <c r="G282" s="52">
        <f>L49</f>
        <v>86.130672459478177</v>
      </c>
      <c r="H282" s="50">
        <f>L50</f>
        <v>26.902546564914932</v>
      </c>
      <c r="I282" s="50">
        <f>L51</f>
        <v>2.3706660014966325</v>
      </c>
      <c r="J282" s="50">
        <f>L52</f>
        <v>24.531880563418301</v>
      </c>
      <c r="K282" s="56"/>
      <c r="L282" s="127"/>
      <c r="M282" s="127"/>
      <c r="N282" s="127"/>
      <c r="O282" s="127"/>
      <c r="P282" s="127"/>
      <c r="Q282" s="127"/>
      <c r="R282" s="127"/>
      <c r="S282" s="127"/>
      <c r="T282" s="127"/>
      <c r="U282" s="64"/>
    </row>
    <row r="283" spans="4:21" ht="15.75" thickBot="1" x14ac:dyDescent="0.3">
      <c r="D283" s="46">
        <v>5</v>
      </c>
      <c r="E283" s="46" t="s">
        <v>49</v>
      </c>
      <c r="F283" s="51">
        <f>L61</f>
        <v>96.715514727325754</v>
      </c>
      <c r="G283" s="52">
        <f>L62</f>
        <v>87.043963254593166</v>
      </c>
      <c r="H283" s="50">
        <f>L63</f>
        <v>20.597367913608313</v>
      </c>
      <c r="I283" s="50">
        <f>L64</f>
        <v>2.0627651510392457</v>
      </c>
      <c r="J283" s="50">
        <f>L65</f>
        <v>18.534602762569065</v>
      </c>
      <c r="K283" s="56"/>
      <c r="L283" s="127"/>
      <c r="M283" s="127"/>
      <c r="N283" s="127"/>
      <c r="O283" s="127"/>
      <c r="P283" s="127"/>
      <c r="Q283" s="127"/>
      <c r="R283" s="127"/>
      <c r="S283" s="127"/>
      <c r="T283" s="127"/>
      <c r="U283" s="64"/>
    </row>
    <row r="284" spans="4:21" ht="15" customHeight="1" x14ac:dyDescent="0.25">
      <c r="D284" s="124" t="str">
        <f>A68</f>
        <v>Simulation 2: Everything 1.0 eq, Conc 0.5 M, yield of 90%</v>
      </c>
      <c r="E284" s="124"/>
      <c r="F284" s="124"/>
      <c r="G284" s="124"/>
      <c r="H284" s="124"/>
      <c r="I284" s="124"/>
      <c r="J284" s="124"/>
      <c r="K284" s="55"/>
      <c r="L284" s="64"/>
      <c r="M284" s="64"/>
      <c r="N284" s="64"/>
      <c r="O284" s="64"/>
      <c r="P284" s="64"/>
      <c r="Q284" s="64"/>
      <c r="R284" s="64"/>
      <c r="S284" s="64"/>
      <c r="T284" s="64"/>
      <c r="U284" s="64"/>
    </row>
    <row r="285" spans="4:21" x14ac:dyDescent="0.25">
      <c r="D285" s="46">
        <v>1</v>
      </c>
      <c r="E285" s="46" t="s">
        <v>45</v>
      </c>
      <c r="F285" s="51">
        <f>L76</f>
        <v>92.178407018153393</v>
      </c>
      <c r="G285" s="52">
        <f>L77</f>
        <v>82.96056631633806</v>
      </c>
      <c r="H285" s="50">
        <f>L78</f>
        <v>12.797853684072765</v>
      </c>
      <c r="I285" s="50">
        <f>L79</f>
        <v>3.4901714435283342</v>
      </c>
      <c r="J285" s="50">
        <f>L80</f>
        <v>9.3076822405444304</v>
      </c>
      <c r="K285" s="56"/>
      <c r="L285" s="64"/>
      <c r="M285" s="64"/>
      <c r="N285" s="64"/>
      <c r="O285" s="64"/>
      <c r="P285" s="64"/>
      <c r="Q285" s="64"/>
      <c r="R285" s="64"/>
      <c r="S285" s="64"/>
      <c r="T285" s="64"/>
      <c r="U285" s="64"/>
    </row>
    <row r="286" spans="4:21" x14ac:dyDescent="0.25">
      <c r="D286" s="46">
        <v>2</v>
      </c>
      <c r="E286" s="46" t="s">
        <v>46</v>
      </c>
      <c r="F286" s="51">
        <f>L89</f>
        <v>93.19255033810586</v>
      </c>
      <c r="G286" s="51">
        <f>L90</f>
        <v>83.873295304295283</v>
      </c>
      <c r="H286" s="49">
        <f>L91</f>
        <v>11.166331112822661</v>
      </c>
      <c r="I286" s="49">
        <f>L92</f>
        <v>3.1580796411150298</v>
      </c>
      <c r="J286" s="49">
        <f>L93</f>
        <v>8.0082514717076307</v>
      </c>
      <c r="K286" s="56"/>
      <c r="L286" s="64"/>
      <c r="M286" s="64"/>
      <c r="N286" s="64"/>
      <c r="O286" s="64"/>
      <c r="P286" s="64"/>
      <c r="Q286" s="64"/>
      <c r="R286" s="64"/>
      <c r="S286" s="64"/>
      <c r="T286" s="64"/>
      <c r="U286" s="64"/>
    </row>
    <row r="287" spans="4:21" x14ac:dyDescent="0.25">
      <c r="D287" s="46">
        <v>3</v>
      </c>
      <c r="E287" s="46" t="s">
        <v>47</v>
      </c>
      <c r="F287" s="51">
        <f>L102</f>
        <v>94.358590115825294</v>
      </c>
      <c r="G287" s="52">
        <f>L103</f>
        <v>84.922731104242771</v>
      </c>
      <c r="H287" s="50">
        <f>L104</f>
        <v>9.3184224457384861</v>
      </c>
      <c r="I287" s="50">
        <f>L105</f>
        <v>2.7820422328098346</v>
      </c>
      <c r="J287" s="50">
        <f>L106</f>
        <v>6.536380212928651</v>
      </c>
      <c r="K287" s="56"/>
    </row>
    <row r="288" spans="4:21" x14ac:dyDescent="0.25">
      <c r="D288" s="46">
        <v>4</v>
      </c>
      <c r="E288" s="46" t="s">
        <v>48</v>
      </c>
      <c r="F288" s="51">
        <f>L115</f>
        <v>95.700747177197968</v>
      </c>
      <c r="G288" s="52">
        <f>L116</f>
        <v>86.130672459478177</v>
      </c>
      <c r="H288" s="50">
        <f>L117</f>
        <v>7.298467337379785</v>
      </c>
      <c r="I288" s="50">
        <f>L118</f>
        <v>2.3706660014966325</v>
      </c>
      <c r="J288" s="50">
        <f>L119</f>
        <v>4.9278013358831521</v>
      </c>
      <c r="K288" s="56"/>
    </row>
    <row r="289" spans="4:11" ht="15.75" thickBot="1" x14ac:dyDescent="0.3">
      <c r="D289" s="46">
        <v>5</v>
      </c>
      <c r="E289" s="46" t="s">
        <v>49</v>
      </c>
      <c r="F289" s="51">
        <f>L128</f>
        <v>96.715514727325754</v>
      </c>
      <c r="G289" s="52">
        <f>L129</f>
        <v>87.043963254593166</v>
      </c>
      <c r="H289" s="50">
        <f>L130</f>
        <v>5.7858731295465686</v>
      </c>
      <c r="I289" s="50">
        <f>L131</f>
        <v>2.0627651510392457</v>
      </c>
      <c r="J289" s="50">
        <f>L132</f>
        <v>3.7231079785073233</v>
      </c>
      <c r="K289" s="56"/>
    </row>
    <row r="290" spans="4:11" ht="15" customHeight="1" x14ac:dyDescent="0.25">
      <c r="D290" s="124" t="str">
        <f>A135</f>
        <v>Simulation 3: Everything 1.0 eq, Conc 1.0 M, yield of 90%</v>
      </c>
      <c r="E290" s="124"/>
      <c r="F290" s="124"/>
      <c r="G290" s="124"/>
      <c r="H290" s="124"/>
      <c r="I290" s="124"/>
      <c r="J290" s="124"/>
      <c r="K290" s="55"/>
    </row>
    <row r="291" spans="4:11" x14ac:dyDescent="0.25">
      <c r="D291" s="46">
        <v>1</v>
      </c>
      <c r="E291" s="46" t="s">
        <v>45</v>
      </c>
      <c r="F291" s="51">
        <f>L143</f>
        <v>92.178407018153393</v>
      </c>
      <c r="G291" s="52">
        <f>L144</f>
        <v>82.96056631633806</v>
      </c>
      <c r="H291" s="50">
        <f>L145</f>
        <v>8.1440125638005494</v>
      </c>
      <c r="I291" s="50">
        <f>L146</f>
        <v>3.4901714435283342</v>
      </c>
      <c r="J291" s="50">
        <f>L147</f>
        <v>4.6538411202722152</v>
      </c>
      <c r="K291" s="56"/>
    </row>
    <row r="292" spans="4:11" x14ac:dyDescent="0.25">
      <c r="D292" s="46">
        <v>2</v>
      </c>
      <c r="E292" s="46" t="s">
        <v>46</v>
      </c>
      <c r="F292" s="51">
        <f>L156</f>
        <v>93.19255033810586</v>
      </c>
      <c r="G292" s="51">
        <f>L157</f>
        <v>83.873295304295283</v>
      </c>
      <c r="H292" s="49">
        <f>L158</f>
        <v>7.1622053769688447</v>
      </c>
      <c r="I292" s="49">
        <f>L159</f>
        <v>3.1580796411150298</v>
      </c>
      <c r="J292" s="49">
        <f>L160</f>
        <v>4.0041257358538154</v>
      </c>
      <c r="K292" s="56"/>
    </row>
    <row r="293" spans="4:11" x14ac:dyDescent="0.25">
      <c r="D293" s="46">
        <v>3</v>
      </c>
      <c r="E293" s="46" t="s">
        <v>47</v>
      </c>
      <c r="F293" s="51">
        <f>L169</f>
        <v>94.358590115825294</v>
      </c>
      <c r="G293" s="52">
        <f>L170</f>
        <v>84.922731104242771</v>
      </c>
      <c r="H293" s="50">
        <f>L171</f>
        <v>6.0502323392741602</v>
      </c>
      <c r="I293" s="50">
        <f>L172</f>
        <v>2.7820422328098346</v>
      </c>
      <c r="J293" s="50">
        <f>L173</f>
        <v>3.2681901064643255</v>
      </c>
      <c r="K293" s="56"/>
    </row>
    <row r="294" spans="4:11" x14ac:dyDescent="0.25">
      <c r="D294" s="46">
        <v>4</v>
      </c>
      <c r="E294" s="46" t="s">
        <v>48</v>
      </c>
      <c r="F294" s="51">
        <f>L182</f>
        <v>95.700747177197968</v>
      </c>
      <c r="G294" s="52">
        <f>L183</f>
        <v>86.130672459478177</v>
      </c>
      <c r="H294" s="50">
        <f>L184</f>
        <v>4.8345666694382086</v>
      </c>
      <c r="I294" s="50">
        <f>L185</f>
        <v>2.3706660014966325</v>
      </c>
      <c r="J294" s="50">
        <f>L186</f>
        <v>2.463900667941576</v>
      </c>
      <c r="K294" s="56"/>
    </row>
    <row r="295" spans="4:11" ht="15.75" thickBot="1" x14ac:dyDescent="0.3">
      <c r="D295" s="46">
        <v>5</v>
      </c>
      <c r="E295" s="46" t="s">
        <v>49</v>
      </c>
      <c r="F295" s="51">
        <f>L195</f>
        <v>96.715514727325754</v>
      </c>
      <c r="G295" s="52">
        <f>L196</f>
        <v>87.043963254593166</v>
      </c>
      <c r="H295" s="50">
        <f>L197</f>
        <v>3.9243191402929067</v>
      </c>
      <c r="I295" s="50">
        <f>L198</f>
        <v>2.0627651510392457</v>
      </c>
      <c r="J295" s="50">
        <f>L199</f>
        <v>1.8615539892536617</v>
      </c>
      <c r="K295" s="56"/>
    </row>
    <row r="296" spans="4:11" ht="15" customHeight="1" x14ac:dyDescent="0.25">
      <c r="D296" s="124" t="str">
        <f>A202</f>
        <v>Simulation 4: Everything 1.0 eq, Conc 2.0 M, yield of 90%</v>
      </c>
      <c r="E296" s="124"/>
      <c r="F296" s="124"/>
      <c r="G296" s="124"/>
      <c r="H296" s="124"/>
      <c r="I296" s="124"/>
      <c r="J296" s="124"/>
      <c r="K296" s="55"/>
    </row>
    <row r="297" spans="4:11" x14ac:dyDescent="0.25">
      <c r="D297" s="46">
        <v>1</v>
      </c>
      <c r="E297" s="46" t="s">
        <v>45</v>
      </c>
      <c r="F297" s="51">
        <f>L210</f>
        <v>92.178407018153393</v>
      </c>
      <c r="G297" s="52">
        <f>L211</f>
        <v>82.96056631633806</v>
      </c>
      <c r="H297" s="50">
        <f>L212</f>
        <v>5.8170920036644418</v>
      </c>
      <c r="I297" s="50">
        <f>L213</f>
        <v>3.4901714435283342</v>
      </c>
      <c r="J297" s="50">
        <f>L214</f>
        <v>2.3269205601361076</v>
      </c>
      <c r="K297" s="56"/>
    </row>
    <row r="298" spans="4:11" x14ac:dyDescent="0.25">
      <c r="D298" s="46">
        <v>2</v>
      </c>
      <c r="E298" s="46" t="s">
        <v>46</v>
      </c>
      <c r="F298" s="51">
        <f>L223</f>
        <v>93.19255033810586</v>
      </c>
      <c r="G298" s="51">
        <f>L224</f>
        <v>83.873295304295283</v>
      </c>
      <c r="H298" s="49">
        <f>L225</f>
        <v>5.1601425090419379</v>
      </c>
      <c r="I298" s="49">
        <f>L226</f>
        <v>3.1580796411150298</v>
      </c>
      <c r="J298" s="49">
        <f>L227</f>
        <v>2.0020628679269077</v>
      </c>
      <c r="K298" s="56"/>
    </row>
    <row r="299" spans="4:11" x14ac:dyDescent="0.25">
      <c r="D299" s="46">
        <v>3</v>
      </c>
      <c r="E299" s="46" t="s">
        <v>47</v>
      </c>
      <c r="F299" s="51">
        <f>L236</f>
        <v>94.358590115825294</v>
      </c>
      <c r="G299" s="52">
        <f>L237</f>
        <v>84.922731104242771</v>
      </c>
      <c r="H299" s="50">
        <f>L238</f>
        <v>4.4161372860419972</v>
      </c>
      <c r="I299" s="50">
        <f>L239</f>
        <v>2.7820422328098346</v>
      </c>
      <c r="J299" s="50">
        <f>L240</f>
        <v>1.6340950532321628</v>
      </c>
      <c r="K299" s="56"/>
    </row>
    <row r="300" spans="4:11" x14ac:dyDescent="0.25">
      <c r="D300" s="46">
        <v>4</v>
      </c>
      <c r="E300" s="46" t="s">
        <v>48</v>
      </c>
      <c r="F300" s="51">
        <f>L249</f>
        <v>95.700747177197968</v>
      </c>
      <c r="G300" s="52">
        <f>L250</f>
        <v>86.130672459478177</v>
      </c>
      <c r="H300" s="50">
        <f>L251</f>
        <v>3.6026163354674208</v>
      </c>
      <c r="I300" s="50">
        <f>L252</f>
        <v>2.3706660014966325</v>
      </c>
      <c r="J300" s="50">
        <f>L253</f>
        <v>1.231950333970788</v>
      </c>
      <c r="K300" s="56"/>
    </row>
    <row r="301" spans="4:11" x14ac:dyDescent="0.25">
      <c r="D301" s="46">
        <v>5</v>
      </c>
      <c r="E301" s="46" t="s">
        <v>49</v>
      </c>
      <c r="F301" s="51">
        <f>L262</f>
        <v>96.715514727325754</v>
      </c>
      <c r="G301" s="52">
        <f>L263</f>
        <v>87.043963254593166</v>
      </c>
      <c r="H301" s="50">
        <f>L264</f>
        <v>2.9935421456660767</v>
      </c>
      <c r="I301" s="50">
        <f>L265</f>
        <v>2.0627651510392457</v>
      </c>
      <c r="J301" s="50">
        <f>L266</f>
        <v>0.93077699462683083</v>
      </c>
      <c r="K301" s="56"/>
    </row>
    <row r="302" spans="4:11" ht="15" customHeight="1" x14ac:dyDescent="0.25">
      <c r="D302" s="55"/>
      <c r="E302"/>
      <c r="F302"/>
    </row>
    <row r="303" spans="4:11" x14ac:dyDescent="0.25">
      <c r="D303" s="56"/>
      <c r="E303"/>
      <c r="F303"/>
    </row>
    <row r="304" spans="4:11" x14ac:dyDescent="0.25">
      <c r="D304" s="56"/>
      <c r="E304"/>
      <c r="F304"/>
    </row>
    <row r="305" spans="4:6" x14ac:dyDescent="0.25">
      <c r="D305" s="56"/>
      <c r="E305"/>
      <c r="F305"/>
    </row>
    <row r="306" spans="4:6" x14ac:dyDescent="0.25">
      <c r="D306" s="56"/>
      <c r="E306"/>
      <c r="F306"/>
    </row>
    <row r="307" spans="4:6" x14ac:dyDescent="0.25">
      <c r="D307" s="56"/>
      <c r="E307"/>
      <c r="F307"/>
    </row>
    <row r="308" spans="4:6" ht="15" customHeight="1" x14ac:dyDescent="0.25">
      <c r="D308" s="55"/>
      <c r="E308"/>
      <c r="F308"/>
    </row>
    <row r="309" spans="4:6" x14ac:dyDescent="0.25">
      <c r="D309" s="56"/>
      <c r="E309"/>
      <c r="F309"/>
    </row>
    <row r="310" spans="4:6" x14ac:dyDescent="0.25">
      <c r="D310" s="56"/>
      <c r="E310"/>
      <c r="F310"/>
    </row>
    <row r="311" spans="4:6" x14ac:dyDescent="0.25">
      <c r="D311" s="56"/>
      <c r="E311"/>
      <c r="F311"/>
    </row>
    <row r="312" spans="4:6" x14ac:dyDescent="0.25">
      <c r="D312" s="56"/>
      <c r="E312"/>
      <c r="F312"/>
    </row>
    <row r="313" spans="4:6" x14ac:dyDescent="0.25">
      <c r="D313" s="56"/>
      <c r="E313"/>
      <c r="F313"/>
    </row>
    <row r="314" spans="4:6" ht="15" customHeight="1" x14ac:dyDescent="0.25">
      <c r="D314" s="55"/>
      <c r="E314"/>
      <c r="F314"/>
    </row>
    <row r="315" spans="4:6" x14ac:dyDescent="0.25">
      <c r="D315" s="56"/>
      <c r="E315"/>
      <c r="F315"/>
    </row>
    <row r="316" spans="4:6" x14ac:dyDescent="0.25">
      <c r="D316" s="56"/>
      <c r="E316"/>
      <c r="F316"/>
    </row>
    <row r="317" spans="4:6" x14ac:dyDescent="0.25">
      <c r="D317" s="56"/>
      <c r="E317"/>
      <c r="F317"/>
    </row>
    <row r="318" spans="4:6" x14ac:dyDescent="0.25">
      <c r="D318" s="56"/>
      <c r="E318"/>
      <c r="F318"/>
    </row>
    <row r="319" spans="4:6" x14ac:dyDescent="0.25">
      <c r="D319" s="56"/>
      <c r="E319"/>
      <c r="F319"/>
    </row>
    <row r="320" spans="4:6" x14ac:dyDescent="0.25">
      <c r="D320" s="53"/>
      <c r="E320"/>
      <c r="F320"/>
    </row>
  </sheetData>
  <mergeCells count="7">
    <mergeCell ref="D296:J296"/>
    <mergeCell ref="D276:D277"/>
    <mergeCell ref="E276:E277"/>
    <mergeCell ref="L276:T283"/>
    <mergeCell ref="D278:J278"/>
    <mergeCell ref="D284:J284"/>
    <mergeCell ref="D290:J29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4097" r:id="rId4">
          <objectPr defaultSize="0" autoPict="0" r:id="rId5">
            <anchor moveWithCells="1" sizeWithCells="1">
              <from>
                <xdr:col>10</xdr:col>
                <xdr:colOff>1171575</xdr:colOff>
                <xdr:row>275</xdr:row>
                <xdr:rowOff>9525</xdr:rowOff>
              </from>
              <to>
                <xdr:col>20</xdr:col>
                <xdr:colOff>381000</xdr:colOff>
                <xdr:row>284</xdr:row>
                <xdr:rowOff>9525</xdr:rowOff>
              </to>
            </anchor>
          </objectPr>
        </oleObject>
      </mc:Choice>
      <mc:Fallback>
        <oleObject progId="ChemDraw.Document.6.0"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70C0"/>
  </sheetPr>
  <dimension ref="A1:V320"/>
  <sheetViews>
    <sheetView zoomScale="70" zoomScaleNormal="70" workbookViewId="0">
      <selection activeCell="N13" sqref="N13"/>
    </sheetView>
  </sheetViews>
  <sheetFormatPr defaultColWidth="8.85546875" defaultRowHeight="15" x14ac:dyDescent="0.25"/>
  <cols>
    <col min="1" max="1" width="12" customWidth="1"/>
    <col min="2" max="2" width="1.7109375" customWidth="1"/>
    <col min="3" max="3" width="51.85546875" customWidth="1"/>
    <col min="4" max="4" width="10.140625" style="63" customWidth="1"/>
    <col min="5" max="5" width="10.42578125" style="63" customWidth="1"/>
    <col min="6" max="6" width="8.85546875" style="63"/>
    <col min="7" max="7" width="10.7109375" customWidth="1"/>
    <col min="8" max="9" width="6.85546875" customWidth="1"/>
    <col min="10" max="10" width="11.42578125" bestFit="1" customWidth="1"/>
    <col min="11" max="11" width="16.5703125" customWidth="1"/>
    <col min="12" max="12" width="9.7109375" customWidth="1"/>
    <col min="13" max="13" width="11.7109375" customWidth="1"/>
    <col min="14" max="14" width="10.140625" customWidth="1"/>
    <col min="15" max="15" width="11" customWidth="1"/>
    <col min="16" max="16" width="9.710937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2" s="41" customFormat="1" x14ac:dyDescent="0.2">
      <c r="A1" s="40" t="s">
        <v>87</v>
      </c>
      <c r="D1" s="42"/>
      <c r="E1" s="42"/>
      <c r="F1" s="42"/>
    </row>
    <row r="2" spans="1:22" x14ac:dyDescent="0.2">
      <c r="B2" s="5"/>
      <c r="C2" s="8" t="s">
        <v>26</v>
      </c>
    </row>
    <row r="3" spans="1:22" ht="32.1" x14ac:dyDescent="0.2">
      <c r="C3" s="23" t="s">
        <v>13</v>
      </c>
      <c r="D3" s="26" t="s">
        <v>21</v>
      </c>
      <c r="E3" s="26" t="s">
        <v>14</v>
      </c>
      <c r="F3" s="23" t="s">
        <v>12</v>
      </c>
      <c r="G3" s="23" t="s">
        <v>15</v>
      </c>
      <c r="H3" s="24" t="s">
        <v>1</v>
      </c>
      <c r="I3" s="25" t="s">
        <v>25</v>
      </c>
      <c r="J3" s="23" t="s">
        <v>2</v>
      </c>
      <c r="K3" s="26" t="s">
        <v>32</v>
      </c>
      <c r="L3" s="26" t="s">
        <v>22</v>
      </c>
      <c r="M3" s="25" t="s">
        <v>7</v>
      </c>
      <c r="N3" s="25" t="s">
        <v>16</v>
      </c>
      <c r="O3" s="25" t="s">
        <v>17</v>
      </c>
      <c r="P3" s="25" t="s">
        <v>18</v>
      </c>
      <c r="Q3" s="26" t="s">
        <v>9</v>
      </c>
      <c r="R3" s="26" t="s">
        <v>23</v>
      </c>
      <c r="S3" s="25" t="s">
        <v>8</v>
      </c>
      <c r="T3" s="25" t="s">
        <v>19</v>
      </c>
      <c r="U3" s="25" t="s">
        <v>20</v>
      </c>
      <c r="V3" s="25" t="s">
        <v>24</v>
      </c>
    </row>
    <row r="4" spans="1:22" x14ac:dyDescent="0.25">
      <c r="A4" t="s">
        <v>51</v>
      </c>
      <c r="C4" s="121" t="s">
        <v>28</v>
      </c>
      <c r="D4" s="10">
        <f>0.023*E4</f>
        <v>2.8087599999999999</v>
      </c>
      <c r="E4" s="10">
        <v>122.12</v>
      </c>
      <c r="F4" s="10">
        <v>1</v>
      </c>
      <c r="G4" s="12">
        <f>D4/E4</f>
        <v>2.3E-2</v>
      </c>
      <c r="H4" s="9"/>
      <c r="I4" s="9"/>
      <c r="J4" s="10" t="s">
        <v>31</v>
      </c>
      <c r="K4" s="10">
        <v>262.29000000000002</v>
      </c>
      <c r="L4" s="30">
        <f>G5*K4</f>
        <v>24.130680000000002</v>
      </c>
      <c r="M4" s="9" t="s">
        <v>30</v>
      </c>
      <c r="N4" s="9">
        <v>229</v>
      </c>
      <c r="O4" s="9">
        <v>0.88900000000000001</v>
      </c>
      <c r="P4" s="13">
        <f>N4*O4</f>
        <v>203.58099999999999</v>
      </c>
      <c r="Q4" s="10"/>
      <c r="R4" s="10"/>
      <c r="S4" s="9"/>
      <c r="T4" s="9"/>
      <c r="U4" s="9"/>
      <c r="V4" s="13">
        <f>T4*U4</f>
        <v>0</v>
      </c>
    </row>
    <row r="5" spans="1:22" x14ac:dyDescent="0.2">
      <c r="C5" s="10" t="s">
        <v>34</v>
      </c>
      <c r="D5" s="10">
        <f>E5*G5</f>
        <v>9.9488799999999991</v>
      </c>
      <c r="E5" s="10">
        <v>108.14</v>
      </c>
      <c r="F5" s="10">
        <v>4</v>
      </c>
      <c r="G5" s="12">
        <f>G4*F5</f>
        <v>9.1999999999999998E-2</v>
      </c>
      <c r="H5" s="1"/>
      <c r="I5" s="1"/>
      <c r="J5" s="34" t="s">
        <v>29</v>
      </c>
      <c r="K5" s="35">
        <v>174.16</v>
      </c>
      <c r="L5" s="30">
        <f>G5*K5</f>
        <v>16.02272</v>
      </c>
      <c r="M5" s="1"/>
      <c r="N5" s="3"/>
      <c r="O5" s="3"/>
      <c r="P5" s="12">
        <f t="shared" ref="P5" si="0">N5*O5</f>
        <v>0</v>
      </c>
      <c r="Q5" s="10"/>
      <c r="R5" s="10"/>
      <c r="S5" s="9"/>
      <c r="T5" s="9"/>
      <c r="U5" s="9"/>
      <c r="V5" s="13">
        <f t="shared" ref="V5" si="1">T5*U5</f>
        <v>0</v>
      </c>
    </row>
    <row r="6" spans="1:22" x14ac:dyDescent="0.2">
      <c r="C6" s="12" t="s">
        <v>4</v>
      </c>
      <c r="D6" s="13">
        <f>SUM(D4:D5)</f>
        <v>12.757639999999999</v>
      </c>
      <c r="E6" s="13">
        <f>SUM(E4:E5)</f>
        <v>230.26</v>
      </c>
      <c r="F6" s="12"/>
      <c r="G6" s="12">
        <f>SUM(G4:G5)</f>
        <v>0.11499999999999999</v>
      </c>
      <c r="I6" s="32">
        <f>SUM(I4:I5)</f>
        <v>0</v>
      </c>
      <c r="L6" s="33">
        <f>SUM(L4:L5)</f>
        <v>40.153400000000005</v>
      </c>
      <c r="P6" s="32">
        <f>SUM(P4:P5)</f>
        <v>203.58099999999999</v>
      </c>
      <c r="R6" s="32">
        <f>SUM(R4:R5)</f>
        <v>0</v>
      </c>
      <c r="V6" s="32">
        <f>SUM(V4:V5)</f>
        <v>0</v>
      </c>
    </row>
    <row r="7" spans="1:22" x14ac:dyDescent="0.2">
      <c r="C7" s="5"/>
      <c r="D7" s="4"/>
      <c r="E7" s="4"/>
      <c r="F7" s="4"/>
      <c r="G7" s="5"/>
      <c r="H7" s="5"/>
      <c r="I7" s="5"/>
      <c r="M7" s="5"/>
      <c r="N7" s="5"/>
      <c r="O7" s="5"/>
      <c r="P7" s="5"/>
      <c r="Q7" s="5"/>
      <c r="R7" s="5"/>
      <c r="S7" s="5"/>
      <c r="T7" s="5"/>
      <c r="U7" s="5"/>
      <c r="V7" s="5"/>
    </row>
    <row r="8" spans="1:22" x14ac:dyDescent="0.2">
      <c r="C8" s="5"/>
      <c r="D8" s="4"/>
      <c r="E8" s="4"/>
      <c r="F8" s="4"/>
      <c r="G8" s="5"/>
      <c r="H8" s="5"/>
      <c r="K8" s="14" t="s">
        <v>56</v>
      </c>
      <c r="L8" s="66">
        <f>(T10/G4)*100</f>
        <v>90</v>
      </c>
      <c r="O8" s="5"/>
      <c r="P8" s="5"/>
      <c r="Q8" s="5"/>
      <c r="R8" s="5"/>
      <c r="S8" s="5"/>
    </row>
    <row r="9" spans="1:22" x14ac:dyDescent="0.2">
      <c r="C9" s="5"/>
      <c r="D9" s="4"/>
      <c r="E9" s="4"/>
      <c r="F9" s="4"/>
      <c r="G9" s="5"/>
      <c r="H9" s="5"/>
      <c r="K9" s="7" t="s">
        <v>57</v>
      </c>
      <c r="L9" s="65">
        <f>(S10/(E6)*100)</f>
        <v>92.178407018153393</v>
      </c>
      <c r="R9" s="6" t="s">
        <v>10</v>
      </c>
      <c r="S9" s="6" t="s">
        <v>11</v>
      </c>
      <c r="T9" s="6" t="s">
        <v>0</v>
      </c>
    </row>
    <row r="10" spans="1:22" x14ac:dyDescent="0.2">
      <c r="C10" s="5"/>
      <c r="D10" s="4"/>
      <c r="E10" s="4"/>
      <c r="F10" s="4"/>
      <c r="G10" s="5"/>
      <c r="H10" s="5"/>
      <c r="K10" s="14" t="s">
        <v>58</v>
      </c>
      <c r="L10" s="66">
        <f>(R10/D6)*100</f>
        <v>34.438775510204088</v>
      </c>
      <c r="P10" s="5"/>
      <c r="Q10" s="6" t="s">
        <v>3</v>
      </c>
      <c r="R10" s="11">
        <f>S10*T10</f>
        <v>4.3935750000000002</v>
      </c>
      <c r="S10" s="11">
        <v>212.25</v>
      </c>
      <c r="T10" s="31">
        <f>G4*0.9</f>
        <v>2.07E-2</v>
      </c>
    </row>
    <row r="11" spans="1:22" ht="17.25" x14ac:dyDescent="0.25">
      <c r="C11" s="5"/>
      <c r="D11" s="4"/>
      <c r="E11" s="4"/>
      <c r="F11" s="4"/>
      <c r="G11" s="5"/>
      <c r="H11" s="5"/>
      <c r="K11" s="7" t="s">
        <v>59</v>
      </c>
      <c r="L11" s="16">
        <f>(D6+I6+L6+P6+R6+V6)/R10</f>
        <v>58.378891904656221</v>
      </c>
      <c r="O11" s="5"/>
      <c r="P11" s="5"/>
      <c r="S11" s="63"/>
      <c r="T11" s="4"/>
    </row>
    <row r="12" spans="1:22" ht="17.25" x14ac:dyDescent="0.25">
      <c r="C12" s="5"/>
      <c r="D12" s="4"/>
      <c r="E12" s="4"/>
      <c r="F12" s="4"/>
      <c r="G12" s="5"/>
      <c r="H12" s="5"/>
      <c r="I12" s="5"/>
      <c r="K12" s="17" t="s">
        <v>60</v>
      </c>
      <c r="L12" s="18">
        <f>(D6+I6+L6)/R10</f>
        <v>12.042821620206778</v>
      </c>
      <c r="O12" s="5"/>
      <c r="P12" s="5"/>
      <c r="S12" s="5"/>
    </row>
    <row r="13" spans="1:22" ht="17.25" x14ac:dyDescent="0.25">
      <c r="C13" s="5"/>
      <c r="D13" s="4"/>
      <c r="E13" s="4"/>
      <c r="F13" s="4"/>
      <c r="G13" s="5"/>
      <c r="H13" s="5"/>
      <c r="I13" s="5"/>
      <c r="K13" s="19" t="s">
        <v>61</v>
      </c>
      <c r="L13" s="20">
        <f>(P6+V6)/R10</f>
        <v>46.336070284449448</v>
      </c>
      <c r="M13" s="5"/>
      <c r="N13" s="115" t="s">
        <v>131</v>
      </c>
      <c r="O13" s="17">
        <f>G4/N4*1000</f>
        <v>0.10043668122270742</v>
      </c>
      <c r="P13" s="5"/>
      <c r="U13" s="5"/>
      <c r="V13" s="5"/>
    </row>
    <row r="14" spans="1:22" x14ac:dyDescent="0.25">
      <c r="C14" s="8"/>
      <c r="D14"/>
      <c r="E14" s="4"/>
      <c r="F14" s="4"/>
      <c r="G14" s="5"/>
      <c r="H14" s="5"/>
      <c r="I14" s="5"/>
      <c r="K14" s="5"/>
      <c r="M14" s="5"/>
      <c r="N14" s="5"/>
      <c r="O14" s="5"/>
      <c r="P14" s="5"/>
      <c r="Q14" s="5"/>
      <c r="R14" s="5"/>
      <c r="S14" s="5"/>
      <c r="T14" s="5"/>
      <c r="U14" s="5"/>
      <c r="V14" s="5"/>
    </row>
    <row r="15" spans="1:22" x14ac:dyDescent="0.25">
      <c r="B15" s="8"/>
      <c r="C15" s="8" t="s">
        <v>26</v>
      </c>
    </row>
    <row r="16" spans="1:22" ht="32.25" x14ac:dyDescent="0.25">
      <c r="C16" s="23" t="s">
        <v>13</v>
      </c>
      <c r="D16" s="26" t="s">
        <v>21</v>
      </c>
      <c r="E16" s="26" t="s">
        <v>14</v>
      </c>
      <c r="F16" s="23" t="s">
        <v>12</v>
      </c>
      <c r="G16" s="23" t="s">
        <v>15</v>
      </c>
      <c r="H16" s="24" t="s">
        <v>1</v>
      </c>
      <c r="I16" s="25" t="s">
        <v>25</v>
      </c>
      <c r="J16" s="23" t="s">
        <v>2</v>
      </c>
      <c r="K16" s="26" t="s">
        <v>14</v>
      </c>
      <c r="L16" s="26" t="s">
        <v>22</v>
      </c>
      <c r="M16" s="25" t="s">
        <v>7</v>
      </c>
      <c r="N16" s="25" t="s">
        <v>16</v>
      </c>
      <c r="O16" s="25" t="s">
        <v>17</v>
      </c>
      <c r="P16" s="25" t="s">
        <v>18</v>
      </c>
      <c r="Q16" s="26" t="s">
        <v>9</v>
      </c>
      <c r="R16" s="26" t="s">
        <v>23</v>
      </c>
      <c r="S16" s="25" t="s">
        <v>8</v>
      </c>
      <c r="T16" s="25" t="s">
        <v>19</v>
      </c>
      <c r="U16" s="25" t="s">
        <v>20</v>
      </c>
      <c r="V16" s="25" t="s">
        <v>24</v>
      </c>
    </row>
    <row r="17" spans="1:22" x14ac:dyDescent="0.25">
      <c r="A17" t="s">
        <v>52</v>
      </c>
      <c r="C17" s="121" t="s">
        <v>33</v>
      </c>
      <c r="D17" s="10">
        <f>0.023*E17</f>
        <v>3.6011099999999998</v>
      </c>
      <c r="E17" s="10">
        <v>156.57</v>
      </c>
      <c r="F17" s="10">
        <v>1</v>
      </c>
      <c r="G17" s="29">
        <f>D17/E17</f>
        <v>2.3E-2</v>
      </c>
      <c r="H17" s="9"/>
      <c r="I17" s="9"/>
      <c r="J17" s="10" t="s">
        <v>31</v>
      </c>
      <c r="K17" s="10">
        <v>262.29000000000002</v>
      </c>
      <c r="L17" s="30">
        <f>K17*G18</f>
        <v>24.130680000000002</v>
      </c>
      <c r="M17" s="9" t="s">
        <v>30</v>
      </c>
      <c r="N17" s="9">
        <v>229</v>
      </c>
      <c r="O17" s="9">
        <v>0.88900000000000001</v>
      </c>
      <c r="P17" s="13">
        <f>N17*O17</f>
        <v>203.58099999999999</v>
      </c>
      <c r="Q17" s="10"/>
      <c r="R17" s="10"/>
      <c r="S17" s="9"/>
      <c r="T17" s="9"/>
      <c r="U17" s="9"/>
      <c r="V17" s="13">
        <f>T17*U17</f>
        <v>0</v>
      </c>
    </row>
    <row r="18" spans="1:22" x14ac:dyDescent="0.25">
      <c r="C18" s="10" t="s">
        <v>34</v>
      </c>
      <c r="D18" s="10">
        <f>E18*G18</f>
        <v>9.9488799999999991</v>
      </c>
      <c r="E18" s="10">
        <v>108.14</v>
      </c>
      <c r="F18" s="10">
        <v>4</v>
      </c>
      <c r="G18" s="29">
        <f>G17*F18</f>
        <v>9.1999999999999998E-2</v>
      </c>
      <c r="H18" s="1"/>
      <c r="I18" s="1"/>
      <c r="J18" s="34" t="s">
        <v>29</v>
      </c>
      <c r="K18" s="35">
        <v>174.16</v>
      </c>
      <c r="L18" s="30">
        <f>K18*G18</f>
        <v>16.02272</v>
      </c>
      <c r="M18" s="1"/>
      <c r="N18" s="3"/>
      <c r="O18" s="3"/>
      <c r="P18" s="27">
        <f t="shared" ref="P18" si="2">N18*O18</f>
        <v>0</v>
      </c>
      <c r="Q18" s="10"/>
      <c r="R18" s="10"/>
      <c r="S18" s="9"/>
      <c r="T18" s="9"/>
      <c r="U18" s="9"/>
      <c r="V18" s="13">
        <f t="shared" ref="V18" si="3">T18*U18</f>
        <v>0</v>
      </c>
    </row>
    <row r="19" spans="1:22" x14ac:dyDescent="0.25">
      <c r="C19" s="12" t="s">
        <v>4</v>
      </c>
      <c r="D19" s="13">
        <f>SUM(D17:D18)</f>
        <v>13.549989999999999</v>
      </c>
      <c r="E19" s="13">
        <f>SUM(E17:E18)</f>
        <v>264.70999999999998</v>
      </c>
      <c r="F19" s="12"/>
      <c r="G19" s="29">
        <f>SUM(G17:G18)</f>
        <v>0.11499999999999999</v>
      </c>
      <c r="I19" s="13">
        <f>SUM(I17:I18)</f>
        <v>0</v>
      </c>
      <c r="L19" s="30">
        <f>SUM(L17:L18)</f>
        <v>40.153400000000005</v>
      </c>
      <c r="P19" s="13">
        <f>SUM(P17:P18)</f>
        <v>203.58099999999999</v>
      </c>
      <c r="R19" s="13">
        <f>SUM(R17:R18)</f>
        <v>0</v>
      </c>
      <c r="V19" s="13">
        <f>SUM(V17:V18)</f>
        <v>0</v>
      </c>
    </row>
    <row r="20" spans="1:22" x14ac:dyDescent="0.25">
      <c r="C20" s="5"/>
      <c r="D20" s="4"/>
      <c r="E20" s="4"/>
      <c r="F20" s="4"/>
      <c r="G20" s="5"/>
      <c r="H20" s="5"/>
      <c r="I20" s="5"/>
      <c r="M20" s="5"/>
      <c r="N20" s="5"/>
      <c r="O20" s="5"/>
      <c r="P20" s="5"/>
      <c r="Q20" s="5"/>
      <c r="R20" s="5"/>
      <c r="S20" s="5"/>
      <c r="T20" s="5"/>
      <c r="U20" s="5"/>
      <c r="V20" s="5"/>
    </row>
    <row r="21" spans="1:22" x14ac:dyDescent="0.25">
      <c r="B21" s="5"/>
      <c r="C21" s="5"/>
      <c r="D21" s="4"/>
      <c r="E21" s="4"/>
      <c r="F21" s="4"/>
      <c r="G21" s="5"/>
      <c r="H21" s="5"/>
      <c r="K21" s="14" t="s">
        <v>56</v>
      </c>
      <c r="L21" s="66">
        <f>(T23/G17)*100</f>
        <v>90</v>
      </c>
      <c r="O21" s="5"/>
      <c r="P21" s="5"/>
      <c r="Q21" s="5"/>
      <c r="R21" s="5"/>
      <c r="S21" s="5"/>
    </row>
    <row r="22" spans="1:22" x14ac:dyDescent="0.25">
      <c r="B22" s="5"/>
      <c r="C22" s="5"/>
      <c r="D22" s="4"/>
      <c r="E22" s="4"/>
      <c r="F22" s="4"/>
      <c r="G22" s="5"/>
      <c r="H22" s="5"/>
      <c r="K22" s="7" t="s">
        <v>57</v>
      </c>
      <c r="L22" s="65">
        <f>(S23/(E19)*100)</f>
        <v>93.19255033810586</v>
      </c>
      <c r="R22" s="6" t="s">
        <v>10</v>
      </c>
      <c r="S22" s="6" t="s">
        <v>11</v>
      </c>
      <c r="T22" s="6" t="s">
        <v>0</v>
      </c>
    </row>
    <row r="23" spans="1:22" x14ac:dyDescent="0.25">
      <c r="B23" s="5"/>
      <c r="C23" s="5"/>
      <c r="D23" s="4"/>
      <c r="E23" s="4"/>
      <c r="F23" s="4"/>
      <c r="G23" s="5"/>
      <c r="H23" s="5"/>
      <c r="K23" s="14" t="s">
        <v>58</v>
      </c>
      <c r="L23" s="66">
        <f>(R23/D19)*100</f>
        <v>37.68624921494407</v>
      </c>
      <c r="P23" s="5"/>
      <c r="Q23" s="6" t="s">
        <v>3</v>
      </c>
      <c r="R23" s="11">
        <f>S23*T23</f>
        <v>5.1064829999999999</v>
      </c>
      <c r="S23" s="11">
        <v>246.69</v>
      </c>
      <c r="T23" s="31">
        <f>G17*0.9</f>
        <v>2.07E-2</v>
      </c>
    </row>
    <row r="24" spans="1:22" ht="17.25" x14ac:dyDescent="0.25">
      <c r="B24" s="5"/>
      <c r="C24" s="5"/>
      <c r="D24" s="4"/>
      <c r="E24" s="4"/>
      <c r="F24" s="4"/>
      <c r="G24" s="5"/>
      <c r="H24" s="5"/>
      <c r="K24" s="7" t="s">
        <v>59</v>
      </c>
      <c r="L24" s="16">
        <f>(D19+I19+L19+P19+R19+V19)/R23</f>
        <v>50.383872814224581</v>
      </c>
      <c r="O24" s="5"/>
      <c r="P24" s="5"/>
      <c r="S24" s="63"/>
      <c r="T24" s="4"/>
    </row>
    <row r="25" spans="1:22" ht="17.25" x14ac:dyDescent="0.25">
      <c r="B25" s="5"/>
      <c r="C25" s="5"/>
      <c r="D25" s="4"/>
      <c r="E25" s="4"/>
      <c r="F25" s="4"/>
      <c r="G25" s="5"/>
      <c r="H25" s="5"/>
      <c r="I25" s="5"/>
      <c r="K25" s="17" t="s">
        <v>60</v>
      </c>
      <c r="L25" s="18">
        <f>(D19+I19+L19)/R23</f>
        <v>10.516707878984421</v>
      </c>
      <c r="O25" s="5"/>
      <c r="P25" s="5"/>
      <c r="S25" s="5"/>
    </row>
    <row r="26" spans="1:22" ht="17.25" x14ac:dyDescent="0.25">
      <c r="B26" s="5"/>
      <c r="C26" s="5"/>
      <c r="D26" s="4"/>
      <c r="E26" s="4"/>
      <c r="F26" s="4"/>
      <c r="G26" s="5"/>
      <c r="H26" s="5"/>
      <c r="I26" s="5"/>
      <c r="K26" s="19" t="s">
        <v>61</v>
      </c>
      <c r="L26" s="20">
        <f>(P19+V19)/R23</f>
        <v>39.867164935240162</v>
      </c>
      <c r="M26" s="5"/>
      <c r="N26" s="5"/>
      <c r="O26" s="5"/>
      <c r="P26" s="5"/>
      <c r="U26" s="5"/>
      <c r="V26" s="5"/>
    </row>
    <row r="27" spans="1:22" x14ac:dyDescent="0.25">
      <c r="B27" s="5"/>
      <c r="C27" s="8"/>
      <c r="D27"/>
      <c r="E27" s="4"/>
      <c r="F27" s="4"/>
      <c r="G27" s="5"/>
      <c r="H27" s="5"/>
      <c r="I27" s="5"/>
      <c r="K27" s="5"/>
      <c r="M27" s="5"/>
      <c r="N27" s="5"/>
      <c r="O27" s="5"/>
      <c r="P27" s="5"/>
      <c r="Q27" s="5"/>
      <c r="R27" s="5"/>
      <c r="S27" s="5"/>
      <c r="T27" s="5"/>
      <c r="U27" s="5"/>
      <c r="V27" s="5"/>
    </row>
    <row r="28" spans="1:22" x14ac:dyDescent="0.25">
      <c r="B28" s="5"/>
      <c r="C28" s="8" t="s">
        <v>26</v>
      </c>
    </row>
    <row r="29" spans="1:22" ht="32.25" x14ac:dyDescent="0.25">
      <c r="C29" s="23" t="s">
        <v>13</v>
      </c>
      <c r="D29" s="26" t="s">
        <v>21</v>
      </c>
      <c r="E29" s="26" t="s">
        <v>14</v>
      </c>
      <c r="F29" s="23" t="s">
        <v>12</v>
      </c>
      <c r="G29" s="23" t="s">
        <v>15</v>
      </c>
      <c r="H29" s="24" t="s">
        <v>1</v>
      </c>
      <c r="I29" s="25" t="s">
        <v>25</v>
      </c>
      <c r="J29" s="23" t="s">
        <v>2</v>
      </c>
      <c r="K29" s="26" t="s">
        <v>14</v>
      </c>
      <c r="L29" s="26" t="s">
        <v>22</v>
      </c>
      <c r="M29" s="25" t="s">
        <v>7</v>
      </c>
      <c r="N29" s="25" t="s">
        <v>16</v>
      </c>
      <c r="O29" s="25" t="s">
        <v>17</v>
      </c>
      <c r="P29" s="25" t="s">
        <v>18</v>
      </c>
      <c r="Q29" s="26" t="s">
        <v>9</v>
      </c>
      <c r="R29" s="26" t="s">
        <v>23</v>
      </c>
      <c r="S29" s="25" t="s">
        <v>8</v>
      </c>
      <c r="T29" s="25" t="s">
        <v>19</v>
      </c>
      <c r="U29" s="25" t="s">
        <v>20</v>
      </c>
      <c r="V29" s="25" t="s">
        <v>24</v>
      </c>
    </row>
    <row r="30" spans="1:22" x14ac:dyDescent="0.25">
      <c r="A30" t="s">
        <v>53</v>
      </c>
      <c r="C30" s="121" t="s">
        <v>35</v>
      </c>
      <c r="D30" s="10">
        <f>0.023*E30</f>
        <v>4.8799099999999997</v>
      </c>
      <c r="E30" s="10">
        <v>212.17</v>
      </c>
      <c r="F30" s="10">
        <v>1</v>
      </c>
      <c r="G30" s="29">
        <f>D30/E30</f>
        <v>2.3E-2</v>
      </c>
      <c r="H30" s="9"/>
      <c r="I30" s="9"/>
      <c r="J30" s="10" t="s">
        <v>31</v>
      </c>
      <c r="K30" s="10">
        <v>262.29000000000002</v>
      </c>
      <c r="L30" s="30">
        <f>K30*G31</f>
        <v>24.130680000000002</v>
      </c>
      <c r="M30" s="9" t="s">
        <v>30</v>
      </c>
      <c r="N30" s="9">
        <v>229</v>
      </c>
      <c r="O30" s="9">
        <v>0.88900000000000001</v>
      </c>
      <c r="P30" s="13">
        <f>N30*O30</f>
        <v>203.58099999999999</v>
      </c>
      <c r="Q30" s="10"/>
      <c r="R30" s="10"/>
      <c r="S30" s="9"/>
      <c r="T30" s="9"/>
      <c r="U30" s="9"/>
      <c r="V30" s="13">
        <f>T30*U30</f>
        <v>0</v>
      </c>
    </row>
    <row r="31" spans="1:22" x14ac:dyDescent="0.25">
      <c r="C31" s="10" t="s">
        <v>34</v>
      </c>
      <c r="D31" s="10">
        <f>E31*G31</f>
        <v>9.9488799999999991</v>
      </c>
      <c r="E31" s="10">
        <v>108.14</v>
      </c>
      <c r="F31" s="10">
        <v>4</v>
      </c>
      <c r="G31" s="29">
        <f>G30*F31</f>
        <v>9.1999999999999998E-2</v>
      </c>
      <c r="H31" s="1"/>
      <c r="I31" s="1"/>
      <c r="J31" s="34" t="s">
        <v>29</v>
      </c>
      <c r="K31" s="35">
        <v>174.16</v>
      </c>
      <c r="L31" s="30">
        <f>K31*G31</f>
        <v>16.02272</v>
      </c>
      <c r="M31" s="1"/>
      <c r="N31" s="3"/>
      <c r="O31" s="3"/>
      <c r="P31" s="27">
        <f t="shared" ref="P31" si="4">N31*O31</f>
        <v>0</v>
      </c>
      <c r="Q31" s="10"/>
      <c r="R31" s="10"/>
      <c r="S31" s="9"/>
      <c r="T31" s="9"/>
      <c r="U31" s="9"/>
      <c r="V31" s="13">
        <f t="shared" ref="V31" si="5">T31*U31</f>
        <v>0</v>
      </c>
    </row>
    <row r="32" spans="1:22" x14ac:dyDescent="0.25">
      <c r="C32" s="12" t="s">
        <v>4</v>
      </c>
      <c r="D32" s="13">
        <f>SUM(D30:D31)</f>
        <v>14.828789999999998</v>
      </c>
      <c r="E32" s="13">
        <f>SUM(E30:E31)</f>
        <v>320.31</v>
      </c>
      <c r="F32" s="12"/>
      <c r="G32" s="29">
        <f>SUM(G30:G31)</f>
        <v>0.11499999999999999</v>
      </c>
      <c r="I32" s="13">
        <f>SUM(I30:I31)</f>
        <v>0</v>
      </c>
      <c r="L32" s="30">
        <f>SUM(L30:L31)</f>
        <v>40.153400000000005</v>
      </c>
      <c r="P32" s="13">
        <f>SUM(P30:P31)</f>
        <v>203.58099999999999</v>
      </c>
      <c r="R32" s="13">
        <f>SUM(R30:R31)</f>
        <v>0</v>
      </c>
      <c r="V32" s="13">
        <f>SUM(V30:V31)</f>
        <v>0</v>
      </c>
    </row>
    <row r="33" spans="1:22" x14ac:dyDescent="0.25">
      <c r="C33" s="5"/>
      <c r="D33" s="4"/>
      <c r="E33" s="4"/>
      <c r="F33" s="4"/>
      <c r="G33" s="5"/>
      <c r="H33" s="5"/>
      <c r="I33" s="5"/>
      <c r="M33" s="5"/>
      <c r="N33" s="5"/>
      <c r="O33" s="5"/>
      <c r="P33" s="5"/>
      <c r="Q33" s="5"/>
      <c r="R33" s="5"/>
      <c r="S33" s="5"/>
      <c r="T33" s="5"/>
      <c r="U33" s="5"/>
      <c r="V33" s="5"/>
    </row>
    <row r="34" spans="1:22" x14ac:dyDescent="0.25">
      <c r="C34" s="5"/>
      <c r="D34" s="4"/>
      <c r="E34" s="4"/>
      <c r="F34" s="4"/>
      <c r="G34" s="5"/>
      <c r="H34" s="5"/>
      <c r="K34" s="14" t="s">
        <v>56</v>
      </c>
      <c r="L34" s="66">
        <f>(T36/G30)*100</f>
        <v>90</v>
      </c>
      <c r="O34" s="5"/>
      <c r="P34" s="5"/>
      <c r="Q34" s="5"/>
      <c r="R34" s="5"/>
      <c r="S34" s="5"/>
    </row>
    <row r="35" spans="1:22" x14ac:dyDescent="0.25">
      <c r="C35" s="5"/>
      <c r="D35" s="4"/>
      <c r="E35" s="4"/>
      <c r="F35" s="4"/>
      <c r="G35" s="5"/>
      <c r="H35" s="5"/>
      <c r="K35" s="7" t="s">
        <v>57</v>
      </c>
      <c r="L35" s="65">
        <f>(S36/(E32)*100)</f>
        <v>94.358590115825294</v>
      </c>
      <c r="R35" s="6" t="s">
        <v>10</v>
      </c>
      <c r="S35" s="6" t="s">
        <v>11</v>
      </c>
      <c r="T35" s="6" t="s">
        <v>0</v>
      </c>
    </row>
    <row r="36" spans="1:22" x14ac:dyDescent="0.25">
      <c r="C36" s="5"/>
      <c r="D36" s="4"/>
      <c r="E36" s="4"/>
      <c r="F36" s="4"/>
      <c r="G36" s="5"/>
      <c r="H36" s="5"/>
      <c r="K36" s="14" t="s">
        <v>58</v>
      </c>
      <c r="L36" s="66">
        <f>(R36/D32)*100</f>
        <v>42.19068447256992</v>
      </c>
      <c r="P36" s="5"/>
      <c r="Q36" s="6" t="s">
        <v>3</v>
      </c>
      <c r="R36" s="11">
        <f>S36*T36</f>
        <v>6.2563680000000002</v>
      </c>
      <c r="S36" s="11">
        <v>302.24</v>
      </c>
      <c r="T36" s="31">
        <f>G30*0.9</f>
        <v>2.07E-2</v>
      </c>
    </row>
    <row r="37" spans="1:22" ht="17.25" x14ac:dyDescent="0.25">
      <c r="C37" s="5"/>
      <c r="D37" s="4"/>
      <c r="E37" s="4"/>
      <c r="F37" s="4"/>
      <c r="G37" s="5"/>
      <c r="H37" s="5"/>
      <c r="K37" s="7" t="s">
        <v>59</v>
      </c>
      <c r="L37" s="16">
        <f>(D32+I32+L32+P32+R32+V32)/R36</f>
        <v>41.328002125194672</v>
      </c>
      <c r="O37" s="5"/>
      <c r="P37" s="5"/>
      <c r="S37" s="63"/>
      <c r="T37" s="4"/>
    </row>
    <row r="38" spans="1:22" ht="17.25" x14ac:dyDescent="0.25">
      <c r="C38" s="5"/>
      <c r="D38" s="4"/>
      <c r="E38" s="4"/>
      <c r="F38" s="4"/>
      <c r="G38" s="5"/>
      <c r="H38" s="5"/>
      <c r="I38" s="5"/>
      <c r="K38" s="17" t="s">
        <v>60</v>
      </c>
      <c r="L38" s="18">
        <f>(D32+I32+L32)/R36</f>
        <v>8.7881962825716133</v>
      </c>
      <c r="O38" s="5"/>
      <c r="P38" s="5"/>
      <c r="S38" s="5"/>
    </row>
    <row r="39" spans="1:22" ht="17.25" x14ac:dyDescent="0.25">
      <c r="C39" s="5"/>
      <c r="D39" s="4"/>
      <c r="E39" s="4"/>
      <c r="F39" s="4"/>
      <c r="G39" s="5"/>
      <c r="H39" s="5"/>
      <c r="I39" s="5"/>
      <c r="K39" s="19" t="s">
        <v>61</v>
      </c>
      <c r="L39" s="20">
        <f>(P32+V32)/R36</f>
        <v>32.539805842623068</v>
      </c>
      <c r="M39" s="5"/>
      <c r="N39" s="5"/>
      <c r="O39" s="5"/>
      <c r="P39" s="5"/>
      <c r="U39" s="5"/>
      <c r="V39" s="5"/>
    </row>
    <row r="40" spans="1:22" x14ac:dyDescent="0.25">
      <c r="C40" s="8"/>
      <c r="D40"/>
      <c r="E40" s="4"/>
      <c r="F40" s="4"/>
      <c r="G40" s="5"/>
      <c r="H40" s="5"/>
      <c r="I40" s="5"/>
      <c r="K40" s="5"/>
      <c r="M40" s="5"/>
      <c r="N40" s="5"/>
      <c r="O40" s="5"/>
      <c r="P40" s="5"/>
      <c r="Q40" s="5"/>
      <c r="R40" s="5"/>
      <c r="S40" s="5"/>
      <c r="T40" s="5"/>
      <c r="U40" s="5"/>
      <c r="V40" s="5"/>
    </row>
    <row r="41" spans="1:22" x14ac:dyDescent="0.25">
      <c r="B41" s="5"/>
      <c r="C41" s="8" t="s">
        <v>26</v>
      </c>
    </row>
    <row r="42" spans="1:22" ht="32.25" x14ac:dyDescent="0.25">
      <c r="C42" s="23" t="s">
        <v>13</v>
      </c>
      <c r="D42" s="26" t="s">
        <v>21</v>
      </c>
      <c r="E42" s="26" t="s">
        <v>14</v>
      </c>
      <c r="F42" s="23" t="s">
        <v>12</v>
      </c>
      <c r="G42" s="23" t="s">
        <v>15</v>
      </c>
      <c r="H42" s="24" t="s">
        <v>1</v>
      </c>
      <c r="I42" s="25" t="s">
        <v>25</v>
      </c>
      <c r="J42" s="23" t="s">
        <v>2</v>
      </c>
      <c r="K42" s="26" t="s">
        <v>14</v>
      </c>
      <c r="L42" s="26" t="s">
        <v>22</v>
      </c>
      <c r="M42" s="25" t="s">
        <v>7</v>
      </c>
      <c r="N42" s="25" t="s">
        <v>16</v>
      </c>
      <c r="O42" s="25" t="s">
        <v>17</v>
      </c>
      <c r="P42" s="25" t="s">
        <v>18</v>
      </c>
      <c r="Q42" s="26" t="s">
        <v>9</v>
      </c>
      <c r="R42" s="26" t="s">
        <v>23</v>
      </c>
      <c r="S42" s="25" t="s">
        <v>8</v>
      </c>
      <c r="T42" s="25" t="s">
        <v>19</v>
      </c>
      <c r="U42" s="25" t="s">
        <v>20</v>
      </c>
      <c r="V42" s="25" t="s">
        <v>24</v>
      </c>
    </row>
    <row r="43" spans="1:22" ht="30" x14ac:dyDescent="0.25">
      <c r="A43" t="s">
        <v>54</v>
      </c>
      <c r="C43" s="123" t="s">
        <v>132</v>
      </c>
      <c r="D43" s="10">
        <f>0.023*E43</f>
        <v>7.1477099999999991</v>
      </c>
      <c r="E43" s="10">
        <v>310.77</v>
      </c>
      <c r="F43" s="10">
        <v>1</v>
      </c>
      <c r="G43" s="29">
        <f>D43/E43</f>
        <v>2.3E-2</v>
      </c>
      <c r="H43" s="9"/>
      <c r="I43" s="9"/>
      <c r="J43" s="10" t="s">
        <v>31</v>
      </c>
      <c r="K43" s="10">
        <v>262.29000000000002</v>
      </c>
      <c r="L43" s="30">
        <f>K43*G44</f>
        <v>24.130680000000002</v>
      </c>
      <c r="M43" s="9" t="s">
        <v>30</v>
      </c>
      <c r="N43" s="9">
        <v>229</v>
      </c>
      <c r="O43" s="9">
        <v>0.88900000000000001</v>
      </c>
      <c r="P43" s="13">
        <f>N43*O43</f>
        <v>203.58099999999999</v>
      </c>
      <c r="Q43" s="10"/>
      <c r="R43" s="10"/>
      <c r="S43" s="9"/>
      <c r="T43" s="9"/>
      <c r="U43" s="9"/>
      <c r="V43" s="13">
        <f>T43*U43</f>
        <v>0</v>
      </c>
    </row>
    <row r="44" spans="1:22" x14ac:dyDescent="0.25">
      <c r="C44" s="10" t="s">
        <v>34</v>
      </c>
      <c r="D44" s="10">
        <f>E44*G44</f>
        <v>9.9488799999999991</v>
      </c>
      <c r="E44" s="10">
        <v>108.14</v>
      </c>
      <c r="F44" s="10">
        <v>4</v>
      </c>
      <c r="G44" s="29">
        <f>G43*F44</f>
        <v>9.1999999999999998E-2</v>
      </c>
      <c r="H44" s="1"/>
      <c r="I44" s="1"/>
      <c r="J44" s="34" t="s">
        <v>29</v>
      </c>
      <c r="K44" s="35">
        <v>174.16</v>
      </c>
      <c r="L44" s="30">
        <f>K44*G44</f>
        <v>16.02272</v>
      </c>
      <c r="M44" s="1"/>
      <c r="N44" s="3"/>
      <c r="O44" s="3"/>
      <c r="P44" s="27">
        <f t="shared" ref="P44" si="6">N44*O44</f>
        <v>0</v>
      </c>
      <c r="Q44" s="10"/>
      <c r="R44" s="10"/>
      <c r="S44" s="9"/>
      <c r="T44" s="9"/>
      <c r="U44" s="9"/>
      <c r="V44" s="13">
        <f t="shared" ref="V44" si="7">T44*U44</f>
        <v>0</v>
      </c>
    </row>
    <row r="45" spans="1:22" x14ac:dyDescent="0.25">
      <c r="C45" s="12" t="s">
        <v>4</v>
      </c>
      <c r="D45" s="13">
        <f>SUM(D43:D44)</f>
        <v>17.096589999999999</v>
      </c>
      <c r="E45" s="13">
        <f>SUM(E43:E44)</f>
        <v>418.90999999999997</v>
      </c>
      <c r="F45" s="12"/>
      <c r="G45" s="29">
        <f>SUM(G43:G44)</f>
        <v>0.11499999999999999</v>
      </c>
      <c r="I45" s="13">
        <f>SUM(I43:I44)</f>
        <v>0</v>
      </c>
      <c r="L45" s="30">
        <f>SUM(L43:L44)</f>
        <v>40.153400000000005</v>
      </c>
      <c r="P45" s="13">
        <f>SUM(P43:P44)</f>
        <v>203.58099999999999</v>
      </c>
      <c r="R45" s="13">
        <f>SUM(R43:R44)</f>
        <v>0</v>
      </c>
      <c r="V45" s="13">
        <f>SUM(V43:V44)</f>
        <v>0</v>
      </c>
    </row>
    <row r="46" spans="1:22" x14ac:dyDescent="0.25">
      <c r="C46" s="5"/>
      <c r="D46" s="4"/>
      <c r="E46" s="4"/>
      <c r="F46" s="4"/>
      <c r="G46" s="5"/>
      <c r="H46" s="5"/>
      <c r="I46" s="5"/>
      <c r="M46" s="5"/>
      <c r="N46" s="5"/>
      <c r="O46" s="5"/>
      <c r="P46" s="5"/>
      <c r="Q46" s="5"/>
      <c r="R46" s="5"/>
      <c r="S46" s="5"/>
      <c r="T46" s="5"/>
      <c r="U46" s="5"/>
      <c r="V46" s="5"/>
    </row>
    <row r="47" spans="1:22" x14ac:dyDescent="0.25">
      <c r="C47" s="5"/>
      <c r="D47" s="4"/>
      <c r="E47" s="4"/>
      <c r="F47" s="4"/>
      <c r="G47" s="5"/>
      <c r="H47" s="5"/>
      <c r="K47" s="14" t="s">
        <v>56</v>
      </c>
      <c r="L47" s="66">
        <f>(T49/G43)*100</f>
        <v>90</v>
      </c>
      <c r="O47" s="5"/>
      <c r="P47" s="5"/>
      <c r="Q47" s="5"/>
      <c r="R47" s="5"/>
      <c r="S47" s="5"/>
    </row>
    <row r="48" spans="1:22" x14ac:dyDescent="0.25">
      <c r="C48" s="5"/>
      <c r="D48" s="4"/>
      <c r="E48" s="4"/>
      <c r="F48" s="4"/>
      <c r="G48" s="5"/>
      <c r="H48" s="5"/>
      <c r="K48" s="7" t="s">
        <v>57</v>
      </c>
      <c r="L48" s="65">
        <f>(S49/(E45)*100)</f>
        <v>95.700747177197968</v>
      </c>
      <c r="R48" s="6" t="s">
        <v>10</v>
      </c>
      <c r="S48" s="6" t="s">
        <v>11</v>
      </c>
      <c r="T48" s="6" t="s">
        <v>0</v>
      </c>
    </row>
    <row r="49" spans="1:22" x14ac:dyDescent="0.25">
      <c r="C49" s="5"/>
      <c r="D49" s="4"/>
      <c r="E49" s="4"/>
      <c r="F49" s="4"/>
      <c r="G49" s="5"/>
      <c r="H49" s="5"/>
      <c r="K49" s="14" t="s">
        <v>58</v>
      </c>
      <c r="L49" s="66">
        <f>(R49/D45)*100</f>
        <v>48.539679550132512</v>
      </c>
      <c r="P49" s="5"/>
      <c r="Q49" s="6" t="s">
        <v>3</v>
      </c>
      <c r="R49" s="11">
        <f>S49*T49</f>
        <v>8.2986299999999993</v>
      </c>
      <c r="S49" s="11">
        <v>400.9</v>
      </c>
      <c r="T49" s="31">
        <f>G43*0.9</f>
        <v>2.07E-2</v>
      </c>
    </row>
    <row r="50" spans="1:22" ht="17.25" x14ac:dyDescent="0.25">
      <c r="C50" s="5"/>
      <c r="D50" s="4"/>
      <c r="E50" s="4"/>
      <c r="F50" s="4"/>
      <c r="G50" s="5"/>
      <c r="H50" s="5"/>
      <c r="K50" s="7" t="s">
        <v>59</v>
      </c>
      <c r="L50" s="16">
        <f>(D45+I45+L45+P45+R45+V45)/R49</f>
        <v>31.430608425728103</v>
      </c>
      <c r="O50" s="5"/>
      <c r="P50" s="5"/>
      <c r="S50" s="63"/>
      <c r="T50" s="4"/>
    </row>
    <row r="51" spans="1:22" ht="17.25" x14ac:dyDescent="0.25">
      <c r="C51" s="5"/>
      <c r="D51" s="4"/>
      <c r="E51" s="4"/>
      <c r="F51" s="4"/>
      <c r="G51" s="5"/>
      <c r="H51" s="5"/>
      <c r="I51" s="5"/>
      <c r="K51" s="17" t="s">
        <v>60</v>
      </c>
      <c r="L51" s="18">
        <f>(D45+I45+L45)/R49</f>
        <v>6.8987278623098041</v>
      </c>
      <c r="O51" s="5"/>
      <c r="P51" s="5"/>
      <c r="S51" s="5"/>
    </row>
    <row r="52" spans="1:22" ht="17.25" x14ac:dyDescent="0.25">
      <c r="C52" s="5"/>
      <c r="D52" s="4"/>
      <c r="E52" s="4"/>
      <c r="F52" s="4"/>
      <c r="G52" s="5"/>
      <c r="H52" s="5"/>
      <c r="I52" s="5"/>
      <c r="K52" s="19" t="s">
        <v>61</v>
      </c>
      <c r="L52" s="20">
        <f>(P45+V45)/R49</f>
        <v>24.531880563418301</v>
      </c>
      <c r="M52" s="5"/>
      <c r="N52" s="5"/>
      <c r="O52" s="5"/>
      <c r="P52" s="5"/>
      <c r="U52" s="5"/>
      <c r="V52" s="5"/>
    </row>
    <row r="53" spans="1:22" x14ac:dyDescent="0.25">
      <c r="C53" s="8"/>
      <c r="D53"/>
      <c r="E53" s="4"/>
      <c r="F53" s="4"/>
      <c r="G53" s="5"/>
      <c r="H53" s="5"/>
      <c r="I53" s="5"/>
      <c r="K53" s="5"/>
      <c r="M53" s="5"/>
      <c r="N53" s="5"/>
      <c r="O53" s="5"/>
      <c r="P53" s="5"/>
      <c r="Q53" s="5"/>
      <c r="R53" s="5"/>
      <c r="S53" s="5"/>
      <c r="T53" s="5"/>
      <c r="U53" s="5"/>
      <c r="V53" s="5"/>
    </row>
    <row r="54" spans="1:22" x14ac:dyDescent="0.25">
      <c r="B54" s="5"/>
      <c r="C54" s="8" t="s">
        <v>26</v>
      </c>
    </row>
    <row r="55" spans="1:22" ht="32.25" x14ac:dyDescent="0.25">
      <c r="C55" s="23" t="s">
        <v>13</v>
      </c>
      <c r="D55" s="26" t="s">
        <v>21</v>
      </c>
      <c r="E55" s="26" t="s">
        <v>14</v>
      </c>
      <c r="F55" s="23" t="s">
        <v>12</v>
      </c>
      <c r="G55" s="23" t="s">
        <v>15</v>
      </c>
      <c r="H55" s="24" t="s">
        <v>1</v>
      </c>
      <c r="I55" s="25" t="s">
        <v>25</v>
      </c>
      <c r="J55" s="23" t="s">
        <v>2</v>
      </c>
      <c r="K55" s="26" t="s">
        <v>14</v>
      </c>
      <c r="L55" s="26" t="s">
        <v>22</v>
      </c>
      <c r="M55" s="25" t="s">
        <v>7</v>
      </c>
      <c r="N55" s="25" t="s">
        <v>16</v>
      </c>
      <c r="O55" s="25" t="s">
        <v>17</v>
      </c>
      <c r="P55" s="25" t="s">
        <v>18</v>
      </c>
      <c r="Q55" s="26" t="s">
        <v>9</v>
      </c>
      <c r="R55" s="26" t="s">
        <v>23</v>
      </c>
      <c r="S55" s="25" t="s">
        <v>8</v>
      </c>
      <c r="T55" s="25" t="s">
        <v>19</v>
      </c>
      <c r="U55" s="25" t="s">
        <v>20</v>
      </c>
      <c r="V55" s="25" t="s">
        <v>24</v>
      </c>
    </row>
    <row r="56" spans="1:22" x14ac:dyDescent="0.25">
      <c r="A56" t="s">
        <v>55</v>
      </c>
      <c r="C56" s="121" t="s">
        <v>50</v>
      </c>
      <c r="D56" s="10">
        <f>0.023*E56</f>
        <v>10.131499999999999</v>
      </c>
      <c r="E56" s="10">
        <v>440.5</v>
      </c>
      <c r="F56" s="10">
        <v>1</v>
      </c>
      <c r="G56" s="29">
        <f>D56/E56</f>
        <v>2.2999999999999996E-2</v>
      </c>
      <c r="H56" s="9"/>
      <c r="I56" s="9"/>
      <c r="J56" s="10" t="s">
        <v>31</v>
      </c>
      <c r="K56" s="10">
        <v>262.29000000000002</v>
      </c>
      <c r="L56" s="30">
        <f>K56*G57</f>
        <v>24.130679999999998</v>
      </c>
      <c r="M56" s="9" t="s">
        <v>30</v>
      </c>
      <c r="N56" s="9">
        <v>229</v>
      </c>
      <c r="O56" s="9">
        <v>0.88900000000000001</v>
      </c>
      <c r="P56" s="13">
        <f>N56*O56</f>
        <v>203.58099999999999</v>
      </c>
      <c r="Q56" s="10"/>
      <c r="R56" s="10"/>
      <c r="S56" s="9"/>
      <c r="T56" s="9"/>
      <c r="U56" s="9"/>
      <c r="V56" s="13">
        <f>T56*U56</f>
        <v>0</v>
      </c>
    </row>
    <row r="57" spans="1:22" x14ac:dyDescent="0.25">
      <c r="C57" s="10" t="s">
        <v>34</v>
      </c>
      <c r="D57" s="10">
        <f>E57*G57</f>
        <v>9.9488799999999991</v>
      </c>
      <c r="E57" s="10">
        <v>108.14</v>
      </c>
      <c r="F57" s="10">
        <v>4</v>
      </c>
      <c r="G57" s="29">
        <f>G56*F57</f>
        <v>9.1999999999999985E-2</v>
      </c>
      <c r="H57" s="1"/>
      <c r="I57" s="1"/>
      <c r="J57" s="34" t="s">
        <v>29</v>
      </c>
      <c r="K57" s="35">
        <v>174.16</v>
      </c>
      <c r="L57" s="30">
        <f>K57*G57</f>
        <v>16.022719999999996</v>
      </c>
      <c r="M57" s="1"/>
      <c r="N57" s="3"/>
      <c r="O57" s="3"/>
      <c r="P57" s="27">
        <f t="shared" ref="P57" si="8">N57*O57</f>
        <v>0</v>
      </c>
      <c r="Q57" s="10"/>
      <c r="R57" s="10"/>
      <c r="S57" s="9"/>
      <c r="T57" s="9"/>
      <c r="U57" s="9"/>
      <c r="V57" s="13">
        <f t="shared" ref="V57" si="9">T57*U57</f>
        <v>0</v>
      </c>
    </row>
    <row r="58" spans="1:22" x14ac:dyDescent="0.25">
      <c r="C58" s="12" t="s">
        <v>4</v>
      </c>
      <c r="D58" s="13">
        <f>SUM(D56:D57)</f>
        <v>20.080379999999998</v>
      </c>
      <c r="E58" s="13">
        <f>SUM(E56:E57)</f>
        <v>548.64</v>
      </c>
      <c r="F58" s="12"/>
      <c r="G58" s="29">
        <f>SUM(G56:G57)</f>
        <v>0.11499999999999998</v>
      </c>
      <c r="I58" s="13">
        <f>SUM(I56:I57)</f>
        <v>0</v>
      </c>
      <c r="L58" s="30">
        <f>SUM(L56:L57)</f>
        <v>40.153399999999991</v>
      </c>
      <c r="P58" s="13">
        <f>SUM(P56:P57)</f>
        <v>203.58099999999999</v>
      </c>
      <c r="R58" s="13">
        <f>SUM(R56:R57)</f>
        <v>0</v>
      </c>
      <c r="V58" s="13">
        <f>SUM(V56:V57)</f>
        <v>0</v>
      </c>
    </row>
    <row r="59" spans="1:22" x14ac:dyDescent="0.25">
      <c r="C59" s="5"/>
      <c r="D59" s="4"/>
      <c r="E59" s="4"/>
      <c r="F59" s="4"/>
      <c r="G59" s="5"/>
      <c r="H59" s="5"/>
      <c r="I59" s="5"/>
      <c r="M59" s="5"/>
      <c r="N59" s="5"/>
      <c r="O59" s="5"/>
      <c r="P59" s="5"/>
      <c r="Q59" s="5"/>
      <c r="R59" s="5"/>
      <c r="S59" s="5"/>
      <c r="T59" s="5"/>
      <c r="U59" s="5"/>
      <c r="V59" s="5"/>
    </row>
    <row r="60" spans="1:22" x14ac:dyDescent="0.25">
      <c r="C60" s="5"/>
      <c r="D60" s="4"/>
      <c r="E60" s="4"/>
      <c r="F60" s="4"/>
      <c r="G60" s="5"/>
      <c r="H60" s="5"/>
      <c r="K60" s="14" t="s">
        <v>56</v>
      </c>
      <c r="L60" s="66">
        <f>(T62/G56)*100</f>
        <v>90</v>
      </c>
      <c r="O60" s="5"/>
      <c r="P60" s="5"/>
      <c r="Q60" s="5"/>
      <c r="R60" s="5"/>
      <c r="S60" s="5"/>
    </row>
    <row r="61" spans="1:22" x14ac:dyDescent="0.25">
      <c r="C61" s="5"/>
      <c r="D61" s="4"/>
      <c r="E61" s="4"/>
      <c r="F61" s="4"/>
      <c r="G61" s="5"/>
      <c r="H61" s="5"/>
      <c r="K61" s="7" t="s">
        <v>57</v>
      </c>
      <c r="L61" s="65">
        <f>(S62/(E58)*100)</f>
        <v>96.715514727325754</v>
      </c>
      <c r="R61" s="6" t="s">
        <v>10</v>
      </c>
      <c r="S61" s="6" t="s">
        <v>11</v>
      </c>
      <c r="T61" s="6" t="s">
        <v>0</v>
      </c>
    </row>
    <row r="62" spans="1:22" x14ac:dyDescent="0.25">
      <c r="C62" s="5"/>
      <c r="D62" s="4"/>
      <c r="E62" s="4"/>
      <c r="F62" s="4"/>
      <c r="G62" s="5"/>
      <c r="H62" s="5"/>
      <c r="K62" s="14" t="s">
        <v>58</v>
      </c>
      <c r="L62" s="66">
        <f>(R62/D58)*100</f>
        <v>54.699333379149195</v>
      </c>
      <c r="P62" s="5"/>
      <c r="Q62" s="6" t="s">
        <v>3</v>
      </c>
      <c r="R62" s="11">
        <f>S62*T62</f>
        <v>10.983833999999998</v>
      </c>
      <c r="S62" s="11">
        <v>530.62</v>
      </c>
      <c r="T62" s="31">
        <f>G56*0.9</f>
        <v>2.0699999999999996E-2</v>
      </c>
    </row>
    <row r="63" spans="1:22" ht="17.25" x14ac:dyDescent="0.25">
      <c r="C63" s="5"/>
      <c r="D63" s="4"/>
      <c r="E63" s="4"/>
      <c r="F63" s="4"/>
      <c r="G63" s="5"/>
      <c r="H63" s="5"/>
      <c r="K63" s="7" t="s">
        <v>59</v>
      </c>
      <c r="L63" s="16">
        <f>(D58+I58+L58+P58+R58+V58)/R62</f>
        <v>24.018460220720744</v>
      </c>
      <c r="O63" s="5"/>
      <c r="P63" s="5"/>
      <c r="S63" s="63"/>
      <c r="T63" s="4"/>
    </row>
    <row r="64" spans="1:22" ht="17.25" x14ac:dyDescent="0.25">
      <c r="C64" s="5"/>
      <c r="D64" s="4"/>
      <c r="E64" s="4"/>
      <c r="F64" s="4"/>
      <c r="G64" s="5"/>
      <c r="H64" s="5"/>
      <c r="I64" s="5"/>
      <c r="K64" s="17" t="s">
        <v>60</v>
      </c>
      <c r="L64" s="18">
        <f>(D58+I58+L58)/R62</f>
        <v>5.4838574581516797</v>
      </c>
      <c r="O64" s="5"/>
      <c r="P64" s="5"/>
      <c r="S64" s="5"/>
    </row>
    <row r="65" spans="1:22" ht="17.25" x14ac:dyDescent="0.25">
      <c r="C65" s="5"/>
      <c r="D65" s="4"/>
      <c r="E65" s="4"/>
      <c r="F65" s="4"/>
      <c r="G65" s="5"/>
      <c r="H65" s="5"/>
      <c r="I65" s="5"/>
      <c r="K65" s="19" t="s">
        <v>61</v>
      </c>
      <c r="L65" s="20">
        <f>(P58+V58)/R62</f>
        <v>18.534602762569065</v>
      </c>
      <c r="M65" s="5"/>
      <c r="N65" s="5"/>
      <c r="O65" s="5"/>
      <c r="P65" s="5"/>
      <c r="U65" s="5"/>
      <c r="V65" s="5"/>
    </row>
    <row r="66" spans="1:22" x14ac:dyDescent="0.25">
      <c r="C66" s="8"/>
      <c r="D66"/>
      <c r="E66" s="4"/>
      <c r="F66" s="4"/>
      <c r="G66" s="5"/>
      <c r="H66" s="5"/>
      <c r="I66" s="5"/>
      <c r="K66" s="5"/>
      <c r="M66" s="5"/>
      <c r="N66" s="5"/>
      <c r="O66" s="5"/>
      <c r="P66" s="5"/>
      <c r="Q66" s="5"/>
      <c r="R66" s="5"/>
      <c r="S66" s="5"/>
      <c r="T66" s="5"/>
      <c r="U66" s="5"/>
      <c r="V66" s="5"/>
    </row>
    <row r="67" spans="1:22" x14ac:dyDescent="0.25">
      <c r="C67" s="8"/>
      <c r="D67"/>
      <c r="E67" s="4"/>
      <c r="F67" s="4"/>
      <c r="G67" s="5"/>
      <c r="H67" s="5"/>
      <c r="I67" s="5"/>
      <c r="M67" s="5"/>
      <c r="N67" s="5"/>
      <c r="O67" s="5"/>
      <c r="P67" s="5"/>
      <c r="Q67" s="5"/>
      <c r="R67" s="5"/>
      <c r="S67" s="5"/>
      <c r="T67" s="5"/>
      <c r="U67" s="5"/>
      <c r="V67" s="5"/>
    </row>
    <row r="68" spans="1:22" s="41" customFormat="1" x14ac:dyDescent="0.25">
      <c r="A68" s="40" t="s">
        <v>86</v>
      </c>
      <c r="D68" s="42"/>
      <c r="E68" s="42"/>
      <c r="F68" s="42"/>
    </row>
    <row r="69" spans="1:22" x14ac:dyDescent="0.25">
      <c r="B69" s="5"/>
      <c r="C69" s="8" t="s">
        <v>26</v>
      </c>
    </row>
    <row r="70" spans="1:22" ht="32.25" x14ac:dyDescent="0.25">
      <c r="C70" s="23" t="s">
        <v>13</v>
      </c>
      <c r="D70" s="26" t="s">
        <v>21</v>
      </c>
      <c r="E70" s="26" t="s">
        <v>14</v>
      </c>
      <c r="F70" s="23" t="s">
        <v>12</v>
      </c>
      <c r="G70" s="23" t="s">
        <v>15</v>
      </c>
      <c r="H70" s="24" t="s">
        <v>1</v>
      </c>
      <c r="I70" s="25" t="s">
        <v>25</v>
      </c>
      <c r="J70" s="23" t="s">
        <v>2</v>
      </c>
      <c r="K70" s="26" t="s">
        <v>32</v>
      </c>
      <c r="L70" s="26" t="s">
        <v>22</v>
      </c>
      <c r="M70" s="25" t="s">
        <v>7</v>
      </c>
      <c r="N70" s="25" t="s">
        <v>16</v>
      </c>
      <c r="O70" s="25" t="s">
        <v>17</v>
      </c>
      <c r="P70" s="25" t="s">
        <v>18</v>
      </c>
      <c r="Q70" s="26" t="s">
        <v>9</v>
      </c>
      <c r="R70" s="26" t="s">
        <v>23</v>
      </c>
      <c r="S70" s="25" t="s">
        <v>8</v>
      </c>
      <c r="T70" s="25" t="s">
        <v>19</v>
      </c>
      <c r="U70" s="25" t="s">
        <v>20</v>
      </c>
      <c r="V70" s="25" t="s">
        <v>24</v>
      </c>
    </row>
    <row r="71" spans="1:22" x14ac:dyDescent="0.25">
      <c r="A71" t="s">
        <v>51</v>
      </c>
      <c r="C71" s="121" t="s">
        <v>28</v>
      </c>
      <c r="D71" s="10">
        <f>0.023*E71</f>
        <v>2.8087599999999999</v>
      </c>
      <c r="E71" s="10">
        <v>122.12</v>
      </c>
      <c r="F71" s="10">
        <v>1</v>
      </c>
      <c r="G71" s="12">
        <f>D71/E71</f>
        <v>2.3E-2</v>
      </c>
      <c r="H71" s="9"/>
      <c r="I71" s="9"/>
      <c r="J71" s="10" t="s">
        <v>31</v>
      </c>
      <c r="K71" s="10">
        <v>262.29000000000002</v>
      </c>
      <c r="L71" s="30">
        <f>G72*K71</f>
        <v>24.130680000000002</v>
      </c>
      <c r="M71" s="9" t="s">
        <v>30</v>
      </c>
      <c r="N71" s="9">
        <v>46</v>
      </c>
      <c r="O71" s="9">
        <v>0.88900000000000001</v>
      </c>
      <c r="P71" s="13">
        <f>N71*O71</f>
        <v>40.893999999999998</v>
      </c>
      <c r="Q71" s="10"/>
      <c r="R71" s="10"/>
      <c r="S71" s="9"/>
      <c r="T71" s="9"/>
      <c r="U71" s="9"/>
      <c r="V71" s="13">
        <f>T71*U71</f>
        <v>0</v>
      </c>
    </row>
    <row r="72" spans="1:22" x14ac:dyDescent="0.25">
      <c r="C72" s="10" t="s">
        <v>34</v>
      </c>
      <c r="D72" s="10">
        <f>E72*G72</f>
        <v>9.9488799999999991</v>
      </c>
      <c r="E72" s="10">
        <v>108.14</v>
      </c>
      <c r="F72" s="10">
        <v>4</v>
      </c>
      <c r="G72" s="12">
        <f>G71*F72</f>
        <v>9.1999999999999998E-2</v>
      </c>
      <c r="H72" s="1"/>
      <c r="I72" s="1"/>
      <c r="J72" s="34" t="s">
        <v>29</v>
      </c>
      <c r="K72" s="35">
        <v>174.16</v>
      </c>
      <c r="L72" s="30">
        <f>G72*K72</f>
        <v>16.02272</v>
      </c>
      <c r="M72" s="1"/>
      <c r="N72" s="3"/>
      <c r="O72" s="3"/>
      <c r="P72" s="12">
        <f t="shared" ref="P72" si="10">N72*O72</f>
        <v>0</v>
      </c>
      <c r="Q72" s="10"/>
      <c r="R72" s="10"/>
      <c r="S72" s="9"/>
      <c r="T72" s="9"/>
      <c r="U72" s="9"/>
      <c r="V72" s="13">
        <f t="shared" ref="V72" si="11">T72*U72</f>
        <v>0</v>
      </c>
    </row>
    <row r="73" spans="1:22" x14ac:dyDescent="0.25">
      <c r="C73" s="12" t="s">
        <v>4</v>
      </c>
      <c r="D73" s="13">
        <f>SUM(D71:D72)</f>
        <v>12.757639999999999</v>
      </c>
      <c r="E73" s="13">
        <f>SUM(E71:E72)</f>
        <v>230.26</v>
      </c>
      <c r="F73" s="12"/>
      <c r="G73" s="12">
        <f>SUM(G71:G72)</f>
        <v>0.11499999999999999</v>
      </c>
      <c r="I73" s="32">
        <f>SUM(I71:I72)</f>
        <v>0</v>
      </c>
      <c r="L73" s="33">
        <f>SUM(L71:L72)</f>
        <v>40.153400000000005</v>
      </c>
      <c r="P73" s="32">
        <f>SUM(P71:P72)</f>
        <v>40.893999999999998</v>
      </c>
      <c r="R73" s="32">
        <f>SUM(R71:R72)</f>
        <v>0</v>
      </c>
      <c r="V73" s="32">
        <f>SUM(V71:V72)</f>
        <v>0</v>
      </c>
    </row>
    <row r="74" spans="1:22" x14ac:dyDescent="0.25">
      <c r="C74" s="5"/>
      <c r="D74" s="4"/>
      <c r="E74" s="4"/>
      <c r="F74" s="4"/>
      <c r="G74" s="5"/>
      <c r="H74" s="5"/>
      <c r="I74" s="5"/>
      <c r="M74" s="5"/>
      <c r="N74" s="5"/>
      <c r="O74" s="5"/>
      <c r="P74" s="5"/>
      <c r="Q74" s="5"/>
      <c r="R74" s="5"/>
      <c r="S74" s="5"/>
      <c r="T74" s="5"/>
      <c r="U74" s="5"/>
      <c r="V74" s="5"/>
    </row>
    <row r="75" spans="1:22" x14ac:dyDescent="0.25">
      <c r="C75" s="5"/>
      <c r="D75" s="4"/>
      <c r="E75" s="4"/>
      <c r="F75" s="4"/>
      <c r="G75" s="5"/>
      <c r="H75" s="5"/>
      <c r="K75" s="14" t="s">
        <v>56</v>
      </c>
      <c r="L75" s="66">
        <f>(T77/G71)*100</f>
        <v>90</v>
      </c>
      <c r="O75" s="5"/>
      <c r="P75" s="5"/>
      <c r="Q75" s="5"/>
      <c r="R75" s="5"/>
      <c r="S75" s="5"/>
    </row>
    <row r="76" spans="1:22" x14ac:dyDescent="0.25">
      <c r="C76" s="5"/>
      <c r="D76" s="4"/>
      <c r="E76" s="4"/>
      <c r="F76" s="4"/>
      <c r="G76" s="5"/>
      <c r="H76" s="5"/>
      <c r="K76" s="7" t="s">
        <v>57</v>
      </c>
      <c r="L76" s="65">
        <f>(S77/(E73)*100)</f>
        <v>92.178407018153393</v>
      </c>
      <c r="R76" s="6" t="s">
        <v>10</v>
      </c>
      <c r="S76" s="6" t="s">
        <v>11</v>
      </c>
      <c r="T76" s="6" t="s">
        <v>0</v>
      </c>
    </row>
    <row r="77" spans="1:22" x14ac:dyDescent="0.25">
      <c r="C77" s="5"/>
      <c r="D77" s="4"/>
      <c r="E77" s="4"/>
      <c r="F77" s="4"/>
      <c r="G77" s="5"/>
      <c r="H77" s="5"/>
      <c r="K77" s="14" t="s">
        <v>58</v>
      </c>
      <c r="L77" s="66">
        <f>(R77/D73)*100</f>
        <v>34.438775510204088</v>
      </c>
      <c r="P77" s="5"/>
      <c r="Q77" s="6" t="s">
        <v>3</v>
      </c>
      <c r="R77" s="11">
        <f>S77*T77</f>
        <v>4.3935750000000002</v>
      </c>
      <c r="S77" s="11">
        <v>212.25</v>
      </c>
      <c r="T77" s="31">
        <f>G71*0.9</f>
        <v>2.07E-2</v>
      </c>
    </row>
    <row r="78" spans="1:22" ht="17.25" x14ac:dyDescent="0.25">
      <c r="C78" s="5"/>
      <c r="D78" s="4"/>
      <c r="E78" s="4"/>
      <c r="F78" s="4"/>
      <c r="G78" s="5"/>
      <c r="H78" s="5"/>
      <c r="K78" s="7" t="s">
        <v>59</v>
      </c>
      <c r="L78" s="16">
        <f>(D73+I73+L73+P73+R73+V73)/R77</f>
        <v>21.350503860751207</v>
      </c>
      <c r="O78" s="5"/>
      <c r="P78" s="5"/>
      <c r="S78" s="63"/>
      <c r="T78" s="4"/>
    </row>
    <row r="79" spans="1:22" ht="17.25" x14ac:dyDescent="0.25">
      <c r="C79" s="5"/>
      <c r="D79" s="4"/>
      <c r="E79" s="4"/>
      <c r="F79" s="4"/>
      <c r="G79" s="5"/>
      <c r="H79" s="5"/>
      <c r="I79" s="5"/>
      <c r="K79" s="17" t="s">
        <v>60</v>
      </c>
      <c r="L79" s="18">
        <f>(D73+I73+L73)/R77</f>
        <v>12.042821620206778</v>
      </c>
      <c r="O79" s="5"/>
      <c r="P79" s="5"/>
      <c r="S79" s="5"/>
    </row>
    <row r="80" spans="1:22" ht="17.25" x14ac:dyDescent="0.25">
      <c r="C80" s="5"/>
      <c r="D80" s="4"/>
      <c r="E80" s="4"/>
      <c r="F80" s="4"/>
      <c r="G80" s="5"/>
      <c r="H80" s="5"/>
      <c r="I80" s="5"/>
      <c r="K80" s="19" t="s">
        <v>61</v>
      </c>
      <c r="L80" s="20">
        <f>(P73+V73)/R77</f>
        <v>9.3076822405444304</v>
      </c>
      <c r="M80" s="5"/>
      <c r="N80" s="115" t="s">
        <v>131</v>
      </c>
      <c r="O80" s="17">
        <f>G71/N71*1000</f>
        <v>0.5</v>
      </c>
      <c r="P80" s="5"/>
      <c r="U80" s="5"/>
      <c r="V80" s="5"/>
    </row>
    <row r="81" spans="1:22" x14ac:dyDescent="0.25">
      <c r="C81" s="8"/>
      <c r="D81"/>
      <c r="E81" s="4"/>
      <c r="F81" s="4"/>
      <c r="G81" s="5"/>
      <c r="H81" s="5"/>
      <c r="I81" s="5"/>
      <c r="K81" s="5"/>
      <c r="M81" s="5"/>
      <c r="N81" s="5"/>
      <c r="O81" s="5"/>
      <c r="P81" s="5"/>
      <c r="Q81" s="5"/>
      <c r="R81" s="5"/>
      <c r="S81" s="5"/>
      <c r="T81" s="5"/>
      <c r="U81" s="5"/>
      <c r="V81" s="5"/>
    </row>
    <row r="82" spans="1:22" x14ac:dyDescent="0.25">
      <c r="B82" s="8"/>
      <c r="C82" s="8" t="s">
        <v>26</v>
      </c>
    </row>
    <row r="83" spans="1:22" ht="32.25" x14ac:dyDescent="0.25">
      <c r="C83" s="23" t="s">
        <v>13</v>
      </c>
      <c r="D83" s="26" t="s">
        <v>21</v>
      </c>
      <c r="E83" s="26" t="s">
        <v>14</v>
      </c>
      <c r="F83" s="23" t="s">
        <v>12</v>
      </c>
      <c r="G83" s="23" t="s">
        <v>15</v>
      </c>
      <c r="H83" s="24" t="s">
        <v>1</v>
      </c>
      <c r="I83" s="25" t="s">
        <v>25</v>
      </c>
      <c r="J83" s="23" t="s">
        <v>2</v>
      </c>
      <c r="K83" s="26" t="s">
        <v>14</v>
      </c>
      <c r="L83" s="26" t="s">
        <v>22</v>
      </c>
      <c r="M83" s="25" t="s">
        <v>7</v>
      </c>
      <c r="N83" s="25" t="s">
        <v>16</v>
      </c>
      <c r="O83" s="25" t="s">
        <v>17</v>
      </c>
      <c r="P83" s="25" t="s">
        <v>18</v>
      </c>
      <c r="Q83" s="26" t="s">
        <v>9</v>
      </c>
      <c r="R83" s="26" t="s">
        <v>23</v>
      </c>
      <c r="S83" s="25" t="s">
        <v>8</v>
      </c>
      <c r="T83" s="25" t="s">
        <v>19</v>
      </c>
      <c r="U83" s="25" t="s">
        <v>20</v>
      </c>
      <c r="V83" s="25" t="s">
        <v>24</v>
      </c>
    </row>
    <row r="84" spans="1:22" x14ac:dyDescent="0.25">
      <c r="A84" t="s">
        <v>52</v>
      </c>
      <c r="C84" s="121" t="s">
        <v>33</v>
      </c>
      <c r="D84" s="10">
        <f>0.023*E84</f>
        <v>3.6011099999999998</v>
      </c>
      <c r="E84" s="10">
        <v>156.57</v>
      </c>
      <c r="F84" s="10">
        <v>1</v>
      </c>
      <c r="G84" s="29">
        <f>D84/E84</f>
        <v>2.3E-2</v>
      </c>
      <c r="H84" s="9"/>
      <c r="I84" s="9"/>
      <c r="J84" s="10" t="s">
        <v>31</v>
      </c>
      <c r="K84" s="10">
        <v>262.29000000000002</v>
      </c>
      <c r="L84" s="30">
        <f>K84*G85</f>
        <v>24.130680000000002</v>
      </c>
      <c r="M84" s="9" t="s">
        <v>30</v>
      </c>
      <c r="N84" s="9">
        <v>46</v>
      </c>
      <c r="O84" s="9">
        <v>0.88900000000000001</v>
      </c>
      <c r="P84" s="13">
        <f>N84*O84</f>
        <v>40.893999999999998</v>
      </c>
      <c r="Q84" s="10"/>
      <c r="R84" s="10"/>
      <c r="S84" s="9"/>
      <c r="T84" s="9"/>
      <c r="U84" s="9"/>
      <c r="V84" s="13">
        <f>T84*U84</f>
        <v>0</v>
      </c>
    </row>
    <row r="85" spans="1:22" x14ac:dyDescent="0.25">
      <c r="C85" s="10" t="s">
        <v>34</v>
      </c>
      <c r="D85" s="10">
        <f>E85*G85</f>
        <v>9.9488799999999991</v>
      </c>
      <c r="E85" s="10">
        <v>108.14</v>
      </c>
      <c r="F85" s="10">
        <v>4</v>
      </c>
      <c r="G85" s="29">
        <f>G84*F85</f>
        <v>9.1999999999999998E-2</v>
      </c>
      <c r="H85" s="1"/>
      <c r="I85" s="1"/>
      <c r="J85" s="34" t="s">
        <v>29</v>
      </c>
      <c r="K85" s="35">
        <v>174.16</v>
      </c>
      <c r="L85" s="30">
        <f>K85*G85</f>
        <v>16.02272</v>
      </c>
      <c r="M85" s="1"/>
      <c r="N85" s="3"/>
      <c r="O85" s="3"/>
      <c r="P85" s="27">
        <f t="shared" ref="P85" si="12">N85*O85</f>
        <v>0</v>
      </c>
      <c r="Q85" s="10"/>
      <c r="R85" s="10"/>
      <c r="S85" s="9"/>
      <c r="T85" s="9"/>
      <c r="U85" s="9"/>
      <c r="V85" s="13">
        <f t="shared" ref="V85" si="13">T85*U85</f>
        <v>0</v>
      </c>
    </row>
    <row r="86" spans="1:22" x14ac:dyDescent="0.25">
      <c r="C86" s="12" t="s">
        <v>4</v>
      </c>
      <c r="D86" s="13">
        <f>SUM(D84:D85)</f>
        <v>13.549989999999999</v>
      </c>
      <c r="E86" s="13">
        <f>SUM(E84:E85)</f>
        <v>264.70999999999998</v>
      </c>
      <c r="F86" s="12"/>
      <c r="G86" s="29">
        <f>SUM(G84:G85)</f>
        <v>0.11499999999999999</v>
      </c>
      <c r="I86" s="13">
        <f>SUM(I84:I85)</f>
        <v>0</v>
      </c>
      <c r="L86" s="30">
        <f>SUM(L84:L85)</f>
        <v>40.153400000000005</v>
      </c>
      <c r="P86" s="13">
        <f>SUM(P84:P85)</f>
        <v>40.893999999999998</v>
      </c>
      <c r="R86" s="13">
        <f>SUM(R84:R85)</f>
        <v>0</v>
      </c>
      <c r="V86" s="13">
        <f>SUM(V84:V85)</f>
        <v>0</v>
      </c>
    </row>
    <row r="87" spans="1:22" x14ac:dyDescent="0.25">
      <c r="C87" s="5"/>
      <c r="D87" s="4"/>
      <c r="E87" s="4"/>
      <c r="F87" s="4"/>
      <c r="G87" s="5"/>
      <c r="H87" s="5"/>
      <c r="I87" s="5"/>
      <c r="M87" s="5"/>
      <c r="N87" s="5"/>
      <c r="O87" s="5"/>
      <c r="P87" s="5"/>
      <c r="Q87" s="5"/>
      <c r="R87" s="5"/>
      <c r="S87" s="5"/>
      <c r="T87" s="5"/>
      <c r="U87" s="5"/>
      <c r="V87" s="5"/>
    </row>
    <row r="88" spans="1:22" x14ac:dyDescent="0.25">
      <c r="B88" s="5"/>
      <c r="C88" s="5"/>
      <c r="D88" s="4"/>
      <c r="E88" s="4"/>
      <c r="F88" s="4"/>
      <c r="G88" s="5"/>
      <c r="H88" s="5"/>
      <c r="K88" s="14" t="s">
        <v>56</v>
      </c>
      <c r="L88" s="66">
        <f>(T90/G84)*100</f>
        <v>90</v>
      </c>
      <c r="O88" s="5"/>
      <c r="P88" s="5"/>
      <c r="Q88" s="5"/>
      <c r="R88" s="5"/>
      <c r="S88" s="5"/>
    </row>
    <row r="89" spans="1:22" x14ac:dyDescent="0.25">
      <c r="B89" s="5"/>
      <c r="C89" s="5"/>
      <c r="D89" s="4"/>
      <c r="E89" s="4"/>
      <c r="F89" s="4"/>
      <c r="G89" s="5"/>
      <c r="H89" s="5"/>
      <c r="K89" s="7" t="s">
        <v>57</v>
      </c>
      <c r="L89" s="65">
        <f>(S90/(E86)*100)</f>
        <v>93.19255033810586</v>
      </c>
      <c r="R89" s="6" t="s">
        <v>10</v>
      </c>
      <c r="S89" s="6" t="s">
        <v>11</v>
      </c>
      <c r="T89" s="6" t="s">
        <v>0</v>
      </c>
    </row>
    <row r="90" spans="1:22" x14ac:dyDescent="0.25">
      <c r="B90" s="5"/>
      <c r="C90" s="5"/>
      <c r="D90" s="4"/>
      <c r="E90" s="4"/>
      <c r="F90" s="4"/>
      <c r="G90" s="5"/>
      <c r="H90" s="5"/>
      <c r="K90" s="14" t="s">
        <v>58</v>
      </c>
      <c r="L90" s="66">
        <f>(R90/D86)*100</f>
        <v>37.68624921494407</v>
      </c>
      <c r="P90" s="5"/>
      <c r="Q90" s="6" t="s">
        <v>3</v>
      </c>
      <c r="R90" s="11">
        <f>S90*T90</f>
        <v>5.1064829999999999</v>
      </c>
      <c r="S90" s="11">
        <v>246.69</v>
      </c>
      <c r="T90" s="31">
        <f>G84*0.9</f>
        <v>2.07E-2</v>
      </c>
    </row>
    <row r="91" spans="1:22" ht="17.25" x14ac:dyDescent="0.25">
      <c r="B91" s="5"/>
      <c r="C91" s="5"/>
      <c r="D91" s="4"/>
      <c r="E91" s="4"/>
      <c r="F91" s="4"/>
      <c r="G91" s="5"/>
      <c r="H91" s="5"/>
      <c r="K91" s="7" t="s">
        <v>59</v>
      </c>
      <c r="L91" s="16">
        <f>(D86+I86+L86+P86+R86+V86)/R90</f>
        <v>18.524959350692054</v>
      </c>
      <c r="O91" s="5"/>
      <c r="P91" s="5"/>
      <c r="S91" s="63"/>
      <c r="T91" s="4"/>
    </row>
    <row r="92" spans="1:22" ht="17.25" x14ac:dyDescent="0.25">
      <c r="B92" s="5"/>
      <c r="C92" s="5"/>
      <c r="D92" s="4"/>
      <c r="E92" s="4"/>
      <c r="F92" s="4"/>
      <c r="G92" s="5"/>
      <c r="H92" s="5"/>
      <c r="I92" s="5"/>
      <c r="K92" s="17" t="s">
        <v>60</v>
      </c>
      <c r="L92" s="18">
        <f>(D86+I86+L86)/R90</f>
        <v>10.516707878984421</v>
      </c>
      <c r="O92" s="5"/>
      <c r="P92" s="5"/>
      <c r="S92" s="5"/>
    </row>
    <row r="93" spans="1:22" ht="17.25" x14ac:dyDescent="0.25">
      <c r="B93" s="5"/>
      <c r="C93" s="5"/>
      <c r="D93" s="4"/>
      <c r="E93" s="4"/>
      <c r="F93" s="4"/>
      <c r="G93" s="5"/>
      <c r="H93" s="5"/>
      <c r="I93" s="5"/>
      <c r="K93" s="19" t="s">
        <v>61</v>
      </c>
      <c r="L93" s="20">
        <f>(P86+V86)/R90</f>
        <v>8.0082514717076307</v>
      </c>
      <c r="M93" s="5"/>
      <c r="N93" s="5"/>
      <c r="O93" s="5"/>
      <c r="P93" s="5"/>
      <c r="U93" s="5"/>
      <c r="V93" s="5"/>
    </row>
    <row r="94" spans="1:22" x14ac:dyDescent="0.25">
      <c r="B94" s="5"/>
      <c r="C94" s="8"/>
      <c r="D94"/>
      <c r="E94" s="4"/>
      <c r="F94" s="4"/>
      <c r="G94" s="5"/>
      <c r="H94" s="5"/>
      <c r="I94" s="5"/>
      <c r="K94" s="5"/>
      <c r="M94" s="5"/>
      <c r="N94" s="5"/>
      <c r="O94" s="5"/>
      <c r="P94" s="5"/>
      <c r="Q94" s="5"/>
      <c r="R94" s="5"/>
      <c r="S94" s="5"/>
      <c r="T94" s="5"/>
      <c r="U94" s="5"/>
      <c r="V94" s="5"/>
    </row>
    <row r="95" spans="1:22" x14ac:dyDescent="0.25">
      <c r="B95" s="5"/>
      <c r="C95" s="8" t="s">
        <v>26</v>
      </c>
    </row>
    <row r="96" spans="1:22" ht="32.25" x14ac:dyDescent="0.25">
      <c r="C96" s="23" t="s">
        <v>13</v>
      </c>
      <c r="D96" s="26" t="s">
        <v>21</v>
      </c>
      <c r="E96" s="26" t="s">
        <v>14</v>
      </c>
      <c r="F96" s="23" t="s">
        <v>12</v>
      </c>
      <c r="G96" s="23" t="s">
        <v>15</v>
      </c>
      <c r="H96" s="24" t="s">
        <v>1</v>
      </c>
      <c r="I96" s="25" t="s">
        <v>25</v>
      </c>
      <c r="J96" s="23" t="s">
        <v>2</v>
      </c>
      <c r="K96" s="26" t="s">
        <v>14</v>
      </c>
      <c r="L96" s="26" t="s">
        <v>22</v>
      </c>
      <c r="M96" s="25" t="s">
        <v>7</v>
      </c>
      <c r="N96" s="25" t="s">
        <v>16</v>
      </c>
      <c r="O96" s="25" t="s">
        <v>17</v>
      </c>
      <c r="P96" s="25" t="s">
        <v>18</v>
      </c>
      <c r="Q96" s="26" t="s">
        <v>9</v>
      </c>
      <c r="R96" s="26" t="s">
        <v>23</v>
      </c>
      <c r="S96" s="25" t="s">
        <v>8</v>
      </c>
      <c r="T96" s="25" t="s">
        <v>19</v>
      </c>
      <c r="U96" s="25" t="s">
        <v>20</v>
      </c>
      <c r="V96" s="25" t="s">
        <v>24</v>
      </c>
    </row>
    <row r="97" spans="1:22" x14ac:dyDescent="0.25">
      <c r="A97" t="s">
        <v>53</v>
      </c>
      <c r="C97" s="121" t="s">
        <v>35</v>
      </c>
      <c r="D97" s="10">
        <f>0.023*E97</f>
        <v>4.8799099999999997</v>
      </c>
      <c r="E97" s="10">
        <v>212.17</v>
      </c>
      <c r="F97" s="10">
        <v>1</v>
      </c>
      <c r="G97" s="29">
        <f>D97/E97</f>
        <v>2.3E-2</v>
      </c>
      <c r="H97" s="9"/>
      <c r="I97" s="9"/>
      <c r="J97" s="10" t="s">
        <v>31</v>
      </c>
      <c r="K97" s="10">
        <v>262.29000000000002</v>
      </c>
      <c r="L97" s="30">
        <f>K97*G98</f>
        <v>24.130680000000002</v>
      </c>
      <c r="M97" s="9" t="s">
        <v>30</v>
      </c>
      <c r="N97" s="9">
        <v>46</v>
      </c>
      <c r="O97" s="9">
        <v>0.88900000000000001</v>
      </c>
      <c r="P97" s="13">
        <f>N97*O97</f>
        <v>40.893999999999998</v>
      </c>
      <c r="Q97" s="10"/>
      <c r="R97" s="10"/>
      <c r="S97" s="9"/>
      <c r="T97" s="9"/>
      <c r="U97" s="9"/>
      <c r="V97" s="13">
        <f>T97*U97</f>
        <v>0</v>
      </c>
    </row>
    <row r="98" spans="1:22" x14ac:dyDescent="0.25">
      <c r="C98" s="10" t="s">
        <v>34</v>
      </c>
      <c r="D98" s="10">
        <f>E98*G98</f>
        <v>9.9488799999999991</v>
      </c>
      <c r="E98" s="10">
        <v>108.14</v>
      </c>
      <c r="F98" s="10">
        <v>4</v>
      </c>
      <c r="G98" s="29">
        <f>G97*F98</f>
        <v>9.1999999999999998E-2</v>
      </c>
      <c r="H98" s="1"/>
      <c r="I98" s="1"/>
      <c r="J98" s="34" t="s">
        <v>29</v>
      </c>
      <c r="K98" s="35">
        <v>174.16</v>
      </c>
      <c r="L98" s="30">
        <f>K98*G98</f>
        <v>16.02272</v>
      </c>
      <c r="M98" s="1"/>
      <c r="N98" s="3"/>
      <c r="O98" s="3"/>
      <c r="P98" s="27">
        <f t="shared" ref="P98" si="14">N98*O98</f>
        <v>0</v>
      </c>
      <c r="Q98" s="10"/>
      <c r="R98" s="10"/>
      <c r="S98" s="9"/>
      <c r="T98" s="9"/>
      <c r="U98" s="9"/>
      <c r="V98" s="13">
        <f t="shared" ref="V98" si="15">T98*U98</f>
        <v>0</v>
      </c>
    </row>
    <row r="99" spans="1:22" x14ac:dyDescent="0.25">
      <c r="C99" s="12" t="s">
        <v>4</v>
      </c>
      <c r="D99" s="13">
        <f>SUM(D97:D98)</f>
        <v>14.828789999999998</v>
      </c>
      <c r="E99" s="13">
        <f>SUM(E97:E98)</f>
        <v>320.31</v>
      </c>
      <c r="F99" s="12"/>
      <c r="G99" s="29">
        <f>SUM(G97:G98)</f>
        <v>0.11499999999999999</v>
      </c>
      <c r="I99" s="13">
        <f>SUM(I97:I98)</f>
        <v>0</v>
      </c>
      <c r="L99" s="30">
        <f>SUM(L97:L98)</f>
        <v>40.153400000000005</v>
      </c>
      <c r="P99" s="13">
        <f>SUM(P97:P98)</f>
        <v>40.893999999999998</v>
      </c>
      <c r="R99" s="13">
        <f>SUM(R97:R98)</f>
        <v>0</v>
      </c>
      <c r="V99" s="13">
        <f>SUM(V97:V98)</f>
        <v>0</v>
      </c>
    </row>
    <row r="100" spans="1:22" x14ac:dyDescent="0.25">
      <c r="C100" s="5"/>
      <c r="D100" s="4"/>
      <c r="E100" s="4"/>
      <c r="F100" s="4"/>
      <c r="G100" s="5"/>
      <c r="H100" s="5"/>
      <c r="I100" s="5"/>
      <c r="M100" s="5"/>
      <c r="N100" s="5"/>
      <c r="O100" s="5"/>
      <c r="P100" s="5"/>
      <c r="Q100" s="5"/>
      <c r="R100" s="5"/>
      <c r="S100" s="5"/>
      <c r="T100" s="5"/>
      <c r="U100" s="5"/>
      <c r="V100" s="5"/>
    </row>
    <row r="101" spans="1:22" x14ac:dyDescent="0.25">
      <c r="C101" s="5"/>
      <c r="D101" s="4"/>
      <c r="E101" s="4"/>
      <c r="F101" s="4"/>
      <c r="G101" s="5"/>
      <c r="H101" s="5"/>
      <c r="K101" s="14" t="s">
        <v>56</v>
      </c>
      <c r="L101" s="66">
        <f>(T103/G97)*100</f>
        <v>90</v>
      </c>
      <c r="O101" s="5"/>
      <c r="P101" s="5"/>
      <c r="Q101" s="5"/>
      <c r="R101" s="5"/>
      <c r="S101" s="5"/>
    </row>
    <row r="102" spans="1:22" x14ac:dyDescent="0.25">
      <c r="C102" s="5"/>
      <c r="D102" s="4"/>
      <c r="E102" s="4"/>
      <c r="F102" s="4"/>
      <c r="G102" s="5"/>
      <c r="H102" s="5"/>
      <c r="K102" s="7" t="s">
        <v>57</v>
      </c>
      <c r="L102" s="65">
        <f>(S103/(E99)*100)</f>
        <v>94.358590115825294</v>
      </c>
      <c r="R102" s="6" t="s">
        <v>10</v>
      </c>
      <c r="S102" s="6" t="s">
        <v>11</v>
      </c>
      <c r="T102" s="6" t="s">
        <v>0</v>
      </c>
    </row>
    <row r="103" spans="1:22" x14ac:dyDescent="0.25">
      <c r="C103" s="5"/>
      <c r="D103" s="4"/>
      <c r="E103" s="4"/>
      <c r="F103" s="4"/>
      <c r="G103" s="5"/>
      <c r="H103" s="5"/>
      <c r="K103" s="14" t="s">
        <v>58</v>
      </c>
      <c r="L103" s="66">
        <f>(R103/D99)*100</f>
        <v>42.19068447256992</v>
      </c>
      <c r="P103" s="5"/>
      <c r="Q103" s="6" t="s">
        <v>3</v>
      </c>
      <c r="R103" s="11">
        <f>S103*T103</f>
        <v>6.2563680000000002</v>
      </c>
      <c r="S103" s="11">
        <v>302.24</v>
      </c>
      <c r="T103" s="31">
        <f>G97*0.9</f>
        <v>2.07E-2</v>
      </c>
    </row>
    <row r="104" spans="1:22" ht="17.25" x14ac:dyDescent="0.25">
      <c r="C104" s="5"/>
      <c r="D104" s="4"/>
      <c r="E104" s="4"/>
      <c r="F104" s="4"/>
      <c r="G104" s="5"/>
      <c r="H104" s="5"/>
      <c r="K104" s="7" t="s">
        <v>59</v>
      </c>
      <c r="L104" s="16">
        <f>(D99+I99+L99+P99+R99+V99)/R103</f>
        <v>15.324576495500265</v>
      </c>
      <c r="O104" s="5"/>
      <c r="P104" s="5"/>
      <c r="S104" s="63"/>
      <c r="T104" s="4"/>
    </row>
    <row r="105" spans="1:22" ht="17.25" x14ac:dyDescent="0.25">
      <c r="C105" s="5"/>
      <c r="D105" s="4"/>
      <c r="E105" s="4"/>
      <c r="F105" s="4"/>
      <c r="G105" s="5"/>
      <c r="H105" s="5"/>
      <c r="I105" s="5"/>
      <c r="K105" s="17" t="s">
        <v>60</v>
      </c>
      <c r="L105" s="18">
        <f>(D99+I99+L99)/R103</f>
        <v>8.7881962825716133</v>
      </c>
      <c r="O105" s="5"/>
      <c r="P105" s="5"/>
      <c r="S105" s="5"/>
    </row>
    <row r="106" spans="1:22" ht="17.25" x14ac:dyDescent="0.25">
      <c r="C106" s="5"/>
      <c r="D106" s="4"/>
      <c r="E106" s="4"/>
      <c r="F106" s="4"/>
      <c r="G106" s="5"/>
      <c r="H106" s="5"/>
      <c r="I106" s="5"/>
      <c r="K106" s="19" t="s">
        <v>61</v>
      </c>
      <c r="L106" s="20">
        <f>(P99+V99)/R103</f>
        <v>6.536380212928651</v>
      </c>
      <c r="M106" s="5"/>
      <c r="N106" s="5"/>
      <c r="O106" s="5"/>
      <c r="P106" s="5"/>
      <c r="U106" s="5"/>
      <c r="V106" s="5"/>
    </row>
    <row r="107" spans="1:22" x14ac:dyDescent="0.25">
      <c r="C107" s="8"/>
      <c r="D107"/>
      <c r="E107" s="4"/>
      <c r="F107" s="4"/>
      <c r="G107" s="5"/>
      <c r="H107" s="5"/>
      <c r="I107" s="5"/>
      <c r="K107" s="5"/>
      <c r="M107" s="5"/>
      <c r="N107" s="5"/>
      <c r="O107" s="5"/>
      <c r="P107" s="5"/>
      <c r="Q107" s="5"/>
      <c r="R107" s="5"/>
      <c r="S107" s="5"/>
      <c r="T107" s="5"/>
      <c r="U107" s="5"/>
      <c r="V107" s="5"/>
    </row>
    <row r="108" spans="1:22" x14ac:dyDescent="0.25">
      <c r="B108" s="5"/>
      <c r="C108" s="8" t="s">
        <v>26</v>
      </c>
    </row>
    <row r="109" spans="1:22" ht="32.25" x14ac:dyDescent="0.25">
      <c r="C109" s="23" t="s">
        <v>13</v>
      </c>
      <c r="D109" s="26" t="s">
        <v>21</v>
      </c>
      <c r="E109" s="26" t="s">
        <v>14</v>
      </c>
      <c r="F109" s="23" t="s">
        <v>12</v>
      </c>
      <c r="G109" s="23" t="s">
        <v>15</v>
      </c>
      <c r="H109" s="24" t="s">
        <v>1</v>
      </c>
      <c r="I109" s="25" t="s">
        <v>25</v>
      </c>
      <c r="J109" s="23" t="s">
        <v>2</v>
      </c>
      <c r="K109" s="26" t="s">
        <v>14</v>
      </c>
      <c r="L109" s="26" t="s">
        <v>22</v>
      </c>
      <c r="M109" s="25" t="s">
        <v>7</v>
      </c>
      <c r="N109" s="25" t="s">
        <v>16</v>
      </c>
      <c r="O109" s="25" t="s">
        <v>17</v>
      </c>
      <c r="P109" s="25" t="s">
        <v>18</v>
      </c>
      <c r="Q109" s="26" t="s">
        <v>9</v>
      </c>
      <c r="R109" s="26" t="s">
        <v>23</v>
      </c>
      <c r="S109" s="25" t="s">
        <v>8</v>
      </c>
      <c r="T109" s="25" t="s">
        <v>19</v>
      </c>
      <c r="U109" s="25" t="s">
        <v>20</v>
      </c>
      <c r="V109" s="25" t="s">
        <v>24</v>
      </c>
    </row>
    <row r="110" spans="1:22" ht="30" x14ac:dyDescent="0.25">
      <c r="A110" t="s">
        <v>54</v>
      </c>
      <c r="C110" s="123" t="s">
        <v>132</v>
      </c>
      <c r="D110" s="10">
        <f>0.023*E110</f>
        <v>7.1477099999999991</v>
      </c>
      <c r="E110" s="10">
        <v>310.77</v>
      </c>
      <c r="F110" s="10">
        <v>1</v>
      </c>
      <c r="G110" s="29">
        <f>D110/E110</f>
        <v>2.3E-2</v>
      </c>
      <c r="H110" s="9"/>
      <c r="I110" s="9"/>
      <c r="J110" s="10" t="s">
        <v>31</v>
      </c>
      <c r="K110" s="10">
        <v>262.29000000000002</v>
      </c>
      <c r="L110" s="30">
        <f>K110*G111</f>
        <v>24.130680000000002</v>
      </c>
      <c r="M110" s="9" t="s">
        <v>30</v>
      </c>
      <c r="N110" s="9">
        <v>46</v>
      </c>
      <c r="O110" s="9">
        <v>0.88900000000000001</v>
      </c>
      <c r="P110" s="13">
        <f>N110*O110</f>
        <v>40.893999999999998</v>
      </c>
      <c r="Q110" s="10"/>
      <c r="R110" s="10"/>
      <c r="S110" s="9"/>
      <c r="T110" s="9"/>
      <c r="U110" s="9"/>
      <c r="V110" s="13">
        <f>T110*U110</f>
        <v>0</v>
      </c>
    </row>
    <row r="111" spans="1:22" x14ac:dyDescent="0.25">
      <c r="C111" s="10" t="s">
        <v>34</v>
      </c>
      <c r="D111" s="10">
        <f>E111*G111</f>
        <v>9.9488799999999991</v>
      </c>
      <c r="E111" s="10">
        <v>108.14</v>
      </c>
      <c r="F111" s="10">
        <v>4</v>
      </c>
      <c r="G111" s="29">
        <f>G110*F111</f>
        <v>9.1999999999999998E-2</v>
      </c>
      <c r="H111" s="1"/>
      <c r="I111" s="1"/>
      <c r="J111" s="34" t="s">
        <v>29</v>
      </c>
      <c r="K111" s="35">
        <v>174.16</v>
      </c>
      <c r="L111" s="30">
        <f>K111*G111</f>
        <v>16.02272</v>
      </c>
      <c r="M111" s="1"/>
      <c r="N111" s="3"/>
      <c r="O111" s="3"/>
      <c r="P111" s="27">
        <f t="shared" ref="P111" si="16">N111*O111</f>
        <v>0</v>
      </c>
      <c r="Q111" s="10"/>
      <c r="R111" s="10"/>
      <c r="S111" s="9"/>
      <c r="T111" s="9"/>
      <c r="U111" s="9"/>
      <c r="V111" s="13">
        <f t="shared" ref="V111" si="17">T111*U111</f>
        <v>0</v>
      </c>
    </row>
    <row r="112" spans="1:22" x14ac:dyDescent="0.25">
      <c r="C112" s="12" t="s">
        <v>4</v>
      </c>
      <c r="D112" s="13">
        <f>SUM(D110:D111)</f>
        <v>17.096589999999999</v>
      </c>
      <c r="E112" s="13">
        <f>SUM(E110:E111)</f>
        <v>418.90999999999997</v>
      </c>
      <c r="F112" s="12"/>
      <c r="G112" s="29">
        <f>SUM(G110:G111)</f>
        <v>0.11499999999999999</v>
      </c>
      <c r="I112" s="13">
        <f>SUM(I110:I111)</f>
        <v>0</v>
      </c>
      <c r="L112" s="30">
        <f>SUM(L110:L111)</f>
        <v>40.153400000000005</v>
      </c>
      <c r="P112" s="13">
        <f>SUM(P110:P111)</f>
        <v>40.893999999999998</v>
      </c>
      <c r="R112" s="13">
        <f>SUM(R110:R111)</f>
        <v>0</v>
      </c>
      <c r="V112" s="13">
        <f>SUM(V110:V111)</f>
        <v>0</v>
      </c>
    </row>
    <row r="113" spans="1:22" x14ac:dyDescent="0.25">
      <c r="C113" s="5"/>
      <c r="D113" s="4"/>
      <c r="E113" s="4"/>
      <c r="F113" s="4"/>
      <c r="G113" s="5"/>
      <c r="H113" s="5"/>
      <c r="I113" s="5"/>
      <c r="M113" s="5"/>
      <c r="N113" s="5"/>
      <c r="O113" s="5"/>
      <c r="P113" s="5"/>
      <c r="Q113" s="5"/>
      <c r="R113" s="5"/>
      <c r="S113" s="5"/>
      <c r="T113" s="5"/>
      <c r="U113" s="5"/>
      <c r="V113" s="5"/>
    </row>
    <row r="114" spans="1:22" x14ac:dyDescent="0.25">
      <c r="C114" s="5"/>
      <c r="D114" s="4"/>
      <c r="E114" s="4"/>
      <c r="F114" s="4"/>
      <c r="G114" s="5"/>
      <c r="H114" s="5"/>
      <c r="K114" s="14" t="s">
        <v>56</v>
      </c>
      <c r="L114" s="66">
        <f>(T116/G110)*100</f>
        <v>90</v>
      </c>
      <c r="O114" s="5"/>
      <c r="P114" s="5"/>
      <c r="Q114" s="5"/>
      <c r="R114" s="5"/>
      <c r="S114" s="5"/>
    </row>
    <row r="115" spans="1:22" x14ac:dyDescent="0.25">
      <c r="C115" s="5"/>
      <c r="D115" s="4"/>
      <c r="E115" s="4"/>
      <c r="F115" s="4"/>
      <c r="G115" s="5"/>
      <c r="H115" s="5"/>
      <c r="K115" s="7" t="s">
        <v>57</v>
      </c>
      <c r="L115" s="65">
        <f>(S116/(E112)*100)</f>
        <v>95.700747177197968</v>
      </c>
      <c r="R115" s="6" t="s">
        <v>10</v>
      </c>
      <c r="S115" s="6" t="s">
        <v>11</v>
      </c>
      <c r="T115" s="6" t="s">
        <v>0</v>
      </c>
    </row>
    <row r="116" spans="1:22" x14ac:dyDescent="0.25">
      <c r="C116" s="5"/>
      <c r="D116" s="4"/>
      <c r="E116" s="4"/>
      <c r="F116" s="4"/>
      <c r="G116" s="5"/>
      <c r="H116" s="5"/>
      <c r="K116" s="14" t="s">
        <v>58</v>
      </c>
      <c r="L116" s="66">
        <f>(R116/D112)*100</f>
        <v>48.539679550132512</v>
      </c>
      <c r="P116" s="5"/>
      <c r="Q116" s="6" t="s">
        <v>3</v>
      </c>
      <c r="R116" s="11">
        <f>S116*T116</f>
        <v>8.2986299999999993</v>
      </c>
      <c r="S116" s="11">
        <v>400.9</v>
      </c>
      <c r="T116" s="31">
        <f>G110*0.9</f>
        <v>2.07E-2</v>
      </c>
    </row>
    <row r="117" spans="1:22" ht="17.25" x14ac:dyDescent="0.25">
      <c r="C117" s="5"/>
      <c r="D117" s="4"/>
      <c r="E117" s="4"/>
      <c r="F117" s="4"/>
      <c r="G117" s="5"/>
      <c r="H117" s="5"/>
      <c r="K117" s="7" t="s">
        <v>59</v>
      </c>
      <c r="L117" s="16">
        <f>(D112+I112+L112+P112+R112+V112)/R116</f>
        <v>11.826529198192956</v>
      </c>
      <c r="O117" s="5"/>
      <c r="P117" s="5"/>
      <c r="S117" s="63"/>
      <c r="T117" s="4"/>
    </row>
    <row r="118" spans="1:22" ht="17.25" x14ac:dyDescent="0.25">
      <c r="C118" s="5"/>
      <c r="D118" s="4"/>
      <c r="E118" s="4"/>
      <c r="F118" s="4"/>
      <c r="G118" s="5"/>
      <c r="H118" s="5"/>
      <c r="I118" s="5"/>
      <c r="K118" s="17" t="s">
        <v>60</v>
      </c>
      <c r="L118" s="18">
        <f>(D112+I112+L112)/R116</f>
        <v>6.8987278623098041</v>
      </c>
      <c r="O118" s="5"/>
      <c r="P118" s="5"/>
      <c r="S118" s="5"/>
    </row>
    <row r="119" spans="1:22" ht="17.25" x14ac:dyDescent="0.25">
      <c r="C119" s="5"/>
      <c r="D119" s="4"/>
      <c r="E119" s="4"/>
      <c r="F119" s="4"/>
      <c r="G119" s="5"/>
      <c r="H119" s="5"/>
      <c r="I119" s="5"/>
      <c r="K119" s="19" t="s">
        <v>61</v>
      </c>
      <c r="L119" s="20">
        <f>(P112+V112)/R116</f>
        <v>4.9278013358831521</v>
      </c>
      <c r="M119" s="5"/>
      <c r="N119" s="5"/>
      <c r="O119" s="5"/>
      <c r="P119" s="5"/>
      <c r="U119" s="5"/>
      <c r="V119" s="5"/>
    </row>
    <row r="120" spans="1:22" x14ac:dyDescent="0.25">
      <c r="C120" s="8"/>
      <c r="D120"/>
      <c r="E120" s="4"/>
      <c r="F120" s="4"/>
      <c r="G120" s="5"/>
      <c r="H120" s="5"/>
      <c r="I120" s="5"/>
      <c r="K120" s="5"/>
      <c r="M120" s="5"/>
      <c r="N120" s="5"/>
      <c r="O120" s="5"/>
      <c r="P120" s="5"/>
      <c r="Q120" s="5"/>
      <c r="R120" s="5"/>
      <c r="S120" s="5"/>
      <c r="T120" s="5"/>
      <c r="U120" s="5"/>
      <c r="V120" s="5"/>
    </row>
    <row r="121" spans="1:22" x14ac:dyDescent="0.25">
      <c r="B121" s="5"/>
      <c r="C121" s="8" t="s">
        <v>26</v>
      </c>
    </row>
    <row r="122" spans="1:22" ht="32.25" x14ac:dyDescent="0.25">
      <c r="C122" s="23" t="s">
        <v>13</v>
      </c>
      <c r="D122" s="26" t="s">
        <v>21</v>
      </c>
      <c r="E122" s="26" t="s">
        <v>14</v>
      </c>
      <c r="F122" s="23" t="s">
        <v>12</v>
      </c>
      <c r="G122" s="23" t="s">
        <v>15</v>
      </c>
      <c r="H122" s="24" t="s">
        <v>1</v>
      </c>
      <c r="I122" s="25" t="s">
        <v>25</v>
      </c>
      <c r="J122" s="23" t="s">
        <v>2</v>
      </c>
      <c r="K122" s="26" t="s">
        <v>14</v>
      </c>
      <c r="L122" s="26" t="s">
        <v>22</v>
      </c>
      <c r="M122" s="25" t="s">
        <v>7</v>
      </c>
      <c r="N122" s="25" t="s">
        <v>16</v>
      </c>
      <c r="O122" s="25" t="s">
        <v>17</v>
      </c>
      <c r="P122" s="25" t="s">
        <v>18</v>
      </c>
      <c r="Q122" s="26" t="s">
        <v>9</v>
      </c>
      <c r="R122" s="26" t="s">
        <v>23</v>
      </c>
      <c r="S122" s="25" t="s">
        <v>8</v>
      </c>
      <c r="T122" s="25" t="s">
        <v>19</v>
      </c>
      <c r="U122" s="25" t="s">
        <v>20</v>
      </c>
      <c r="V122" s="25" t="s">
        <v>24</v>
      </c>
    </row>
    <row r="123" spans="1:22" x14ac:dyDescent="0.25">
      <c r="A123" t="s">
        <v>55</v>
      </c>
      <c r="C123" s="121" t="s">
        <v>50</v>
      </c>
      <c r="D123" s="10">
        <f>0.023*E123</f>
        <v>10.131499999999999</v>
      </c>
      <c r="E123" s="10">
        <v>440.5</v>
      </c>
      <c r="F123" s="10">
        <v>1</v>
      </c>
      <c r="G123" s="29">
        <f>D123/E123</f>
        <v>2.2999999999999996E-2</v>
      </c>
      <c r="H123" s="9"/>
      <c r="I123" s="9"/>
      <c r="J123" s="10" t="s">
        <v>31</v>
      </c>
      <c r="K123" s="10">
        <v>262.29000000000002</v>
      </c>
      <c r="L123" s="30">
        <f>K123*G124</f>
        <v>24.130679999999998</v>
      </c>
      <c r="M123" s="9" t="s">
        <v>30</v>
      </c>
      <c r="N123" s="9">
        <v>46</v>
      </c>
      <c r="O123" s="9">
        <v>0.88900000000000001</v>
      </c>
      <c r="P123" s="13">
        <f>N123*O123</f>
        <v>40.893999999999998</v>
      </c>
      <c r="Q123" s="10"/>
      <c r="R123" s="10"/>
      <c r="S123" s="9"/>
      <c r="T123" s="9"/>
      <c r="U123" s="9"/>
      <c r="V123" s="13">
        <f>T123*U123</f>
        <v>0</v>
      </c>
    </row>
    <row r="124" spans="1:22" x14ac:dyDescent="0.25">
      <c r="C124" s="10" t="s">
        <v>34</v>
      </c>
      <c r="D124" s="10">
        <f>E124*G124</f>
        <v>9.9488799999999991</v>
      </c>
      <c r="E124" s="10">
        <v>108.14</v>
      </c>
      <c r="F124" s="10">
        <v>4</v>
      </c>
      <c r="G124" s="29">
        <f>G123*F124</f>
        <v>9.1999999999999985E-2</v>
      </c>
      <c r="H124" s="1"/>
      <c r="I124" s="1"/>
      <c r="J124" s="34" t="s">
        <v>29</v>
      </c>
      <c r="K124" s="35">
        <v>174.16</v>
      </c>
      <c r="L124" s="30">
        <f>K124*G124</f>
        <v>16.022719999999996</v>
      </c>
      <c r="M124" s="1"/>
      <c r="N124" s="3"/>
      <c r="O124" s="3"/>
      <c r="P124" s="27">
        <f t="shared" ref="P124" si="18">N124*O124</f>
        <v>0</v>
      </c>
      <c r="Q124" s="10"/>
      <c r="R124" s="10"/>
      <c r="S124" s="9"/>
      <c r="T124" s="9"/>
      <c r="U124" s="9"/>
      <c r="V124" s="13">
        <f t="shared" ref="V124" si="19">T124*U124</f>
        <v>0</v>
      </c>
    </row>
    <row r="125" spans="1:22" x14ac:dyDescent="0.25">
      <c r="C125" s="12" t="s">
        <v>4</v>
      </c>
      <c r="D125" s="13">
        <f>SUM(D123:D124)</f>
        <v>20.080379999999998</v>
      </c>
      <c r="E125" s="13">
        <f>SUM(E123:E124)</f>
        <v>548.64</v>
      </c>
      <c r="F125" s="12"/>
      <c r="G125" s="29">
        <f>SUM(G123:G124)</f>
        <v>0.11499999999999998</v>
      </c>
      <c r="I125" s="13">
        <f>SUM(I123:I124)</f>
        <v>0</v>
      </c>
      <c r="L125" s="30">
        <f>SUM(L123:L124)</f>
        <v>40.153399999999991</v>
      </c>
      <c r="P125" s="13">
        <f>SUM(P123:P124)</f>
        <v>40.893999999999998</v>
      </c>
      <c r="R125" s="13">
        <f>SUM(R123:R124)</f>
        <v>0</v>
      </c>
      <c r="V125" s="13">
        <f>SUM(V123:V124)</f>
        <v>0</v>
      </c>
    </row>
    <row r="126" spans="1:22" x14ac:dyDescent="0.25">
      <c r="C126" s="5"/>
      <c r="D126" s="4"/>
      <c r="E126" s="4"/>
      <c r="F126" s="4"/>
      <c r="G126" s="5"/>
      <c r="H126" s="5"/>
      <c r="I126" s="5"/>
      <c r="M126" s="5"/>
      <c r="N126" s="5"/>
      <c r="O126" s="5"/>
      <c r="P126" s="5"/>
      <c r="Q126" s="5"/>
      <c r="R126" s="5"/>
      <c r="S126" s="5"/>
      <c r="T126" s="5"/>
      <c r="U126" s="5"/>
      <c r="V126" s="5"/>
    </row>
    <row r="127" spans="1:22" x14ac:dyDescent="0.25">
      <c r="C127" s="5"/>
      <c r="D127" s="4"/>
      <c r="E127" s="4"/>
      <c r="F127" s="4"/>
      <c r="G127" s="5"/>
      <c r="H127" s="5"/>
      <c r="K127" s="14" t="s">
        <v>56</v>
      </c>
      <c r="L127" s="66">
        <f>(T129/G123)*100</f>
        <v>90</v>
      </c>
      <c r="O127" s="5"/>
      <c r="P127" s="5"/>
      <c r="Q127" s="5"/>
      <c r="R127" s="5"/>
      <c r="S127" s="5"/>
    </row>
    <row r="128" spans="1:22" x14ac:dyDescent="0.25">
      <c r="C128" s="5"/>
      <c r="D128" s="4"/>
      <c r="E128" s="4"/>
      <c r="F128" s="4"/>
      <c r="G128" s="5"/>
      <c r="H128" s="5"/>
      <c r="K128" s="7" t="s">
        <v>57</v>
      </c>
      <c r="L128" s="65">
        <f>(S129/(E125)*100)</f>
        <v>96.715514727325754</v>
      </c>
      <c r="R128" s="6" t="s">
        <v>10</v>
      </c>
      <c r="S128" s="6" t="s">
        <v>11</v>
      </c>
      <c r="T128" s="6" t="s">
        <v>0</v>
      </c>
    </row>
    <row r="129" spans="1:22" x14ac:dyDescent="0.25">
      <c r="C129" s="5"/>
      <c r="D129" s="4"/>
      <c r="E129" s="4"/>
      <c r="F129" s="4"/>
      <c r="G129" s="5"/>
      <c r="H129" s="5"/>
      <c r="K129" s="14" t="s">
        <v>58</v>
      </c>
      <c r="L129" s="66">
        <f>(R129/D125)*100</f>
        <v>54.699333379149195</v>
      </c>
      <c r="P129" s="5"/>
      <c r="Q129" s="6" t="s">
        <v>3</v>
      </c>
      <c r="R129" s="11">
        <f>S129*T129</f>
        <v>10.983833999999998</v>
      </c>
      <c r="S129" s="11">
        <v>530.62</v>
      </c>
      <c r="T129" s="31">
        <f>G123*0.9</f>
        <v>2.0699999999999996E-2</v>
      </c>
    </row>
    <row r="130" spans="1:22" ht="17.25" x14ac:dyDescent="0.25">
      <c r="C130" s="5"/>
      <c r="D130" s="4"/>
      <c r="E130" s="4"/>
      <c r="F130" s="4"/>
      <c r="G130" s="5"/>
      <c r="H130" s="5"/>
      <c r="K130" s="7" t="s">
        <v>59</v>
      </c>
      <c r="L130" s="16">
        <f>(D125+I125+L125+P125+R125+V125)/R129</f>
        <v>9.2069654366590026</v>
      </c>
      <c r="O130" s="5"/>
      <c r="P130" s="5"/>
      <c r="S130" s="63"/>
      <c r="T130" s="4"/>
    </row>
    <row r="131" spans="1:22" ht="17.25" x14ac:dyDescent="0.25">
      <c r="C131" s="5"/>
      <c r="D131" s="4"/>
      <c r="E131" s="4"/>
      <c r="F131" s="4"/>
      <c r="G131" s="5"/>
      <c r="H131" s="5"/>
      <c r="I131" s="5"/>
      <c r="K131" s="17" t="s">
        <v>60</v>
      </c>
      <c r="L131" s="18">
        <f>(D125+I125+L125)/R129</f>
        <v>5.4838574581516797</v>
      </c>
      <c r="O131" s="5"/>
      <c r="P131" s="5"/>
      <c r="S131" s="5"/>
    </row>
    <row r="132" spans="1:22" ht="17.25" x14ac:dyDescent="0.25">
      <c r="C132" s="5"/>
      <c r="D132" s="4"/>
      <c r="E132" s="4"/>
      <c r="F132" s="4"/>
      <c r="G132" s="5"/>
      <c r="H132" s="5"/>
      <c r="I132" s="5"/>
      <c r="K132" s="19" t="s">
        <v>61</v>
      </c>
      <c r="L132" s="20">
        <f>(P125+V125)/R129</f>
        <v>3.7231079785073233</v>
      </c>
      <c r="M132" s="5"/>
      <c r="N132" s="5"/>
      <c r="O132" s="5"/>
      <c r="P132" s="5"/>
      <c r="U132" s="5"/>
      <c r="V132" s="5"/>
    </row>
    <row r="133" spans="1:22" x14ac:dyDescent="0.25">
      <c r="C133" s="8"/>
      <c r="D133"/>
      <c r="E133" s="4"/>
      <c r="F133" s="4"/>
      <c r="G133" s="5"/>
      <c r="H133" s="5"/>
      <c r="I133" s="5"/>
      <c r="K133" s="5"/>
      <c r="M133" s="5"/>
      <c r="N133" s="5"/>
      <c r="O133" s="5"/>
      <c r="P133" s="5"/>
      <c r="Q133" s="5"/>
      <c r="R133" s="5"/>
      <c r="S133" s="5"/>
      <c r="T133" s="5"/>
      <c r="U133" s="5"/>
      <c r="V133" s="5"/>
    </row>
    <row r="134" spans="1:22" x14ac:dyDescent="0.25">
      <c r="C134" s="8"/>
      <c r="D134"/>
      <c r="E134" s="4"/>
      <c r="F134" s="4"/>
      <c r="G134" s="5"/>
      <c r="H134" s="5"/>
      <c r="I134" s="5"/>
      <c r="M134" s="5"/>
      <c r="N134" s="5"/>
      <c r="O134" s="5"/>
      <c r="P134" s="5"/>
      <c r="Q134" s="5"/>
      <c r="R134" s="5"/>
      <c r="S134" s="5"/>
      <c r="T134" s="5"/>
      <c r="U134" s="5"/>
      <c r="V134" s="5"/>
    </row>
    <row r="135" spans="1:22" s="41" customFormat="1" x14ac:dyDescent="0.25">
      <c r="A135" s="40" t="s">
        <v>85</v>
      </c>
      <c r="D135" s="42"/>
      <c r="E135" s="42"/>
      <c r="F135" s="42"/>
    </row>
    <row r="136" spans="1:22" x14ac:dyDescent="0.25">
      <c r="B136" s="5"/>
      <c r="C136" s="8" t="s">
        <v>26</v>
      </c>
    </row>
    <row r="137" spans="1:22" ht="32.25" x14ac:dyDescent="0.25">
      <c r="C137" s="23" t="s">
        <v>13</v>
      </c>
      <c r="D137" s="26" t="s">
        <v>21</v>
      </c>
      <c r="E137" s="26" t="s">
        <v>14</v>
      </c>
      <c r="F137" s="23" t="s">
        <v>12</v>
      </c>
      <c r="G137" s="23" t="s">
        <v>15</v>
      </c>
      <c r="H137" s="24" t="s">
        <v>1</v>
      </c>
      <c r="I137" s="25" t="s">
        <v>25</v>
      </c>
      <c r="J137" s="23" t="s">
        <v>2</v>
      </c>
      <c r="K137" s="26" t="s">
        <v>32</v>
      </c>
      <c r="L137" s="26" t="s">
        <v>22</v>
      </c>
      <c r="M137" s="25" t="s">
        <v>7</v>
      </c>
      <c r="N137" s="25" t="s">
        <v>16</v>
      </c>
      <c r="O137" s="25" t="s">
        <v>17</v>
      </c>
      <c r="P137" s="25" t="s">
        <v>18</v>
      </c>
      <c r="Q137" s="26" t="s">
        <v>9</v>
      </c>
      <c r="R137" s="26" t="s">
        <v>23</v>
      </c>
      <c r="S137" s="25" t="s">
        <v>8</v>
      </c>
      <c r="T137" s="25" t="s">
        <v>19</v>
      </c>
      <c r="U137" s="25" t="s">
        <v>20</v>
      </c>
      <c r="V137" s="25" t="s">
        <v>24</v>
      </c>
    </row>
    <row r="138" spans="1:22" x14ac:dyDescent="0.25">
      <c r="A138" t="s">
        <v>51</v>
      </c>
      <c r="C138" s="121" t="s">
        <v>28</v>
      </c>
      <c r="D138" s="10">
        <f>0.023*E138</f>
        <v>2.8087599999999999</v>
      </c>
      <c r="E138" s="10">
        <v>122.12</v>
      </c>
      <c r="F138" s="10">
        <v>1</v>
      </c>
      <c r="G138" s="12">
        <f>D138/E138</f>
        <v>2.3E-2</v>
      </c>
      <c r="H138" s="9"/>
      <c r="I138" s="9"/>
      <c r="J138" s="10" t="s">
        <v>31</v>
      </c>
      <c r="K138" s="10">
        <v>262.29000000000002</v>
      </c>
      <c r="L138" s="30">
        <f>G139*K138</f>
        <v>24.130680000000002</v>
      </c>
      <c r="M138" s="9" t="s">
        <v>30</v>
      </c>
      <c r="N138" s="9">
        <v>23</v>
      </c>
      <c r="O138" s="9">
        <v>0.88900000000000001</v>
      </c>
      <c r="P138" s="13">
        <f>N138*O138</f>
        <v>20.446999999999999</v>
      </c>
      <c r="Q138" s="10"/>
      <c r="R138" s="10"/>
      <c r="S138" s="9"/>
      <c r="T138" s="9"/>
      <c r="U138" s="9"/>
      <c r="V138" s="13">
        <f>T138*U138</f>
        <v>0</v>
      </c>
    </row>
    <row r="139" spans="1:22" x14ac:dyDescent="0.25">
      <c r="C139" s="10" t="s">
        <v>34</v>
      </c>
      <c r="D139" s="10">
        <f>E139*G139</f>
        <v>9.9488799999999991</v>
      </c>
      <c r="E139" s="10">
        <v>108.14</v>
      </c>
      <c r="F139" s="10">
        <v>4</v>
      </c>
      <c r="G139" s="12">
        <f>G138*F139</f>
        <v>9.1999999999999998E-2</v>
      </c>
      <c r="H139" s="1"/>
      <c r="I139" s="1"/>
      <c r="J139" s="34" t="s">
        <v>29</v>
      </c>
      <c r="K139" s="35">
        <v>174.16</v>
      </c>
      <c r="L139" s="30">
        <f>G139*K139</f>
        <v>16.02272</v>
      </c>
      <c r="M139" s="1"/>
      <c r="N139" s="3"/>
      <c r="O139" s="3"/>
      <c r="P139" s="12">
        <f t="shared" ref="P139" si="20">N139*O139</f>
        <v>0</v>
      </c>
      <c r="Q139" s="10"/>
      <c r="R139" s="10"/>
      <c r="S139" s="9"/>
      <c r="T139" s="9"/>
      <c r="U139" s="9"/>
      <c r="V139" s="13">
        <f t="shared" ref="V139" si="21">T139*U139</f>
        <v>0</v>
      </c>
    </row>
    <row r="140" spans="1:22" x14ac:dyDescent="0.25">
      <c r="C140" s="12" t="s">
        <v>4</v>
      </c>
      <c r="D140" s="13">
        <f>SUM(D138:D139)</f>
        <v>12.757639999999999</v>
      </c>
      <c r="E140" s="13">
        <f>SUM(E138:E139)</f>
        <v>230.26</v>
      </c>
      <c r="F140" s="12"/>
      <c r="G140" s="12">
        <f>SUM(G138:G139)</f>
        <v>0.11499999999999999</v>
      </c>
      <c r="I140" s="32">
        <f>SUM(I138:I139)</f>
        <v>0</v>
      </c>
      <c r="L140" s="33">
        <f>SUM(L138:L139)</f>
        <v>40.153400000000005</v>
      </c>
      <c r="P140" s="32">
        <f>SUM(P138:P139)</f>
        <v>20.446999999999999</v>
      </c>
      <c r="R140" s="32">
        <f>SUM(R138:R139)</f>
        <v>0</v>
      </c>
      <c r="V140" s="32">
        <f>SUM(V138:V139)</f>
        <v>0</v>
      </c>
    </row>
    <row r="141" spans="1:22" x14ac:dyDescent="0.25">
      <c r="C141" s="5"/>
      <c r="D141" s="4"/>
      <c r="E141" s="4"/>
      <c r="F141" s="4"/>
      <c r="G141" s="5"/>
      <c r="H141" s="5"/>
      <c r="I141" s="5"/>
      <c r="M141" s="5"/>
      <c r="N141" s="5"/>
      <c r="O141" s="5"/>
      <c r="P141" s="5"/>
      <c r="Q141" s="5"/>
      <c r="R141" s="5"/>
      <c r="S141" s="5"/>
      <c r="T141" s="5"/>
      <c r="U141" s="5"/>
      <c r="V141" s="5"/>
    </row>
    <row r="142" spans="1:22" x14ac:dyDescent="0.25">
      <c r="C142" s="5"/>
      <c r="D142" s="4"/>
      <c r="E142" s="4"/>
      <c r="F142" s="4"/>
      <c r="G142" s="5"/>
      <c r="H142" s="5"/>
      <c r="K142" s="14" t="s">
        <v>56</v>
      </c>
      <c r="L142" s="66">
        <f>(T144/G138)*100</f>
        <v>90</v>
      </c>
      <c r="O142" s="5"/>
      <c r="P142" s="5"/>
      <c r="Q142" s="5"/>
      <c r="R142" s="5"/>
      <c r="S142" s="5"/>
    </row>
    <row r="143" spans="1:22" x14ac:dyDescent="0.25">
      <c r="C143" s="5"/>
      <c r="D143" s="4"/>
      <c r="E143" s="4"/>
      <c r="F143" s="4"/>
      <c r="G143" s="5"/>
      <c r="H143" s="5"/>
      <c r="K143" s="7" t="s">
        <v>57</v>
      </c>
      <c r="L143" s="65">
        <f>(S144/(E140)*100)</f>
        <v>92.178407018153393</v>
      </c>
      <c r="R143" s="6" t="s">
        <v>10</v>
      </c>
      <c r="S143" s="6" t="s">
        <v>11</v>
      </c>
      <c r="T143" s="6" t="s">
        <v>0</v>
      </c>
    </row>
    <row r="144" spans="1:22" x14ac:dyDescent="0.25">
      <c r="C144" s="5"/>
      <c r="D144" s="4"/>
      <c r="E144" s="4"/>
      <c r="F144" s="4"/>
      <c r="G144" s="5"/>
      <c r="H144" s="5"/>
      <c r="K144" s="14" t="s">
        <v>58</v>
      </c>
      <c r="L144" s="66">
        <f>(R144/D140)*100</f>
        <v>34.438775510204088</v>
      </c>
      <c r="P144" s="5"/>
      <c r="Q144" s="6" t="s">
        <v>3</v>
      </c>
      <c r="R144" s="11">
        <f>S144*T144</f>
        <v>4.3935750000000002</v>
      </c>
      <c r="S144" s="11">
        <v>212.25</v>
      </c>
      <c r="T144" s="31">
        <f>G138*0.9</f>
        <v>2.07E-2</v>
      </c>
    </row>
    <row r="145" spans="1:22" ht="17.25" x14ac:dyDescent="0.25">
      <c r="C145" s="5"/>
      <c r="D145" s="4"/>
      <c r="E145" s="4"/>
      <c r="F145" s="4"/>
      <c r="G145" s="5"/>
      <c r="H145" s="5"/>
      <c r="K145" s="7" t="s">
        <v>59</v>
      </c>
      <c r="L145" s="16">
        <f>(D140+I140+L140+P140+R140+V140)/R144</f>
        <v>16.696662740478995</v>
      </c>
      <c r="O145" s="5"/>
      <c r="P145" s="5"/>
      <c r="S145" s="63"/>
      <c r="T145" s="4"/>
    </row>
    <row r="146" spans="1:22" ht="17.25" x14ac:dyDescent="0.25">
      <c r="C146" s="5"/>
      <c r="D146" s="4"/>
      <c r="E146" s="4"/>
      <c r="F146" s="4"/>
      <c r="G146" s="5"/>
      <c r="H146" s="5"/>
      <c r="I146" s="5"/>
      <c r="K146" s="17" t="s">
        <v>60</v>
      </c>
      <c r="L146" s="18">
        <f>(D140+I140+L140)/R144</f>
        <v>12.042821620206778</v>
      </c>
      <c r="O146" s="5"/>
      <c r="P146" s="5"/>
      <c r="S146" s="5"/>
    </row>
    <row r="147" spans="1:22" ht="17.25" x14ac:dyDescent="0.25">
      <c r="C147" s="5"/>
      <c r="D147" s="4"/>
      <c r="E147" s="4"/>
      <c r="F147" s="4"/>
      <c r="G147" s="5"/>
      <c r="H147" s="5"/>
      <c r="I147" s="5"/>
      <c r="K147" s="19" t="s">
        <v>61</v>
      </c>
      <c r="L147" s="20">
        <f>(P140+V140)/R144</f>
        <v>4.6538411202722152</v>
      </c>
      <c r="M147" s="5"/>
      <c r="N147" s="115" t="s">
        <v>131</v>
      </c>
      <c r="O147" s="17">
        <f>G138/N138*1000</f>
        <v>1</v>
      </c>
      <c r="P147" s="5"/>
      <c r="U147" s="5"/>
      <c r="V147" s="5"/>
    </row>
    <row r="148" spans="1:22" x14ac:dyDescent="0.25">
      <c r="C148" s="8"/>
      <c r="D148"/>
      <c r="E148" s="4"/>
      <c r="F148" s="4"/>
      <c r="G148" s="5"/>
      <c r="H148" s="5"/>
      <c r="I148" s="5"/>
      <c r="K148" s="5"/>
      <c r="M148" s="5"/>
      <c r="N148" s="5"/>
      <c r="O148" s="5"/>
      <c r="P148" s="5"/>
      <c r="Q148" s="5"/>
      <c r="R148" s="5"/>
      <c r="S148" s="5"/>
      <c r="T148" s="5"/>
      <c r="U148" s="5"/>
      <c r="V148" s="5"/>
    </row>
    <row r="149" spans="1:22" x14ac:dyDescent="0.25">
      <c r="B149" s="8"/>
      <c r="C149" s="8" t="s">
        <v>26</v>
      </c>
    </row>
    <row r="150" spans="1:22" ht="32.25" x14ac:dyDescent="0.25">
      <c r="C150" s="23" t="s">
        <v>13</v>
      </c>
      <c r="D150" s="26" t="s">
        <v>21</v>
      </c>
      <c r="E150" s="26" t="s">
        <v>14</v>
      </c>
      <c r="F150" s="23" t="s">
        <v>12</v>
      </c>
      <c r="G150" s="23" t="s">
        <v>15</v>
      </c>
      <c r="H150" s="24" t="s">
        <v>1</v>
      </c>
      <c r="I150" s="25" t="s">
        <v>25</v>
      </c>
      <c r="J150" s="23" t="s">
        <v>2</v>
      </c>
      <c r="K150" s="26" t="s">
        <v>14</v>
      </c>
      <c r="L150" s="26" t="s">
        <v>22</v>
      </c>
      <c r="M150" s="25" t="s">
        <v>7</v>
      </c>
      <c r="N150" s="25" t="s">
        <v>16</v>
      </c>
      <c r="O150" s="25" t="s">
        <v>17</v>
      </c>
      <c r="P150" s="25" t="s">
        <v>18</v>
      </c>
      <c r="Q150" s="26" t="s">
        <v>9</v>
      </c>
      <c r="R150" s="26" t="s">
        <v>23</v>
      </c>
      <c r="S150" s="25" t="s">
        <v>8</v>
      </c>
      <c r="T150" s="25" t="s">
        <v>19</v>
      </c>
      <c r="U150" s="25" t="s">
        <v>20</v>
      </c>
      <c r="V150" s="25" t="s">
        <v>24</v>
      </c>
    </row>
    <row r="151" spans="1:22" x14ac:dyDescent="0.25">
      <c r="A151" t="s">
        <v>52</v>
      </c>
      <c r="C151" s="121" t="s">
        <v>33</v>
      </c>
      <c r="D151" s="10">
        <f>0.023*E151</f>
        <v>3.6011099999999998</v>
      </c>
      <c r="E151" s="10">
        <v>156.57</v>
      </c>
      <c r="F151" s="10">
        <v>1</v>
      </c>
      <c r="G151" s="29">
        <f>D151/E151</f>
        <v>2.3E-2</v>
      </c>
      <c r="H151" s="9"/>
      <c r="I151" s="9"/>
      <c r="J151" s="10" t="s">
        <v>31</v>
      </c>
      <c r="K151" s="10">
        <v>262.29000000000002</v>
      </c>
      <c r="L151" s="30">
        <f>K151*G152</f>
        <v>24.130680000000002</v>
      </c>
      <c r="M151" s="9" t="s">
        <v>30</v>
      </c>
      <c r="N151" s="9">
        <v>23</v>
      </c>
      <c r="O151" s="9">
        <v>0.88900000000000001</v>
      </c>
      <c r="P151" s="13">
        <f>N151*O151</f>
        <v>20.446999999999999</v>
      </c>
      <c r="Q151" s="10"/>
      <c r="R151" s="10"/>
      <c r="S151" s="9"/>
      <c r="T151" s="9"/>
      <c r="U151" s="9"/>
      <c r="V151" s="13">
        <f>T151*U151</f>
        <v>0</v>
      </c>
    </row>
    <row r="152" spans="1:22" x14ac:dyDescent="0.25">
      <c r="C152" s="10" t="s">
        <v>34</v>
      </c>
      <c r="D152" s="10">
        <f>E152*G152</f>
        <v>9.9488799999999991</v>
      </c>
      <c r="E152" s="10">
        <v>108.14</v>
      </c>
      <c r="F152" s="10">
        <v>4</v>
      </c>
      <c r="G152" s="29">
        <f>G151*F152</f>
        <v>9.1999999999999998E-2</v>
      </c>
      <c r="H152" s="1"/>
      <c r="I152" s="1"/>
      <c r="J152" s="34" t="s">
        <v>29</v>
      </c>
      <c r="K152" s="35">
        <v>174.16</v>
      </c>
      <c r="L152" s="30">
        <f>K152*G152</f>
        <v>16.02272</v>
      </c>
      <c r="M152" s="1"/>
      <c r="N152" s="3"/>
      <c r="O152" s="3"/>
      <c r="P152" s="27">
        <f t="shared" ref="P152" si="22">N152*O152</f>
        <v>0</v>
      </c>
      <c r="Q152" s="10"/>
      <c r="R152" s="10"/>
      <c r="S152" s="9"/>
      <c r="T152" s="9"/>
      <c r="U152" s="9"/>
      <c r="V152" s="13">
        <f t="shared" ref="V152" si="23">T152*U152</f>
        <v>0</v>
      </c>
    </row>
    <row r="153" spans="1:22" x14ac:dyDescent="0.25">
      <c r="C153" s="12" t="s">
        <v>4</v>
      </c>
      <c r="D153" s="13">
        <f>SUM(D151:D152)</f>
        <v>13.549989999999999</v>
      </c>
      <c r="E153" s="13">
        <f>SUM(E151:E152)</f>
        <v>264.70999999999998</v>
      </c>
      <c r="F153" s="12"/>
      <c r="G153" s="29">
        <f>SUM(G151:G152)</f>
        <v>0.11499999999999999</v>
      </c>
      <c r="I153" s="13">
        <f>SUM(I151:I152)</f>
        <v>0</v>
      </c>
      <c r="L153" s="30">
        <f>SUM(L151:L152)</f>
        <v>40.153400000000005</v>
      </c>
      <c r="P153" s="13">
        <f>SUM(P151:P152)</f>
        <v>20.446999999999999</v>
      </c>
      <c r="R153" s="13">
        <f>SUM(R151:R152)</f>
        <v>0</v>
      </c>
      <c r="V153" s="13">
        <f>SUM(V151:V152)</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(T157/G151)*100</f>
        <v>90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37.68624921494407</v>
      </c>
      <c r="P157" s="5"/>
      <c r="Q157" s="6" t="s">
        <v>3</v>
      </c>
      <c r="R157" s="11">
        <f>S157*T157</f>
        <v>5.1064829999999999</v>
      </c>
      <c r="S157" s="11">
        <v>246.69</v>
      </c>
      <c r="T157" s="31">
        <f>G151*0.9</f>
        <v>2.07E-2</v>
      </c>
    </row>
    <row r="158" spans="1:22" ht="17.25" x14ac:dyDescent="0.25">
      <c r="B158" s="5"/>
      <c r="C158" s="5"/>
      <c r="D158" s="4"/>
      <c r="E158" s="4"/>
      <c r="F158" s="4"/>
      <c r="G158" s="5"/>
      <c r="H158" s="5"/>
      <c r="K158" s="7" t="s">
        <v>59</v>
      </c>
      <c r="L158" s="16">
        <f>(D153+I153+L153+P153+R153+V153)/R157</f>
        <v>14.520833614838237</v>
      </c>
      <c r="O158" s="5"/>
      <c r="P158" s="5"/>
      <c r="S158" s="63"/>
      <c r="T158" s="4"/>
    </row>
    <row r="159" spans="1:22" ht="17.25" x14ac:dyDescent="0.25">
      <c r="B159" s="5"/>
      <c r="C159" s="5"/>
      <c r="D159" s="4"/>
      <c r="E159" s="4"/>
      <c r="F159" s="4"/>
      <c r="G159" s="5"/>
      <c r="H159" s="5"/>
      <c r="I159" s="5"/>
      <c r="K159" s="17" t="s">
        <v>60</v>
      </c>
      <c r="L159" s="18">
        <f>(D153+I153+L153)/R157</f>
        <v>10.516707878984421</v>
      </c>
      <c r="O159" s="5"/>
      <c r="P159" s="5"/>
      <c r="S159" s="5"/>
    </row>
    <row r="160" spans="1:22" ht="17.25" x14ac:dyDescent="0.25">
      <c r="B160" s="5"/>
      <c r="C160" s="5"/>
      <c r="D160" s="4"/>
      <c r="E160" s="4"/>
      <c r="F160" s="4"/>
      <c r="G160" s="5"/>
      <c r="H160" s="5"/>
      <c r="I160" s="5"/>
      <c r="K160" s="19" t="s">
        <v>61</v>
      </c>
      <c r="L160" s="20">
        <f>(P153+V153)/R157</f>
        <v>4.0041257358538154</v>
      </c>
      <c r="M160" s="5"/>
      <c r="N160" s="5"/>
      <c r="O160" s="5"/>
      <c r="P160" s="5"/>
      <c r="U160" s="5"/>
      <c r="V160" s="5"/>
    </row>
    <row r="161" spans="1:22" x14ac:dyDescent="0.25">
      <c r="B161" s="5"/>
      <c r="C161" s="8"/>
      <c r="D161"/>
      <c r="E161" s="4"/>
      <c r="F161" s="4"/>
      <c r="G161" s="5"/>
      <c r="H161" s="5"/>
      <c r="I161" s="5"/>
      <c r="K161" s="5"/>
      <c r="M161" s="5"/>
      <c r="N161" s="5"/>
      <c r="O161" s="5"/>
      <c r="P161" s="5"/>
      <c r="Q161" s="5"/>
      <c r="R161" s="5"/>
      <c r="S161" s="5"/>
      <c r="T161" s="5"/>
      <c r="U161" s="5"/>
      <c r="V161" s="5"/>
    </row>
    <row r="162" spans="1:22" x14ac:dyDescent="0.25">
      <c r="B162" s="5"/>
      <c r="C162" s="8" t="s">
        <v>26</v>
      </c>
    </row>
    <row r="163" spans="1:22" ht="32.25" x14ac:dyDescent="0.25">
      <c r="C163" s="23" t="s">
        <v>13</v>
      </c>
      <c r="D163" s="26" t="s">
        <v>21</v>
      </c>
      <c r="E163" s="26" t="s">
        <v>14</v>
      </c>
      <c r="F163" s="23" t="s">
        <v>12</v>
      </c>
      <c r="G163" s="23" t="s">
        <v>15</v>
      </c>
      <c r="H163" s="24" t="s">
        <v>1</v>
      </c>
      <c r="I163" s="25" t="s">
        <v>25</v>
      </c>
      <c r="J163" s="23" t="s">
        <v>2</v>
      </c>
      <c r="K163" s="26" t="s">
        <v>14</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c r="I164" s="9"/>
      <c r="J164" s="10" t="s">
        <v>31</v>
      </c>
      <c r="K164" s="10">
        <v>262.29000000000002</v>
      </c>
      <c r="L164" s="30">
        <f>K164*G165</f>
        <v>24.130680000000002</v>
      </c>
      <c r="M164" s="9" t="s">
        <v>30</v>
      </c>
      <c r="N164" s="9">
        <v>23</v>
      </c>
      <c r="O164" s="9">
        <v>0.88900000000000001</v>
      </c>
      <c r="P164" s="13">
        <f>N164*O164</f>
        <v>20.446999999999999</v>
      </c>
      <c r="Q164" s="10"/>
      <c r="R164" s="10"/>
      <c r="S164" s="9"/>
      <c r="T164" s="9"/>
      <c r="U164" s="9"/>
      <c r="V164" s="13">
        <f>T164*U164</f>
        <v>0</v>
      </c>
    </row>
    <row r="165" spans="1:22" x14ac:dyDescent="0.25">
      <c r="C165" s="10" t="s">
        <v>34</v>
      </c>
      <c r="D165" s="10">
        <f>E165*G165</f>
        <v>9.9488799999999991</v>
      </c>
      <c r="E165" s="10">
        <v>108.14</v>
      </c>
      <c r="F165" s="10">
        <v>4</v>
      </c>
      <c r="G165" s="29">
        <f>G164*F165</f>
        <v>9.1999999999999998E-2</v>
      </c>
      <c r="H165" s="1"/>
      <c r="I165" s="1"/>
      <c r="J165" s="34" t="s">
        <v>29</v>
      </c>
      <c r="K165" s="35">
        <v>174.16</v>
      </c>
      <c r="L165" s="30">
        <f>K165*G165</f>
        <v>16.02272</v>
      </c>
      <c r="M165" s="1"/>
      <c r="N165" s="3"/>
      <c r="O165" s="3"/>
      <c r="P165" s="27">
        <f t="shared" ref="P165" si="24">N165*O165</f>
        <v>0</v>
      </c>
      <c r="Q165" s="10"/>
      <c r="R165" s="10"/>
      <c r="S165" s="9"/>
      <c r="T165" s="9"/>
      <c r="U165" s="9"/>
      <c r="V165" s="13">
        <f t="shared" ref="V165" si="25">T165*U165</f>
        <v>0</v>
      </c>
    </row>
    <row r="166" spans="1:22" x14ac:dyDescent="0.25">
      <c r="C166" s="12" t="s">
        <v>4</v>
      </c>
      <c r="D166" s="13">
        <f>SUM(D164:D165)</f>
        <v>14.828789999999998</v>
      </c>
      <c r="E166" s="13">
        <f>SUM(E164:E165)</f>
        <v>320.31</v>
      </c>
      <c r="F166" s="12"/>
      <c r="G166" s="29">
        <f>SUM(G164:G165)</f>
        <v>0.11499999999999999</v>
      </c>
      <c r="I166" s="13">
        <f>SUM(I164:I165)</f>
        <v>0</v>
      </c>
      <c r="L166" s="30">
        <f>SUM(L164:L165)</f>
        <v>40.153400000000005</v>
      </c>
      <c r="P166" s="13">
        <f>SUM(P164:P165)</f>
        <v>20.446999999999999</v>
      </c>
      <c r="R166" s="13">
        <f>SUM(R164:R165)</f>
        <v>0</v>
      </c>
      <c r="V166" s="13">
        <f>SUM(V164:V165)</f>
        <v>0</v>
      </c>
    </row>
    <row r="167" spans="1:22" x14ac:dyDescent="0.25">
      <c r="C167" s="5"/>
      <c r="D167" s="4"/>
      <c r="E167" s="4"/>
      <c r="F167" s="4"/>
      <c r="G167" s="5"/>
      <c r="H167" s="5"/>
      <c r="I167" s="5"/>
      <c r="M167" s="5"/>
      <c r="N167" s="5"/>
      <c r="O167" s="5"/>
      <c r="P167" s="5"/>
      <c r="Q167" s="5"/>
      <c r="R167" s="5"/>
      <c r="S167" s="5"/>
      <c r="T167" s="5"/>
      <c r="U167" s="5"/>
      <c r="V167" s="5"/>
    </row>
    <row r="168" spans="1:22" x14ac:dyDescent="0.25">
      <c r="C168" s="5"/>
      <c r="D168" s="4"/>
      <c r="E168" s="4"/>
      <c r="F168" s="4"/>
      <c r="G168" s="5"/>
      <c r="H168" s="5"/>
      <c r="K168" s="14" t="s">
        <v>56</v>
      </c>
      <c r="L168" s="66">
        <f>(T170/G164)*100</f>
        <v>90</v>
      </c>
      <c r="O168" s="5"/>
      <c r="P168" s="5"/>
      <c r="Q168" s="5"/>
      <c r="R168" s="5"/>
      <c r="S168" s="5"/>
    </row>
    <row r="169" spans="1:22" x14ac:dyDescent="0.25">
      <c r="C169" s="5"/>
      <c r="D169" s="4"/>
      <c r="E169" s="4"/>
      <c r="F169" s="4"/>
      <c r="G169" s="5"/>
      <c r="H169" s="5"/>
      <c r="K169" s="7" t="s">
        <v>57</v>
      </c>
      <c r="L169" s="65">
        <f>(S170/(E166)*100)</f>
        <v>94.358590115825294</v>
      </c>
      <c r="R169" s="6" t="s">
        <v>10</v>
      </c>
      <c r="S169" s="6" t="s">
        <v>11</v>
      </c>
      <c r="T169" s="6" t="s">
        <v>0</v>
      </c>
    </row>
    <row r="170" spans="1:22" x14ac:dyDescent="0.25">
      <c r="C170" s="5"/>
      <c r="D170" s="4"/>
      <c r="E170" s="4"/>
      <c r="F170" s="4"/>
      <c r="G170" s="5"/>
      <c r="H170" s="5"/>
      <c r="K170" s="14" t="s">
        <v>58</v>
      </c>
      <c r="L170" s="66">
        <f>(R170/D166)*100</f>
        <v>42.19068447256992</v>
      </c>
      <c r="P170" s="5"/>
      <c r="Q170" s="6" t="s">
        <v>3</v>
      </c>
      <c r="R170" s="11">
        <f>S170*T170</f>
        <v>6.2563680000000002</v>
      </c>
      <c r="S170" s="11">
        <v>302.24</v>
      </c>
      <c r="T170" s="31">
        <f>G164*0.9</f>
        <v>2.07E-2</v>
      </c>
    </row>
    <row r="171" spans="1:22" ht="17.25" x14ac:dyDescent="0.25">
      <c r="C171" s="5"/>
      <c r="D171" s="4"/>
      <c r="E171" s="4"/>
      <c r="F171" s="4"/>
      <c r="G171" s="5"/>
      <c r="H171" s="5"/>
      <c r="K171" s="7" t="s">
        <v>59</v>
      </c>
      <c r="L171" s="16">
        <f>(D166+I166+L166+P166+R166+V166)/R170</f>
        <v>12.056386389035939</v>
      </c>
      <c r="O171" s="5"/>
      <c r="P171" s="5"/>
      <c r="S171" s="63"/>
      <c r="T171" s="4"/>
    </row>
    <row r="172" spans="1:22" ht="17.25" x14ac:dyDescent="0.25">
      <c r="C172" s="5"/>
      <c r="D172" s="4"/>
      <c r="E172" s="4"/>
      <c r="F172" s="4"/>
      <c r="G172" s="5"/>
      <c r="H172" s="5"/>
      <c r="I172" s="5"/>
      <c r="K172" s="17" t="s">
        <v>60</v>
      </c>
      <c r="L172" s="18">
        <f>(D166+I166+L166)/R170</f>
        <v>8.7881962825716133</v>
      </c>
      <c r="O172" s="5"/>
      <c r="P172" s="5"/>
      <c r="S172" s="5"/>
    </row>
    <row r="173" spans="1:22" ht="17.25" x14ac:dyDescent="0.25">
      <c r="C173" s="5"/>
      <c r="D173" s="4"/>
      <c r="E173" s="4"/>
      <c r="F173" s="4"/>
      <c r="G173" s="5"/>
      <c r="H173" s="5"/>
      <c r="I173" s="5"/>
      <c r="K173" s="19" t="s">
        <v>61</v>
      </c>
      <c r="L173" s="20">
        <f>(P166+V166)/R170</f>
        <v>3.2681901064643255</v>
      </c>
      <c r="M173" s="5"/>
      <c r="N173" s="5"/>
      <c r="O173" s="5"/>
      <c r="P173" s="5"/>
      <c r="U173" s="5"/>
      <c r="V173" s="5"/>
    </row>
    <row r="174" spans="1:22" x14ac:dyDescent="0.25">
      <c r="C174" s="8"/>
      <c r="D174"/>
      <c r="E174" s="4"/>
      <c r="F174" s="4"/>
      <c r="G174" s="5"/>
      <c r="H174" s="5"/>
      <c r="I174" s="5"/>
      <c r="K174" s="5"/>
      <c r="M174" s="5"/>
      <c r="N174" s="5"/>
      <c r="O174" s="5"/>
      <c r="P174" s="5"/>
      <c r="Q174" s="5"/>
      <c r="R174" s="5"/>
      <c r="S174" s="5"/>
      <c r="T174" s="5"/>
      <c r="U174" s="5"/>
      <c r="V174" s="5"/>
    </row>
    <row r="175" spans="1:22" x14ac:dyDescent="0.25">
      <c r="B175" s="5"/>
      <c r="C175" s="8" t="s">
        <v>26</v>
      </c>
    </row>
    <row r="176" spans="1:22" ht="32.25" x14ac:dyDescent="0.25">
      <c r="C176" s="23" t="s">
        <v>13</v>
      </c>
      <c r="D176" s="26" t="s">
        <v>21</v>
      </c>
      <c r="E176" s="26" t="s">
        <v>14</v>
      </c>
      <c r="F176" s="23" t="s">
        <v>12</v>
      </c>
      <c r="G176" s="23" t="s">
        <v>15</v>
      </c>
      <c r="H176" s="24" t="s">
        <v>1</v>
      </c>
      <c r="I176" s="25" t="s">
        <v>25</v>
      </c>
      <c r="J176" s="23" t="s">
        <v>2</v>
      </c>
      <c r="K176" s="26" t="s">
        <v>14</v>
      </c>
      <c r="L176" s="26" t="s">
        <v>22</v>
      </c>
      <c r="M176" s="25" t="s">
        <v>7</v>
      </c>
      <c r="N176" s="25" t="s">
        <v>16</v>
      </c>
      <c r="O176" s="25" t="s">
        <v>17</v>
      </c>
      <c r="P176" s="25" t="s">
        <v>18</v>
      </c>
      <c r="Q176" s="26" t="s">
        <v>9</v>
      </c>
      <c r="R176" s="26" t="s">
        <v>23</v>
      </c>
      <c r="S176" s="25" t="s">
        <v>8</v>
      </c>
      <c r="T176" s="25" t="s">
        <v>19</v>
      </c>
      <c r="U176" s="25" t="s">
        <v>20</v>
      </c>
      <c r="V176" s="25" t="s">
        <v>24</v>
      </c>
    </row>
    <row r="177" spans="1:22" ht="30" x14ac:dyDescent="0.25">
      <c r="A177" t="s">
        <v>54</v>
      </c>
      <c r="C177" s="123" t="s">
        <v>132</v>
      </c>
      <c r="D177" s="10">
        <f>0.023*E177</f>
        <v>7.1477099999999991</v>
      </c>
      <c r="E177" s="10">
        <v>310.77</v>
      </c>
      <c r="F177" s="10">
        <v>1</v>
      </c>
      <c r="G177" s="29">
        <f>D177/E177</f>
        <v>2.3E-2</v>
      </c>
      <c r="H177" s="9"/>
      <c r="I177" s="9"/>
      <c r="J177" s="10" t="s">
        <v>31</v>
      </c>
      <c r="K177" s="10">
        <v>262.29000000000002</v>
      </c>
      <c r="L177" s="30">
        <f>K177*G178</f>
        <v>24.130680000000002</v>
      </c>
      <c r="M177" s="9" t="s">
        <v>30</v>
      </c>
      <c r="N177" s="9">
        <v>23</v>
      </c>
      <c r="O177" s="9">
        <v>0.88900000000000001</v>
      </c>
      <c r="P177" s="13">
        <f>N177*O177</f>
        <v>20.446999999999999</v>
      </c>
      <c r="Q177" s="10"/>
      <c r="R177" s="10"/>
      <c r="S177" s="9"/>
      <c r="T177" s="9"/>
      <c r="U177" s="9"/>
      <c r="V177" s="13">
        <f>T177*U177</f>
        <v>0</v>
      </c>
    </row>
    <row r="178" spans="1:22" x14ac:dyDescent="0.25">
      <c r="C178" s="10" t="s">
        <v>34</v>
      </c>
      <c r="D178" s="10">
        <f>E178*G178</f>
        <v>9.9488799999999991</v>
      </c>
      <c r="E178" s="10">
        <v>108.14</v>
      </c>
      <c r="F178" s="10">
        <v>4</v>
      </c>
      <c r="G178" s="29">
        <f>G177*F178</f>
        <v>9.1999999999999998E-2</v>
      </c>
      <c r="H178" s="1"/>
      <c r="I178" s="1"/>
      <c r="J178" s="34" t="s">
        <v>29</v>
      </c>
      <c r="K178" s="35">
        <v>174.16</v>
      </c>
      <c r="L178" s="30">
        <f>K178*G178</f>
        <v>16.02272</v>
      </c>
      <c r="M178" s="1"/>
      <c r="N178" s="3"/>
      <c r="O178" s="3"/>
      <c r="P178" s="27">
        <f t="shared" ref="P178" si="26">N178*O178</f>
        <v>0</v>
      </c>
      <c r="Q178" s="10"/>
      <c r="R178" s="10"/>
      <c r="S178" s="9"/>
      <c r="T178" s="9"/>
      <c r="U178" s="9"/>
      <c r="V178" s="13">
        <f t="shared" ref="V178" si="27">T178*U178</f>
        <v>0</v>
      </c>
    </row>
    <row r="179" spans="1:22" x14ac:dyDescent="0.25">
      <c r="C179" s="12" t="s">
        <v>4</v>
      </c>
      <c r="D179" s="13">
        <f>SUM(D177:D178)</f>
        <v>17.096589999999999</v>
      </c>
      <c r="E179" s="13">
        <f>SUM(E177:E178)</f>
        <v>418.90999999999997</v>
      </c>
      <c r="F179" s="12"/>
      <c r="G179" s="29">
        <f>SUM(G177:G178)</f>
        <v>0.11499999999999999</v>
      </c>
      <c r="I179" s="13">
        <f>SUM(I177:I178)</f>
        <v>0</v>
      </c>
      <c r="L179" s="30">
        <f>SUM(L177:L178)</f>
        <v>40.153400000000005</v>
      </c>
      <c r="P179" s="13">
        <f>SUM(P177:P178)</f>
        <v>20.446999999999999</v>
      </c>
      <c r="R179" s="13">
        <f>SUM(R177:R178)</f>
        <v>0</v>
      </c>
      <c r="V179" s="13">
        <f>SUM(V177:V178)</f>
        <v>0</v>
      </c>
    </row>
    <row r="180" spans="1:22" x14ac:dyDescent="0.25">
      <c r="C180" s="5"/>
      <c r="D180" s="4"/>
      <c r="E180" s="4"/>
      <c r="F180" s="4"/>
      <c r="G180" s="5"/>
      <c r="H180" s="5"/>
      <c r="I180" s="5"/>
      <c r="M180" s="5"/>
      <c r="N180" s="5"/>
      <c r="O180" s="5"/>
      <c r="P180" s="5"/>
      <c r="Q180" s="5"/>
      <c r="R180" s="5"/>
      <c r="S180" s="5"/>
      <c r="T180" s="5"/>
      <c r="U180" s="5"/>
      <c r="V180" s="5"/>
    </row>
    <row r="181" spans="1:22" x14ac:dyDescent="0.25">
      <c r="C181" s="5"/>
      <c r="D181" s="4"/>
      <c r="E181" s="4"/>
      <c r="F181" s="4"/>
      <c r="G181" s="5"/>
      <c r="H181" s="5"/>
      <c r="K181" s="14" t="s">
        <v>56</v>
      </c>
      <c r="L181" s="66">
        <f>(T183/G177)*100</f>
        <v>90</v>
      </c>
      <c r="O181" s="5"/>
      <c r="P181" s="5"/>
      <c r="Q181" s="5"/>
      <c r="R181" s="5"/>
      <c r="S181" s="5"/>
    </row>
    <row r="182" spans="1:22" x14ac:dyDescent="0.25">
      <c r="C182" s="5"/>
      <c r="D182" s="4"/>
      <c r="E182" s="4"/>
      <c r="F182" s="4"/>
      <c r="G182" s="5"/>
      <c r="H182" s="5"/>
      <c r="K182" s="7" t="s">
        <v>57</v>
      </c>
      <c r="L182" s="65">
        <f>(S183/(E179)*100)</f>
        <v>95.700747177197968</v>
      </c>
      <c r="R182" s="6" t="s">
        <v>10</v>
      </c>
      <c r="S182" s="6" t="s">
        <v>11</v>
      </c>
      <c r="T182" s="6" t="s">
        <v>0</v>
      </c>
    </row>
    <row r="183" spans="1:22" x14ac:dyDescent="0.25">
      <c r="C183" s="5"/>
      <c r="D183" s="4"/>
      <c r="E183" s="4"/>
      <c r="F183" s="4"/>
      <c r="G183" s="5"/>
      <c r="H183" s="5"/>
      <c r="K183" s="14" t="s">
        <v>58</v>
      </c>
      <c r="L183" s="66">
        <f>(R183/D179)*100</f>
        <v>48.539679550132512</v>
      </c>
      <c r="P183" s="5"/>
      <c r="Q183" s="6" t="s">
        <v>3</v>
      </c>
      <c r="R183" s="11">
        <f>S183*T183</f>
        <v>8.2986299999999993</v>
      </c>
      <c r="S183" s="11">
        <v>400.9</v>
      </c>
      <c r="T183" s="31">
        <f>G177*0.9</f>
        <v>2.07E-2</v>
      </c>
    </row>
    <row r="184" spans="1:22" ht="17.25" x14ac:dyDescent="0.25">
      <c r="C184" s="5"/>
      <c r="D184" s="4"/>
      <c r="E184" s="4"/>
      <c r="F184" s="4"/>
      <c r="G184" s="5"/>
      <c r="H184" s="5"/>
      <c r="K184" s="7" t="s">
        <v>59</v>
      </c>
      <c r="L184" s="16">
        <f>(D179+I179+L179+P179+R179+V179)/R183</f>
        <v>9.3626285302513796</v>
      </c>
      <c r="O184" s="5"/>
      <c r="P184" s="5"/>
      <c r="S184" s="63"/>
      <c r="T184" s="4"/>
    </row>
    <row r="185" spans="1:22" ht="17.25" x14ac:dyDescent="0.25">
      <c r="C185" s="5"/>
      <c r="D185" s="4"/>
      <c r="E185" s="4"/>
      <c r="F185" s="4"/>
      <c r="G185" s="5"/>
      <c r="H185" s="5"/>
      <c r="I185" s="5"/>
      <c r="K185" s="17" t="s">
        <v>60</v>
      </c>
      <c r="L185" s="18">
        <f>(D179+I179+L179)/R183</f>
        <v>6.8987278623098041</v>
      </c>
      <c r="O185" s="5"/>
      <c r="P185" s="5"/>
      <c r="S185" s="5"/>
    </row>
    <row r="186" spans="1:22" ht="17.25" x14ac:dyDescent="0.25">
      <c r="C186" s="5"/>
      <c r="D186" s="4"/>
      <c r="E186" s="4"/>
      <c r="F186" s="4"/>
      <c r="G186" s="5"/>
      <c r="H186" s="5"/>
      <c r="I186" s="5"/>
      <c r="K186" s="19" t="s">
        <v>61</v>
      </c>
      <c r="L186" s="20">
        <f>(P179+V179)/R183</f>
        <v>2.463900667941576</v>
      </c>
      <c r="M186" s="5"/>
      <c r="N186" s="5"/>
      <c r="O186" s="5"/>
      <c r="P186" s="5"/>
      <c r="U186" s="5"/>
      <c r="V186" s="5"/>
    </row>
    <row r="187" spans="1:22" x14ac:dyDescent="0.25">
      <c r="C187" s="8"/>
      <c r="D187"/>
      <c r="E187" s="4"/>
      <c r="F187" s="4"/>
      <c r="G187" s="5"/>
      <c r="H187" s="5"/>
      <c r="I187" s="5"/>
      <c r="K187" s="5"/>
      <c r="M187" s="5"/>
      <c r="N187" s="5"/>
      <c r="O187" s="5"/>
      <c r="P187" s="5"/>
      <c r="Q187" s="5"/>
      <c r="R187" s="5"/>
      <c r="S187" s="5"/>
      <c r="T187" s="5"/>
      <c r="U187" s="5"/>
      <c r="V187" s="5"/>
    </row>
    <row r="188" spans="1:22" x14ac:dyDescent="0.25">
      <c r="B188" s="5"/>
      <c r="C188" s="8" t="s">
        <v>26</v>
      </c>
    </row>
    <row r="189" spans="1:22" ht="32.25" x14ac:dyDescent="0.25">
      <c r="C189" s="23" t="s">
        <v>13</v>
      </c>
      <c r="D189" s="26" t="s">
        <v>21</v>
      </c>
      <c r="E189" s="26" t="s">
        <v>14</v>
      </c>
      <c r="F189" s="23" t="s">
        <v>12</v>
      </c>
      <c r="G189" s="23" t="s">
        <v>15</v>
      </c>
      <c r="H189" s="24" t="s">
        <v>1</v>
      </c>
      <c r="I189" s="25" t="s">
        <v>25</v>
      </c>
      <c r="J189" s="23" t="s">
        <v>2</v>
      </c>
      <c r="K189" s="26" t="s">
        <v>14</v>
      </c>
      <c r="L189" s="26" t="s">
        <v>22</v>
      </c>
      <c r="M189" s="25" t="s">
        <v>7</v>
      </c>
      <c r="N189" s="25" t="s">
        <v>16</v>
      </c>
      <c r="O189" s="25" t="s">
        <v>17</v>
      </c>
      <c r="P189" s="25" t="s">
        <v>18</v>
      </c>
      <c r="Q189" s="26" t="s">
        <v>9</v>
      </c>
      <c r="R189" s="26" t="s">
        <v>23</v>
      </c>
      <c r="S189" s="25" t="s">
        <v>8</v>
      </c>
      <c r="T189" s="25" t="s">
        <v>19</v>
      </c>
      <c r="U189" s="25" t="s">
        <v>20</v>
      </c>
      <c r="V189" s="25" t="s">
        <v>24</v>
      </c>
    </row>
    <row r="190" spans="1:22" x14ac:dyDescent="0.25">
      <c r="A190" t="s">
        <v>55</v>
      </c>
      <c r="C190" s="121" t="s">
        <v>50</v>
      </c>
      <c r="D190" s="10">
        <f>0.023*E190</f>
        <v>10.131499999999999</v>
      </c>
      <c r="E190" s="10">
        <v>440.5</v>
      </c>
      <c r="F190" s="10">
        <v>1</v>
      </c>
      <c r="G190" s="29">
        <f>D190/E190</f>
        <v>2.2999999999999996E-2</v>
      </c>
      <c r="H190" s="9"/>
      <c r="I190" s="9"/>
      <c r="J190" s="10" t="s">
        <v>31</v>
      </c>
      <c r="K190" s="10">
        <v>262.29000000000002</v>
      </c>
      <c r="L190" s="30">
        <f>K190*G191</f>
        <v>24.130679999999998</v>
      </c>
      <c r="M190" s="9" t="s">
        <v>30</v>
      </c>
      <c r="N190" s="9">
        <v>23</v>
      </c>
      <c r="O190" s="9">
        <v>0.88900000000000001</v>
      </c>
      <c r="P190" s="13">
        <f>N190*O190</f>
        <v>20.446999999999999</v>
      </c>
      <c r="Q190" s="10"/>
      <c r="R190" s="10"/>
      <c r="S190" s="9"/>
      <c r="T190" s="9"/>
      <c r="U190" s="9"/>
      <c r="V190" s="13">
        <f>T190*U190</f>
        <v>0</v>
      </c>
    </row>
    <row r="191" spans="1:22" x14ac:dyDescent="0.25">
      <c r="C191" s="10" t="s">
        <v>34</v>
      </c>
      <c r="D191" s="10">
        <f>E191*G191</f>
        <v>9.9488799999999991</v>
      </c>
      <c r="E191" s="10">
        <v>108.14</v>
      </c>
      <c r="F191" s="10">
        <v>4</v>
      </c>
      <c r="G191" s="29">
        <f>G190*F191</f>
        <v>9.1999999999999985E-2</v>
      </c>
      <c r="H191" s="1"/>
      <c r="I191" s="1"/>
      <c r="J191" s="34" t="s">
        <v>29</v>
      </c>
      <c r="K191" s="35">
        <v>174.16</v>
      </c>
      <c r="L191" s="30">
        <f>K191*G191</f>
        <v>16.022719999999996</v>
      </c>
      <c r="M191" s="1"/>
      <c r="N191" s="3"/>
      <c r="O191" s="3"/>
      <c r="P191" s="27">
        <f t="shared" ref="P191" si="28">N191*O191</f>
        <v>0</v>
      </c>
      <c r="Q191" s="10"/>
      <c r="R191" s="10"/>
      <c r="S191" s="9"/>
      <c r="T191" s="9"/>
      <c r="U191" s="9"/>
      <c r="V191" s="13">
        <f t="shared" ref="V191" si="29">T191*U191</f>
        <v>0</v>
      </c>
    </row>
    <row r="192" spans="1:22" x14ac:dyDescent="0.25">
      <c r="C192" s="12" t="s">
        <v>4</v>
      </c>
      <c r="D192" s="13">
        <f>SUM(D190:D191)</f>
        <v>20.080379999999998</v>
      </c>
      <c r="E192" s="13">
        <f>SUM(E190:E191)</f>
        <v>548.64</v>
      </c>
      <c r="F192" s="12"/>
      <c r="G192" s="29">
        <f>SUM(G190:G191)</f>
        <v>0.11499999999999998</v>
      </c>
      <c r="I192" s="13">
        <f>SUM(I190:I191)</f>
        <v>0</v>
      </c>
      <c r="L192" s="30">
        <f>SUM(L190:L191)</f>
        <v>40.153399999999991</v>
      </c>
      <c r="P192" s="13">
        <f>SUM(P190:P191)</f>
        <v>20.446999999999999</v>
      </c>
      <c r="R192" s="13">
        <f>SUM(R190:R191)</f>
        <v>0</v>
      </c>
      <c r="V192" s="13">
        <f>SUM(V190:V191)</f>
        <v>0</v>
      </c>
    </row>
    <row r="193" spans="1:22" x14ac:dyDescent="0.25">
      <c r="C193" s="5"/>
      <c r="D193" s="4"/>
      <c r="E193" s="4"/>
      <c r="F193" s="4"/>
      <c r="G193" s="5"/>
      <c r="H193" s="5"/>
      <c r="I193" s="5"/>
      <c r="M193" s="5"/>
      <c r="N193" s="5"/>
      <c r="O193" s="5"/>
      <c r="P193" s="5"/>
      <c r="Q193" s="5"/>
      <c r="R193" s="5"/>
      <c r="S193" s="5"/>
      <c r="T193" s="5"/>
      <c r="U193" s="5"/>
      <c r="V193" s="5"/>
    </row>
    <row r="194" spans="1:22" x14ac:dyDescent="0.25">
      <c r="C194" s="5"/>
      <c r="D194" s="4"/>
      <c r="E194" s="4"/>
      <c r="F194" s="4"/>
      <c r="G194" s="5"/>
      <c r="H194" s="5"/>
      <c r="K194" s="14" t="s">
        <v>56</v>
      </c>
      <c r="L194" s="66">
        <f>(T196/G190)*100</f>
        <v>90</v>
      </c>
      <c r="O194" s="5"/>
      <c r="P194" s="5"/>
      <c r="Q194" s="5"/>
      <c r="R194" s="5"/>
      <c r="S194" s="5"/>
    </row>
    <row r="195" spans="1:22" x14ac:dyDescent="0.25">
      <c r="C195" s="5"/>
      <c r="D195" s="4"/>
      <c r="E195" s="4"/>
      <c r="F195" s="4"/>
      <c r="G195" s="5"/>
      <c r="H195" s="5"/>
      <c r="K195" s="7" t="s">
        <v>57</v>
      </c>
      <c r="L195" s="65">
        <f>(S196/(E192)*100)</f>
        <v>96.715514727325754</v>
      </c>
      <c r="R195" s="6" t="s">
        <v>10</v>
      </c>
      <c r="S195" s="6" t="s">
        <v>11</v>
      </c>
      <c r="T195" s="6" t="s">
        <v>0</v>
      </c>
    </row>
    <row r="196" spans="1:22" x14ac:dyDescent="0.25">
      <c r="C196" s="5"/>
      <c r="D196" s="4"/>
      <c r="E196" s="4"/>
      <c r="F196" s="4"/>
      <c r="G196" s="5"/>
      <c r="H196" s="5"/>
      <c r="K196" s="14" t="s">
        <v>58</v>
      </c>
      <c r="L196" s="66">
        <f>(R196/D192)*100</f>
        <v>54.699333379149195</v>
      </c>
      <c r="P196" s="5"/>
      <c r="Q196" s="6" t="s">
        <v>3</v>
      </c>
      <c r="R196" s="11">
        <f>S196*T196</f>
        <v>10.983833999999998</v>
      </c>
      <c r="S196" s="11">
        <v>530.62</v>
      </c>
      <c r="T196" s="31">
        <f>G190*0.9</f>
        <v>2.0699999999999996E-2</v>
      </c>
    </row>
    <row r="197" spans="1:22" ht="17.25" x14ac:dyDescent="0.25">
      <c r="C197" s="5"/>
      <c r="D197" s="4"/>
      <c r="E197" s="4"/>
      <c r="F197" s="4"/>
      <c r="G197" s="5"/>
      <c r="H197" s="5"/>
      <c r="K197" s="7" t="s">
        <v>59</v>
      </c>
      <c r="L197" s="16">
        <f>(D192+I192+L192+P192+R192+V192)/R196</f>
        <v>7.3454114474053416</v>
      </c>
      <c r="O197" s="5"/>
      <c r="P197" s="5"/>
      <c r="S197" s="63"/>
      <c r="T197" s="4"/>
    </row>
    <row r="198" spans="1:22" ht="17.25" x14ac:dyDescent="0.25">
      <c r="C198" s="5"/>
      <c r="D198" s="4"/>
      <c r="E198" s="4"/>
      <c r="F198" s="4"/>
      <c r="G198" s="5"/>
      <c r="H198" s="5"/>
      <c r="I198" s="5"/>
      <c r="K198" s="17" t="s">
        <v>60</v>
      </c>
      <c r="L198" s="18">
        <f>(D192+I192+L192)/R196</f>
        <v>5.4838574581516797</v>
      </c>
      <c r="O198" s="5"/>
      <c r="P198" s="5"/>
      <c r="S198" s="5"/>
    </row>
    <row r="199" spans="1:22" ht="17.25" x14ac:dyDescent="0.25">
      <c r="C199" s="5"/>
      <c r="D199" s="4"/>
      <c r="E199" s="4"/>
      <c r="F199" s="4"/>
      <c r="G199" s="5"/>
      <c r="H199" s="5"/>
      <c r="I199" s="5"/>
      <c r="K199" s="19" t="s">
        <v>61</v>
      </c>
      <c r="L199" s="20">
        <f>(P192+V192)/R196</f>
        <v>1.8615539892536617</v>
      </c>
      <c r="M199" s="5"/>
      <c r="N199" s="5"/>
      <c r="O199" s="5"/>
      <c r="P199" s="5"/>
      <c r="U199" s="5"/>
      <c r="V199" s="5"/>
    </row>
    <row r="200" spans="1:22" x14ac:dyDescent="0.25">
      <c r="C200" s="8"/>
      <c r="D200"/>
      <c r="E200" s="4"/>
      <c r="F200" s="4"/>
      <c r="G200" s="5"/>
      <c r="H200" s="5"/>
      <c r="I200" s="5"/>
      <c r="K200" s="5"/>
      <c r="M200" s="5"/>
      <c r="N200" s="5"/>
      <c r="O200" s="5"/>
      <c r="P200" s="5"/>
      <c r="Q200" s="5"/>
      <c r="R200" s="5"/>
      <c r="S200" s="5"/>
      <c r="T200" s="5"/>
      <c r="U200" s="5"/>
      <c r="V200" s="5"/>
    </row>
    <row r="201" spans="1:22" x14ac:dyDescent="0.25">
      <c r="C201" s="8"/>
      <c r="D201"/>
      <c r="E201" s="4"/>
      <c r="F201" s="4"/>
      <c r="G201" s="5"/>
      <c r="H201" s="5"/>
      <c r="I201" s="5"/>
      <c r="M201" s="5"/>
      <c r="N201" s="5"/>
      <c r="O201" s="5"/>
      <c r="P201" s="5"/>
      <c r="Q201" s="5"/>
      <c r="R201" s="5"/>
      <c r="S201" s="5"/>
      <c r="T201" s="5"/>
      <c r="U201" s="5"/>
      <c r="V201" s="5"/>
    </row>
    <row r="202" spans="1:22" s="41" customFormat="1" x14ac:dyDescent="0.25">
      <c r="A202" s="40" t="s">
        <v>84</v>
      </c>
      <c r="D202" s="42"/>
      <c r="E202" s="42"/>
      <c r="F202" s="42"/>
    </row>
    <row r="203" spans="1:22" x14ac:dyDescent="0.25">
      <c r="B203" s="5"/>
      <c r="C203" s="8" t="s">
        <v>26</v>
      </c>
    </row>
    <row r="204" spans="1:22" ht="32.25" x14ac:dyDescent="0.25">
      <c r="C204" s="23" t="s">
        <v>13</v>
      </c>
      <c r="D204" s="26" t="s">
        <v>21</v>
      </c>
      <c r="E204" s="26" t="s">
        <v>14</v>
      </c>
      <c r="F204" s="23" t="s">
        <v>12</v>
      </c>
      <c r="G204" s="23" t="s">
        <v>15</v>
      </c>
      <c r="H204" s="24" t="s">
        <v>1</v>
      </c>
      <c r="I204" s="25" t="s">
        <v>25</v>
      </c>
      <c r="J204" s="23" t="s">
        <v>2</v>
      </c>
      <c r="K204" s="26" t="s">
        <v>32</v>
      </c>
      <c r="L204" s="26" t="s">
        <v>22</v>
      </c>
      <c r="M204" s="25" t="s">
        <v>7</v>
      </c>
      <c r="N204" s="25" t="s">
        <v>16</v>
      </c>
      <c r="O204" s="25" t="s">
        <v>17</v>
      </c>
      <c r="P204" s="25" t="s">
        <v>18</v>
      </c>
      <c r="Q204" s="26" t="s">
        <v>9</v>
      </c>
      <c r="R204" s="26" t="s">
        <v>23</v>
      </c>
      <c r="S204" s="25" t="s">
        <v>8</v>
      </c>
      <c r="T204" s="25" t="s">
        <v>19</v>
      </c>
      <c r="U204" s="25" t="s">
        <v>20</v>
      </c>
      <c r="V204" s="25" t="s">
        <v>24</v>
      </c>
    </row>
    <row r="205" spans="1:22" x14ac:dyDescent="0.25">
      <c r="A205" t="s">
        <v>51</v>
      </c>
      <c r="C205" s="121" t="s">
        <v>28</v>
      </c>
      <c r="D205" s="10">
        <f>0.023*E205</f>
        <v>2.8087599999999999</v>
      </c>
      <c r="E205" s="10">
        <v>122.12</v>
      </c>
      <c r="F205" s="10">
        <v>1</v>
      </c>
      <c r="G205" s="12">
        <f>D205/E205</f>
        <v>2.3E-2</v>
      </c>
      <c r="H205" s="9"/>
      <c r="I205" s="9"/>
      <c r="J205" s="10" t="s">
        <v>31</v>
      </c>
      <c r="K205" s="10">
        <v>262.29000000000002</v>
      </c>
      <c r="L205" s="30">
        <f>G206*K205</f>
        <v>24.130680000000002</v>
      </c>
      <c r="M205" s="9" t="s">
        <v>30</v>
      </c>
      <c r="N205" s="9">
        <v>11.5</v>
      </c>
      <c r="O205" s="9">
        <v>0.88900000000000001</v>
      </c>
      <c r="P205" s="13">
        <f>N205*O205</f>
        <v>10.2235</v>
      </c>
      <c r="Q205" s="10"/>
      <c r="R205" s="10"/>
      <c r="S205" s="9"/>
      <c r="T205" s="9"/>
      <c r="U205" s="9"/>
      <c r="V205" s="13">
        <f>T205*U205</f>
        <v>0</v>
      </c>
    </row>
    <row r="206" spans="1:22" x14ac:dyDescent="0.25">
      <c r="C206" s="10" t="s">
        <v>34</v>
      </c>
      <c r="D206" s="10">
        <f>E206*G206</f>
        <v>9.9488799999999991</v>
      </c>
      <c r="E206" s="10">
        <v>108.14</v>
      </c>
      <c r="F206" s="10">
        <v>4</v>
      </c>
      <c r="G206" s="12">
        <f>G205*F206</f>
        <v>9.1999999999999998E-2</v>
      </c>
      <c r="H206" s="1"/>
      <c r="I206" s="1"/>
      <c r="J206" s="34" t="s">
        <v>29</v>
      </c>
      <c r="K206" s="35">
        <v>174.16</v>
      </c>
      <c r="L206" s="30">
        <f>G206*K206</f>
        <v>16.02272</v>
      </c>
      <c r="M206" s="1"/>
      <c r="N206" s="3"/>
      <c r="O206" s="3"/>
      <c r="P206" s="12">
        <f t="shared" ref="P206" si="30">N206*O206</f>
        <v>0</v>
      </c>
      <c r="Q206" s="10"/>
      <c r="R206" s="10"/>
      <c r="S206" s="9"/>
      <c r="T206" s="9"/>
      <c r="U206" s="9"/>
      <c r="V206" s="13">
        <f t="shared" ref="V206" si="31">T206*U206</f>
        <v>0</v>
      </c>
    </row>
    <row r="207" spans="1:22" x14ac:dyDescent="0.25">
      <c r="C207" s="12" t="s">
        <v>4</v>
      </c>
      <c r="D207" s="13">
        <f>SUM(D205:D206)</f>
        <v>12.757639999999999</v>
      </c>
      <c r="E207" s="13">
        <f>SUM(E205:E206)</f>
        <v>230.26</v>
      </c>
      <c r="F207" s="12"/>
      <c r="G207" s="12">
        <f>SUM(G205:G206)</f>
        <v>0.11499999999999999</v>
      </c>
      <c r="I207" s="32">
        <f>SUM(I205:I206)</f>
        <v>0</v>
      </c>
      <c r="L207" s="33">
        <f>SUM(L205:L206)</f>
        <v>40.153400000000005</v>
      </c>
      <c r="P207" s="32">
        <f>SUM(P205:P206)</f>
        <v>10.2235</v>
      </c>
      <c r="R207" s="32">
        <f>SUM(R205:R206)</f>
        <v>0</v>
      </c>
      <c r="V207" s="32">
        <f>SUM(V205:V206)</f>
        <v>0</v>
      </c>
    </row>
    <row r="208" spans="1:22" x14ac:dyDescent="0.25">
      <c r="C208" s="5"/>
      <c r="D208" s="4"/>
      <c r="E208" s="4"/>
      <c r="F208" s="4"/>
      <c r="G208" s="5"/>
      <c r="H208" s="5"/>
      <c r="I208" s="5"/>
      <c r="M208" s="5"/>
      <c r="N208" s="5"/>
      <c r="O208" s="5"/>
      <c r="P208" s="5"/>
      <c r="Q208" s="5"/>
      <c r="R208" s="5"/>
      <c r="S208" s="5"/>
      <c r="T208" s="5"/>
      <c r="U208" s="5"/>
      <c r="V208" s="5"/>
    </row>
    <row r="209" spans="1:22" x14ac:dyDescent="0.25">
      <c r="C209" s="5"/>
      <c r="D209" s="4"/>
      <c r="E209" s="4"/>
      <c r="F209" s="4"/>
      <c r="G209" s="5"/>
      <c r="H209" s="5"/>
      <c r="K209" s="14" t="s">
        <v>56</v>
      </c>
      <c r="L209" s="66">
        <f>(T211/G205)*100</f>
        <v>90</v>
      </c>
      <c r="O209" s="5"/>
      <c r="P209" s="5"/>
      <c r="Q209" s="5"/>
      <c r="R209" s="5"/>
      <c r="S209" s="5"/>
    </row>
    <row r="210" spans="1:22" x14ac:dyDescent="0.25">
      <c r="C210" s="5"/>
      <c r="D210" s="4"/>
      <c r="E210" s="4"/>
      <c r="F210" s="4"/>
      <c r="G210" s="5"/>
      <c r="H210" s="5"/>
      <c r="K210" s="7" t="s">
        <v>57</v>
      </c>
      <c r="L210" s="65">
        <f>(S211/(E207)*100)</f>
        <v>92.178407018153393</v>
      </c>
      <c r="R210" s="6" t="s">
        <v>10</v>
      </c>
      <c r="S210" s="6" t="s">
        <v>11</v>
      </c>
      <c r="T210" s="6" t="s">
        <v>0</v>
      </c>
    </row>
    <row r="211" spans="1:22" x14ac:dyDescent="0.25">
      <c r="C211" s="5"/>
      <c r="D211" s="4"/>
      <c r="E211" s="4"/>
      <c r="F211" s="4"/>
      <c r="G211" s="5"/>
      <c r="H211" s="5"/>
      <c r="K211" s="14" t="s">
        <v>58</v>
      </c>
      <c r="L211" s="66">
        <f>(R211/D207)*100</f>
        <v>34.438775510204088</v>
      </c>
      <c r="P211" s="5"/>
      <c r="Q211" s="6" t="s">
        <v>3</v>
      </c>
      <c r="R211" s="11">
        <f>S211*T211</f>
        <v>4.3935750000000002</v>
      </c>
      <c r="S211" s="11">
        <v>212.25</v>
      </c>
      <c r="T211" s="31">
        <f>G205*0.9</f>
        <v>2.07E-2</v>
      </c>
    </row>
    <row r="212" spans="1:22" ht="17.25" x14ac:dyDescent="0.25">
      <c r="C212" s="5"/>
      <c r="D212" s="4"/>
      <c r="E212" s="4"/>
      <c r="F212" s="4"/>
      <c r="G212" s="5"/>
      <c r="H212" s="5"/>
      <c r="K212" s="7" t="s">
        <v>59</v>
      </c>
      <c r="L212" s="16">
        <f>(D207+I207+L207+P207+R207+V207)/R211</f>
        <v>14.369742180342886</v>
      </c>
      <c r="O212" s="5"/>
      <c r="P212" s="5"/>
      <c r="S212" s="63"/>
      <c r="T212" s="4"/>
    </row>
    <row r="213" spans="1:22" ht="17.25" x14ac:dyDescent="0.25">
      <c r="C213" s="5"/>
      <c r="D213" s="4"/>
      <c r="E213" s="4"/>
      <c r="F213" s="4"/>
      <c r="G213" s="5"/>
      <c r="H213" s="5"/>
      <c r="I213" s="5"/>
      <c r="K213" s="17" t="s">
        <v>60</v>
      </c>
      <c r="L213" s="18">
        <f>(D207+I207+L207)/R211</f>
        <v>12.042821620206778</v>
      </c>
      <c r="O213" s="5"/>
      <c r="P213" s="5"/>
      <c r="S213" s="5"/>
    </row>
    <row r="214" spans="1:22" ht="17.25" x14ac:dyDescent="0.25">
      <c r="C214" s="5"/>
      <c r="D214" s="4"/>
      <c r="E214" s="4"/>
      <c r="F214" s="4"/>
      <c r="G214" s="5"/>
      <c r="H214" s="5"/>
      <c r="I214" s="5"/>
      <c r="K214" s="19" t="s">
        <v>61</v>
      </c>
      <c r="L214" s="20">
        <f>(P207+V207)/R211</f>
        <v>2.3269205601361076</v>
      </c>
      <c r="M214" s="5"/>
      <c r="N214" s="115" t="s">
        <v>131</v>
      </c>
      <c r="O214" s="17">
        <f>G205/N205*1000</f>
        <v>2</v>
      </c>
      <c r="P214" s="5"/>
      <c r="U214" s="5"/>
      <c r="V214" s="5"/>
    </row>
    <row r="215" spans="1:22" x14ac:dyDescent="0.25">
      <c r="C215" s="8"/>
      <c r="D215"/>
      <c r="E215" s="4"/>
      <c r="F215" s="4"/>
      <c r="G215" s="5"/>
      <c r="H215" s="5"/>
      <c r="I215" s="5"/>
      <c r="K215" s="5"/>
      <c r="M215" s="5"/>
      <c r="N215" s="5"/>
      <c r="O215" s="5"/>
      <c r="P215" s="5"/>
      <c r="Q215" s="5"/>
      <c r="R215" s="5"/>
      <c r="S215" s="5"/>
      <c r="T215" s="5"/>
      <c r="U215" s="5"/>
      <c r="V215" s="5"/>
    </row>
    <row r="216" spans="1:22" x14ac:dyDescent="0.25">
      <c r="B216" s="8"/>
      <c r="C216" s="8" t="s">
        <v>26</v>
      </c>
    </row>
    <row r="217" spans="1:22" ht="32.25" x14ac:dyDescent="0.25">
      <c r="C217" s="23" t="s">
        <v>13</v>
      </c>
      <c r="D217" s="26" t="s">
        <v>21</v>
      </c>
      <c r="E217" s="26" t="s">
        <v>14</v>
      </c>
      <c r="F217" s="23" t="s">
        <v>12</v>
      </c>
      <c r="G217" s="23" t="s">
        <v>15</v>
      </c>
      <c r="H217" s="24" t="s">
        <v>1</v>
      </c>
      <c r="I217" s="25" t="s">
        <v>25</v>
      </c>
      <c r="J217" s="23" t="s">
        <v>2</v>
      </c>
      <c r="K217" s="26" t="s">
        <v>14</v>
      </c>
      <c r="L217" s="26" t="s">
        <v>22</v>
      </c>
      <c r="M217" s="25" t="s">
        <v>7</v>
      </c>
      <c r="N217" s="25" t="s">
        <v>16</v>
      </c>
      <c r="O217" s="25" t="s">
        <v>17</v>
      </c>
      <c r="P217" s="25" t="s">
        <v>18</v>
      </c>
      <c r="Q217" s="26" t="s">
        <v>9</v>
      </c>
      <c r="R217" s="26" t="s">
        <v>23</v>
      </c>
      <c r="S217" s="25" t="s">
        <v>8</v>
      </c>
      <c r="T217" s="25" t="s">
        <v>19</v>
      </c>
      <c r="U217" s="25" t="s">
        <v>20</v>
      </c>
      <c r="V217" s="25" t="s">
        <v>24</v>
      </c>
    </row>
    <row r="218" spans="1:22" x14ac:dyDescent="0.25">
      <c r="A218" t="s">
        <v>52</v>
      </c>
      <c r="C218" s="121" t="s">
        <v>33</v>
      </c>
      <c r="D218" s="10">
        <f>0.023*E218</f>
        <v>3.6011099999999998</v>
      </c>
      <c r="E218" s="10">
        <v>156.57</v>
      </c>
      <c r="F218" s="10">
        <v>1</v>
      </c>
      <c r="G218" s="29">
        <f>D218/E218</f>
        <v>2.3E-2</v>
      </c>
      <c r="H218" s="9"/>
      <c r="I218" s="9"/>
      <c r="J218" s="10" t="s">
        <v>31</v>
      </c>
      <c r="K218" s="10">
        <v>262.29000000000002</v>
      </c>
      <c r="L218" s="30">
        <f>K218*G219</f>
        <v>24.130680000000002</v>
      </c>
      <c r="M218" s="9" t="s">
        <v>30</v>
      </c>
      <c r="N218" s="9">
        <v>11.5</v>
      </c>
      <c r="O218" s="9">
        <v>0.88900000000000001</v>
      </c>
      <c r="P218" s="13">
        <f>N218*O218</f>
        <v>10.2235</v>
      </c>
      <c r="Q218" s="10"/>
      <c r="R218" s="10"/>
      <c r="S218" s="9"/>
      <c r="T218" s="9"/>
      <c r="U218" s="9"/>
      <c r="V218" s="13">
        <f>T218*U218</f>
        <v>0</v>
      </c>
    </row>
    <row r="219" spans="1:22" x14ac:dyDescent="0.25">
      <c r="C219" s="10" t="s">
        <v>34</v>
      </c>
      <c r="D219" s="10">
        <f>E219*G219</f>
        <v>9.9488799999999991</v>
      </c>
      <c r="E219" s="10">
        <v>108.14</v>
      </c>
      <c r="F219" s="10">
        <v>4</v>
      </c>
      <c r="G219" s="29">
        <f>G218*F219</f>
        <v>9.1999999999999998E-2</v>
      </c>
      <c r="H219" s="1"/>
      <c r="I219" s="1"/>
      <c r="J219" s="34" t="s">
        <v>29</v>
      </c>
      <c r="K219" s="35">
        <v>174.16</v>
      </c>
      <c r="L219" s="30">
        <f>K219*G219</f>
        <v>16.02272</v>
      </c>
      <c r="M219" s="1"/>
      <c r="N219" s="3"/>
      <c r="O219" s="3"/>
      <c r="P219" s="27">
        <f t="shared" ref="P219" si="32">N219*O219</f>
        <v>0</v>
      </c>
      <c r="Q219" s="10"/>
      <c r="R219" s="10"/>
      <c r="S219" s="9"/>
      <c r="T219" s="9"/>
      <c r="U219" s="9"/>
      <c r="V219" s="13">
        <f t="shared" ref="V219" si="33">T219*U219</f>
        <v>0</v>
      </c>
    </row>
    <row r="220" spans="1:22" x14ac:dyDescent="0.25">
      <c r="C220" s="12" t="s">
        <v>4</v>
      </c>
      <c r="D220" s="13">
        <f>SUM(D218:D219)</f>
        <v>13.549989999999999</v>
      </c>
      <c r="E220" s="13">
        <f>SUM(E218:E219)</f>
        <v>264.70999999999998</v>
      </c>
      <c r="F220" s="12"/>
      <c r="G220" s="29">
        <f>SUM(G218:G219)</f>
        <v>0.11499999999999999</v>
      </c>
      <c r="I220" s="13">
        <f>SUM(I218:I219)</f>
        <v>0</v>
      </c>
      <c r="L220" s="30">
        <f>SUM(L218:L219)</f>
        <v>40.153400000000005</v>
      </c>
      <c r="P220" s="13">
        <f>SUM(P218:P219)</f>
        <v>10.2235</v>
      </c>
      <c r="R220" s="13">
        <f>SUM(R218:R219)</f>
        <v>0</v>
      </c>
      <c r="V220" s="13">
        <f>SUM(V218:V219)</f>
        <v>0</v>
      </c>
    </row>
    <row r="221" spans="1:22" x14ac:dyDescent="0.25">
      <c r="C221" s="5"/>
      <c r="D221" s="4"/>
      <c r="E221" s="4"/>
      <c r="F221" s="4"/>
      <c r="G221" s="5"/>
      <c r="H221" s="5"/>
      <c r="I221" s="5"/>
      <c r="M221" s="5"/>
      <c r="N221" s="5"/>
      <c r="O221" s="5"/>
      <c r="P221" s="5"/>
      <c r="Q221" s="5"/>
      <c r="R221" s="5"/>
      <c r="S221" s="5"/>
      <c r="T221" s="5"/>
      <c r="U221" s="5"/>
      <c r="V221" s="5"/>
    </row>
    <row r="222" spans="1:22" x14ac:dyDescent="0.25">
      <c r="B222" s="5"/>
      <c r="C222" s="5"/>
      <c r="D222" s="4"/>
      <c r="E222" s="4"/>
      <c r="F222" s="4"/>
      <c r="G222" s="5"/>
      <c r="H222" s="5"/>
      <c r="K222" s="14" t="s">
        <v>56</v>
      </c>
      <c r="L222" s="66">
        <f>(T224/G218)*100</f>
        <v>90</v>
      </c>
      <c r="O222" s="5"/>
      <c r="P222" s="5"/>
      <c r="Q222" s="5"/>
      <c r="R222" s="5"/>
      <c r="S222" s="5"/>
    </row>
    <row r="223" spans="1:22" x14ac:dyDescent="0.25">
      <c r="B223" s="5"/>
      <c r="C223" s="5"/>
      <c r="D223" s="4"/>
      <c r="E223" s="4"/>
      <c r="F223" s="4"/>
      <c r="G223" s="5"/>
      <c r="H223" s="5"/>
      <c r="K223" s="7" t="s">
        <v>57</v>
      </c>
      <c r="L223" s="65">
        <f>(S224/(E220)*100)</f>
        <v>93.19255033810586</v>
      </c>
      <c r="R223" s="6" t="s">
        <v>10</v>
      </c>
      <c r="S223" s="6" t="s">
        <v>11</v>
      </c>
      <c r="T223" s="6" t="s">
        <v>0</v>
      </c>
    </row>
    <row r="224" spans="1:22" x14ac:dyDescent="0.25">
      <c r="B224" s="5"/>
      <c r="C224" s="5"/>
      <c r="D224" s="4"/>
      <c r="E224" s="4"/>
      <c r="F224" s="4"/>
      <c r="G224" s="5"/>
      <c r="H224" s="5"/>
      <c r="K224" s="14" t="s">
        <v>58</v>
      </c>
      <c r="L224" s="66">
        <f>(R224/D220)*100</f>
        <v>37.68624921494407</v>
      </c>
      <c r="P224" s="5"/>
      <c r="Q224" s="6" t="s">
        <v>3</v>
      </c>
      <c r="R224" s="11">
        <f>S224*T224</f>
        <v>5.1064829999999999</v>
      </c>
      <c r="S224" s="11">
        <v>246.69</v>
      </c>
      <c r="T224" s="31">
        <f>G218*0.9</f>
        <v>2.07E-2</v>
      </c>
    </row>
    <row r="225" spans="1:22" ht="17.25" x14ac:dyDescent="0.25">
      <c r="B225" s="5"/>
      <c r="C225" s="5"/>
      <c r="D225" s="4"/>
      <c r="E225" s="4"/>
      <c r="F225" s="4"/>
      <c r="G225" s="5"/>
      <c r="H225" s="5"/>
      <c r="K225" s="7" t="s">
        <v>59</v>
      </c>
      <c r="L225" s="16">
        <f>(D220+I220+L220+P220+R220+V220)/R224</f>
        <v>12.518770746911329</v>
      </c>
      <c r="O225" s="5"/>
      <c r="P225" s="5"/>
      <c r="S225" s="63"/>
      <c r="T225" s="4"/>
    </row>
    <row r="226" spans="1:22" ht="17.25" x14ac:dyDescent="0.25">
      <c r="B226" s="5"/>
      <c r="C226" s="5"/>
      <c r="D226" s="4"/>
      <c r="E226" s="4"/>
      <c r="F226" s="4"/>
      <c r="G226" s="5"/>
      <c r="H226" s="5"/>
      <c r="I226" s="5"/>
      <c r="K226" s="17" t="s">
        <v>60</v>
      </c>
      <c r="L226" s="18">
        <f>(D220+I220+L220)/R224</f>
        <v>10.516707878984421</v>
      </c>
      <c r="O226" s="5"/>
      <c r="P226" s="5"/>
      <c r="S226" s="5"/>
    </row>
    <row r="227" spans="1:22" ht="17.25" x14ac:dyDescent="0.25">
      <c r="B227" s="5"/>
      <c r="C227" s="5"/>
      <c r="D227" s="4"/>
      <c r="E227" s="4"/>
      <c r="F227" s="4"/>
      <c r="G227" s="5"/>
      <c r="H227" s="5"/>
      <c r="I227" s="5"/>
      <c r="K227" s="19" t="s">
        <v>61</v>
      </c>
      <c r="L227" s="20">
        <f>(P220+V220)/R224</f>
        <v>2.0020628679269077</v>
      </c>
      <c r="M227" s="5"/>
      <c r="N227" s="5"/>
      <c r="O227" s="5"/>
      <c r="P227" s="5"/>
      <c r="U227" s="5"/>
      <c r="V227" s="5"/>
    </row>
    <row r="228" spans="1:22" x14ac:dyDescent="0.25">
      <c r="B228" s="5"/>
      <c r="C228" s="8"/>
      <c r="D228"/>
      <c r="E228" s="4"/>
      <c r="F228" s="4"/>
      <c r="G228" s="5"/>
      <c r="H228" s="5"/>
      <c r="I228" s="5"/>
      <c r="K228" s="5"/>
      <c r="M228" s="5"/>
      <c r="N228" s="5"/>
      <c r="O228" s="5"/>
      <c r="P228" s="5"/>
      <c r="Q228" s="5"/>
      <c r="R228" s="5"/>
      <c r="S228" s="5"/>
      <c r="T228" s="5"/>
      <c r="U228" s="5"/>
      <c r="V228" s="5"/>
    </row>
    <row r="229" spans="1:22" x14ac:dyDescent="0.25">
      <c r="B229" s="5"/>
      <c r="C229" s="8" t="s">
        <v>26</v>
      </c>
    </row>
    <row r="230" spans="1:22" ht="32.25" x14ac:dyDescent="0.25">
      <c r="C230" s="23" t="s">
        <v>13</v>
      </c>
      <c r="D230" s="26" t="s">
        <v>21</v>
      </c>
      <c r="E230" s="26" t="s">
        <v>14</v>
      </c>
      <c r="F230" s="23" t="s">
        <v>12</v>
      </c>
      <c r="G230" s="23" t="s">
        <v>15</v>
      </c>
      <c r="H230" s="24" t="s">
        <v>1</v>
      </c>
      <c r="I230" s="25" t="s">
        <v>25</v>
      </c>
      <c r="J230" s="23" t="s">
        <v>2</v>
      </c>
      <c r="K230" s="26" t="s">
        <v>14</v>
      </c>
      <c r="L230" s="26" t="s">
        <v>22</v>
      </c>
      <c r="M230" s="25" t="s">
        <v>7</v>
      </c>
      <c r="N230" s="25" t="s">
        <v>16</v>
      </c>
      <c r="O230" s="25" t="s">
        <v>17</v>
      </c>
      <c r="P230" s="25" t="s">
        <v>18</v>
      </c>
      <c r="Q230" s="26" t="s">
        <v>9</v>
      </c>
      <c r="R230" s="26" t="s">
        <v>23</v>
      </c>
      <c r="S230" s="25" t="s">
        <v>8</v>
      </c>
      <c r="T230" s="25" t="s">
        <v>19</v>
      </c>
      <c r="U230" s="25" t="s">
        <v>20</v>
      </c>
      <c r="V230" s="25" t="s">
        <v>24</v>
      </c>
    </row>
    <row r="231" spans="1:22" x14ac:dyDescent="0.25">
      <c r="A231" t="s">
        <v>53</v>
      </c>
      <c r="C231" s="121" t="s">
        <v>35</v>
      </c>
      <c r="D231" s="10">
        <f>0.023*E231</f>
        <v>4.8799099999999997</v>
      </c>
      <c r="E231" s="10">
        <v>212.17</v>
      </c>
      <c r="F231" s="10">
        <v>1</v>
      </c>
      <c r="G231" s="29">
        <f>D231/E231</f>
        <v>2.3E-2</v>
      </c>
      <c r="H231" s="9"/>
      <c r="I231" s="9"/>
      <c r="J231" s="10" t="s">
        <v>31</v>
      </c>
      <c r="K231" s="10">
        <v>262.29000000000002</v>
      </c>
      <c r="L231" s="30">
        <f>K231*G232</f>
        <v>24.130680000000002</v>
      </c>
      <c r="M231" s="9" t="s">
        <v>30</v>
      </c>
      <c r="N231" s="9">
        <v>11.5</v>
      </c>
      <c r="O231" s="9">
        <v>0.88900000000000001</v>
      </c>
      <c r="P231" s="13">
        <f>N231*O231</f>
        <v>10.2235</v>
      </c>
      <c r="Q231" s="10"/>
      <c r="R231" s="10"/>
      <c r="S231" s="9"/>
      <c r="T231" s="9"/>
      <c r="U231" s="9"/>
      <c r="V231" s="13">
        <f>T231*U231</f>
        <v>0</v>
      </c>
    </row>
    <row r="232" spans="1:22" x14ac:dyDescent="0.25">
      <c r="C232" s="10" t="s">
        <v>34</v>
      </c>
      <c r="D232" s="10">
        <f>E232*G232</f>
        <v>9.9488799999999991</v>
      </c>
      <c r="E232" s="10">
        <v>108.14</v>
      </c>
      <c r="F232" s="10">
        <v>4</v>
      </c>
      <c r="G232" s="29">
        <f>G231*F232</f>
        <v>9.1999999999999998E-2</v>
      </c>
      <c r="H232" s="1"/>
      <c r="I232" s="1"/>
      <c r="J232" s="34" t="s">
        <v>29</v>
      </c>
      <c r="K232" s="35">
        <v>174.16</v>
      </c>
      <c r="L232" s="30">
        <f>K232*G232</f>
        <v>16.02272</v>
      </c>
      <c r="M232" s="1"/>
      <c r="N232" s="3"/>
      <c r="O232" s="3"/>
      <c r="P232" s="27">
        <f t="shared" ref="P232" si="34">N232*O232</f>
        <v>0</v>
      </c>
      <c r="Q232" s="10"/>
      <c r="R232" s="10"/>
      <c r="S232" s="9"/>
      <c r="T232" s="9"/>
      <c r="U232" s="9"/>
      <c r="V232" s="13">
        <f t="shared" ref="V232" si="35">T232*U232</f>
        <v>0</v>
      </c>
    </row>
    <row r="233" spans="1:22" x14ac:dyDescent="0.25">
      <c r="C233" s="12" t="s">
        <v>4</v>
      </c>
      <c r="D233" s="13">
        <f>SUM(D231:D232)</f>
        <v>14.828789999999998</v>
      </c>
      <c r="E233" s="13">
        <f>SUM(E231:E232)</f>
        <v>320.31</v>
      </c>
      <c r="F233" s="12"/>
      <c r="G233" s="29">
        <f>SUM(G231:G232)</f>
        <v>0.11499999999999999</v>
      </c>
      <c r="I233" s="13">
        <f>SUM(I231:I232)</f>
        <v>0</v>
      </c>
      <c r="L233" s="30">
        <f>SUM(L231:L232)</f>
        <v>40.153400000000005</v>
      </c>
      <c r="P233" s="13">
        <f>SUM(P231:P232)</f>
        <v>10.2235</v>
      </c>
      <c r="R233" s="13">
        <f>SUM(R231:R232)</f>
        <v>0</v>
      </c>
      <c r="V233" s="13">
        <f>SUM(V231:V232)</f>
        <v>0</v>
      </c>
    </row>
    <row r="234" spans="1:22" x14ac:dyDescent="0.25">
      <c r="C234" s="5"/>
      <c r="D234" s="4"/>
      <c r="E234" s="4"/>
      <c r="F234" s="4"/>
      <c r="G234" s="5"/>
      <c r="H234" s="5"/>
      <c r="I234" s="5"/>
      <c r="M234" s="5"/>
      <c r="N234" s="5"/>
      <c r="O234" s="5"/>
      <c r="P234" s="5"/>
      <c r="Q234" s="5"/>
      <c r="R234" s="5"/>
      <c r="S234" s="5"/>
      <c r="T234" s="5"/>
      <c r="U234" s="5"/>
      <c r="V234" s="5"/>
    </row>
    <row r="235" spans="1:22" x14ac:dyDescent="0.25">
      <c r="C235" s="5"/>
      <c r="D235" s="4"/>
      <c r="E235" s="4"/>
      <c r="F235" s="4"/>
      <c r="G235" s="5"/>
      <c r="H235" s="5"/>
      <c r="K235" s="14" t="s">
        <v>56</v>
      </c>
      <c r="L235" s="66">
        <f>(T237/G231)*100</f>
        <v>90</v>
      </c>
      <c r="O235" s="5"/>
      <c r="P235" s="5"/>
      <c r="Q235" s="5"/>
      <c r="R235" s="5"/>
      <c r="S235" s="5"/>
    </row>
    <row r="236" spans="1:22" x14ac:dyDescent="0.25">
      <c r="C236" s="5"/>
      <c r="D236" s="4"/>
      <c r="E236" s="4"/>
      <c r="F236" s="4"/>
      <c r="G236" s="5"/>
      <c r="H236" s="5"/>
      <c r="K236" s="7" t="s">
        <v>57</v>
      </c>
      <c r="L236" s="65">
        <f>(S237/(E233)*100)</f>
        <v>94.358590115825294</v>
      </c>
      <c r="R236" s="6" t="s">
        <v>10</v>
      </c>
      <c r="S236" s="6" t="s">
        <v>11</v>
      </c>
      <c r="T236" s="6" t="s">
        <v>0</v>
      </c>
    </row>
    <row r="237" spans="1:22" x14ac:dyDescent="0.25">
      <c r="C237" s="5"/>
      <c r="D237" s="4"/>
      <c r="E237" s="4"/>
      <c r="F237" s="4"/>
      <c r="G237" s="5"/>
      <c r="H237" s="5"/>
      <c r="K237" s="14" t="s">
        <v>58</v>
      </c>
      <c r="L237" s="66">
        <f>(R237/D233)*100</f>
        <v>42.19068447256992</v>
      </c>
      <c r="P237" s="5"/>
      <c r="Q237" s="6" t="s">
        <v>3</v>
      </c>
      <c r="R237" s="11">
        <f>S237*T237</f>
        <v>6.2563680000000002</v>
      </c>
      <c r="S237" s="11">
        <v>302.24</v>
      </c>
      <c r="T237" s="31">
        <f>G231*0.9</f>
        <v>2.07E-2</v>
      </c>
    </row>
    <row r="238" spans="1:22" ht="17.25" x14ac:dyDescent="0.25">
      <c r="C238" s="5"/>
      <c r="D238" s="4"/>
      <c r="E238" s="4"/>
      <c r="F238" s="4"/>
      <c r="G238" s="5"/>
      <c r="H238" s="5"/>
      <c r="K238" s="7" t="s">
        <v>59</v>
      </c>
      <c r="L238" s="16">
        <f>(D233+I233+L233+P233+R233+V233)/R237</f>
        <v>10.422291335803777</v>
      </c>
      <c r="O238" s="5"/>
      <c r="P238" s="5"/>
      <c r="S238" s="63"/>
      <c r="T238" s="4"/>
    </row>
    <row r="239" spans="1:22" ht="17.25" x14ac:dyDescent="0.25">
      <c r="C239" s="5"/>
      <c r="D239" s="4"/>
      <c r="E239" s="4"/>
      <c r="F239" s="4"/>
      <c r="G239" s="5"/>
      <c r="H239" s="5"/>
      <c r="I239" s="5"/>
      <c r="K239" s="17" t="s">
        <v>60</v>
      </c>
      <c r="L239" s="18">
        <f>(D233+I233+L233)/R237</f>
        <v>8.7881962825716133</v>
      </c>
      <c r="O239" s="5"/>
      <c r="P239" s="5"/>
      <c r="S239" s="5"/>
    </row>
    <row r="240" spans="1:22" ht="17.25" x14ac:dyDescent="0.25">
      <c r="C240" s="5"/>
      <c r="D240" s="4"/>
      <c r="E240" s="4"/>
      <c r="F240" s="4"/>
      <c r="G240" s="5"/>
      <c r="H240" s="5"/>
      <c r="I240" s="5"/>
      <c r="K240" s="19" t="s">
        <v>61</v>
      </c>
      <c r="L240" s="20">
        <f>(P233+V233)/R237</f>
        <v>1.6340950532321628</v>
      </c>
      <c r="M240" s="5"/>
      <c r="N240" s="5"/>
      <c r="O240" s="5"/>
      <c r="P240" s="5"/>
      <c r="U240" s="5"/>
      <c r="V240" s="5"/>
    </row>
    <row r="241" spans="1:22" x14ac:dyDescent="0.25">
      <c r="C241" s="8"/>
      <c r="D241"/>
      <c r="E241" s="4"/>
      <c r="F241" s="4"/>
      <c r="G241" s="5"/>
      <c r="H241" s="5"/>
      <c r="I241" s="5"/>
      <c r="K241" s="5"/>
      <c r="M241" s="5"/>
      <c r="N241" s="5"/>
      <c r="O241" s="5"/>
      <c r="P241" s="5"/>
      <c r="Q241" s="5"/>
      <c r="R241" s="5"/>
      <c r="S241" s="5"/>
      <c r="T241" s="5"/>
      <c r="U241" s="5"/>
      <c r="V241" s="5"/>
    </row>
    <row r="242" spans="1:22" x14ac:dyDescent="0.25">
      <c r="B242" s="5"/>
      <c r="C242" s="8" t="s">
        <v>26</v>
      </c>
    </row>
    <row r="243" spans="1:22" ht="32.25" x14ac:dyDescent="0.25">
      <c r="C243" s="23" t="s">
        <v>13</v>
      </c>
      <c r="D243" s="26" t="s">
        <v>21</v>
      </c>
      <c r="E243" s="26" t="s">
        <v>14</v>
      </c>
      <c r="F243" s="23" t="s">
        <v>12</v>
      </c>
      <c r="G243" s="23" t="s">
        <v>15</v>
      </c>
      <c r="H243" s="24" t="s">
        <v>1</v>
      </c>
      <c r="I243" s="25" t="s">
        <v>25</v>
      </c>
      <c r="J243" s="23" t="s">
        <v>2</v>
      </c>
      <c r="K243" s="26" t="s">
        <v>14</v>
      </c>
      <c r="L243" s="26" t="s">
        <v>22</v>
      </c>
      <c r="M243" s="25" t="s">
        <v>7</v>
      </c>
      <c r="N243" s="25" t="s">
        <v>16</v>
      </c>
      <c r="O243" s="25" t="s">
        <v>17</v>
      </c>
      <c r="P243" s="25" t="s">
        <v>18</v>
      </c>
      <c r="Q243" s="26" t="s">
        <v>9</v>
      </c>
      <c r="R243" s="26" t="s">
        <v>23</v>
      </c>
      <c r="S243" s="25" t="s">
        <v>8</v>
      </c>
      <c r="T243" s="25" t="s">
        <v>19</v>
      </c>
      <c r="U243" s="25" t="s">
        <v>20</v>
      </c>
      <c r="V243" s="25" t="s">
        <v>24</v>
      </c>
    </row>
    <row r="244" spans="1:22" ht="30" x14ac:dyDescent="0.25">
      <c r="A244" t="s">
        <v>54</v>
      </c>
      <c r="C244" s="123" t="s">
        <v>132</v>
      </c>
      <c r="D244" s="10">
        <f>0.023*E244</f>
        <v>7.1477099999999991</v>
      </c>
      <c r="E244" s="10">
        <v>310.77</v>
      </c>
      <c r="F244" s="10">
        <v>1</v>
      </c>
      <c r="G244" s="29">
        <f>D244/E244</f>
        <v>2.3E-2</v>
      </c>
      <c r="H244" s="9"/>
      <c r="I244" s="9"/>
      <c r="J244" s="10" t="s">
        <v>31</v>
      </c>
      <c r="K244" s="10">
        <v>262.29000000000002</v>
      </c>
      <c r="L244" s="30">
        <f>K244*G245</f>
        <v>24.130680000000002</v>
      </c>
      <c r="M244" s="9" t="s">
        <v>30</v>
      </c>
      <c r="N244" s="9">
        <v>11.5</v>
      </c>
      <c r="O244" s="9">
        <v>0.88900000000000001</v>
      </c>
      <c r="P244" s="13">
        <f>N244*O244</f>
        <v>10.2235</v>
      </c>
      <c r="Q244" s="10"/>
      <c r="R244" s="10"/>
      <c r="S244" s="9"/>
      <c r="T244" s="9"/>
      <c r="U244" s="9"/>
      <c r="V244" s="13">
        <f>T244*U244</f>
        <v>0</v>
      </c>
    </row>
    <row r="245" spans="1:22" x14ac:dyDescent="0.25">
      <c r="C245" s="10" t="s">
        <v>34</v>
      </c>
      <c r="D245" s="10">
        <f>E245*G245</f>
        <v>9.9488799999999991</v>
      </c>
      <c r="E245" s="10">
        <v>108.14</v>
      </c>
      <c r="F245" s="10">
        <v>4</v>
      </c>
      <c r="G245" s="29">
        <f>G244*F245</f>
        <v>9.1999999999999998E-2</v>
      </c>
      <c r="H245" s="1"/>
      <c r="I245" s="1"/>
      <c r="J245" s="34" t="s">
        <v>29</v>
      </c>
      <c r="K245" s="35">
        <v>174.16</v>
      </c>
      <c r="L245" s="30">
        <f>K245*G245</f>
        <v>16.02272</v>
      </c>
      <c r="M245" s="1"/>
      <c r="N245" s="3"/>
      <c r="O245" s="3"/>
      <c r="P245" s="27">
        <f t="shared" ref="P245" si="36">N245*O245</f>
        <v>0</v>
      </c>
      <c r="Q245" s="10"/>
      <c r="R245" s="10"/>
      <c r="S245" s="9"/>
      <c r="T245" s="9"/>
      <c r="U245" s="9"/>
      <c r="V245" s="13">
        <f t="shared" ref="V245" si="37">T245*U245</f>
        <v>0</v>
      </c>
    </row>
    <row r="246" spans="1:22" x14ac:dyDescent="0.25">
      <c r="C246" s="12" t="s">
        <v>4</v>
      </c>
      <c r="D246" s="13">
        <f>SUM(D244:D245)</f>
        <v>17.096589999999999</v>
      </c>
      <c r="E246" s="13">
        <f>SUM(E244:E245)</f>
        <v>418.90999999999997</v>
      </c>
      <c r="F246" s="12"/>
      <c r="G246" s="29">
        <f>SUM(G244:G245)</f>
        <v>0.11499999999999999</v>
      </c>
      <c r="I246" s="13">
        <f>SUM(I244:I245)</f>
        <v>0</v>
      </c>
      <c r="L246" s="30">
        <f>SUM(L244:L245)</f>
        <v>40.153400000000005</v>
      </c>
      <c r="P246" s="13">
        <f>SUM(P244:P245)</f>
        <v>10.2235</v>
      </c>
      <c r="R246" s="13">
        <f>SUM(R244:R245)</f>
        <v>0</v>
      </c>
      <c r="V246" s="13">
        <f>SUM(V244:V245)</f>
        <v>0</v>
      </c>
    </row>
    <row r="247" spans="1:22" x14ac:dyDescent="0.25">
      <c r="C247" s="5"/>
      <c r="D247" s="4"/>
      <c r="E247" s="4"/>
      <c r="F247" s="4"/>
      <c r="G247" s="5"/>
      <c r="H247" s="5"/>
      <c r="I247" s="5"/>
      <c r="M247" s="5"/>
      <c r="N247" s="5"/>
      <c r="O247" s="5"/>
      <c r="P247" s="5"/>
      <c r="Q247" s="5"/>
      <c r="R247" s="5"/>
      <c r="S247" s="5"/>
      <c r="T247" s="5"/>
      <c r="U247" s="5"/>
      <c r="V247" s="5"/>
    </row>
    <row r="248" spans="1:22" x14ac:dyDescent="0.25">
      <c r="C248" s="5"/>
      <c r="D248" s="4"/>
      <c r="E248" s="4"/>
      <c r="F248" s="4"/>
      <c r="G248" s="5"/>
      <c r="H248" s="5"/>
      <c r="K248" s="14" t="s">
        <v>56</v>
      </c>
      <c r="L248" s="66">
        <f>(T250/G244)*100</f>
        <v>90</v>
      </c>
      <c r="O248" s="5"/>
      <c r="P248" s="5"/>
      <c r="Q248" s="5"/>
      <c r="R248" s="5"/>
      <c r="S248" s="5"/>
    </row>
    <row r="249" spans="1:22" x14ac:dyDescent="0.25">
      <c r="C249" s="5"/>
      <c r="D249" s="4"/>
      <c r="E249" s="4"/>
      <c r="F249" s="4"/>
      <c r="G249" s="5"/>
      <c r="H249" s="5"/>
      <c r="K249" s="7" t="s">
        <v>57</v>
      </c>
      <c r="L249" s="65">
        <f>(S250/(E246)*100)</f>
        <v>95.700747177197968</v>
      </c>
      <c r="R249" s="6" t="s">
        <v>10</v>
      </c>
      <c r="S249" s="6" t="s">
        <v>11</v>
      </c>
      <c r="T249" s="6" t="s">
        <v>0</v>
      </c>
    </row>
    <row r="250" spans="1:22" x14ac:dyDescent="0.25">
      <c r="C250" s="5"/>
      <c r="D250" s="4"/>
      <c r="E250" s="4"/>
      <c r="F250" s="4"/>
      <c r="G250" s="5"/>
      <c r="H250" s="5"/>
      <c r="K250" s="14" t="s">
        <v>58</v>
      </c>
      <c r="L250" s="66">
        <f>(R250/D246)*100</f>
        <v>48.539679550132512</v>
      </c>
      <c r="P250" s="5"/>
      <c r="Q250" s="6" t="s">
        <v>3</v>
      </c>
      <c r="R250" s="11">
        <f>S250*T250</f>
        <v>8.2986299999999993</v>
      </c>
      <c r="S250" s="11">
        <v>400.9</v>
      </c>
      <c r="T250" s="31">
        <f>G244*0.9</f>
        <v>2.07E-2</v>
      </c>
    </row>
    <row r="251" spans="1:22" ht="17.25" x14ac:dyDescent="0.25">
      <c r="C251" s="5"/>
      <c r="D251" s="4"/>
      <c r="E251" s="4"/>
      <c r="F251" s="4"/>
      <c r="G251" s="5"/>
      <c r="H251" s="5"/>
      <c r="K251" s="7" t="s">
        <v>59</v>
      </c>
      <c r="L251" s="16">
        <f>(D246+I246+L246+P246+R246+V246)/R250</f>
        <v>8.1306781962805914</v>
      </c>
      <c r="O251" s="5"/>
      <c r="P251" s="5"/>
      <c r="S251" s="63"/>
      <c r="T251" s="4"/>
    </row>
    <row r="252" spans="1:22" ht="17.25" x14ac:dyDescent="0.25">
      <c r="C252" s="5"/>
      <c r="D252" s="4"/>
      <c r="E252" s="4"/>
      <c r="F252" s="4"/>
      <c r="G252" s="5"/>
      <c r="H252" s="5"/>
      <c r="I252" s="5"/>
      <c r="K252" s="17" t="s">
        <v>60</v>
      </c>
      <c r="L252" s="18">
        <f>(D246+I246+L246)/R250</f>
        <v>6.8987278623098041</v>
      </c>
      <c r="O252" s="5"/>
      <c r="P252" s="5"/>
      <c r="S252" s="5"/>
    </row>
    <row r="253" spans="1:22" ht="17.25" x14ac:dyDescent="0.25">
      <c r="C253" s="5"/>
      <c r="D253" s="4"/>
      <c r="E253" s="4"/>
      <c r="F253" s="4"/>
      <c r="G253" s="5"/>
      <c r="H253" s="5"/>
      <c r="I253" s="5"/>
      <c r="K253" s="19" t="s">
        <v>61</v>
      </c>
      <c r="L253" s="20">
        <f>(P246+V246)/R250</f>
        <v>1.231950333970788</v>
      </c>
      <c r="M253" s="5"/>
      <c r="N253" s="5"/>
      <c r="O253" s="5"/>
      <c r="P253" s="5"/>
      <c r="U253" s="5"/>
      <c r="V253" s="5"/>
    </row>
    <row r="254" spans="1:22" x14ac:dyDescent="0.25">
      <c r="C254" s="8"/>
      <c r="D254"/>
      <c r="E254" s="4"/>
      <c r="F254" s="4"/>
      <c r="G254" s="5"/>
      <c r="H254" s="5"/>
      <c r="I254" s="5"/>
      <c r="K254" s="5"/>
      <c r="M254" s="5"/>
      <c r="N254" s="5"/>
      <c r="O254" s="5"/>
      <c r="P254" s="5"/>
      <c r="Q254" s="5"/>
      <c r="R254" s="5"/>
      <c r="S254" s="5"/>
      <c r="T254" s="5"/>
      <c r="U254" s="5"/>
      <c r="V254" s="5"/>
    </row>
    <row r="255" spans="1:22" x14ac:dyDescent="0.25">
      <c r="B255" s="5"/>
      <c r="C255" s="8" t="s">
        <v>26</v>
      </c>
    </row>
    <row r="256" spans="1:22" ht="32.25" x14ac:dyDescent="0.25">
      <c r="C256" s="23" t="s">
        <v>13</v>
      </c>
      <c r="D256" s="26" t="s">
        <v>21</v>
      </c>
      <c r="E256" s="26" t="s">
        <v>14</v>
      </c>
      <c r="F256" s="23" t="s">
        <v>12</v>
      </c>
      <c r="G256" s="23" t="s">
        <v>15</v>
      </c>
      <c r="H256" s="24" t="s">
        <v>1</v>
      </c>
      <c r="I256" s="25" t="s">
        <v>25</v>
      </c>
      <c r="J256" s="23" t="s">
        <v>2</v>
      </c>
      <c r="K256" s="26" t="s">
        <v>14</v>
      </c>
      <c r="L256" s="26" t="s">
        <v>22</v>
      </c>
      <c r="M256" s="25" t="s">
        <v>7</v>
      </c>
      <c r="N256" s="25" t="s">
        <v>16</v>
      </c>
      <c r="O256" s="25" t="s">
        <v>17</v>
      </c>
      <c r="P256" s="25" t="s">
        <v>18</v>
      </c>
      <c r="Q256" s="26" t="s">
        <v>9</v>
      </c>
      <c r="R256" s="26" t="s">
        <v>23</v>
      </c>
      <c r="S256" s="25" t="s">
        <v>8</v>
      </c>
      <c r="T256" s="25" t="s">
        <v>19</v>
      </c>
      <c r="U256" s="25" t="s">
        <v>20</v>
      </c>
      <c r="V256" s="25" t="s">
        <v>24</v>
      </c>
    </row>
    <row r="257" spans="1:22" x14ac:dyDescent="0.25">
      <c r="A257" t="s">
        <v>55</v>
      </c>
      <c r="C257" s="121" t="s">
        <v>50</v>
      </c>
      <c r="D257" s="10">
        <f>0.023*E257</f>
        <v>10.131499999999999</v>
      </c>
      <c r="E257" s="10">
        <v>440.5</v>
      </c>
      <c r="F257" s="10">
        <v>1</v>
      </c>
      <c r="G257" s="29">
        <f>D257/E257</f>
        <v>2.2999999999999996E-2</v>
      </c>
      <c r="H257" s="9"/>
      <c r="I257" s="9"/>
      <c r="J257" s="10" t="s">
        <v>31</v>
      </c>
      <c r="K257" s="10">
        <v>262.29000000000002</v>
      </c>
      <c r="L257" s="30">
        <f>K257*G258</f>
        <v>24.130679999999998</v>
      </c>
      <c r="M257" s="9" t="s">
        <v>30</v>
      </c>
      <c r="N257" s="9">
        <v>11.5</v>
      </c>
      <c r="O257" s="9">
        <v>0.88900000000000001</v>
      </c>
      <c r="P257" s="13">
        <f>N257*O257</f>
        <v>10.2235</v>
      </c>
      <c r="Q257" s="10"/>
      <c r="R257" s="10"/>
      <c r="S257" s="9"/>
      <c r="T257" s="9"/>
      <c r="U257" s="9"/>
      <c r="V257" s="13">
        <f>T257*U257</f>
        <v>0</v>
      </c>
    </row>
    <row r="258" spans="1:22" x14ac:dyDescent="0.25">
      <c r="C258" s="10" t="s">
        <v>34</v>
      </c>
      <c r="D258" s="10">
        <f>E258*G258</f>
        <v>9.9488799999999991</v>
      </c>
      <c r="E258" s="10">
        <v>108.14</v>
      </c>
      <c r="F258" s="10">
        <v>4</v>
      </c>
      <c r="G258" s="29">
        <f>G257*F258</f>
        <v>9.1999999999999985E-2</v>
      </c>
      <c r="H258" s="1"/>
      <c r="I258" s="1"/>
      <c r="J258" s="34" t="s">
        <v>29</v>
      </c>
      <c r="K258" s="35">
        <v>174.16</v>
      </c>
      <c r="L258" s="30">
        <f>K258*G258</f>
        <v>16.022719999999996</v>
      </c>
      <c r="M258" s="1"/>
      <c r="N258" s="3"/>
      <c r="O258" s="3"/>
      <c r="P258" s="27">
        <f t="shared" ref="P258" si="38">N258*O258</f>
        <v>0</v>
      </c>
      <c r="Q258" s="10"/>
      <c r="R258" s="10"/>
      <c r="S258" s="9"/>
      <c r="T258" s="9"/>
      <c r="U258" s="9"/>
      <c r="V258" s="13">
        <f t="shared" ref="V258" si="39">T258*U258</f>
        <v>0</v>
      </c>
    </row>
    <row r="259" spans="1:22" x14ac:dyDescent="0.25">
      <c r="C259" s="12" t="s">
        <v>4</v>
      </c>
      <c r="D259" s="13">
        <f>SUM(D257:D258)</f>
        <v>20.080379999999998</v>
      </c>
      <c r="E259" s="13">
        <f>SUM(E257:E258)</f>
        <v>548.64</v>
      </c>
      <c r="F259" s="12"/>
      <c r="G259" s="29">
        <f>SUM(G257:G258)</f>
        <v>0.11499999999999998</v>
      </c>
      <c r="I259" s="13">
        <f>SUM(I257:I258)</f>
        <v>0</v>
      </c>
      <c r="L259" s="30">
        <f>SUM(L257:L258)</f>
        <v>40.153399999999991</v>
      </c>
      <c r="P259" s="13">
        <f>SUM(P257:P258)</f>
        <v>10.2235</v>
      </c>
      <c r="R259" s="13">
        <f>SUM(R257:R258)</f>
        <v>0</v>
      </c>
      <c r="V259" s="13">
        <f>SUM(V257:V258)</f>
        <v>0</v>
      </c>
    </row>
    <row r="260" spans="1:22" x14ac:dyDescent="0.25">
      <c r="C260" s="5"/>
      <c r="D260" s="4"/>
      <c r="E260" s="4"/>
      <c r="F260" s="4"/>
      <c r="G260" s="5"/>
      <c r="H260" s="5"/>
      <c r="I260" s="5"/>
      <c r="M260" s="5"/>
      <c r="N260" s="5"/>
      <c r="O260" s="5"/>
      <c r="P260" s="5"/>
      <c r="Q260" s="5"/>
      <c r="R260" s="5"/>
      <c r="S260" s="5"/>
      <c r="T260" s="5"/>
      <c r="U260" s="5"/>
      <c r="V260" s="5"/>
    </row>
    <row r="261" spans="1:22" x14ac:dyDescent="0.25">
      <c r="C261" s="5"/>
      <c r="D261" s="4"/>
      <c r="E261" s="4"/>
      <c r="F261" s="4"/>
      <c r="G261" s="5"/>
      <c r="H261" s="5"/>
      <c r="K261" s="14" t="s">
        <v>56</v>
      </c>
      <c r="L261" s="66">
        <f>(T263/G257)*100</f>
        <v>90</v>
      </c>
      <c r="O261" s="5"/>
      <c r="P261" s="5"/>
      <c r="Q261" s="5"/>
      <c r="R261" s="5"/>
      <c r="S261" s="5"/>
    </row>
    <row r="262" spans="1:22" x14ac:dyDescent="0.25">
      <c r="C262" s="5"/>
      <c r="D262" s="4"/>
      <c r="E262" s="4"/>
      <c r="F262" s="4"/>
      <c r="G262" s="5"/>
      <c r="H262" s="5"/>
      <c r="K262" s="7" t="s">
        <v>57</v>
      </c>
      <c r="L262" s="65">
        <f>(S263/(E259)*100)</f>
        <v>96.715514727325754</v>
      </c>
      <c r="R262" s="6" t="s">
        <v>10</v>
      </c>
      <c r="S262" s="6" t="s">
        <v>11</v>
      </c>
      <c r="T262" s="6" t="s">
        <v>0</v>
      </c>
    </row>
    <row r="263" spans="1:22" x14ac:dyDescent="0.25">
      <c r="C263" s="5"/>
      <c r="D263" s="4"/>
      <c r="E263" s="4"/>
      <c r="F263" s="4"/>
      <c r="G263" s="5"/>
      <c r="H263" s="5"/>
      <c r="K263" s="14" t="s">
        <v>58</v>
      </c>
      <c r="L263" s="66">
        <f>(R263/D259)*100</f>
        <v>54.699333379149195</v>
      </c>
      <c r="P263" s="5"/>
      <c r="Q263" s="6" t="s">
        <v>3</v>
      </c>
      <c r="R263" s="11">
        <f>S263*T263</f>
        <v>10.983833999999998</v>
      </c>
      <c r="S263" s="11">
        <v>530.62</v>
      </c>
      <c r="T263" s="31">
        <f>G257*0.9</f>
        <v>2.0699999999999996E-2</v>
      </c>
    </row>
    <row r="264" spans="1:22" ht="17.25" x14ac:dyDescent="0.25">
      <c r="C264" s="5"/>
      <c r="D264" s="4"/>
      <c r="E264" s="4"/>
      <c r="F264" s="4"/>
      <c r="G264" s="5"/>
      <c r="H264" s="5"/>
      <c r="K264" s="7" t="s">
        <v>59</v>
      </c>
      <c r="L264" s="16">
        <f>(D259+I259+L259+P259+R259+V259)/R263</f>
        <v>6.4146344527785102</v>
      </c>
      <c r="O264" s="5"/>
      <c r="P264" s="5"/>
      <c r="S264" s="63"/>
      <c r="T264" s="4"/>
    </row>
    <row r="265" spans="1:22" ht="17.25" x14ac:dyDescent="0.25">
      <c r="C265" s="5"/>
      <c r="D265" s="4"/>
      <c r="E265" s="4"/>
      <c r="F265" s="4"/>
      <c r="G265" s="5"/>
      <c r="H265" s="5"/>
      <c r="I265" s="5"/>
      <c r="K265" s="17" t="s">
        <v>60</v>
      </c>
      <c r="L265" s="18">
        <f>(D259+I259+L259)/R263</f>
        <v>5.4838574581516797</v>
      </c>
      <c r="O265" s="5"/>
      <c r="P265" s="5"/>
      <c r="S265" s="5"/>
    </row>
    <row r="266" spans="1:22" ht="17.25" x14ac:dyDescent="0.25">
      <c r="C266" s="5"/>
      <c r="D266" s="4"/>
      <c r="E266" s="4"/>
      <c r="F266" s="4"/>
      <c r="G266" s="5"/>
      <c r="H266" s="5"/>
      <c r="I266" s="5"/>
      <c r="K266" s="19" t="s">
        <v>61</v>
      </c>
      <c r="L266" s="20">
        <f>(P259+V259)/R263</f>
        <v>0.93077699462683083</v>
      </c>
      <c r="M266" s="5"/>
      <c r="N266" s="5"/>
      <c r="O266" s="5"/>
      <c r="P266" s="5"/>
      <c r="U266" s="5"/>
      <c r="V266" s="5"/>
    </row>
    <row r="267" spans="1:22" x14ac:dyDescent="0.25">
      <c r="C267" s="8"/>
      <c r="D267"/>
      <c r="E267" s="4"/>
      <c r="F267" s="4"/>
      <c r="G267" s="5"/>
      <c r="H267" s="5"/>
      <c r="I267" s="5"/>
      <c r="K267" s="5"/>
      <c r="M267" s="5"/>
      <c r="N267" s="5"/>
      <c r="O267" s="5"/>
      <c r="P267" s="5"/>
      <c r="Q267" s="5"/>
      <c r="R267" s="5"/>
      <c r="S267" s="5"/>
      <c r="T267" s="5"/>
      <c r="U267" s="5"/>
      <c r="V267" s="5"/>
    </row>
    <row r="268" spans="1:22" x14ac:dyDescent="0.25">
      <c r="C268" s="8"/>
      <c r="D268"/>
      <c r="E268" s="4"/>
      <c r="F268" s="4"/>
      <c r="G268" s="5"/>
      <c r="H268" s="5"/>
      <c r="I268" s="5"/>
      <c r="M268" s="5"/>
      <c r="N268" s="5"/>
      <c r="O268" s="5"/>
      <c r="P268" s="5"/>
      <c r="Q268" s="5"/>
      <c r="R268" s="5"/>
      <c r="S268" s="5"/>
      <c r="T268" s="5"/>
      <c r="U268" s="5"/>
      <c r="V268" s="5"/>
    </row>
    <row r="274" spans="4:13" x14ac:dyDescent="0.25">
      <c r="K274" s="53"/>
    </row>
    <row r="275" spans="4:13" ht="15.75" thickBot="1" x14ac:dyDescent="0.3">
      <c r="K275" s="53"/>
    </row>
    <row r="276" spans="4:13" ht="30" customHeight="1" x14ac:dyDescent="0.25">
      <c r="D276" s="125" t="s">
        <v>38</v>
      </c>
      <c r="E276" s="125" t="s">
        <v>39</v>
      </c>
      <c r="F276" s="47" t="s">
        <v>5</v>
      </c>
      <c r="G276" s="61" t="s">
        <v>6</v>
      </c>
      <c r="H276" s="61" t="s">
        <v>41</v>
      </c>
      <c r="I276" s="61" t="s">
        <v>43</v>
      </c>
      <c r="J276" s="61" t="s">
        <v>44</v>
      </c>
      <c r="K276" s="54"/>
      <c r="M276" s="8"/>
    </row>
    <row r="277" spans="4:13" ht="15.75" thickBot="1" x14ac:dyDescent="0.3">
      <c r="D277" s="126"/>
      <c r="E277" s="126"/>
      <c r="F277" s="48" t="s">
        <v>40</v>
      </c>
      <c r="G277" s="62" t="s">
        <v>40</v>
      </c>
      <c r="H277" s="62" t="s">
        <v>42</v>
      </c>
      <c r="I277" s="62" t="s">
        <v>42</v>
      </c>
      <c r="J277" s="62" t="s">
        <v>42</v>
      </c>
      <c r="K277" s="54"/>
    </row>
    <row r="278" spans="4:13" ht="27.95" customHeight="1" x14ac:dyDescent="0.25">
      <c r="D278" s="124" t="str">
        <f>A1</f>
        <v>Simulation 1: Limiting 1.0 eq, rest 4.0 eq, Conc 0.1 M,  yield of 90%</v>
      </c>
      <c r="E278" s="124"/>
      <c r="F278" s="124"/>
      <c r="G278" s="124"/>
      <c r="H278" s="124"/>
      <c r="I278" s="124"/>
      <c r="J278" s="124"/>
      <c r="K278" s="55"/>
    </row>
    <row r="279" spans="4:13" x14ac:dyDescent="0.25">
      <c r="D279" s="46">
        <v>1</v>
      </c>
      <c r="E279" s="46" t="s">
        <v>45</v>
      </c>
      <c r="F279" s="51">
        <f>L9</f>
        <v>92.178407018153393</v>
      </c>
      <c r="G279" s="52">
        <f>L10</f>
        <v>34.438775510204088</v>
      </c>
      <c r="H279" s="50">
        <f>L11</f>
        <v>58.378891904656221</v>
      </c>
      <c r="I279" s="50">
        <f>L12</f>
        <v>12.042821620206778</v>
      </c>
      <c r="J279" s="50">
        <f>L13</f>
        <v>46.336070284449448</v>
      </c>
      <c r="K279" s="56"/>
    </row>
    <row r="280" spans="4:13" x14ac:dyDescent="0.25">
      <c r="D280" s="46">
        <v>2</v>
      </c>
      <c r="E280" s="46" t="s">
        <v>46</v>
      </c>
      <c r="F280" s="51">
        <f>L22</f>
        <v>93.19255033810586</v>
      </c>
      <c r="G280" s="52">
        <f>L23</f>
        <v>37.68624921494407</v>
      </c>
      <c r="H280" s="50">
        <f>L24</f>
        <v>50.383872814224581</v>
      </c>
      <c r="I280" s="50">
        <f>L25</f>
        <v>10.516707878984421</v>
      </c>
      <c r="J280" s="50">
        <f>L26</f>
        <v>39.867164935240162</v>
      </c>
      <c r="K280" s="56"/>
    </row>
    <row r="281" spans="4:13" x14ac:dyDescent="0.25">
      <c r="D281" s="46">
        <v>3</v>
      </c>
      <c r="E281" s="46" t="s">
        <v>47</v>
      </c>
      <c r="F281" s="51">
        <f>L35</f>
        <v>94.358590115825294</v>
      </c>
      <c r="G281" s="52">
        <f>L36</f>
        <v>42.19068447256992</v>
      </c>
      <c r="H281" s="50">
        <f>L37</f>
        <v>41.328002125194672</v>
      </c>
      <c r="I281" s="50">
        <f>L38</f>
        <v>8.7881962825716133</v>
      </c>
      <c r="J281" s="50">
        <f>L39</f>
        <v>32.539805842623068</v>
      </c>
      <c r="K281" s="56"/>
    </row>
    <row r="282" spans="4:13" x14ac:dyDescent="0.25">
      <c r="D282" s="46">
        <v>4</v>
      </c>
      <c r="E282" s="46" t="s">
        <v>48</v>
      </c>
      <c r="F282" s="51">
        <f>L48</f>
        <v>95.700747177197968</v>
      </c>
      <c r="G282" s="52">
        <f>L49</f>
        <v>48.539679550132512</v>
      </c>
      <c r="H282" s="50">
        <f>L50</f>
        <v>31.430608425728103</v>
      </c>
      <c r="I282" s="50">
        <f>L51</f>
        <v>6.8987278623098041</v>
      </c>
      <c r="J282" s="50">
        <f>L52</f>
        <v>24.531880563418301</v>
      </c>
      <c r="K282" s="56"/>
    </row>
    <row r="283" spans="4:13" ht="15.75" thickBot="1" x14ac:dyDescent="0.3">
      <c r="D283" s="46">
        <v>5</v>
      </c>
      <c r="E283" s="46" t="s">
        <v>49</v>
      </c>
      <c r="F283" s="51">
        <f>L61</f>
        <v>96.715514727325754</v>
      </c>
      <c r="G283" s="52">
        <f>L62</f>
        <v>54.699333379149195</v>
      </c>
      <c r="H283" s="50">
        <f>L63</f>
        <v>24.018460220720744</v>
      </c>
      <c r="I283" s="50">
        <f>L64</f>
        <v>5.4838574581516797</v>
      </c>
      <c r="J283" s="50">
        <f>L65</f>
        <v>18.534602762569065</v>
      </c>
      <c r="K283" s="56"/>
    </row>
    <row r="284" spans="4:13" ht="15" customHeight="1" x14ac:dyDescent="0.25">
      <c r="D284" s="124" t="str">
        <f>A68</f>
        <v>Simulation 2: Limiting 1.0 eq, rest 4.0 eq, Conc 0.5 M, yield of 90%</v>
      </c>
      <c r="E284" s="124"/>
      <c r="F284" s="124"/>
      <c r="G284" s="124"/>
      <c r="H284" s="124"/>
      <c r="I284" s="124"/>
      <c r="J284" s="124"/>
      <c r="K284" s="55"/>
    </row>
    <row r="285" spans="4:13" x14ac:dyDescent="0.25">
      <c r="D285" s="46">
        <v>1</v>
      </c>
      <c r="E285" s="46" t="s">
        <v>45</v>
      </c>
      <c r="F285" s="51">
        <f>L76</f>
        <v>92.178407018153393</v>
      </c>
      <c r="G285" s="52">
        <f>L77</f>
        <v>34.438775510204088</v>
      </c>
      <c r="H285" s="50">
        <f>L78</f>
        <v>21.350503860751207</v>
      </c>
      <c r="I285" s="50">
        <f>L79</f>
        <v>12.042821620206778</v>
      </c>
      <c r="J285" s="50">
        <f>L80</f>
        <v>9.3076822405444304</v>
      </c>
      <c r="K285" s="56"/>
    </row>
    <row r="286" spans="4:13" x14ac:dyDescent="0.25">
      <c r="D286" s="46">
        <v>2</v>
      </c>
      <c r="E286" s="46" t="s">
        <v>46</v>
      </c>
      <c r="F286" s="51">
        <f>L89</f>
        <v>93.19255033810586</v>
      </c>
      <c r="G286" s="51">
        <f>L90</f>
        <v>37.68624921494407</v>
      </c>
      <c r="H286" s="49">
        <f>L91</f>
        <v>18.524959350692054</v>
      </c>
      <c r="I286" s="49">
        <f>L92</f>
        <v>10.516707878984421</v>
      </c>
      <c r="J286" s="49">
        <f>L93</f>
        <v>8.0082514717076307</v>
      </c>
      <c r="K286" s="56"/>
    </row>
    <row r="287" spans="4:13" x14ac:dyDescent="0.25">
      <c r="D287" s="46">
        <v>3</v>
      </c>
      <c r="E287" s="46" t="s">
        <v>47</v>
      </c>
      <c r="F287" s="51">
        <f>L102</f>
        <v>94.358590115825294</v>
      </c>
      <c r="G287" s="52">
        <f>L103</f>
        <v>42.19068447256992</v>
      </c>
      <c r="H287" s="50">
        <f>L104</f>
        <v>15.324576495500265</v>
      </c>
      <c r="I287" s="50">
        <f>L105</f>
        <v>8.7881962825716133</v>
      </c>
      <c r="J287" s="50">
        <f>L106</f>
        <v>6.536380212928651</v>
      </c>
      <c r="K287" s="56"/>
    </row>
    <row r="288" spans="4:13" x14ac:dyDescent="0.25">
      <c r="D288" s="46">
        <v>4</v>
      </c>
      <c r="E288" s="46" t="s">
        <v>48</v>
      </c>
      <c r="F288" s="51">
        <f>L115</f>
        <v>95.700747177197968</v>
      </c>
      <c r="G288" s="52">
        <f>L116</f>
        <v>48.539679550132512</v>
      </c>
      <c r="H288" s="50">
        <f>L117</f>
        <v>11.826529198192956</v>
      </c>
      <c r="I288" s="50">
        <f>L118</f>
        <v>6.8987278623098041</v>
      </c>
      <c r="J288" s="50">
        <f>L119</f>
        <v>4.9278013358831521</v>
      </c>
      <c r="K288" s="56"/>
    </row>
    <row r="289" spans="4:11" ht="15.75" thickBot="1" x14ac:dyDescent="0.3">
      <c r="D289" s="46">
        <v>5</v>
      </c>
      <c r="E289" s="46" t="s">
        <v>49</v>
      </c>
      <c r="F289" s="51">
        <f>L128</f>
        <v>96.715514727325754</v>
      </c>
      <c r="G289" s="52">
        <f>L129</f>
        <v>54.699333379149195</v>
      </c>
      <c r="H289" s="50">
        <f>L130</f>
        <v>9.2069654366590026</v>
      </c>
      <c r="I289" s="50">
        <f>L131</f>
        <v>5.4838574581516797</v>
      </c>
      <c r="J289" s="50">
        <f>L132</f>
        <v>3.7231079785073233</v>
      </c>
      <c r="K289" s="56"/>
    </row>
    <row r="290" spans="4:11" ht="15" customHeight="1" x14ac:dyDescent="0.25">
      <c r="D290" s="124" t="str">
        <f>A135</f>
        <v>Simulation 3: Limiting 1.0 eq, rest 4.0 eq, Conc 1.0 M, yield of 90%</v>
      </c>
      <c r="E290" s="124"/>
      <c r="F290" s="124"/>
      <c r="G290" s="124"/>
      <c r="H290" s="124"/>
      <c r="I290" s="124"/>
      <c r="J290" s="124"/>
      <c r="K290" s="55"/>
    </row>
    <row r="291" spans="4:11" x14ac:dyDescent="0.25">
      <c r="D291" s="46">
        <v>1</v>
      </c>
      <c r="E291" s="46" t="s">
        <v>45</v>
      </c>
      <c r="F291" s="51">
        <f>L143</f>
        <v>92.178407018153393</v>
      </c>
      <c r="G291" s="52">
        <f>L144</f>
        <v>34.438775510204088</v>
      </c>
      <c r="H291" s="50">
        <f>L145</f>
        <v>16.696662740478995</v>
      </c>
      <c r="I291" s="50">
        <f>L146</f>
        <v>12.042821620206778</v>
      </c>
      <c r="J291" s="50">
        <f>L147</f>
        <v>4.6538411202722152</v>
      </c>
      <c r="K291" s="56"/>
    </row>
    <row r="292" spans="4:11" x14ac:dyDescent="0.25">
      <c r="D292" s="46">
        <v>2</v>
      </c>
      <c r="E292" s="46" t="s">
        <v>46</v>
      </c>
      <c r="F292" s="51">
        <f>L156</f>
        <v>93.19255033810586</v>
      </c>
      <c r="G292" s="51">
        <f>L157</f>
        <v>37.68624921494407</v>
      </c>
      <c r="H292" s="49">
        <f>L158</f>
        <v>14.520833614838237</v>
      </c>
      <c r="I292" s="49">
        <f>L159</f>
        <v>10.516707878984421</v>
      </c>
      <c r="J292" s="49">
        <f>L160</f>
        <v>4.0041257358538154</v>
      </c>
      <c r="K292" s="56"/>
    </row>
    <row r="293" spans="4:11" x14ac:dyDescent="0.25">
      <c r="D293" s="46">
        <v>3</v>
      </c>
      <c r="E293" s="46" t="s">
        <v>47</v>
      </c>
      <c r="F293" s="51">
        <f>L169</f>
        <v>94.358590115825294</v>
      </c>
      <c r="G293" s="52">
        <f>L170</f>
        <v>42.19068447256992</v>
      </c>
      <c r="H293" s="50">
        <f>L171</f>
        <v>12.056386389035939</v>
      </c>
      <c r="I293" s="50">
        <f>L172</f>
        <v>8.7881962825716133</v>
      </c>
      <c r="J293" s="50">
        <f>L173</f>
        <v>3.2681901064643255</v>
      </c>
      <c r="K293" s="56"/>
    </row>
    <row r="294" spans="4:11" x14ac:dyDescent="0.25">
      <c r="D294" s="46">
        <v>4</v>
      </c>
      <c r="E294" s="46" t="s">
        <v>48</v>
      </c>
      <c r="F294" s="51">
        <f>L182</f>
        <v>95.700747177197968</v>
      </c>
      <c r="G294" s="52">
        <f>L183</f>
        <v>48.539679550132512</v>
      </c>
      <c r="H294" s="50">
        <f>L184</f>
        <v>9.3626285302513796</v>
      </c>
      <c r="I294" s="50">
        <f>L185</f>
        <v>6.8987278623098041</v>
      </c>
      <c r="J294" s="50">
        <f>L186</f>
        <v>2.463900667941576</v>
      </c>
      <c r="K294" s="56"/>
    </row>
    <row r="295" spans="4:11" ht="15.75" thickBot="1" x14ac:dyDescent="0.3">
      <c r="D295" s="46">
        <v>5</v>
      </c>
      <c r="E295" s="46" t="s">
        <v>49</v>
      </c>
      <c r="F295" s="51">
        <f>L195</f>
        <v>96.715514727325754</v>
      </c>
      <c r="G295" s="52">
        <f>L196</f>
        <v>54.699333379149195</v>
      </c>
      <c r="H295" s="50">
        <f>L197</f>
        <v>7.3454114474053416</v>
      </c>
      <c r="I295" s="50">
        <f>L198</f>
        <v>5.4838574581516797</v>
      </c>
      <c r="J295" s="50">
        <f>L199</f>
        <v>1.8615539892536617</v>
      </c>
      <c r="K295" s="56"/>
    </row>
    <row r="296" spans="4:11" ht="15" customHeight="1" x14ac:dyDescent="0.25">
      <c r="D296" s="124" t="str">
        <f>A202</f>
        <v>Simulation 4: Limiting 1.0 eq, rest 4.0 eq, Conc 2.0 M, yield of 90%</v>
      </c>
      <c r="E296" s="124"/>
      <c r="F296" s="124"/>
      <c r="G296" s="124"/>
      <c r="H296" s="124"/>
      <c r="I296" s="124"/>
      <c r="J296" s="124"/>
      <c r="K296" s="55"/>
    </row>
    <row r="297" spans="4:11" x14ac:dyDescent="0.25">
      <c r="D297" s="46">
        <v>1</v>
      </c>
      <c r="E297" s="46" t="s">
        <v>45</v>
      </c>
      <c r="F297" s="51">
        <f>L210</f>
        <v>92.178407018153393</v>
      </c>
      <c r="G297" s="52">
        <f>L211</f>
        <v>34.438775510204088</v>
      </c>
      <c r="H297" s="50">
        <f>L212</f>
        <v>14.369742180342886</v>
      </c>
      <c r="I297" s="50">
        <f>L213</f>
        <v>12.042821620206778</v>
      </c>
      <c r="J297" s="50">
        <f>L214</f>
        <v>2.3269205601361076</v>
      </c>
      <c r="K297" s="56"/>
    </row>
    <row r="298" spans="4:11" x14ac:dyDescent="0.25">
      <c r="D298" s="46">
        <v>2</v>
      </c>
      <c r="E298" s="46" t="s">
        <v>46</v>
      </c>
      <c r="F298" s="51">
        <f>L223</f>
        <v>93.19255033810586</v>
      </c>
      <c r="G298" s="51">
        <f>L224</f>
        <v>37.68624921494407</v>
      </c>
      <c r="H298" s="49">
        <f>L225</f>
        <v>12.518770746911329</v>
      </c>
      <c r="I298" s="49">
        <f>L226</f>
        <v>10.516707878984421</v>
      </c>
      <c r="J298" s="49">
        <f>L227</f>
        <v>2.0020628679269077</v>
      </c>
      <c r="K298" s="56"/>
    </row>
    <row r="299" spans="4:11" x14ac:dyDescent="0.25">
      <c r="D299" s="46">
        <v>3</v>
      </c>
      <c r="E299" s="46" t="s">
        <v>47</v>
      </c>
      <c r="F299" s="51">
        <f>L236</f>
        <v>94.358590115825294</v>
      </c>
      <c r="G299" s="52">
        <f>L237</f>
        <v>42.19068447256992</v>
      </c>
      <c r="H299" s="50">
        <f>L238</f>
        <v>10.422291335803777</v>
      </c>
      <c r="I299" s="50">
        <f>L239</f>
        <v>8.7881962825716133</v>
      </c>
      <c r="J299" s="50">
        <f>L240</f>
        <v>1.6340950532321628</v>
      </c>
      <c r="K299" s="56"/>
    </row>
    <row r="300" spans="4:11" x14ac:dyDescent="0.25">
      <c r="D300" s="46">
        <v>4</v>
      </c>
      <c r="E300" s="46" t="s">
        <v>48</v>
      </c>
      <c r="F300" s="51">
        <f>L249</f>
        <v>95.700747177197968</v>
      </c>
      <c r="G300" s="52">
        <f>L250</f>
        <v>48.539679550132512</v>
      </c>
      <c r="H300" s="50">
        <f>L251</f>
        <v>8.1306781962805914</v>
      </c>
      <c r="I300" s="50">
        <f>L252</f>
        <v>6.8987278623098041</v>
      </c>
      <c r="J300" s="50">
        <f>L253</f>
        <v>1.231950333970788</v>
      </c>
      <c r="K300" s="56"/>
    </row>
    <row r="301" spans="4:11" x14ac:dyDescent="0.25">
      <c r="D301" s="46">
        <v>5</v>
      </c>
      <c r="E301" s="46" t="s">
        <v>49</v>
      </c>
      <c r="F301" s="51">
        <f>L262</f>
        <v>96.715514727325754</v>
      </c>
      <c r="G301" s="52">
        <f>L263</f>
        <v>54.699333379149195</v>
      </c>
      <c r="H301" s="50">
        <f>L264</f>
        <v>6.4146344527785102</v>
      </c>
      <c r="I301" s="50">
        <f>L265</f>
        <v>5.4838574581516797</v>
      </c>
      <c r="J301" s="50">
        <f>L266</f>
        <v>0.93077699462683083</v>
      </c>
      <c r="K301" s="56"/>
    </row>
    <row r="302" spans="4:11" ht="15" customHeight="1" x14ac:dyDescent="0.25">
      <c r="D302" s="55"/>
      <c r="E302"/>
      <c r="F302"/>
    </row>
    <row r="303" spans="4:11" x14ac:dyDescent="0.25">
      <c r="D303" s="56"/>
      <c r="E303"/>
      <c r="F303"/>
    </row>
    <row r="304" spans="4:11" x14ac:dyDescent="0.25">
      <c r="D304" s="56"/>
      <c r="E304"/>
      <c r="F304"/>
    </row>
    <row r="305" spans="4:6" x14ac:dyDescent="0.25">
      <c r="D305" s="56"/>
      <c r="E305"/>
      <c r="F305"/>
    </row>
    <row r="306" spans="4:6" x14ac:dyDescent="0.25">
      <c r="D306" s="56"/>
      <c r="E306"/>
      <c r="F306"/>
    </row>
    <row r="307" spans="4:6" x14ac:dyDescent="0.25">
      <c r="D307" s="56"/>
      <c r="E307"/>
      <c r="F307"/>
    </row>
    <row r="308" spans="4:6" ht="15" customHeight="1" x14ac:dyDescent="0.25">
      <c r="D308" s="55"/>
      <c r="E308"/>
      <c r="F308"/>
    </row>
    <row r="309" spans="4:6" x14ac:dyDescent="0.25">
      <c r="D309" s="56"/>
      <c r="E309"/>
      <c r="F309"/>
    </row>
    <row r="310" spans="4:6" x14ac:dyDescent="0.25">
      <c r="D310" s="56"/>
      <c r="E310"/>
      <c r="F310"/>
    </row>
    <row r="311" spans="4:6" x14ac:dyDescent="0.25">
      <c r="D311" s="56"/>
      <c r="E311"/>
      <c r="F311"/>
    </row>
    <row r="312" spans="4:6" x14ac:dyDescent="0.25">
      <c r="D312" s="56"/>
      <c r="E312"/>
      <c r="F312"/>
    </row>
    <row r="313" spans="4:6" x14ac:dyDescent="0.25">
      <c r="D313" s="56"/>
      <c r="E313"/>
      <c r="F313"/>
    </row>
    <row r="314" spans="4:6" ht="15" customHeight="1" x14ac:dyDescent="0.25">
      <c r="D314" s="55"/>
      <c r="E314"/>
      <c r="F314"/>
    </row>
    <row r="315" spans="4:6" x14ac:dyDescent="0.25">
      <c r="D315" s="56"/>
      <c r="E315"/>
      <c r="F315"/>
    </row>
    <row r="316" spans="4:6" x14ac:dyDescent="0.25">
      <c r="D316" s="56"/>
      <c r="E316"/>
      <c r="F316"/>
    </row>
    <row r="317" spans="4:6" x14ac:dyDescent="0.25">
      <c r="D317" s="56"/>
      <c r="E317"/>
      <c r="F317"/>
    </row>
    <row r="318" spans="4:6" x14ac:dyDescent="0.25">
      <c r="D318" s="56"/>
      <c r="E318"/>
      <c r="F318"/>
    </row>
    <row r="319" spans="4:6" x14ac:dyDescent="0.25">
      <c r="D319" s="56"/>
      <c r="E319"/>
      <c r="F319"/>
    </row>
    <row r="320" spans="4:6" x14ac:dyDescent="0.25">
      <c r="D320" s="53"/>
      <c r="E320"/>
      <c r="F320"/>
    </row>
  </sheetData>
  <mergeCells count="6">
    <mergeCell ref="D278:J278"/>
    <mergeCell ref="D284:J284"/>
    <mergeCell ref="D290:J290"/>
    <mergeCell ref="D296:J296"/>
    <mergeCell ref="D276:D277"/>
    <mergeCell ref="E276:E277"/>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5121" r:id="rId4">
          <objectPr defaultSize="0" autoPict="0" altText="" r:id="rId5">
            <anchor moveWithCells="1" sizeWithCells="1">
              <from>
                <xdr:col>11</xdr:col>
                <xdr:colOff>0</xdr:colOff>
                <xdr:row>275</xdr:row>
                <xdr:rowOff>0</xdr:rowOff>
              </from>
              <to>
                <xdr:col>22</xdr:col>
                <xdr:colOff>9525</xdr:colOff>
                <xdr:row>285</xdr:row>
                <xdr:rowOff>142875</xdr:rowOff>
              </to>
            </anchor>
          </objectPr>
        </oleObject>
      </mc:Choice>
      <mc:Fallback>
        <oleObject progId="ChemDraw.Document.6.0" shapeId="512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C513"/>
  <sheetViews>
    <sheetView zoomScale="70" zoomScaleNormal="70" workbookViewId="0">
      <selection activeCell="J4" sqref="J4:U13"/>
    </sheetView>
  </sheetViews>
  <sheetFormatPr defaultColWidth="8.85546875" defaultRowHeight="15" x14ac:dyDescent="0.25"/>
  <cols>
    <col min="1" max="1" width="12" customWidth="1"/>
    <col min="2" max="2" width="1.7109375" customWidth="1"/>
    <col min="3" max="3" width="51.85546875" customWidth="1"/>
    <col min="4" max="4" width="10.140625" style="69" customWidth="1"/>
    <col min="5" max="5" width="17.85546875" style="69" customWidth="1"/>
    <col min="6" max="6" width="9.140625" style="69" customWidth="1"/>
    <col min="7" max="7" width="12.5703125" customWidth="1"/>
    <col min="8" max="8" width="16.7109375" customWidth="1"/>
    <col min="9" max="9" width="11.7109375" customWidth="1"/>
    <col min="10" max="10" width="18.7109375" customWidth="1"/>
    <col min="11" max="11" width="18.85546875" customWidth="1"/>
    <col min="12" max="12" width="9.7109375" customWidth="1"/>
    <col min="13" max="13" width="11.7109375" customWidth="1"/>
    <col min="14" max="14" width="10.140625" customWidth="1"/>
    <col min="15" max="15" width="11" customWidth="1"/>
    <col min="16" max="16" width="9.710937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29" s="41" customFormat="1" x14ac:dyDescent="0.25">
      <c r="A1" s="40" t="s">
        <v>88</v>
      </c>
      <c r="D1" s="42"/>
      <c r="E1" s="42"/>
      <c r="F1" s="42"/>
    </row>
    <row r="2" spans="1:29" s="39" customFormat="1" ht="21" x14ac:dyDescent="0.35">
      <c r="A2" s="70"/>
      <c r="B2" s="75"/>
      <c r="C2" s="76" t="s">
        <v>92</v>
      </c>
      <c r="D2" s="71"/>
      <c r="E2" s="71"/>
      <c r="F2" s="71"/>
    </row>
    <row r="3" spans="1:29" s="39" customFormat="1" x14ac:dyDescent="0.25">
      <c r="A3" s="70"/>
      <c r="D3" s="71"/>
      <c r="E3" s="71"/>
      <c r="F3" s="71"/>
    </row>
    <row r="4" spans="1:29" s="39" customFormat="1" ht="15" customHeight="1" x14ac:dyDescent="0.25">
      <c r="A4" s="70"/>
      <c r="D4" s="71"/>
      <c r="E4" s="71"/>
      <c r="F4" s="71"/>
      <c r="J4" s="128" t="s">
        <v>133</v>
      </c>
      <c r="K4" s="128"/>
      <c r="L4" s="128"/>
      <c r="M4" s="128"/>
      <c r="N4" s="128"/>
      <c r="O4" s="128"/>
      <c r="P4" s="128"/>
      <c r="Q4" s="128"/>
      <c r="R4" s="128"/>
      <c r="S4" s="128"/>
      <c r="T4" s="128"/>
      <c r="U4" s="128"/>
      <c r="V4" s="120"/>
      <c r="W4" s="120"/>
      <c r="X4" s="120"/>
      <c r="Y4" s="120"/>
      <c r="Z4" s="120"/>
      <c r="AA4" s="120"/>
      <c r="AB4" s="120"/>
      <c r="AC4" s="120"/>
    </row>
    <row r="5" spans="1:29" s="39" customFormat="1" x14ac:dyDescent="0.25">
      <c r="A5" s="70"/>
      <c r="D5" s="71"/>
      <c r="E5" s="71"/>
      <c r="F5" s="71"/>
      <c r="J5" s="128"/>
      <c r="K5" s="128"/>
      <c r="L5" s="128"/>
      <c r="M5" s="128"/>
      <c r="N5" s="128"/>
      <c r="O5" s="128"/>
      <c r="P5" s="128"/>
      <c r="Q5" s="128"/>
      <c r="R5" s="128"/>
      <c r="S5" s="128"/>
      <c r="T5" s="128"/>
      <c r="U5" s="128"/>
      <c r="V5" s="120"/>
      <c r="W5" s="120"/>
      <c r="X5" s="120"/>
      <c r="Y5" s="120"/>
      <c r="Z5" s="120"/>
      <c r="AA5" s="120"/>
      <c r="AB5" s="120"/>
      <c r="AC5" s="120"/>
    </row>
    <row r="6" spans="1:29" s="39" customFormat="1" x14ac:dyDescent="0.25">
      <c r="A6" s="70"/>
      <c r="D6" s="71"/>
      <c r="E6" s="71"/>
      <c r="F6" s="71"/>
      <c r="J6" s="128"/>
      <c r="K6" s="128"/>
      <c r="L6" s="128"/>
      <c r="M6" s="128"/>
      <c r="N6" s="128"/>
      <c r="O6" s="128"/>
      <c r="P6" s="128"/>
      <c r="Q6" s="128"/>
      <c r="R6" s="128"/>
      <c r="S6" s="128"/>
      <c r="T6" s="128"/>
      <c r="U6" s="128"/>
      <c r="V6" s="120"/>
      <c r="W6" s="120"/>
      <c r="X6" s="120"/>
      <c r="Y6" s="120"/>
      <c r="Z6" s="120"/>
      <c r="AA6" s="120"/>
      <c r="AB6" s="120"/>
      <c r="AC6" s="120"/>
    </row>
    <row r="7" spans="1:29" s="39" customFormat="1" x14ac:dyDescent="0.25">
      <c r="A7" s="70"/>
      <c r="D7" s="71"/>
      <c r="E7" s="71"/>
      <c r="F7" s="71"/>
      <c r="J7" s="128"/>
      <c r="K7" s="128"/>
      <c r="L7" s="128"/>
      <c r="M7" s="128"/>
      <c r="N7" s="128"/>
      <c r="O7" s="128"/>
      <c r="P7" s="128"/>
      <c r="Q7" s="128"/>
      <c r="R7" s="128"/>
      <c r="S7" s="128"/>
      <c r="T7" s="128"/>
      <c r="U7" s="128"/>
      <c r="V7" s="120"/>
      <c r="W7" s="120"/>
      <c r="X7" s="120"/>
      <c r="Y7" s="120"/>
      <c r="Z7" s="120"/>
      <c r="AA7" s="120"/>
      <c r="AB7" s="120"/>
      <c r="AC7" s="120"/>
    </row>
    <row r="8" spans="1:29" s="39" customFormat="1" x14ac:dyDescent="0.25">
      <c r="A8" s="70"/>
      <c r="D8" s="71"/>
      <c r="E8" s="71"/>
      <c r="F8" s="71"/>
      <c r="J8" s="128"/>
      <c r="K8" s="128"/>
      <c r="L8" s="128"/>
      <c r="M8" s="128"/>
      <c r="N8" s="128"/>
      <c r="O8" s="128"/>
      <c r="P8" s="128"/>
      <c r="Q8" s="128"/>
      <c r="R8" s="128"/>
      <c r="S8" s="128"/>
      <c r="T8" s="128"/>
      <c r="U8" s="128"/>
      <c r="V8" s="120"/>
      <c r="W8" s="120"/>
      <c r="X8" s="120"/>
      <c r="Y8" s="120"/>
      <c r="Z8" s="120"/>
      <c r="AA8" s="120"/>
      <c r="AB8" s="120"/>
      <c r="AC8" s="120"/>
    </row>
    <row r="9" spans="1:29" s="39" customFormat="1" x14ac:dyDescent="0.25">
      <c r="A9" s="70"/>
      <c r="D9" s="71"/>
      <c r="E9" s="71"/>
      <c r="F9" s="71"/>
      <c r="J9" s="128"/>
      <c r="K9" s="128"/>
      <c r="L9" s="128"/>
      <c r="M9" s="128"/>
      <c r="N9" s="128"/>
      <c r="O9" s="128"/>
      <c r="P9" s="128"/>
      <c r="Q9" s="128"/>
      <c r="R9" s="128"/>
      <c r="S9" s="128"/>
      <c r="T9" s="128"/>
      <c r="U9" s="128"/>
      <c r="V9" s="120"/>
      <c r="W9" s="120"/>
      <c r="X9" s="120"/>
      <c r="Y9" s="120"/>
      <c r="Z9" s="120"/>
      <c r="AA9" s="120"/>
      <c r="AB9" s="120"/>
      <c r="AC9" s="120"/>
    </row>
    <row r="10" spans="1:29" s="39" customFormat="1" x14ac:dyDescent="0.25">
      <c r="A10" s="70"/>
      <c r="D10" s="71"/>
      <c r="E10" s="71"/>
      <c r="F10" s="71"/>
      <c r="J10" s="128"/>
      <c r="K10" s="128"/>
      <c r="L10" s="128"/>
      <c r="M10" s="128"/>
      <c r="N10" s="128"/>
      <c r="O10" s="128"/>
      <c r="P10" s="128"/>
      <c r="Q10" s="128"/>
      <c r="R10" s="128"/>
      <c r="S10" s="128"/>
      <c r="T10" s="128"/>
      <c r="U10" s="128"/>
      <c r="V10" s="120"/>
      <c r="W10" s="120"/>
      <c r="X10" s="120"/>
      <c r="Y10" s="120"/>
      <c r="Z10" s="120"/>
      <c r="AA10" s="120"/>
      <c r="AB10" s="120"/>
      <c r="AC10" s="120"/>
    </row>
    <row r="11" spans="1:29" s="39" customFormat="1" x14ac:dyDescent="0.25">
      <c r="A11" s="70"/>
      <c r="D11" s="71"/>
      <c r="E11" s="71"/>
      <c r="F11" s="71"/>
      <c r="J11" s="128"/>
      <c r="K11" s="128"/>
      <c r="L11" s="128"/>
      <c r="M11" s="128"/>
      <c r="N11" s="128"/>
      <c r="O11" s="128"/>
      <c r="P11" s="128"/>
      <c r="Q11" s="128"/>
      <c r="R11" s="128"/>
      <c r="S11" s="128"/>
      <c r="T11" s="128"/>
      <c r="U11" s="128"/>
      <c r="V11" s="120"/>
      <c r="W11" s="120"/>
      <c r="X11" s="120"/>
      <c r="Y11" s="120"/>
      <c r="Z11" s="120"/>
      <c r="AA11" s="120"/>
      <c r="AB11" s="120"/>
      <c r="AC11" s="120"/>
    </row>
    <row r="12" spans="1:29" s="39" customFormat="1" x14ac:dyDescent="0.25">
      <c r="A12" s="70"/>
      <c r="D12" s="71"/>
      <c r="E12" s="71"/>
      <c r="F12" s="71"/>
      <c r="J12" s="128"/>
      <c r="K12" s="128"/>
      <c r="L12" s="128"/>
      <c r="M12" s="128"/>
      <c r="N12" s="128"/>
      <c r="O12" s="128"/>
      <c r="P12" s="128"/>
      <c r="Q12" s="128"/>
      <c r="R12" s="128"/>
      <c r="S12" s="128"/>
      <c r="T12" s="128"/>
      <c r="U12" s="128"/>
      <c r="V12" s="120"/>
      <c r="W12" s="120"/>
      <c r="X12" s="120"/>
      <c r="Y12" s="120"/>
      <c r="Z12" s="120"/>
      <c r="AA12" s="120"/>
      <c r="AB12" s="120"/>
      <c r="AC12" s="120"/>
    </row>
    <row r="13" spans="1:29" s="39" customFormat="1" x14ac:dyDescent="0.25">
      <c r="A13" s="70"/>
      <c r="D13" s="71"/>
      <c r="E13" s="71"/>
      <c r="F13" s="71"/>
      <c r="J13" s="128"/>
      <c r="K13" s="128"/>
      <c r="L13" s="128"/>
      <c r="M13" s="128"/>
      <c r="N13" s="128"/>
      <c r="O13" s="128"/>
      <c r="P13" s="128"/>
      <c r="Q13" s="128"/>
      <c r="R13" s="128"/>
      <c r="S13" s="128"/>
      <c r="T13" s="128"/>
      <c r="U13" s="128"/>
      <c r="V13" s="117"/>
    </row>
    <row r="14" spans="1:29" s="39" customFormat="1" x14ac:dyDescent="0.25">
      <c r="A14" s="70"/>
      <c r="D14" s="71"/>
      <c r="E14" s="71"/>
      <c r="F14" s="71"/>
      <c r="J14" s="117"/>
      <c r="K14" s="117"/>
      <c r="L14" s="117"/>
      <c r="M14" s="117"/>
      <c r="N14" s="117"/>
      <c r="O14" s="117"/>
      <c r="P14" s="117"/>
      <c r="Q14" s="117"/>
      <c r="R14" s="117"/>
      <c r="S14" s="117"/>
      <c r="T14" s="117"/>
      <c r="U14" s="117"/>
      <c r="V14" s="117"/>
    </row>
    <row r="15" spans="1:29" s="39" customFormat="1" x14ac:dyDescent="0.25">
      <c r="A15" s="70"/>
      <c r="D15" s="71"/>
      <c r="E15" s="71"/>
      <c r="F15" s="71"/>
    </row>
    <row r="16" spans="1:29" s="39" customFormat="1" x14ac:dyDescent="0.25">
      <c r="A16" s="70"/>
      <c r="D16" s="71"/>
      <c r="E16" s="71"/>
      <c r="F16" s="71"/>
    </row>
    <row r="17" spans="1:22" x14ac:dyDescent="0.25">
      <c r="B17" s="5"/>
      <c r="C17" s="8" t="s">
        <v>26</v>
      </c>
    </row>
    <row r="18" spans="1:22" ht="32.25" x14ac:dyDescent="0.25">
      <c r="C18" s="23" t="s">
        <v>13</v>
      </c>
      <c r="D18" s="26" t="s">
        <v>21</v>
      </c>
      <c r="E18" s="116" t="s">
        <v>32</v>
      </c>
      <c r="F18" s="23" t="s">
        <v>12</v>
      </c>
      <c r="G18" s="23" t="s">
        <v>15</v>
      </c>
      <c r="H18" s="24" t="s">
        <v>1</v>
      </c>
      <c r="I18" s="25" t="s">
        <v>25</v>
      </c>
      <c r="J18" s="23" t="s">
        <v>2</v>
      </c>
      <c r="K18" s="26" t="s">
        <v>32</v>
      </c>
      <c r="L18" s="26" t="s">
        <v>22</v>
      </c>
      <c r="M18" s="25" t="s">
        <v>7</v>
      </c>
      <c r="N18" s="25" t="s">
        <v>16</v>
      </c>
      <c r="O18" s="25" t="s">
        <v>17</v>
      </c>
      <c r="P18" s="25" t="s">
        <v>18</v>
      </c>
      <c r="Q18" s="26" t="s">
        <v>9</v>
      </c>
      <c r="R18" s="26" t="s">
        <v>23</v>
      </c>
      <c r="S18" s="25" t="s">
        <v>8</v>
      </c>
      <c r="T18" s="25" t="s">
        <v>19</v>
      </c>
      <c r="U18" s="25" t="s">
        <v>20</v>
      </c>
      <c r="V18" s="25" t="s">
        <v>24</v>
      </c>
    </row>
    <row r="19" spans="1:22" x14ac:dyDescent="0.25">
      <c r="C19" s="121" t="s">
        <v>91</v>
      </c>
      <c r="D19" s="10">
        <f>E19*G19</f>
        <v>0.21990599999999999</v>
      </c>
      <c r="E19" s="10">
        <v>122.17</v>
      </c>
      <c r="F19" s="10">
        <v>1</v>
      </c>
      <c r="G19" s="29">
        <v>1.8E-3</v>
      </c>
      <c r="H19" s="9" t="s">
        <v>29</v>
      </c>
      <c r="I19" s="9">
        <v>0.03</v>
      </c>
      <c r="J19" s="10" t="s">
        <v>31</v>
      </c>
      <c r="K19" s="10">
        <v>262.29000000000002</v>
      </c>
      <c r="L19" s="30">
        <v>0.94</v>
      </c>
      <c r="M19" s="9" t="s">
        <v>30</v>
      </c>
      <c r="N19" s="9">
        <v>15</v>
      </c>
      <c r="O19" s="9">
        <v>0.88900000000000001</v>
      </c>
      <c r="P19" s="13">
        <f>N19*O19</f>
        <v>13.335000000000001</v>
      </c>
      <c r="Q19" s="10"/>
      <c r="R19" s="10"/>
      <c r="S19" s="9"/>
      <c r="T19" s="9"/>
      <c r="U19" s="9"/>
      <c r="V19" s="13">
        <f>T19*U19</f>
        <v>0</v>
      </c>
    </row>
    <row r="20" spans="1:22" x14ac:dyDescent="0.25">
      <c r="C20" s="10" t="s">
        <v>93</v>
      </c>
      <c r="D20" s="10">
        <f>E20*G20</f>
        <v>0.33089760000000001</v>
      </c>
      <c r="E20" s="10">
        <v>167.12</v>
      </c>
      <c r="F20" s="10">
        <v>1.1000000000000001</v>
      </c>
      <c r="G20" s="29">
        <f>G19*F20</f>
        <v>1.98E-3</v>
      </c>
      <c r="H20" s="1"/>
      <c r="I20" s="1"/>
      <c r="J20" s="34" t="s">
        <v>90</v>
      </c>
      <c r="K20" s="35">
        <v>322.10000000000002</v>
      </c>
      <c r="L20" s="30">
        <v>1.1599999999999999</v>
      </c>
      <c r="M20" s="1"/>
      <c r="N20" s="3"/>
      <c r="O20" s="3"/>
      <c r="P20" s="13">
        <f t="shared" ref="P20" si="0">N20*O20</f>
        <v>0</v>
      </c>
      <c r="Q20" s="10"/>
      <c r="R20" s="10"/>
      <c r="S20" s="9"/>
      <c r="T20" s="9"/>
      <c r="U20" s="9"/>
      <c r="V20" s="13">
        <f>T20*U20</f>
        <v>0</v>
      </c>
    </row>
    <row r="21" spans="1:22" x14ac:dyDescent="0.25">
      <c r="C21" s="72" t="s">
        <v>4</v>
      </c>
      <c r="D21" s="32">
        <f>SUM(D19:D20)</f>
        <v>0.55080360000000006</v>
      </c>
      <c r="E21" s="32">
        <f>SUM(E19:E20)</f>
        <v>289.29000000000002</v>
      </c>
      <c r="F21" s="72"/>
      <c r="G21" s="122">
        <f>SUM(G19:G20)</f>
        <v>3.7799999999999999E-3</v>
      </c>
      <c r="I21" s="32">
        <f>SUM(I19:I20)</f>
        <v>0.03</v>
      </c>
      <c r="L21" s="33">
        <f>SUM(L19:L20)</f>
        <v>2.0999999999999996</v>
      </c>
      <c r="P21" s="32">
        <f>SUM(P19:P20)</f>
        <v>13.335000000000001</v>
      </c>
      <c r="R21" s="32">
        <f>SUM(R19:R20)</f>
        <v>0</v>
      </c>
      <c r="V21" s="32">
        <f>SUM(V19:V20)</f>
        <v>0</v>
      </c>
    </row>
    <row r="22" spans="1:22" x14ac:dyDescent="0.25">
      <c r="C22" s="5"/>
      <c r="D22" s="4"/>
      <c r="E22" s="4"/>
      <c r="F22" s="4"/>
      <c r="G22" s="5"/>
      <c r="H22" s="5"/>
      <c r="I22" s="5"/>
      <c r="M22" s="5"/>
      <c r="N22" s="5"/>
      <c r="O22" s="5"/>
      <c r="P22" s="5"/>
      <c r="Q22" s="5"/>
      <c r="R22" s="5"/>
      <c r="S22" s="5"/>
      <c r="T22" s="5"/>
      <c r="U22" s="5"/>
      <c r="V22" s="5"/>
    </row>
    <row r="23" spans="1:22" x14ac:dyDescent="0.25">
      <c r="C23" s="5"/>
      <c r="D23" s="4"/>
      <c r="E23" s="4"/>
      <c r="F23" s="4"/>
      <c r="G23" s="5"/>
      <c r="H23" s="5"/>
      <c r="K23" s="14" t="s">
        <v>56</v>
      </c>
      <c r="L23" s="66">
        <f>(T25/G19)*100</f>
        <v>90</v>
      </c>
      <c r="O23" s="5"/>
      <c r="P23" s="5"/>
      <c r="Q23" s="5"/>
      <c r="R23" s="5"/>
      <c r="S23" s="5"/>
    </row>
    <row r="24" spans="1:22" x14ac:dyDescent="0.25">
      <c r="C24" s="5"/>
      <c r="D24" s="4"/>
      <c r="E24" s="4"/>
      <c r="F24" s="4"/>
      <c r="G24" s="5"/>
      <c r="H24" s="5"/>
      <c r="K24" s="7" t="s">
        <v>57</v>
      </c>
      <c r="L24" s="65">
        <f>(S25/(E21)*100)</f>
        <v>93.770956479657073</v>
      </c>
      <c r="R24" s="6" t="s">
        <v>10</v>
      </c>
      <c r="S24" s="6" t="s">
        <v>11</v>
      </c>
      <c r="T24" s="6" t="s">
        <v>0</v>
      </c>
    </row>
    <row r="25" spans="1:22" x14ac:dyDescent="0.25">
      <c r="C25" s="5"/>
      <c r="D25" s="4"/>
      <c r="E25" s="4"/>
      <c r="F25" s="4"/>
      <c r="G25" s="5"/>
      <c r="H25" s="5"/>
      <c r="K25" s="14" t="s">
        <v>58</v>
      </c>
      <c r="L25" s="66">
        <f>(R25/D21)*100</f>
        <v>79.784772648544759</v>
      </c>
      <c r="P25" s="5"/>
      <c r="Q25" s="6" t="s">
        <v>3</v>
      </c>
      <c r="R25" s="11">
        <f>S25*T25</f>
        <v>0.43945739999999994</v>
      </c>
      <c r="S25" s="11">
        <v>271.27</v>
      </c>
      <c r="T25" s="31">
        <f>G19*0.9</f>
        <v>1.6199999999999999E-3</v>
      </c>
    </row>
    <row r="26" spans="1:22" ht="17.25" x14ac:dyDescent="0.25">
      <c r="C26" s="5"/>
      <c r="D26" s="4"/>
      <c r="E26" s="4"/>
      <c r="F26" s="4"/>
      <c r="G26" s="5"/>
      <c r="H26" s="5"/>
      <c r="K26" s="7" t="s">
        <v>59</v>
      </c>
      <c r="L26" s="16">
        <f>(D21+I21+L21+P21+R21+V21)/R25</f>
        <v>36.444496326606412</v>
      </c>
      <c r="O26" s="5"/>
      <c r="P26" s="5"/>
      <c r="S26" s="69"/>
      <c r="T26" s="4"/>
    </row>
    <row r="27" spans="1:22" ht="17.25" x14ac:dyDescent="0.25">
      <c r="C27" s="5"/>
      <c r="D27" s="4"/>
      <c r="E27" s="4"/>
      <c r="F27" s="4"/>
      <c r="G27" s="5"/>
      <c r="H27" s="5"/>
      <c r="I27" s="5"/>
      <c r="K27" s="17" t="s">
        <v>60</v>
      </c>
      <c r="L27" s="18">
        <f>(D21+I21+L21)/R25</f>
        <v>6.1002581820217392</v>
      </c>
      <c r="O27" s="5"/>
      <c r="P27" s="5"/>
      <c r="S27" s="5"/>
    </row>
    <row r="28" spans="1:22" ht="17.25" x14ac:dyDescent="0.25">
      <c r="C28" s="5"/>
      <c r="D28" s="4"/>
      <c r="E28" s="4"/>
      <c r="F28" s="4"/>
      <c r="G28" s="5"/>
      <c r="H28" s="5"/>
      <c r="I28" s="5"/>
      <c r="K28" s="19" t="s">
        <v>61</v>
      </c>
      <c r="L28" s="20">
        <f>(P21+V21)/R25</f>
        <v>30.344238144584669</v>
      </c>
      <c r="M28" s="5"/>
      <c r="N28" s="17" t="s">
        <v>131</v>
      </c>
      <c r="O28" s="74">
        <f>G19/N19*1000</f>
        <v>0.12000000000000001</v>
      </c>
      <c r="P28" s="5"/>
      <c r="U28" s="5"/>
      <c r="V28" s="5"/>
    </row>
    <row r="29" spans="1:22" x14ac:dyDescent="0.25">
      <c r="C29" s="5"/>
      <c r="D29" s="4"/>
      <c r="E29" s="4"/>
      <c r="F29" s="4"/>
      <c r="G29" s="5"/>
      <c r="H29" s="5"/>
      <c r="I29" s="5"/>
      <c r="K29" s="79"/>
      <c r="L29" s="80"/>
      <c r="M29" s="81"/>
      <c r="N29" s="82"/>
      <c r="O29" s="83"/>
      <c r="P29" s="81"/>
      <c r="U29" s="5"/>
      <c r="V29" s="5"/>
    </row>
    <row r="30" spans="1:22" s="84" customFormat="1" x14ac:dyDescent="0.25">
      <c r="A30" s="91" t="s">
        <v>97</v>
      </c>
      <c r="C30" s="85"/>
      <c r="D30" s="86"/>
      <c r="E30" s="86"/>
      <c r="F30" s="86"/>
      <c r="G30" s="85"/>
      <c r="H30" s="85"/>
      <c r="I30" s="85"/>
      <c r="K30" s="87"/>
      <c r="L30" s="88"/>
      <c r="M30" s="85"/>
      <c r="N30" s="89"/>
      <c r="O30" s="90"/>
      <c r="P30" s="85"/>
      <c r="U30" s="85"/>
      <c r="V30" s="85"/>
    </row>
    <row r="31" spans="1:22" s="39" customFormat="1" x14ac:dyDescent="0.25">
      <c r="A31" s="70"/>
      <c r="D31" s="71"/>
      <c r="E31" s="71"/>
      <c r="F31" s="71"/>
    </row>
    <row r="32" spans="1:22" s="39" customFormat="1" x14ac:dyDescent="0.25">
      <c r="A32" s="70"/>
      <c r="D32" s="71"/>
      <c r="E32" s="71"/>
      <c r="F32" s="71"/>
    </row>
    <row r="33" spans="1:22" s="39" customFormat="1" x14ac:dyDescent="0.25">
      <c r="A33" s="70"/>
      <c r="D33" s="71"/>
      <c r="E33" s="71"/>
      <c r="F33" s="71"/>
    </row>
    <row r="34" spans="1:22" s="39" customFormat="1" x14ac:dyDescent="0.25">
      <c r="A34" s="70"/>
      <c r="D34" s="71"/>
      <c r="E34" s="71"/>
      <c r="F34" s="71"/>
    </row>
    <row r="35" spans="1:22" s="39" customFormat="1" x14ac:dyDescent="0.25">
      <c r="A35" s="70"/>
      <c r="D35" s="71"/>
      <c r="E35" s="71"/>
      <c r="F35" s="71"/>
    </row>
    <row r="36" spans="1:22" s="39" customFormat="1" x14ac:dyDescent="0.25">
      <c r="A36" s="70"/>
      <c r="D36" s="71"/>
      <c r="E36" s="71"/>
      <c r="F36" s="71"/>
    </row>
    <row r="37" spans="1:22" s="39" customFormat="1" x14ac:dyDescent="0.25">
      <c r="A37" s="70"/>
      <c r="D37" s="71"/>
      <c r="E37" s="71"/>
      <c r="F37" s="71"/>
    </row>
    <row r="38" spans="1:22" s="39" customFormat="1" x14ac:dyDescent="0.25">
      <c r="A38" s="70"/>
      <c r="D38" s="71"/>
      <c r="E38" s="71"/>
      <c r="F38" s="71"/>
    </row>
    <row r="39" spans="1:22" s="39" customFormat="1" x14ac:dyDescent="0.25">
      <c r="A39" s="70"/>
      <c r="D39" s="71"/>
      <c r="E39" s="71"/>
      <c r="F39" s="71"/>
    </row>
    <row r="40" spans="1:22" s="39" customFormat="1" x14ac:dyDescent="0.25">
      <c r="A40" s="70"/>
      <c r="D40" s="71"/>
      <c r="E40" s="71"/>
      <c r="F40" s="71"/>
    </row>
    <row r="41" spans="1:22" s="39" customFormat="1" x14ac:dyDescent="0.25">
      <c r="A41" s="70"/>
      <c r="D41" s="71"/>
      <c r="E41" s="71"/>
      <c r="F41" s="71"/>
    </row>
    <row r="42" spans="1:22" s="39" customFormat="1" x14ac:dyDescent="0.25">
      <c r="A42" s="70"/>
      <c r="D42" s="71"/>
      <c r="E42" s="71"/>
      <c r="F42" s="71"/>
    </row>
    <row r="43" spans="1:22" s="39" customFormat="1" x14ac:dyDescent="0.25">
      <c r="A43" s="70"/>
      <c r="D43" s="71"/>
      <c r="E43" s="71"/>
      <c r="F43" s="71"/>
    </row>
    <row r="44" spans="1:22" s="39" customFormat="1" x14ac:dyDescent="0.25">
      <c r="A44" s="70"/>
      <c r="C44" s="81"/>
      <c r="D44" s="95"/>
      <c r="E44" s="95"/>
      <c r="F44" s="95"/>
      <c r="G44" s="81"/>
      <c r="H44" s="81"/>
      <c r="I44" s="81"/>
      <c r="K44" s="79"/>
      <c r="L44" s="80"/>
      <c r="M44" s="81"/>
      <c r="N44" s="82"/>
      <c r="O44" s="83"/>
      <c r="P44" s="81"/>
      <c r="U44" s="81"/>
      <c r="V44" s="81"/>
    </row>
    <row r="45" spans="1:22" x14ac:dyDescent="0.25">
      <c r="B45" s="5"/>
      <c r="C45" s="8" t="s">
        <v>26</v>
      </c>
    </row>
    <row r="46" spans="1:22" ht="34.5" x14ac:dyDescent="0.25">
      <c r="C46" s="23" t="s">
        <v>13</v>
      </c>
      <c r="D46" s="26" t="s">
        <v>21</v>
      </c>
      <c r="E46" s="26" t="s">
        <v>32</v>
      </c>
      <c r="F46" s="23" t="s">
        <v>12</v>
      </c>
      <c r="G46" s="23" t="s">
        <v>15</v>
      </c>
      <c r="H46" s="24" t="s">
        <v>1</v>
      </c>
      <c r="I46" s="25" t="s">
        <v>25</v>
      </c>
      <c r="J46" s="23" t="s">
        <v>2</v>
      </c>
      <c r="K46" s="26" t="s">
        <v>32</v>
      </c>
      <c r="L46" s="26" t="s">
        <v>22</v>
      </c>
      <c r="M46" s="25" t="s">
        <v>7</v>
      </c>
      <c r="N46" s="25" t="s">
        <v>16</v>
      </c>
      <c r="O46" s="25" t="s">
        <v>17</v>
      </c>
      <c r="P46" s="25" t="s">
        <v>18</v>
      </c>
      <c r="Q46" s="26" t="s">
        <v>9</v>
      </c>
      <c r="R46" s="26" t="s">
        <v>23</v>
      </c>
      <c r="S46" s="25" t="s">
        <v>8</v>
      </c>
      <c r="T46" s="25" t="s">
        <v>19</v>
      </c>
      <c r="U46" s="25" t="s">
        <v>20</v>
      </c>
      <c r="V46" s="25" t="s">
        <v>24</v>
      </c>
    </row>
    <row r="47" spans="1:22" x14ac:dyDescent="0.25">
      <c r="C47" s="121" t="s">
        <v>93</v>
      </c>
      <c r="D47" s="10">
        <f>E47*G47</f>
        <v>0.30081599999999997</v>
      </c>
      <c r="E47" s="10">
        <v>167.12</v>
      </c>
      <c r="F47" s="10">
        <v>1</v>
      </c>
      <c r="G47" s="29">
        <v>1.8E-3</v>
      </c>
      <c r="H47" s="9" t="s">
        <v>36</v>
      </c>
      <c r="I47" s="77">
        <f>G47*0.1*274.08</f>
        <v>4.93344E-2</v>
      </c>
      <c r="J47" s="10" t="s">
        <v>31</v>
      </c>
      <c r="K47" s="10">
        <v>262.29000000000002</v>
      </c>
      <c r="L47" s="30">
        <f>G48*K47</f>
        <v>0.56654640000000001</v>
      </c>
      <c r="M47" s="9" t="s">
        <v>30</v>
      </c>
      <c r="N47" s="9">
        <v>4.5</v>
      </c>
      <c r="O47" s="9">
        <v>0.88900000000000001</v>
      </c>
      <c r="P47" s="13">
        <f>N47*O47</f>
        <v>4.0004999999999997</v>
      </c>
      <c r="Q47" s="10"/>
      <c r="R47" s="10"/>
      <c r="S47" s="9"/>
      <c r="T47" s="9"/>
      <c r="U47" s="9"/>
      <c r="V47" s="13">
        <f>T47*U47</f>
        <v>0</v>
      </c>
    </row>
    <row r="48" spans="1:22" x14ac:dyDescent="0.25">
      <c r="C48" s="10" t="s">
        <v>91</v>
      </c>
      <c r="D48" s="10">
        <f>E48*G48</f>
        <v>0.26388719999999999</v>
      </c>
      <c r="E48" s="10">
        <v>122.17</v>
      </c>
      <c r="F48" s="10">
        <v>1.2</v>
      </c>
      <c r="G48" s="29">
        <f>G47*F48</f>
        <v>2.16E-3</v>
      </c>
      <c r="H48" s="1"/>
      <c r="I48" s="1"/>
      <c r="J48" s="34" t="s">
        <v>90</v>
      </c>
      <c r="K48" s="35">
        <v>322.10000000000002</v>
      </c>
      <c r="L48" s="30">
        <f>(G47*2)*K48</f>
        <v>1.1595600000000001</v>
      </c>
      <c r="M48" s="1"/>
      <c r="N48" s="3"/>
      <c r="O48" s="3"/>
      <c r="P48" s="13">
        <f t="shared" ref="P48" si="1">N48*O48</f>
        <v>0</v>
      </c>
      <c r="Q48" s="10"/>
      <c r="R48" s="10"/>
      <c r="S48" s="9"/>
      <c r="T48" s="9"/>
      <c r="U48" s="9"/>
      <c r="V48" s="13">
        <f>T48*U48</f>
        <v>0</v>
      </c>
    </row>
    <row r="49" spans="1:22" x14ac:dyDescent="0.25">
      <c r="C49" s="72" t="s">
        <v>4</v>
      </c>
      <c r="D49" s="32">
        <f>SUM(D47:D48)</f>
        <v>0.56470319999999996</v>
      </c>
      <c r="E49" s="32">
        <f>SUM(E47:E48)</f>
        <v>289.29000000000002</v>
      </c>
      <c r="F49" s="72"/>
      <c r="G49" s="72">
        <f>SUM(G47:G48)</f>
        <v>3.96E-3</v>
      </c>
      <c r="I49" s="32">
        <f>SUM(I47:I48)</f>
        <v>4.93344E-2</v>
      </c>
      <c r="L49" s="33">
        <f>SUM(L47:L48)</f>
        <v>1.7261064000000002</v>
      </c>
      <c r="P49" s="32">
        <f>SUM(P47:P48)</f>
        <v>4.0004999999999997</v>
      </c>
      <c r="R49" s="32">
        <f>SUM(R47:R48)</f>
        <v>0</v>
      </c>
      <c r="V49" s="32">
        <f>SUM(V47:V48)</f>
        <v>0</v>
      </c>
    </row>
    <row r="50" spans="1:22" x14ac:dyDescent="0.25">
      <c r="C50" s="5"/>
      <c r="D50" s="4"/>
      <c r="E50" s="4"/>
      <c r="F50" s="4"/>
      <c r="G50" s="5"/>
      <c r="H50" s="5"/>
      <c r="I50" s="5"/>
      <c r="M50" s="5"/>
      <c r="N50" s="5"/>
      <c r="O50" s="5"/>
      <c r="P50" s="5"/>
      <c r="Q50" s="5"/>
      <c r="R50" s="5"/>
      <c r="S50" s="5"/>
      <c r="T50" s="5"/>
      <c r="U50" s="5"/>
      <c r="V50" s="5"/>
    </row>
    <row r="51" spans="1:22" x14ac:dyDescent="0.25">
      <c r="C51" s="92"/>
      <c r="D51" s="93"/>
      <c r="E51" s="93"/>
      <c r="F51" s="93"/>
      <c r="G51" s="94"/>
      <c r="H51" s="5"/>
      <c r="K51" s="14" t="s">
        <v>56</v>
      </c>
      <c r="L51" s="66">
        <f>(T53/G47)*100</f>
        <v>90</v>
      </c>
      <c r="O51" s="5"/>
      <c r="P51" s="5"/>
      <c r="Q51" s="5"/>
      <c r="R51" s="5"/>
      <c r="S51" s="5"/>
    </row>
    <row r="52" spans="1:22" x14ac:dyDescent="0.25">
      <c r="C52" s="93"/>
      <c r="D52" s="93"/>
      <c r="E52" s="93"/>
      <c r="F52" s="93"/>
      <c r="G52" s="94"/>
      <c r="H52" s="5"/>
      <c r="K52" s="7" t="s">
        <v>57</v>
      </c>
      <c r="L52" s="65">
        <f>(S53/(E49)*100)</f>
        <v>93.770956479657073</v>
      </c>
      <c r="R52" s="6" t="s">
        <v>10</v>
      </c>
      <c r="S52" s="6" t="s">
        <v>11</v>
      </c>
      <c r="T52" s="6" t="s">
        <v>0</v>
      </c>
    </row>
    <row r="53" spans="1:22" x14ac:dyDescent="0.25">
      <c r="C53" s="5"/>
      <c r="D53" s="4"/>
      <c r="E53" s="4"/>
      <c r="F53" s="4"/>
      <c r="G53" s="5"/>
      <c r="H53" s="5"/>
      <c r="K53" s="14" t="s">
        <v>58</v>
      </c>
      <c r="L53" s="66">
        <f>(R53/D49)*100</f>
        <v>77.820950899516774</v>
      </c>
      <c r="P53" s="5"/>
      <c r="Q53" s="6" t="s">
        <v>3</v>
      </c>
      <c r="R53" s="11">
        <f>S53*T53</f>
        <v>0.43945739999999994</v>
      </c>
      <c r="S53" s="11">
        <v>271.27</v>
      </c>
      <c r="T53" s="31">
        <f>G47*0.9</f>
        <v>1.6199999999999999E-3</v>
      </c>
    </row>
    <row r="54" spans="1:22" ht="17.25" x14ac:dyDescent="0.25">
      <c r="C54" s="5"/>
      <c r="D54" s="4"/>
      <c r="E54" s="4"/>
      <c r="F54" s="4"/>
      <c r="G54" s="5"/>
      <c r="H54" s="5"/>
      <c r="K54" s="7" t="s">
        <v>59</v>
      </c>
      <c r="L54" s="16">
        <f>(D49+I49+L49+P49+R49+V49)/R53</f>
        <v>14.428347321037261</v>
      </c>
      <c r="O54" s="5"/>
      <c r="P54" s="5"/>
      <c r="S54" s="69"/>
      <c r="T54" s="4"/>
    </row>
    <row r="55" spans="1:22" ht="17.25" x14ac:dyDescent="0.25">
      <c r="C55" s="5"/>
      <c r="D55" s="4"/>
      <c r="E55" s="4"/>
      <c r="F55" s="4"/>
      <c r="G55" s="5"/>
      <c r="H55" s="5"/>
      <c r="I55" s="5"/>
      <c r="K55" s="17" t="s">
        <v>60</v>
      </c>
      <c r="L55" s="18">
        <f>(D49+I49+L49)/R53</f>
        <v>5.3250758776618632</v>
      </c>
      <c r="O55" s="5"/>
      <c r="P55" s="5"/>
      <c r="S55" s="5"/>
    </row>
    <row r="56" spans="1:22" ht="17.25" x14ac:dyDescent="0.25">
      <c r="C56" s="5"/>
      <c r="D56" s="4"/>
      <c r="E56" s="4"/>
      <c r="F56" s="4"/>
      <c r="G56" s="5"/>
      <c r="H56" s="5"/>
      <c r="I56" s="5"/>
      <c r="K56" s="19" t="s">
        <v>61</v>
      </c>
      <c r="L56" s="20">
        <f>(P49+V49)/R53</f>
        <v>9.1032714433753998</v>
      </c>
      <c r="M56" s="5"/>
      <c r="N56" s="17" t="s">
        <v>131</v>
      </c>
      <c r="O56" s="74">
        <f>G47/N47*1000</f>
        <v>0.39999999999999997</v>
      </c>
      <c r="P56" s="5"/>
      <c r="U56" s="5"/>
      <c r="V56" s="5"/>
    </row>
    <row r="57" spans="1:22" ht="14.25" customHeight="1" x14ac:dyDescent="0.25">
      <c r="C57" s="96"/>
      <c r="D57" s="96"/>
      <c r="E57" s="96"/>
      <c r="F57" s="96"/>
      <c r="G57" s="96"/>
      <c r="H57" s="5"/>
      <c r="I57" s="5"/>
      <c r="K57" s="5"/>
      <c r="L57" s="5"/>
      <c r="M57" s="5"/>
      <c r="N57" s="5"/>
      <c r="O57" s="5"/>
      <c r="P57" s="5"/>
      <c r="Q57" s="5"/>
      <c r="R57" s="5"/>
      <c r="S57" s="5"/>
      <c r="T57" s="5"/>
      <c r="U57" s="5"/>
      <c r="V57" s="5"/>
    </row>
    <row r="58" spans="1:22" x14ac:dyDescent="0.25">
      <c r="C58" s="96"/>
      <c r="D58" s="96"/>
      <c r="E58" s="96"/>
      <c r="F58" s="96"/>
      <c r="G58" s="96"/>
    </row>
    <row r="59" spans="1:22" s="41" customFormat="1" x14ac:dyDescent="0.25">
      <c r="A59" s="40" t="s">
        <v>98</v>
      </c>
      <c r="D59" s="42"/>
      <c r="E59" s="42"/>
      <c r="F59" s="42"/>
    </row>
    <row r="60" spans="1:22" x14ac:dyDescent="0.25">
      <c r="B60" s="5"/>
      <c r="C60" s="8" t="s">
        <v>26</v>
      </c>
    </row>
    <row r="61" spans="1:22" ht="32.25" x14ac:dyDescent="0.25">
      <c r="C61" s="23" t="s">
        <v>13</v>
      </c>
      <c r="D61" s="26" t="s">
        <v>21</v>
      </c>
      <c r="E61" s="26" t="s">
        <v>32</v>
      </c>
      <c r="F61" s="23" t="s">
        <v>12</v>
      </c>
      <c r="G61" s="23" t="s">
        <v>15</v>
      </c>
      <c r="H61" s="24" t="s">
        <v>1</v>
      </c>
      <c r="I61" s="25" t="s">
        <v>25</v>
      </c>
      <c r="J61" s="23" t="s">
        <v>2</v>
      </c>
      <c r="K61" s="26" t="s">
        <v>32</v>
      </c>
      <c r="L61" s="26" t="s">
        <v>22</v>
      </c>
      <c r="M61" s="25" t="s">
        <v>7</v>
      </c>
      <c r="N61" s="25" t="s">
        <v>16</v>
      </c>
      <c r="O61" s="25" t="s">
        <v>17</v>
      </c>
      <c r="P61" s="25" t="s">
        <v>18</v>
      </c>
      <c r="Q61" s="26" t="s">
        <v>9</v>
      </c>
      <c r="R61" s="26" t="s">
        <v>23</v>
      </c>
      <c r="S61" s="25" t="s">
        <v>8</v>
      </c>
      <c r="T61" s="25" t="s">
        <v>19</v>
      </c>
      <c r="U61" s="25" t="s">
        <v>20</v>
      </c>
      <c r="V61" s="25" t="s">
        <v>24</v>
      </c>
    </row>
    <row r="62" spans="1:22" x14ac:dyDescent="0.25">
      <c r="A62" t="s">
        <v>51</v>
      </c>
      <c r="C62" s="121" t="s">
        <v>28</v>
      </c>
      <c r="D62" s="10">
        <f>0.023*E62</f>
        <v>2.8087599999999999</v>
      </c>
      <c r="E62" s="10">
        <v>122.12</v>
      </c>
      <c r="F62" s="10">
        <v>1</v>
      </c>
      <c r="G62" s="12">
        <f>D62/E62</f>
        <v>2.3E-2</v>
      </c>
      <c r="H62" s="9" t="s">
        <v>36</v>
      </c>
      <c r="I62" s="77">
        <f>G62*0.1*274.08</f>
        <v>0.63038399999999994</v>
      </c>
      <c r="J62" s="10" t="s">
        <v>31</v>
      </c>
      <c r="K62" s="10">
        <v>262.29000000000002</v>
      </c>
      <c r="L62" s="30">
        <f>G63*K62</f>
        <v>7.2392040000000009</v>
      </c>
      <c r="M62" s="9" t="s">
        <v>30</v>
      </c>
      <c r="N62" s="9">
        <v>57.5</v>
      </c>
      <c r="O62" s="9">
        <v>0.88900000000000001</v>
      </c>
      <c r="P62" s="13">
        <f>N62*O62</f>
        <v>51.1175</v>
      </c>
      <c r="Q62" s="10"/>
      <c r="R62" s="10"/>
      <c r="S62" s="9"/>
      <c r="T62" s="9"/>
      <c r="U62" s="9"/>
      <c r="V62" s="13">
        <f>T62*U62</f>
        <v>0</v>
      </c>
    </row>
    <row r="63" spans="1:22" x14ac:dyDescent="0.25">
      <c r="C63" s="10" t="s">
        <v>34</v>
      </c>
      <c r="D63" s="10">
        <f>E63*G63</f>
        <v>2.984664</v>
      </c>
      <c r="E63" s="10">
        <v>108.14</v>
      </c>
      <c r="F63" s="10">
        <v>1.2</v>
      </c>
      <c r="G63" s="12">
        <f>G62*F63</f>
        <v>2.76E-2</v>
      </c>
      <c r="H63" s="1"/>
      <c r="I63" s="1"/>
      <c r="J63" s="10" t="s">
        <v>90</v>
      </c>
      <c r="K63" s="10">
        <v>322.10000000000002</v>
      </c>
      <c r="L63" s="30">
        <f>(G62*2)*K63</f>
        <v>14.816600000000001</v>
      </c>
      <c r="M63" s="1"/>
      <c r="N63" s="3"/>
      <c r="O63" s="3"/>
      <c r="P63" s="12">
        <f t="shared" ref="P63" si="2">N63*O63</f>
        <v>0</v>
      </c>
      <c r="Q63" s="10"/>
      <c r="R63" s="10"/>
      <c r="S63" s="9"/>
      <c r="T63" s="9"/>
      <c r="U63" s="9"/>
      <c r="V63" s="13">
        <f t="shared" ref="V63" si="3">T63*U63</f>
        <v>0</v>
      </c>
    </row>
    <row r="64" spans="1:22" x14ac:dyDescent="0.25">
      <c r="C64" s="12" t="s">
        <v>4</v>
      </c>
      <c r="D64" s="13">
        <f>SUM(D62:D63)</f>
        <v>5.7934239999999999</v>
      </c>
      <c r="E64" s="32">
        <f>SUM(E62:E63)</f>
        <v>230.26</v>
      </c>
      <c r="F64" s="72"/>
      <c r="G64" s="72">
        <f>SUM(G62:G63)</f>
        <v>5.0599999999999999E-2</v>
      </c>
      <c r="I64" s="32">
        <f>SUM(I62:I63)</f>
        <v>0.63038399999999994</v>
      </c>
      <c r="L64" s="33">
        <f>SUM(L62:L63)</f>
        <v>22.055804000000002</v>
      </c>
      <c r="P64" s="32">
        <f>SUM(P62:P63)</f>
        <v>51.1175</v>
      </c>
      <c r="R64" s="32">
        <f>SUM(R62:R63)</f>
        <v>0</v>
      </c>
      <c r="V64" s="32">
        <f>SUM(V62:V63)</f>
        <v>0</v>
      </c>
    </row>
    <row r="65" spans="1:22" x14ac:dyDescent="0.25">
      <c r="C65" s="5"/>
      <c r="D65" s="4"/>
      <c r="E65" s="4"/>
      <c r="F65" s="4"/>
      <c r="G65" s="5"/>
      <c r="H65" s="5"/>
      <c r="I65" s="5"/>
      <c r="M65" s="5"/>
      <c r="N65" s="5"/>
      <c r="O65" s="5"/>
      <c r="P65" s="5"/>
      <c r="Q65" s="5"/>
      <c r="R65" s="5"/>
      <c r="S65" s="5"/>
      <c r="T65" s="5"/>
      <c r="U65" s="5"/>
      <c r="V65" s="5"/>
    </row>
    <row r="66" spans="1:22" x14ac:dyDescent="0.25">
      <c r="C66" s="5"/>
      <c r="D66" s="4"/>
      <c r="E66" s="4"/>
      <c r="F66" s="4"/>
      <c r="G66" s="5"/>
      <c r="H66" s="5"/>
      <c r="K66" s="14" t="s">
        <v>56</v>
      </c>
      <c r="L66" s="66">
        <f>(T68/G62)*100</f>
        <v>90</v>
      </c>
      <c r="O66" s="5"/>
      <c r="P66" s="5"/>
      <c r="Q66" s="5"/>
      <c r="R66" s="5"/>
      <c r="S66" s="5"/>
    </row>
    <row r="67" spans="1:22" x14ac:dyDescent="0.25">
      <c r="C67" s="5"/>
      <c r="D67" s="4"/>
      <c r="E67" s="4"/>
      <c r="F67" s="4"/>
      <c r="G67" s="5"/>
      <c r="H67" s="5"/>
      <c r="K67" s="7" t="s">
        <v>57</v>
      </c>
      <c r="L67" s="65">
        <f>(S68/(E64)*100)</f>
        <v>92.178407018153393</v>
      </c>
      <c r="R67" s="6" t="s">
        <v>10</v>
      </c>
      <c r="S67" s="6" t="s">
        <v>11</v>
      </c>
      <c r="T67" s="6" t="s">
        <v>0</v>
      </c>
    </row>
    <row r="68" spans="1:22" x14ac:dyDescent="0.25">
      <c r="C68" s="5"/>
      <c r="D68" s="4"/>
      <c r="E68" s="4"/>
      <c r="F68" s="4"/>
      <c r="G68" s="5"/>
      <c r="H68" s="5"/>
      <c r="K68" s="14" t="s">
        <v>58</v>
      </c>
      <c r="L68" s="66">
        <f>(R68/D64)*100</f>
        <v>75.837276884964751</v>
      </c>
      <c r="P68" s="5"/>
      <c r="Q68" s="6" t="s">
        <v>3</v>
      </c>
      <c r="R68" s="11">
        <f>S68*T68</f>
        <v>4.3935750000000002</v>
      </c>
      <c r="S68" s="11">
        <v>212.25</v>
      </c>
      <c r="T68" s="31">
        <f>G62*0.9</f>
        <v>2.07E-2</v>
      </c>
    </row>
    <row r="69" spans="1:22" ht="17.25" x14ac:dyDescent="0.25">
      <c r="C69" s="5"/>
      <c r="D69" s="4"/>
      <c r="E69" s="4"/>
      <c r="F69" s="4"/>
      <c r="G69" s="5"/>
      <c r="H69" s="5"/>
      <c r="K69" s="7" t="s">
        <v>59</v>
      </c>
      <c r="L69" s="16">
        <f>(D64+I64+L64+P64+R64+V64)/R68</f>
        <v>18.11670723727261</v>
      </c>
      <c r="O69" s="5"/>
      <c r="P69" s="5"/>
      <c r="S69" s="69"/>
      <c r="T69" s="4"/>
    </row>
    <row r="70" spans="1:22" ht="17.25" x14ac:dyDescent="0.25">
      <c r="C70" s="5"/>
      <c r="D70" s="4"/>
      <c r="E70" s="4"/>
      <c r="F70" s="4"/>
      <c r="G70" s="5"/>
      <c r="H70" s="5"/>
      <c r="I70" s="5"/>
      <c r="K70" s="17" t="s">
        <v>60</v>
      </c>
      <c r="L70" s="18">
        <f>(D64+I64+L64)/R68</f>
        <v>6.4821044365920697</v>
      </c>
      <c r="O70" s="5"/>
      <c r="P70" s="5"/>
      <c r="S70" s="5"/>
    </row>
    <row r="71" spans="1:22" ht="17.25" x14ac:dyDescent="0.25">
      <c r="C71" s="5"/>
      <c r="D71" s="4"/>
      <c r="E71" s="4"/>
      <c r="F71" s="4"/>
      <c r="G71" s="5"/>
      <c r="H71" s="5"/>
      <c r="I71" s="5"/>
      <c r="K71" s="19" t="s">
        <v>61</v>
      </c>
      <c r="L71" s="20">
        <f>(P64+V64)/R68</f>
        <v>11.634602800680538</v>
      </c>
      <c r="M71" s="5"/>
      <c r="N71" s="115" t="s">
        <v>131</v>
      </c>
      <c r="O71" s="17">
        <f>G62/N62*1000</f>
        <v>0.4</v>
      </c>
      <c r="P71" s="5"/>
      <c r="U71" s="5"/>
      <c r="V71" s="5"/>
    </row>
    <row r="72" spans="1:22" x14ac:dyDescent="0.25">
      <c r="C72" s="8"/>
      <c r="D72"/>
      <c r="E72" s="4"/>
      <c r="F72" s="4"/>
      <c r="G72" s="5"/>
      <c r="H72" s="5"/>
      <c r="I72" s="5"/>
      <c r="K72" s="5"/>
      <c r="L72" s="5"/>
      <c r="M72" s="5"/>
      <c r="N72" s="5"/>
      <c r="O72" s="5"/>
      <c r="P72" s="5"/>
      <c r="Q72" s="5"/>
      <c r="R72" s="5"/>
      <c r="S72" s="5"/>
      <c r="T72" s="5"/>
      <c r="U72" s="5"/>
      <c r="V72" s="5"/>
    </row>
    <row r="73" spans="1:22" x14ac:dyDescent="0.25">
      <c r="B73" s="8"/>
      <c r="C73" s="8" t="s">
        <v>26</v>
      </c>
    </row>
    <row r="74" spans="1:22" ht="32.25" x14ac:dyDescent="0.25">
      <c r="C74" s="23" t="s">
        <v>13</v>
      </c>
      <c r="D74" s="26" t="s">
        <v>21</v>
      </c>
      <c r="E74" s="26" t="s">
        <v>32</v>
      </c>
      <c r="F74" s="23" t="s">
        <v>12</v>
      </c>
      <c r="G74" s="23" t="s">
        <v>15</v>
      </c>
      <c r="H74" s="24" t="s">
        <v>1</v>
      </c>
      <c r="I74" s="25" t="s">
        <v>25</v>
      </c>
      <c r="J74" s="23" t="s">
        <v>2</v>
      </c>
      <c r="K74" s="26" t="s">
        <v>32</v>
      </c>
      <c r="L74" s="26" t="s">
        <v>22</v>
      </c>
      <c r="M74" s="25" t="s">
        <v>7</v>
      </c>
      <c r="N74" s="25" t="s">
        <v>16</v>
      </c>
      <c r="O74" s="25" t="s">
        <v>17</v>
      </c>
      <c r="P74" s="25" t="s">
        <v>18</v>
      </c>
      <c r="Q74" s="26" t="s">
        <v>9</v>
      </c>
      <c r="R74" s="26" t="s">
        <v>23</v>
      </c>
      <c r="S74" s="25" t="s">
        <v>8</v>
      </c>
      <c r="T74" s="25" t="s">
        <v>19</v>
      </c>
      <c r="U74" s="25" t="s">
        <v>20</v>
      </c>
      <c r="V74" s="25" t="s">
        <v>24</v>
      </c>
    </row>
    <row r="75" spans="1:22" x14ac:dyDescent="0.25">
      <c r="A75" t="s">
        <v>52</v>
      </c>
      <c r="C75" s="121" t="s">
        <v>33</v>
      </c>
      <c r="D75" s="10">
        <f>0.023*E75</f>
        <v>3.6011099999999998</v>
      </c>
      <c r="E75" s="10">
        <v>156.57</v>
      </c>
      <c r="F75" s="10">
        <v>1</v>
      </c>
      <c r="G75" s="29">
        <f>D75/E75</f>
        <v>2.3E-2</v>
      </c>
      <c r="H75" s="9" t="s">
        <v>36</v>
      </c>
      <c r="I75" s="77">
        <f>G75*0.1*274.08</f>
        <v>0.63038399999999994</v>
      </c>
      <c r="J75" s="10" t="s">
        <v>31</v>
      </c>
      <c r="K75" s="10">
        <v>262.29000000000002</v>
      </c>
      <c r="L75" s="30">
        <f>G76*K75</f>
        <v>7.2392040000000009</v>
      </c>
      <c r="M75" s="9" t="s">
        <v>30</v>
      </c>
      <c r="N75" s="9">
        <v>57.5</v>
      </c>
      <c r="O75" s="9">
        <v>0.88900000000000001</v>
      </c>
      <c r="P75" s="13">
        <f>N75*O75</f>
        <v>51.1175</v>
      </c>
      <c r="Q75" s="10"/>
      <c r="R75" s="10"/>
      <c r="S75" s="9"/>
      <c r="T75" s="9"/>
      <c r="U75" s="9"/>
      <c r="V75" s="13">
        <f>T75*U75</f>
        <v>0</v>
      </c>
    </row>
    <row r="76" spans="1:22" x14ac:dyDescent="0.25">
      <c r="C76" s="10" t="s">
        <v>34</v>
      </c>
      <c r="D76" s="10">
        <f>E76*G76</f>
        <v>2.984664</v>
      </c>
      <c r="E76" s="10">
        <v>108.14</v>
      </c>
      <c r="F76" s="10">
        <v>1.2</v>
      </c>
      <c r="G76" s="29">
        <f>G75*F76</f>
        <v>2.76E-2</v>
      </c>
      <c r="H76" s="1"/>
      <c r="I76" s="1"/>
      <c r="J76" s="10" t="s">
        <v>90</v>
      </c>
      <c r="K76" s="10">
        <v>322.10000000000002</v>
      </c>
      <c r="L76" s="30">
        <f>(G75*2)*K76</f>
        <v>14.816600000000001</v>
      </c>
      <c r="M76" s="1"/>
      <c r="N76" s="3"/>
      <c r="O76" s="3"/>
      <c r="P76" s="12">
        <f t="shared" ref="P76" si="4">N76*O76</f>
        <v>0</v>
      </c>
      <c r="Q76" s="10"/>
      <c r="R76" s="10"/>
      <c r="S76" s="9"/>
      <c r="T76" s="9"/>
      <c r="U76" s="9"/>
      <c r="V76" s="13">
        <f t="shared" ref="V76" si="5">T76*U76</f>
        <v>0</v>
      </c>
    </row>
    <row r="77" spans="1:22" x14ac:dyDescent="0.25">
      <c r="C77" s="12" t="s">
        <v>4</v>
      </c>
      <c r="D77" s="13">
        <f>SUM(D75:D76)</f>
        <v>6.5857739999999998</v>
      </c>
      <c r="E77" s="13">
        <f>SUM(E75:E76)</f>
        <v>264.70999999999998</v>
      </c>
      <c r="F77" s="12"/>
      <c r="G77" s="29">
        <f>SUM(G75:G76)</f>
        <v>5.0599999999999999E-2</v>
      </c>
      <c r="I77" s="32">
        <f>SUM(I75:I76)</f>
        <v>0.63038399999999994</v>
      </c>
      <c r="L77" s="33">
        <f>SUM(L75:L76)</f>
        <v>22.055804000000002</v>
      </c>
      <c r="P77" s="32">
        <f>SUM(P75:P76)</f>
        <v>51.1175</v>
      </c>
      <c r="R77" s="32">
        <f>SUM(R75:R76)</f>
        <v>0</v>
      </c>
      <c r="V77" s="32">
        <f>SUM(V75:V76)</f>
        <v>0</v>
      </c>
    </row>
    <row r="78" spans="1:22" x14ac:dyDescent="0.25">
      <c r="C78" s="5"/>
      <c r="D78" s="4"/>
      <c r="E78" s="4"/>
      <c r="F78" s="4"/>
      <c r="G78" s="5"/>
      <c r="H78" s="5"/>
      <c r="I78" s="5"/>
      <c r="M78" s="5"/>
      <c r="N78" s="5"/>
      <c r="O78" s="5"/>
      <c r="P78" s="5"/>
      <c r="Q78" s="5"/>
      <c r="R78" s="5"/>
      <c r="S78" s="5"/>
      <c r="T78" s="5"/>
      <c r="U78" s="5"/>
      <c r="V78" s="5"/>
    </row>
    <row r="79" spans="1:22" x14ac:dyDescent="0.25">
      <c r="B79" s="5"/>
      <c r="C79" s="5"/>
      <c r="D79" s="4"/>
      <c r="E79" s="4"/>
      <c r="F79" s="4"/>
      <c r="G79" s="5"/>
      <c r="H79" s="5"/>
      <c r="K79" s="14" t="s">
        <v>56</v>
      </c>
      <c r="L79" s="66">
        <f>(T81/G75)*100</f>
        <v>90</v>
      </c>
      <c r="O79" s="5"/>
      <c r="P79" s="5"/>
      <c r="Q79" s="5"/>
      <c r="R79" s="5"/>
      <c r="S79" s="5"/>
    </row>
    <row r="80" spans="1:22" x14ac:dyDescent="0.25">
      <c r="B80" s="5"/>
      <c r="C80" s="5"/>
      <c r="D80" s="4"/>
      <c r="E80" s="4"/>
      <c r="F80" s="4"/>
      <c r="G80" s="5"/>
      <c r="H80" s="5"/>
      <c r="K80" s="7" t="s">
        <v>57</v>
      </c>
      <c r="L80" s="65">
        <f>(S81/(E77)*100)</f>
        <v>93.19255033810586</v>
      </c>
      <c r="R80" s="6" t="s">
        <v>10</v>
      </c>
      <c r="S80" s="6" t="s">
        <v>11</v>
      </c>
      <c r="T80" s="6" t="s">
        <v>0</v>
      </c>
    </row>
    <row r="81" spans="1:22" x14ac:dyDescent="0.25">
      <c r="B81" s="5"/>
      <c r="C81" s="5"/>
      <c r="D81" s="4"/>
      <c r="E81" s="4"/>
      <c r="F81" s="4"/>
      <c r="G81" s="5"/>
      <c r="H81" s="5"/>
      <c r="K81" s="14" t="s">
        <v>58</v>
      </c>
      <c r="L81" s="66">
        <f>(R81/D77)*100</f>
        <v>77.538084361838116</v>
      </c>
      <c r="P81" s="5"/>
      <c r="Q81" s="6" t="s">
        <v>3</v>
      </c>
      <c r="R81" s="11">
        <f>S81*T81</f>
        <v>5.1064829999999999</v>
      </c>
      <c r="S81" s="11">
        <v>246.69</v>
      </c>
      <c r="T81" s="31">
        <f>G75*0.9</f>
        <v>2.07E-2</v>
      </c>
    </row>
    <row r="82" spans="1:22" ht="17.25" x14ac:dyDescent="0.25">
      <c r="B82" s="5"/>
      <c r="C82" s="5"/>
      <c r="D82" s="4"/>
      <c r="E82" s="4"/>
      <c r="F82" s="4"/>
      <c r="G82" s="5"/>
      <c r="H82" s="5"/>
      <c r="K82" s="7" t="s">
        <v>59</v>
      </c>
      <c r="L82" s="16">
        <f>(D77+I77+L77+P77+R77+V77)/R81</f>
        <v>15.742627949608373</v>
      </c>
      <c r="O82" s="5"/>
      <c r="P82" s="5"/>
      <c r="S82" s="69"/>
      <c r="T82" s="4"/>
    </row>
    <row r="83" spans="1:22" ht="17.25" x14ac:dyDescent="0.25">
      <c r="B83" s="5"/>
      <c r="C83" s="5"/>
      <c r="D83" s="4"/>
      <c r="E83" s="4"/>
      <c r="F83" s="4"/>
      <c r="G83" s="5"/>
      <c r="H83" s="5"/>
      <c r="I83" s="5"/>
      <c r="K83" s="17" t="s">
        <v>60</v>
      </c>
      <c r="L83" s="18">
        <f>(D77+I77+L77)/R81</f>
        <v>5.7323136099738319</v>
      </c>
      <c r="O83" s="5"/>
      <c r="P83" s="5"/>
      <c r="S83" s="5"/>
    </row>
    <row r="84" spans="1:22" ht="17.25" x14ac:dyDescent="0.25">
      <c r="B84" s="5"/>
      <c r="C84" s="5"/>
      <c r="D84" s="4"/>
      <c r="E84" s="4"/>
      <c r="F84" s="4"/>
      <c r="G84" s="5"/>
      <c r="H84" s="5"/>
      <c r="I84" s="5"/>
      <c r="K84" s="19" t="s">
        <v>61</v>
      </c>
      <c r="L84" s="20">
        <f>(P77+V77)/R81</f>
        <v>10.010314339634538</v>
      </c>
      <c r="M84" s="5"/>
      <c r="N84" s="115" t="s">
        <v>131</v>
      </c>
      <c r="O84" s="17">
        <f>G75/N75*1000</f>
        <v>0.4</v>
      </c>
      <c r="P84" s="5"/>
      <c r="U84" s="5"/>
      <c r="V84" s="5"/>
    </row>
    <row r="85" spans="1:22" x14ac:dyDescent="0.25">
      <c r="B85" s="5"/>
      <c r="C85" s="8"/>
      <c r="D85"/>
      <c r="E85" s="4"/>
      <c r="F85" s="4"/>
      <c r="G85" s="5"/>
      <c r="H85" s="5"/>
      <c r="I85" s="5"/>
      <c r="K85" s="5"/>
      <c r="L85" s="5"/>
      <c r="M85" s="5"/>
      <c r="N85" s="5"/>
      <c r="O85" s="5"/>
      <c r="P85" s="5"/>
      <c r="Q85" s="5"/>
      <c r="R85" s="5"/>
      <c r="S85" s="5"/>
      <c r="T85" s="5"/>
      <c r="U85" s="5"/>
      <c r="V85" s="5"/>
    </row>
    <row r="86" spans="1:22" x14ac:dyDescent="0.25">
      <c r="B86" s="5"/>
      <c r="C86" s="8" t="s">
        <v>26</v>
      </c>
    </row>
    <row r="87" spans="1:22" ht="32.25" x14ac:dyDescent="0.25">
      <c r="C87" s="23" t="s">
        <v>13</v>
      </c>
      <c r="D87" s="26" t="s">
        <v>21</v>
      </c>
      <c r="E87" s="26" t="s">
        <v>32</v>
      </c>
      <c r="F87" s="23" t="s">
        <v>12</v>
      </c>
      <c r="G87" s="23" t="s">
        <v>15</v>
      </c>
      <c r="H87" s="24" t="s">
        <v>1</v>
      </c>
      <c r="I87" s="25" t="s">
        <v>25</v>
      </c>
      <c r="J87" s="23" t="s">
        <v>2</v>
      </c>
      <c r="K87" s="26" t="s">
        <v>32</v>
      </c>
      <c r="L87" s="26" t="s">
        <v>22</v>
      </c>
      <c r="M87" s="25" t="s">
        <v>7</v>
      </c>
      <c r="N87" s="25" t="s">
        <v>16</v>
      </c>
      <c r="O87" s="25" t="s">
        <v>17</v>
      </c>
      <c r="P87" s="25" t="s">
        <v>18</v>
      </c>
      <c r="Q87" s="26" t="s">
        <v>9</v>
      </c>
      <c r="R87" s="26" t="s">
        <v>23</v>
      </c>
      <c r="S87" s="25" t="s">
        <v>8</v>
      </c>
      <c r="T87" s="25" t="s">
        <v>19</v>
      </c>
      <c r="U87" s="25" t="s">
        <v>20</v>
      </c>
      <c r="V87" s="25" t="s">
        <v>24</v>
      </c>
    </row>
    <row r="88" spans="1:22" x14ac:dyDescent="0.25">
      <c r="A88" t="s">
        <v>53</v>
      </c>
      <c r="C88" s="121" t="s">
        <v>35</v>
      </c>
      <c r="D88" s="10">
        <f>0.023*E88</f>
        <v>4.8799099999999997</v>
      </c>
      <c r="E88" s="10">
        <v>212.17</v>
      </c>
      <c r="F88" s="10">
        <v>1</v>
      </c>
      <c r="G88" s="29">
        <f>D88/E88</f>
        <v>2.3E-2</v>
      </c>
      <c r="H88" s="9" t="s">
        <v>36</v>
      </c>
      <c r="I88" s="77">
        <f>G88*0.1*274.08</f>
        <v>0.63038399999999994</v>
      </c>
      <c r="J88" s="10" t="s">
        <v>31</v>
      </c>
      <c r="K88" s="10">
        <v>262.29000000000002</v>
      </c>
      <c r="L88" s="30">
        <f>G89*K88</f>
        <v>7.2392040000000009</v>
      </c>
      <c r="M88" s="9" t="s">
        <v>30</v>
      </c>
      <c r="N88" s="9">
        <v>57.5</v>
      </c>
      <c r="O88" s="9">
        <v>0.88900000000000001</v>
      </c>
      <c r="P88" s="13">
        <f>N88*O88</f>
        <v>51.1175</v>
      </c>
      <c r="Q88" s="10"/>
      <c r="R88" s="10"/>
      <c r="S88" s="9"/>
      <c r="T88" s="9"/>
      <c r="U88" s="9"/>
      <c r="V88" s="13">
        <f>T88*U88</f>
        <v>0</v>
      </c>
    </row>
    <row r="89" spans="1:22" x14ac:dyDescent="0.25">
      <c r="C89" s="10" t="s">
        <v>34</v>
      </c>
      <c r="D89" s="10">
        <f>E89*G89</f>
        <v>2.984664</v>
      </c>
      <c r="E89" s="10">
        <v>108.14</v>
      </c>
      <c r="F89" s="10">
        <v>1.2</v>
      </c>
      <c r="G89" s="29">
        <f>G88*F89</f>
        <v>2.76E-2</v>
      </c>
      <c r="H89" s="1"/>
      <c r="I89" s="1"/>
      <c r="J89" s="10" t="s">
        <v>90</v>
      </c>
      <c r="K89" s="10">
        <v>322.10000000000002</v>
      </c>
      <c r="L89" s="30">
        <f>(G88*2)*K89</f>
        <v>14.816600000000001</v>
      </c>
      <c r="M89" s="1"/>
      <c r="N89" s="3"/>
      <c r="O89" s="3"/>
      <c r="P89" s="12">
        <f t="shared" ref="P89" si="6">N89*O89</f>
        <v>0</v>
      </c>
      <c r="Q89" s="10"/>
      <c r="R89" s="10"/>
      <c r="S89" s="9"/>
      <c r="T89" s="9"/>
      <c r="U89" s="9"/>
      <c r="V89" s="13">
        <f t="shared" ref="V89" si="7">T89*U89</f>
        <v>0</v>
      </c>
    </row>
    <row r="90" spans="1:22" x14ac:dyDescent="0.25">
      <c r="C90" s="12" t="s">
        <v>4</v>
      </c>
      <c r="D90" s="13">
        <f>SUM(D88:D89)</f>
        <v>7.8645739999999993</v>
      </c>
      <c r="E90" s="13">
        <f>SUM(E88:E89)</f>
        <v>320.31</v>
      </c>
      <c r="F90" s="12"/>
      <c r="G90" s="29">
        <f>SUM(G88:G89)</f>
        <v>5.0599999999999999E-2</v>
      </c>
      <c r="I90" s="32">
        <f>SUM(I88:I89)</f>
        <v>0.63038399999999994</v>
      </c>
      <c r="L90" s="33">
        <f>SUM(L88:L89)</f>
        <v>22.055804000000002</v>
      </c>
      <c r="P90" s="32">
        <f>SUM(P88:P89)</f>
        <v>51.1175</v>
      </c>
      <c r="R90" s="32">
        <f>SUM(R88:R89)</f>
        <v>0</v>
      </c>
      <c r="V90" s="32">
        <f>SUM(V88:V89)</f>
        <v>0</v>
      </c>
    </row>
    <row r="91" spans="1:22" x14ac:dyDescent="0.25">
      <c r="C91" s="5"/>
      <c r="D91" s="4"/>
      <c r="E91" s="4"/>
      <c r="F91" s="4"/>
      <c r="G91" s="5"/>
      <c r="H91" s="5"/>
      <c r="I91" s="5"/>
      <c r="M91" s="5"/>
      <c r="N91" s="5"/>
      <c r="O91" s="5"/>
      <c r="P91" s="5"/>
      <c r="Q91" s="5"/>
      <c r="R91" s="5"/>
      <c r="S91" s="5"/>
      <c r="T91" s="5"/>
      <c r="U91" s="5"/>
      <c r="V91" s="5"/>
    </row>
    <row r="92" spans="1:22" x14ac:dyDescent="0.25">
      <c r="C92" s="5"/>
      <c r="D92" s="4"/>
      <c r="E92" s="4"/>
      <c r="F92" s="4"/>
      <c r="G92" s="5"/>
      <c r="H92" s="5"/>
      <c r="K92" s="14" t="s">
        <v>56</v>
      </c>
      <c r="L92" s="66">
        <f>(T94/G88)*100</f>
        <v>90</v>
      </c>
      <c r="O92" s="5"/>
      <c r="P92" s="5"/>
      <c r="Q92" s="5"/>
      <c r="R92" s="5"/>
      <c r="S92" s="5"/>
    </row>
    <row r="93" spans="1:22" x14ac:dyDescent="0.25">
      <c r="C93" s="5"/>
      <c r="D93" s="4"/>
      <c r="E93" s="4"/>
      <c r="F93" s="4"/>
      <c r="G93" s="5"/>
      <c r="H93" s="5"/>
      <c r="K93" s="7" t="s">
        <v>57</v>
      </c>
      <c r="L93" s="65">
        <f>(S94/(E90)*100)</f>
        <v>94.358590115825294</v>
      </c>
      <c r="R93" s="6" t="s">
        <v>10</v>
      </c>
      <c r="S93" s="6" t="s">
        <v>11</v>
      </c>
      <c r="T93" s="6" t="s">
        <v>0</v>
      </c>
    </row>
    <row r="94" spans="1:22" x14ac:dyDescent="0.25">
      <c r="C94" s="5"/>
      <c r="D94" s="4"/>
      <c r="E94" s="4"/>
      <c r="F94" s="4"/>
      <c r="G94" s="5"/>
      <c r="H94" s="5"/>
      <c r="K94" s="14" t="s">
        <v>58</v>
      </c>
      <c r="L94" s="66">
        <f>(R94/D90)*100</f>
        <v>79.551263679380483</v>
      </c>
      <c r="P94" s="5"/>
      <c r="Q94" s="6" t="s">
        <v>3</v>
      </c>
      <c r="R94" s="11">
        <f>S94*T94</f>
        <v>6.2563680000000002</v>
      </c>
      <c r="S94" s="11">
        <v>302.24</v>
      </c>
      <c r="T94" s="31">
        <f>G88*0.9</f>
        <v>2.07E-2</v>
      </c>
    </row>
    <row r="95" spans="1:22" ht="17.25" x14ac:dyDescent="0.25">
      <c r="C95" s="5"/>
      <c r="D95" s="4"/>
      <c r="E95" s="4"/>
      <c r="F95" s="4"/>
      <c r="G95" s="5"/>
      <c r="H95" s="5"/>
      <c r="K95" s="7" t="s">
        <v>59</v>
      </c>
      <c r="L95" s="16">
        <f>(D90+I90+L90+P90+R90+V90)/R94</f>
        <v>13.053621845773778</v>
      </c>
      <c r="O95" s="5"/>
      <c r="P95" s="5"/>
      <c r="S95" s="69"/>
      <c r="T95" s="4"/>
    </row>
    <row r="96" spans="1:22" ht="17.25" x14ac:dyDescent="0.25">
      <c r="C96" s="5"/>
      <c r="D96" s="4"/>
      <c r="E96" s="4"/>
      <c r="F96" s="4"/>
      <c r="G96" s="5"/>
      <c r="H96" s="5"/>
      <c r="I96" s="5"/>
      <c r="K96" s="17" t="s">
        <v>60</v>
      </c>
      <c r="L96" s="18">
        <f>(D90+I90+L90)/R94</f>
        <v>4.8831465796129638</v>
      </c>
      <c r="O96" s="5"/>
      <c r="P96" s="5"/>
      <c r="S96" s="5"/>
    </row>
    <row r="97" spans="1:22" ht="17.25" x14ac:dyDescent="0.25">
      <c r="C97" s="5"/>
      <c r="D97" s="4"/>
      <c r="E97" s="4"/>
      <c r="F97" s="4"/>
      <c r="G97" s="5"/>
      <c r="H97" s="5"/>
      <c r="I97" s="5"/>
      <c r="K97" s="19" t="s">
        <v>61</v>
      </c>
      <c r="L97" s="20">
        <f>(P90+V90)/R94</f>
        <v>8.170475266160814</v>
      </c>
      <c r="M97" s="5"/>
      <c r="N97" s="115" t="s">
        <v>131</v>
      </c>
      <c r="O97" s="17">
        <f>G88/N88*1000</f>
        <v>0.4</v>
      </c>
      <c r="P97" s="5"/>
      <c r="U97" s="5"/>
      <c r="V97" s="5"/>
    </row>
    <row r="98" spans="1:22" x14ac:dyDescent="0.25">
      <c r="C98" s="8"/>
      <c r="D98"/>
      <c r="E98" s="4"/>
      <c r="F98" s="4"/>
      <c r="G98" s="5"/>
      <c r="H98" s="5"/>
      <c r="I98" s="5"/>
      <c r="K98" s="5"/>
      <c r="L98" s="5"/>
      <c r="M98" s="5"/>
      <c r="N98" s="5"/>
      <c r="O98" s="5"/>
      <c r="P98" s="5"/>
      <c r="Q98" s="5"/>
      <c r="R98" s="5"/>
      <c r="S98" s="5"/>
      <c r="T98" s="5"/>
      <c r="U98" s="5"/>
      <c r="V98" s="5"/>
    </row>
    <row r="99" spans="1:22" x14ac:dyDescent="0.25">
      <c r="B99" s="5"/>
      <c r="C99" s="8" t="s">
        <v>26</v>
      </c>
    </row>
    <row r="100" spans="1:22" ht="32.25" x14ac:dyDescent="0.25">
      <c r="C100" s="23" t="s">
        <v>13</v>
      </c>
      <c r="D100" s="26" t="s">
        <v>21</v>
      </c>
      <c r="E100" s="26" t="s">
        <v>32</v>
      </c>
      <c r="F100" s="23" t="s">
        <v>12</v>
      </c>
      <c r="G100" s="23" t="s">
        <v>15</v>
      </c>
      <c r="H100" s="24" t="s">
        <v>1</v>
      </c>
      <c r="I100" s="25" t="s">
        <v>25</v>
      </c>
      <c r="J100" s="23" t="s">
        <v>2</v>
      </c>
      <c r="K100" s="26" t="s">
        <v>32</v>
      </c>
      <c r="L100" s="26" t="s">
        <v>22</v>
      </c>
      <c r="M100" s="25" t="s">
        <v>7</v>
      </c>
      <c r="N100" s="25" t="s">
        <v>16</v>
      </c>
      <c r="O100" s="25" t="s">
        <v>17</v>
      </c>
      <c r="P100" s="25" t="s">
        <v>18</v>
      </c>
      <c r="Q100" s="26" t="s">
        <v>9</v>
      </c>
      <c r="R100" s="26" t="s">
        <v>23</v>
      </c>
      <c r="S100" s="25" t="s">
        <v>8</v>
      </c>
      <c r="T100" s="25" t="s">
        <v>19</v>
      </c>
      <c r="U100" s="25" t="s">
        <v>20</v>
      </c>
      <c r="V100" s="25" t="s">
        <v>24</v>
      </c>
    </row>
    <row r="101" spans="1:22" ht="30" x14ac:dyDescent="0.25">
      <c r="A101" t="s">
        <v>54</v>
      </c>
      <c r="C101" s="123" t="s">
        <v>132</v>
      </c>
      <c r="D101" s="10">
        <f>0.023*E101</f>
        <v>7.1477099999999991</v>
      </c>
      <c r="E101" s="10">
        <v>310.77</v>
      </c>
      <c r="F101" s="10">
        <v>1</v>
      </c>
      <c r="G101" s="29">
        <f>D101/E101</f>
        <v>2.3E-2</v>
      </c>
      <c r="H101" s="9" t="s">
        <v>36</v>
      </c>
      <c r="I101" s="77">
        <f>G101*0.1*274.08</f>
        <v>0.63038399999999994</v>
      </c>
      <c r="J101" s="10" t="s">
        <v>31</v>
      </c>
      <c r="K101" s="10">
        <v>262.29000000000002</v>
      </c>
      <c r="L101" s="30">
        <f>G102*K101</f>
        <v>7.2392040000000009</v>
      </c>
      <c r="M101" s="9" t="s">
        <v>30</v>
      </c>
      <c r="N101" s="9">
        <v>57.5</v>
      </c>
      <c r="O101" s="9">
        <v>0.88900000000000001</v>
      </c>
      <c r="P101" s="13">
        <f>N101*O101</f>
        <v>51.1175</v>
      </c>
      <c r="Q101" s="10"/>
      <c r="R101" s="10"/>
      <c r="S101" s="9"/>
      <c r="T101" s="9"/>
      <c r="U101" s="9"/>
      <c r="V101" s="13">
        <f>T101*U101</f>
        <v>0</v>
      </c>
    </row>
    <row r="102" spans="1:22" x14ac:dyDescent="0.25">
      <c r="C102" s="10" t="s">
        <v>34</v>
      </c>
      <c r="D102" s="10">
        <f>E102*G102</f>
        <v>2.984664</v>
      </c>
      <c r="E102" s="10">
        <v>108.14</v>
      </c>
      <c r="F102" s="10">
        <v>1.2</v>
      </c>
      <c r="G102" s="29">
        <f>G101*F102</f>
        <v>2.76E-2</v>
      </c>
      <c r="H102" s="1"/>
      <c r="I102" s="1"/>
      <c r="J102" s="10" t="s">
        <v>90</v>
      </c>
      <c r="K102" s="10">
        <v>322.10000000000002</v>
      </c>
      <c r="L102" s="30">
        <f>(G101*2)*K102</f>
        <v>14.816600000000001</v>
      </c>
      <c r="M102" s="1"/>
      <c r="N102" s="3"/>
      <c r="O102" s="3"/>
      <c r="P102" s="12">
        <f t="shared" ref="P102" si="8">N102*O102</f>
        <v>0</v>
      </c>
      <c r="Q102" s="10"/>
      <c r="R102" s="10"/>
      <c r="S102" s="9"/>
      <c r="T102" s="9"/>
      <c r="U102" s="9"/>
      <c r="V102" s="13">
        <f t="shared" ref="V102" si="9">T102*U102</f>
        <v>0</v>
      </c>
    </row>
    <row r="103" spans="1:22" x14ac:dyDescent="0.25">
      <c r="C103" s="12" t="s">
        <v>4</v>
      </c>
      <c r="D103" s="13">
        <f>SUM(D101:D102)</f>
        <v>10.132373999999999</v>
      </c>
      <c r="E103" s="13">
        <f>SUM(E101:E102)</f>
        <v>418.90999999999997</v>
      </c>
      <c r="F103" s="12"/>
      <c r="G103" s="29">
        <f>SUM(G101:G102)</f>
        <v>5.0599999999999999E-2</v>
      </c>
      <c r="I103" s="32">
        <f>SUM(I101:I102)</f>
        <v>0.63038399999999994</v>
      </c>
      <c r="L103" s="33">
        <f>SUM(L101:L102)</f>
        <v>22.055804000000002</v>
      </c>
      <c r="P103" s="32">
        <f>SUM(P101:P102)</f>
        <v>51.1175</v>
      </c>
      <c r="R103" s="32">
        <f>SUM(R101:R102)</f>
        <v>0</v>
      </c>
      <c r="V103" s="32">
        <f>SUM(V101:V102)</f>
        <v>0</v>
      </c>
    </row>
    <row r="104" spans="1:22" x14ac:dyDescent="0.25">
      <c r="C104" s="5"/>
      <c r="D104" s="4"/>
      <c r="E104" s="4"/>
      <c r="F104" s="4"/>
      <c r="G104" s="5"/>
      <c r="H104" s="5"/>
      <c r="I104" s="5"/>
      <c r="M104" s="5"/>
      <c r="N104" s="5"/>
      <c r="O104" s="5"/>
      <c r="P104" s="5"/>
      <c r="Q104" s="5"/>
      <c r="R104" s="5"/>
      <c r="S104" s="5"/>
      <c r="T104" s="5"/>
      <c r="U104" s="5"/>
      <c r="V104" s="5"/>
    </row>
    <row r="105" spans="1:22" x14ac:dyDescent="0.25">
      <c r="C105" s="5"/>
      <c r="D105" s="4"/>
      <c r="E105" s="4"/>
      <c r="F105" s="4"/>
      <c r="G105" s="5"/>
      <c r="H105" s="5"/>
      <c r="K105" s="14" t="s">
        <v>56</v>
      </c>
      <c r="L105" s="66">
        <f>(T107/G101)*100</f>
        <v>90</v>
      </c>
      <c r="O105" s="5"/>
      <c r="P105" s="5"/>
      <c r="Q105" s="5"/>
      <c r="R105" s="5"/>
      <c r="S105" s="5"/>
    </row>
    <row r="106" spans="1:22" x14ac:dyDescent="0.25">
      <c r="C106" s="5"/>
      <c r="D106" s="4"/>
      <c r="E106" s="4"/>
      <c r="F106" s="4"/>
      <c r="G106" s="5"/>
      <c r="H106" s="5"/>
      <c r="K106" s="7" t="s">
        <v>57</v>
      </c>
      <c r="L106" s="65">
        <f>(S107/(E103)*100)</f>
        <v>95.700747177197968</v>
      </c>
      <c r="R106" s="6" t="s">
        <v>10</v>
      </c>
      <c r="S106" s="6" t="s">
        <v>11</v>
      </c>
      <c r="T106" s="6" t="s">
        <v>0</v>
      </c>
    </row>
    <row r="107" spans="1:22" x14ac:dyDescent="0.25">
      <c r="C107" s="5"/>
      <c r="D107" s="4"/>
      <c r="E107" s="4"/>
      <c r="F107" s="4"/>
      <c r="G107" s="5"/>
      <c r="H107" s="5"/>
      <c r="K107" s="14" t="s">
        <v>58</v>
      </c>
      <c r="L107" s="66">
        <f>(R107/D103)*100</f>
        <v>81.902128760742556</v>
      </c>
      <c r="P107" s="5"/>
      <c r="Q107" s="6" t="s">
        <v>3</v>
      </c>
      <c r="R107" s="11">
        <f>S107*T107</f>
        <v>8.2986299999999993</v>
      </c>
      <c r="S107" s="11">
        <v>400.9</v>
      </c>
      <c r="T107" s="31">
        <f>G101*0.9</f>
        <v>2.07E-2</v>
      </c>
    </row>
    <row r="108" spans="1:22" ht="17.25" x14ac:dyDescent="0.25">
      <c r="C108" s="5"/>
      <c r="D108" s="4"/>
      <c r="E108" s="4"/>
      <c r="F108" s="4"/>
      <c r="G108" s="5"/>
      <c r="H108" s="5"/>
      <c r="K108" s="7" t="s">
        <v>59</v>
      </c>
      <c r="L108" s="16">
        <f>(D103+I103+L103+P103+R103+V103)/R107</f>
        <v>10.114448047448796</v>
      </c>
      <c r="O108" s="5"/>
      <c r="P108" s="5"/>
      <c r="S108" s="69"/>
      <c r="T108" s="4"/>
    </row>
    <row r="109" spans="1:22" ht="17.25" x14ac:dyDescent="0.25">
      <c r="C109" s="5"/>
      <c r="D109" s="4"/>
      <c r="E109" s="4"/>
      <c r="F109" s="4"/>
      <c r="G109" s="5"/>
      <c r="H109" s="5"/>
      <c r="I109" s="5"/>
      <c r="K109" s="17" t="s">
        <v>60</v>
      </c>
      <c r="L109" s="18">
        <f>(D103+I103+L103)/R107</f>
        <v>3.9546963775948565</v>
      </c>
      <c r="O109" s="5"/>
      <c r="P109" s="5"/>
      <c r="S109" s="5"/>
    </row>
    <row r="110" spans="1:22" ht="17.25" x14ac:dyDescent="0.25">
      <c r="C110" s="5"/>
      <c r="D110" s="4"/>
      <c r="E110" s="4"/>
      <c r="F110" s="4"/>
      <c r="G110" s="5"/>
      <c r="H110" s="5"/>
      <c r="I110" s="5"/>
      <c r="K110" s="19" t="s">
        <v>61</v>
      </c>
      <c r="L110" s="20">
        <f>(P103+V103)/R107</f>
        <v>6.1597516698539403</v>
      </c>
      <c r="M110" s="5"/>
      <c r="N110" s="115" t="s">
        <v>131</v>
      </c>
      <c r="O110" s="17">
        <f>G101/N101*1000</f>
        <v>0.4</v>
      </c>
      <c r="P110" s="5"/>
      <c r="U110" s="5"/>
      <c r="V110" s="5"/>
    </row>
    <row r="111" spans="1:22" x14ac:dyDescent="0.25">
      <c r="C111" s="8"/>
      <c r="D111"/>
      <c r="E111" s="4"/>
      <c r="F111" s="4"/>
      <c r="G111" s="5"/>
      <c r="H111" s="5"/>
      <c r="I111" s="5"/>
      <c r="K111" s="5"/>
      <c r="L111" s="5"/>
      <c r="M111" s="5"/>
      <c r="N111" s="5"/>
      <c r="O111" s="5"/>
      <c r="P111" s="5"/>
      <c r="Q111" s="5"/>
      <c r="R111" s="5"/>
      <c r="S111" s="5"/>
      <c r="T111" s="5"/>
      <c r="U111" s="5"/>
      <c r="V111" s="5"/>
    </row>
    <row r="112" spans="1:22" x14ac:dyDescent="0.25">
      <c r="B112" s="5"/>
      <c r="C112" s="8" t="s">
        <v>26</v>
      </c>
    </row>
    <row r="113" spans="1:22" ht="32.25" x14ac:dyDescent="0.25">
      <c r="C113" s="23" t="s">
        <v>13</v>
      </c>
      <c r="D113" s="26" t="s">
        <v>21</v>
      </c>
      <c r="E113" s="26" t="s">
        <v>14</v>
      </c>
      <c r="F113" s="23" t="s">
        <v>12</v>
      </c>
      <c r="G113" s="23" t="s">
        <v>15</v>
      </c>
      <c r="H113" s="24" t="s">
        <v>1</v>
      </c>
      <c r="I113" s="25" t="s">
        <v>25</v>
      </c>
      <c r="J113" s="23" t="s">
        <v>2</v>
      </c>
      <c r="K113" s="26" t="s">
        <v>32</v>
      </c>
      <c r="L113" s="26" t="s">
        <v>22</v>
      </c>
      <c r="M113" s="25" t="s">
        <v>7</v>
      </c>
      <c r="N113" s="25" t="s">
        <v>16</v>
      </c>
      <c r="O113" s="25" t="s">
        <v>17</v>
      </c>
      <c r="P113" s="25" t="s">
        <v>18</v>
      </c>
      <c r="Q113" s="26" t="s">
        <v>9</v>
      </c>
      <c r="R113" s="26" t="s">
        <v>23</v>
      </c>
      <c r="S113" s="25" t="s">
        <v>8</v>
      </c>
      <c r="T113" s="25" t="s">
        <v>19</v>
      </c>
      <c r="U113" s="25" t="s">
        <v>20</v>
      </c>
      <c r="V113" s="25" t="s">
        <v>24</v>
      </c>
    </row>
    <row r="114" spans="1:22" x14ac:dyDescent="0.25">
      <c r="A114" t="s">
        <v>55</v>
      </c>
      <c r="C114" s="121" t="s">
        <v>50</v>
      </c>
      <c r="D114" s="10">
        <f>0.023*E114</f>
        <v>10.131499999999999</v>
      </c>
      <c r="E114" s="10">
        <v>440.5</v>
      </c>
      <c r="F114" s="10">
        <v>1</v>
      </c>
      <c r="G114" s="29">
        <f>D114/E114</f>
        <v>2.2999999999999996E-2</v>
      </c>
      <c r="H114" s="9" t="s">
        <v>36</v>
      </c>
      <c r="I114" s="77">
        <f>G114*0.1*274.08</f>
        <v>0.63038399999999983</v>
      </c>
      <c r="J114" s="10" t="s">
        <v>31</v>
      </c>
      <c r="K114" s="10">
        <v>262.29000000000002</v>
      </c>
      <c r="L114" s="30">
        <f>G115*K114</f>
        <v>7.239204</v>
      </c>
      <c r="M114" s="9" t="s">
        <v>30</v>
      </c>
      <c r="N114" s="9">
        <v>57.5</v>
      </c>
      <c r="O114" s="9">
        <v>0.88900000000000001</v>
      </c>
      <c r="P114" s="13">
        <f>N114*O114</f>
        <v>51.1175</v>
      </c>
      <c r="Q114" s="10"/>
      <c r="R114" s="10"/>
      <c r="S114" s="9"/>
      <c r="T114" s="9"/>
      <c r="U114" s="9"/>
      <c r="V114" s="13">
        <f>T114*U114</f>
        <v>0</v>
      </c>
    </row>
    <row r="115" spans="1:22" x14ac:dyDescent="0.25">
      <c r="C115" s="10" t="s">
        <v>34</v>
      </c>
      <c r="D115" s="10">
        <f>E115*G115</f>
        <v>2.9846639999999995</v>
      </c>
      <c r="E115" s="10">
        <v>108.14</v>
      </c>
      <c r="F115" s="10">
        <v>1.2</v>
      </c>
      <c r="G115" s="29">
        <f>G114*F115</f>
        <v>2.7599999999999996E-2</v>
      </c>
      <c r="H115" s="1"/>
      <c r="I115" s="1"/>
      <c r="J115" s="10" t="s">
        <v>90</v>
      </c>
      <c r="K115" s="10">
        <v>322.10000000000002</v>
      </c>
      <c r="L115" s="30">
        <f>(G114*2)*K115</f>
        <v>14.816599999999999</v>
      </c>
      <c r="M115" s="1"/>
      <c r="N115" s="3"/>
      <c r="O115" s="3"/>
      <c r="P115" s="12">
        <f t="shared" ref="P115" si="10">N115*O115</f>
        <v>0</v>
      </c>
      <c r="Q115" s="10"/>
      <c r="R115" s="10"/>
      <c r="S115" s="9"/>
      <c r="T115" s="9"/>
      <c r="U115" s="9"/>
      <c r="V115" s="13">
        <f t="shared" ref="V115" si="11">T115*U115</f>
        <v>0</v>
      </c>
    </row>
    <row r="116" spans="1:22" x14ac:dyDescent="0.25">
      <c r="C116" s="12" t="s">
        <v>4</v>
      </c>
      <c r="D116" s="13">
        <f>SUM(D114:D115)</f>
        <v>13.116163999999998</v>
      </c>
      <c r="E116" s="13">
        <f>SUM(E114:E115)</f>
        <v>548.64</v>
      </c>
      <c r="F116" s="12"/>
      <c r="G116" s="29">
        <f>SUM(G114:G115)</f>
        <v>5.0599999999999992E-2</v>
      </c>
      <c r="I116" s="32">
        <f>SUM(I114:I115)</f>
        <v>0.63038399999999983</v>
      </c>
      <c r="L116" s="33">
        <f>SUM(L114:L115)</f>
        <v>22.055803999999998</v>
      </c>
      <c r="P116" s="32">
        <f>SUM(P114:P115)</f>
        <v>51.1175</v>
      </c>
      <c r="R116" s="32">
        <f>SUM(R114:R115)</f>
        <v>0</v>
      </c>
      <c r="V116" s="32">
        <f>SUM(V114:V115)</f>
        <v>0</v>
      </c>
    </row>
    <row r="117" spans="1:22" x14ac:dyDescent="0.25">
      <c r="C117" s="5"/>
      <c r="D117" s="4"/>
      <c r="E117" s="4"/>
      <c r="F117" s="4"/>
      <c r="G117" s="5"/>
      <c r="H117" s="5"/>
      <c r="I117" s="5"/>
      <c r="M117" s="5"/>
      <c r="N117" s="5"/>
      <c r="O117" s="5"/>
      <c r="P117" s="5"/>
      <c r="Q117" s="5"/>
      <c r="R117" s="5"/>
      <c r="S117" s="5"/>
      <c r="T117" s="5"/>
      <c r="U117" s="5"/>
      <c r="V117" s="5"/>
    </row>
    <row r="118" spans="1:22" x14ac:dyDescent="0.25">
      <c r="C118" s="5"/>
      <c r="D118" s="4"/>
      <c r="E118" s="4"/>
      <c r="F118" s="4"/>
      <c r="G118" s="5"/>
      <c r="H118" s="5"/>
      <c r="K118" s="14" t="s">
        <v>56</v>
      </c>
      <c r="L118" s="66">
        <f>(T120/G114)*100</f>
        <v>90</v>
      </c>
      <c r="O118" s="5"/>
      <c r="P118" s="5"/>
      <c r="Q118" s="5"/>
      <c r="R118" s="5"/>
      <c r="S118" s="5"/>
    </row>
    <row r="119" spans="1:22" x14ac:dyDescent="0.25">
      <c r="C119" s="5"/>
      <c r="D119" s="4"/>
      <c r="E119" s="4"/>
      <c r="F119" s="4"/>
      <c r="G119" s="5"/>
      <c r="H119" s="5"/>
      <c r="K119" s="7" t="s">
        <v>57</v>
      </c>
      <c r="L119" s="65">
        <f>(S120/(E116)*100)</f>
        <v>96.715514727325754</v>
      </c>
      <c r="R119" s="6" t="s">
        <v>10</v>
      </c>
      <c r="S119" s="6" t="s">
        <v>11</v>
      </c>
      <c r="T119" s="6" t="s">
        <v>0</v>
      </c>
    </row>
    <row r="120" spans="1:22" x14ac:dyDescent="0.25">
      <c r="C120" s="5"/>
      <c r="D120" s="4"/>
      <c r="E120" s="4"/>
      <c r="F120" s="4"/>
      <c r="G120" s="5"/>
      <c r="H120" s="5"/>
      <c r="K120" s="14" t="s">
        <v>58</v>
      </c>
      <c r="L120" s="66">
        <f>(R120/D116)*100</f>
        <v>83.742731487651426</v>
      </c>
      <c r="P120" s="5"/>
      <c r="Q120" s="6" t="s">
        <v>3</v>
      </c>
      <c r="R120" s="11">
        <f>S120*T120</f>
        <v>10.983833999999998</v>
      </c>
      <c r="S120" s="11">
        <v>530.62</v>
      </c>
      <c r="T120" s="31">
        <f>G114*0.9</f>
        <v>2.0699999999999996E-2</v>
      </c>
    </row>
    <row r="121" spans="1:22" ht="17.25" x14ac:dyDescent="0.25">
      <c r="C121" s="5"/>
      <c r="D121" s="4"/>
      <c r="E121" s="4"/>
      <c r="F121" s="4"/>
      <c r="G121" s="5"/>
      <c r="H121" s="5"/>
      <c r="K121" s="7" t="s">
        <v>59</v>
      </c>
      <c r="L121" s="16">
        <f>(D116+I116+L116+P116+R116+V116)/R120</f>
        <v>7.913434598519971</v>
      </c>
      <c r="O121" s="5"/>
      <c r="P121" s="5"/>
      <c r="S121" s="69"/>
      <c r="T121" s="4"/>
    </row>
    <row r="122" spans="1:22" ht="17.25" x14ac:dyDescent="0.25">
      <c r="C122" s="5"/>
      <c r="D122" s="4"/>
      <c r="E122" s="4"/>
      <c r="F122" s="4"/>
      <c r="G122" s="5"/>
      <c r="H122" s="5"/>
      <c r="I122" s="5"/>
      <c r="K122" s="17" t="s">
        <v>60</v>
      </c>
      <c r="L122" s="18">
        <f>(D116+I116+L116)/R120</f>
        <v>3.2595496253858176</v>
      </c>
      <c r="O122" s="5"/>
      <c r="P122" s="5"/>
      <c r="S122" s="5"/>
    </row>
    <row r="123" spans="1:22" ht="17.25" x14ac:dyDescent="0.25">
      <c r="C123" s="5"/>
      <c r="D123" s="4"/>
      <c r="E123" s="4"/>
      <c r="F123" s="4"/>
      <c r="G123" s="5"/>
      <c r="H123" s="5"/>
      <c r="I123" s="5"/>
      <c r="K123" s="19" t="s">
        <v>61</v>
      </c>
      <c r="L123" s="20">
        <f>(P116+V116)/R120</f>
        <v>4.6538849731341543</v>
      </c>
      <c r="M123" s="5"/>
      <c r="N123" s="115" t="s">
        <v>131</v>
      </c>
      <c r="O123" s="17">
        <f>G114/N114*1000</f>
        <v>0.39999999999999991</v>
      </c>
      <c r="P123" s="5"/>
      <c r="U123" s="5"/>
      <c r="V123" s="5"/>
    </row>
    <row r="124" spans="1:22" x14ac:dyDescent="0.25">
      <c r="C124" s="8"/>
      <c r="D124"/>
      <c r="E124" s="4"/>
      <c r="F124" s="4"/>
      <c r="G124" s="5"/>
      <c r="H124" s="5"/>
      <c r="I124" s="5"/>
      <c r="K124" s="5"/>
      <c r="L124" s="5"/>
      <c r="M124" s="5"/>
      <c r="N124" s="5"/>
      <c r="O124" s="5"/>
      <c r="P124" s="5"/>
      <c r="Q124" s="5"/>
      <c r="R124" s="5"/>
      <c r="S124" s="5"/>
      <c r="T124" s="5"/>
      <c r="U124" s="5"/>
      <c r="V124" s="5"/>
    </row>
    <row r="125" spans="1:22" x14ac:dyDescent="0.25">
      <c r="C125" s="8"/>
      <c r="D125"/>
      <c r="E125" s="4"/>
      <c r="F125" s="4"/>
      <c r="G125" s="5"/>
      <c r="H125" s="5"/>
      <c r="I125" s="5"/>
      <c r="M125" s="5"/>
      <c r="N125" s="5"/>
      <c r="O125" s="5"/>
      <c r="P125" s="5"/>
      <c r="Q125" s="5"/>
      <c r="R125" s="5"/>
      <c r="S125" s="5"/>
      <c r="T125" s="5"/>
      <c r="U125" s="5"/>
      <c r="V125" s="5"/>
    </row>
    <row r="126" spans="1:22" s="41" customFormat="1" x14ac:dyDescent="0.25">
      <c r="A126" s="40" t="s">
        <v>116</v>
      </c>
      <c r="D126" s="42"/>
      <c r="E126" s="42"/>
      <c r="F126" s="42"/>
    </row>
    <row r="127" spans="1:22" x14ac:dyDescent="0.25">
      <c r="B127" s="5"/>
      <c r="C127" s="8" t="s">
        <v>26</v>
      </c>
    </row>
    <row r="128" spans="1:22" ht="32.25" x14ac:dyDescent="0.25">
      <c r="C128" s="23" t="s">
        <v>13</v>
      </c>
      <c r="D128" s="26" t="s">
        <v>21</v>
      </c>
      <c r="E128" s="26" t="s">
        <v>32</v>
      </c>
      <c r="F128" s="23" t="s">
        <v>12</v>
      </c>
      <c r="G128" s="23" t="s">
        <v>15</v>
      </c>
      <c r="H128" s="24" t="s">
        <v>1</v>
      </c>
      <c r="I128" s="25" t="s">
        <v>25</v>
      </c>
      <c r="J128" s="23" t="s">
        <v>2</v>
      </c>
      <c r="K128" s="26" t="s">
        <v>32</v>
      </c>
      <c r="L128" s="26" t="s">
        <v>22</v>
      </c>
      <c r="M128" s="25" t="s">
        <v>7</v>
      </c>
      <c r="N128" s="25" t="s">
        <v>16</v>
      </c>
      <c r="O128" s="25" t="s">
        <v>17</v>
      </c>
      <c r="P128" s="25" t="s">
        <v>18</v>
      </c>
      <c r="Q128" s="26" t="s">
        <v>9</v>
      </c>
      <c r="R128" s="26" t="s">
        <v>23</v>
      </c>
      <c r="S128" s="25" t="s">
        <v>8</v>
      </c>
      <c r="T128" s="25" t="s">
        <v>19</v>
      </c>
      <c r="U128" s="25" t="s">
        <v>20</v>
      </c>
      <c r="V128" s="25" t="s">
        <v>24</v>
      </c>
    </row>
    <row r="129" spans="1:22" x14ac:dyDescent="0.25">
      <c r="A129" t="s">
        <v>51</v>
      </c>
      <c r="C129" s="121" t="s">
        <v>28</v>
      </c>
      <c r="D129" s="10">
        <f>0.023*E129</f>
        <v>2.8087599999999999</v>
      </c>
      <c r="E129" s="10">
        <v>122.12</v>
      </c>
      <c r="F129" s="10">
        <v>1</v>
      </c>
      <c r="G129" s="12">
        <f>D129/E129</f>
        <v>2.3E-2</v>
      </c>
      <c r="H129" s="9" t="s">
        <v>36</v>
      </c>
      <c r="I129" s="77">
        <f>G129*0.1*274.08</f>
        <v>0.63038399999999994</v>
      </c>
      <c r="J129" s="10" t="s">
        <v>31</v>
      </c>
      <c r="K129" s="10">
        <v>262.29000000000002</v>
      </c>
      <c r="L129" s="30">
        <f>G130*K129</f>
        <v>7.2392040000000009</v>
      </c>
      <c r="M129" s="9" t="s">
        <v>30</v>
      </c>
      <c r="N129" s="9">
        <v>57.5</v>
      </c>
      <c r="O129" s="9">
        <v>0.88900000000000001</v>
      </c>
      <c r="P129" s="13">
        <f>N129*O129</f>
        <v>51.1175</v>
      </c>
      <c r="Q129" s="10"/>
      <c r="R129" s="10"/>
      <c r="S129" s="9"/>
      <c r="T129" s="9"/>
      <c r="U129" s="9"/>
      <c r="V129" s="13">
        <f>T129*U129</f>
        <v>0</v>
      </c>
    </row>
    <row r="130" spans="1:22" x14ac:dyDescent="0.25">
      <c r="C130" s="10" t="s">
        <v>34</v>
      </c>
      <c r="D130" s="10">
        <f>E130*G130</f>
        <v>2.984664</v>
      </c>
      <c r="E130" s="10">
        <v>108.14</v>
      </c>
      <c r="F130" s="10">
        <v>1.2</v>
      </c>
      <c r="G130" s="12">
        <f>G129*F130</f>
        <v>2.76E-2</v>
      </c>
      <c r="H130" s="1"/>
      <c r="I130" s="1"/>
      <c r="J130" s="10" t="s">
        <v>90</v>
      </c>
      <c r="K130" s="10">
        <v>322.10000000000002</v>
      </c>
      <c r="L130" s="30">
        <f>(G129*2)*K130</f>
        <v>14.816600000000001</v>
      </c>
      <c r="M130" s="1"/>
      <c r="N130" s="3"/>
      <c r="O130" s="3"/>
      <c r="P130" s="12">
        <f t="shared" ref="P130" si="12">N130*O130</f>
        <v>0</v>
      </c>
      <c r="Q130" s="10"/>
      <c r="R130" s="10"/>
      <c r="S130" s="9"/>
      <c r="T130" s="9"/>
      <c r="U130" s="9"/>
      <c r="V130" s="13">
        <f t="shared" ref="V130" si="13">T130*U130</f>
        <v>0</v>
      </c>
    </row>
    <row r="131" spans="1:22" x14ac:dyDescent="0.25">
      <c r="C131" s="12" t="s">
        <v>4</v>
      </c>
      <c r="D131" s="13">
        <f>SUM(D129:D130)</f>
        <v>5.7934239999999999</v>
      </c>
      <c r="E131" s="13">
        <f>SUM(E129:E130)</f>
        <v>230.26</v>
      </c>
      <c r="F131" s="12"/>
      <c r="G131" s="12">
        <f>SUM(G129:G130)</f>
        <v>5.0599999999999999E-2</v>
      </c>
      <c r="I131" s="32">
        <f>SUM(I129:I130)</f>
        <v>0.63038399999999994</v>
      </c>
      <c r="L131" s="33">
        <f>SUM(L129:L130)</f>
        <v>22.055804000000002</v>
      </c>
      <c r="P131" s="32">
        <f>SUM(P129:P130)</f>
        <v>51.1175</v>
      </c>
      <c r="R131" s="32">
        <f>SUM(R129:R130)</f>
        <v>0</v>
      </c>
      <c r="V131" s="32">
        <f>SUM(V129:V130)</f>
        <v>0</v>
      </c>
    </row>
    <row r="132" spans="1:22" x14ac:dyDescent="0.25">
      <c r="C132" s="5"/>
      <c r="D132" s="4"/>
      <c r="E132" s="4"/>
      <c r="F132" s="4"/>
      <c r="G132" s="5"/>
      <c r="H132" s="5"/>
      <c r="I132" s="5"/>
      <c r="M132" s="5"/>
      <c r="N132" s="5"/>
      <c r="O132" s="5"/>
      <c r="P132" s="5"/>
      <c r="Q132" s="5"/>
      <c r="R132" s="5"/>
      <c r="S132" s="5"/>
      <c r="T132" s="5"/>
      <c r="U132" s="5"/>
      <c r="V132" s="5"/>
    </row>
    <row r="133" spans="1:22" x14ac:dyDescent="0.25">
      <c r="C133" s="5"/>
      <c r="D133" s="4"/>
      <c r="E133" s="4"/>
      <c r="F133" s="4"/>
      <c r="G133" s="5"/>
      <c r="H133" s="5"/>
      <c r="K133" s="14" t="s">
        <v>56</v>
      </c>
      <c r="L133" s="66">
        <f>(T135/G129)*100</f>
        <v>80</v>
      </c>
      <c r="O133" s="5"/>
      <c r="P133" s="5"/>
      <c r="Q133" s="5"/>
      <c r="R133" s="5"/>
      <c r="S133" s="5"/>
    </row>
    <row r="134" spans="1:22" x14ac:dyDescent="0.25">
      <c r="C134" s="5"/>
      <c r="D134" s="4"/>
      <c r="E134" s="4"/>
      <c r="F134" s="4"/>
      <c r="G134" s="5"/>
      <c r="H134" s="5"/>
      <c r="K134" s="7" t="s">
        <v>57</v>
      </c>
      <c r="L134" s="65">
        <f>(S135/(E131)*100)</f>
        <v>92.178407018153393</v>
      </c>
      <c r="R134" s="6" t="s">
        <v>10</v>
      </c>
      <c r="S134" s="6" t="s">
        <v>11</v>
      </c>
      <c r="T134" s="6" t="s">
        <v>0</v>
      </c>
    </row>
    <row r="135" spans="1:22" x14ac:dyDescent="0.25">
      <c r="C135" s="5"/>
      <c r="D135" s="4"/>
      <c r="E135" s="4"/>
      <c r="F135" s="4"/>
      <c r="G135" s="5"/>
      <c r="H135" s="5"/>
      <c r="K135" s="14" t="s">
        <v>58</v>
      </c>
      <c r="L135" s="66">
        <f>(R135/D131)*100</f>
        <v>67.410912786635322</v>
      </c>
      <c r="P135" s="5"/>
      <c r="Q135" s="6" t="s">
        <v>3</v>
      </c>
      <c r="R135" s="11">
        <f>S135*T135</f>
        <v>3.9053999999999998</v>
      </c>
      <c r="S135" s="11">
        <v>212.25</v>
      </c>
      <c r="T135" s="31">
        <f>G129*0.8</f>
        <v>1.84E-2</v>
      </c>
    </row>
    <row r="136" spans="1:22" ht="17.25" x14ac:dyDescent="0.25">
      <c r="C136" s="5"/>
      <c r="D136" s="4"/>
      <c r="E136" s="4"/>
      <c r="F136" s="4"/>
      <c r="G136" s="5"/>
      <c r="H136" s="5"/>
      <c r="K136" s="7" t="s">
        <v>59</v>
      </c>
      <c r="L136" s="16">
        <f>(D131+I131+L131+P131+R131+V131)/R135</f>
        <v>20.38129564193169</v>
      </c>
      <c r="O136" s="5"/>
      <c r="P136" s="5"/>
      <c r="S136" s="69"/>
      <c r="T136" s="4"/>
    </row>
    <row r="137" spans="1:22" ht="17.25" x14ac:dyDescent="0.25">
      <c r="C137" s="5"/>
      <c r="D137" s="4"/>
      <c r="E137" s="4"/>
      <c r="F137" s="4"/>
      <c r="G137" s="5"/>
      <c r="H137" s="5"/>
      <c r="I137" s="5"/>
      <c r="K137" s="17" t="s">
        <v>60</v>
      </c>
      <c r="L137" s="18">
        <f>(D131+I131+L131)/R135</f>
        <v>7.292367491166079</v>
      </c>
      <c r="O137" s="5"/>
      <c r="P137" s="5"/>
      <c r="S137" s="5"/>
    </row>
    <row r="138" spans="1:22" ht="17.25" x14ac:dyDescent="0.25">
      <c r="C138" s="5"/>
      <c r="D138" s="4"/>
      <c r="E138" s="4"/>
      <c r="F138" s="4"/>
      <c r="G138" s="5"/>
      <c r="H138" s="5"/>
      <c r="I138" s="5"/>
      <c r="K138" s="19" t="s">
        <v>61</v>
      </c>
      <c r="L138" s="20">
        <f>(P131+V131)/R135</f>
        <v>13.088928150765607</v>
      </c>
      <c r="M138" s="5"/>
      <c r="N138" s="115" t="s">
        <v>131</v>
      </c>
      <c r="O138" s="17">
        <f>G129/N129*1000</f>
        <v>0.4</v>
      </c>
      <c r="P138" s="5"/>
      <c r="U138" s="5"/>
      <c r="V138" s="5"/>
    </row>
    <row r="139" spans="1:22" x14ac:dyDescent="0.25">
      <c r="C139" s="8"/>
      <c r="D139"/>
      <c r="E139" s="4"/>
      <c r="F139" s="4"/>
      <c r="G139" s="5"/>
      <c r="H139" s="5"/>
      <c r="I139" s="5"/>
      <c r="K139" s="5"/>
      <c r="L139" s="5"/>
      <c r="M139" s="5"/>
      <c r="N139" s="5"/>
      <c r="O139" s="5"/>
      <c r="P139" s="5"/>
      <c r="Q139" s="5"/>
      <c r="R139" s="5"/>
      <c r="S139" s="5"/>
      <c r="T139" s="5"/>
      <c r="U139" s="5"/>
      <c r="V139" s="5"/>
    </row>
    <row r="140" spans="1:22" x14ac:dyDescent="0.25">
      <c r="B140" s="8"/>
      <c r="C140" s="8" t="s">
        <v>26</v>
      </c>
    </row>
    <row r="141" spans="1:22" ht="32.25" x14ac:dyDescent="0.25">
      <c r="C141" s="23" t="s">
        <v>13</v>
      </c>
      <c r="D141" s="26" t="s">
        <v>21</v>
      </c>
      <c r="E141" s="26" t="s">
        <v>32</v>
      </c>
      <c r="F141" s="23" t="s">
        <v>12</v>
      </c>
      <c r="G141" s="23" t="s">
        <v>15</v>
      </c>
      <c r="H141" s="24" t="s">
        <v>1</v>
      </c>
      <c r="I141" s="25" t="s">
        <v>25</v>
      </c>
      <c r="J141" s="23" t="s">
        <v>2</v>
      </c>
      <c r="K141" s="26" t="s">
        <v>32</v>
      </c>
      <c r="L141" s="26" t="s">
        <v>22</v>
      </c>
      <c r="M141" s="25" t="s">
        <v>7</v>
      </c>
      <c r="N141" s="25" t="s">
        <v>16</v>
      </c>
      <c r="O141" s="25" t="s">
        <v>17</v>
      </c>
      <c r="P141" s="25" t="s">
        <v>18</v>
      </c>
      <c r="Q141" s="26" t="s">
        <v>9</v>
      </c>
      <c r="R141" s="26" t="s">
        <v>23</v>
      </c>
      <c r="S141" s="25" t="s">
        <v>8</v>
      </c>
      <c r="T141" s="25" t="s">
        <v>19</v>
      </c>
      <c r="U141" s="25" t="s">
        <v>20</v>
      </c>
      <c r="V141" s="25" t="s">
        <v>24</v>
      </c>
    </row>
    <row r="142" spans="1:22" x14ac:dyDescent="0.25">
      <c r="A142" t="s">
        <v>52</v>
      </c>
      <c r="C142" s="121" t="s">
        <v>33</v>
      </c>
      <c r="D142" s="10">
        <f>0.023*E142</f>
        <v>3.6011099999999998</v>
      </c>
      <c r="E142" s="10">
        <v>156.57</v>
      </c>
      <c r="F142" s="10">
        <v>1</v>
      </c>
      <c r="G142" s="29">
        <f>D142/E142</f>
        <v>2.3E-2</v>
      </c>
      <c r="H142" s="9" t="s">
        <v>36</v>
      </c>
      <c r="I142" s="77">
        <f>G142*0.1*274.08</f>
        <v>0.63038399999999994</v>
      </c>
      <c r="J142" s="10" t="s">
        <v>31</v>
      </c>
      <c r="K142" s="10">
        <v>262.29000000000002</v>
      </c>
      <c r="L142" s="30">
        <f>G143*K142</f>
        <v>7.2392040000000009</v>
      </c>
      <c r="M142" s="9" t="s">
        <v>30</v>
      </c>
      <c r="N142" s="9">
        <v>57.5</v>
      </c>
      <c r="O142" s="9">
        <v>0.88900000000000001</v>
      </c>
      <c r="P142" s="13">
        <f>N142*O142</f>
        <v>51.1175</v>
      </c>
      <c r="Q142" s="10"/>
      <c r="R142" s="10"/>
      <c r="S142" s="9"/>
      <c r="T142" s="9"/>
      <c r="U142" s="9"/>
      <c r="V142" s="13">
        <f>T142*U142</f>
        <v>0</v>
      </c>
    </row>
    <row r="143" spans="1:22" x14ac:dyDescent="0.25">
      <c r="C143" s="10" t="s">
        <v>34</v>
      </c>
      <c r="D143" s="10">
        <f>E143*G143</f>
        <v>2.984664</v>
      </c>
      <c r="E143" s="10">
        <v>108.14</v>
      </c>
      <c r="F143" s="10">
        <v>1.2</v>
      </c>
      <c r="G143" s="29">
        <f>G142*F143</f>
        <v>2.76E-2</v>
      </c>
      <c r="H143" s="1"/>
      <c r="I143" s="1"/>
      <c r="J143" s="10" t="s">
        <v>90</v>
      </c>
      <c r="K143" s="10">
        <v>322.10000000000002</v>
      </c>
      <c r="L143" s="30">
        <f>(G142*2)*K143</f>
        <v>14.816600000000001</v>
      </c>
      <c r="M143" s="1"/>
      <c r="N143" s="3"/>
      <c r="O143" s="3"/>
      <c r="P143" s="12">
        <f t="shared" ref="P143" si="14">N143*O143</f>
        <v>0</v>
      </c>
      <c r="Q143" s="10"/>
      <c r="R143" s="10"/>
      <c r="S143" s="9"/>
      <c r="T143" s="9"/>
      <c r="U143" s="9"/>
      <c r="V143" s="13">
        <f t="shared" ref="V143" si="15">T143*U143</f>
        <v>0</v>
      </c>
    </row>
    <row r="144" spans="1:22" x14ac:dyDescent="0.25">
      <c r="C144" s="12" t="s">
        <v>4</v>
      </c>
      <c r="D144" s="13">
        <f>SUM(D142:D143)</f>
        <v>6.5857739999999998</v>
      </c>
      <c r="E144" s="13">
        <f>SUM(E142:E143)</f>
        <v>264.70999999999998</v>
      </c>
      <c r="F144" s="12"/>
      <c r="G144" s="29">
        <f>SUM(G142:G143)</f>
        <v>5.0599999999999999E-2</v>
      </c>
      <c r="I144" s="32">
        <f>SUM(I142:I143)</f>
        <v>0.63038399999999994</v>
      </c>
      <c r="L144" s="33">
        <f>SUM(L142:L143)</f>
        <v>22.055804000000002</v>
      </c>
      <c r="P144" s="32">
        <f>SUM(P142:P143)</f>
        <v>51.1175</v>
      </c>
      <c r="R144" s="32">
        <f>SUM(R142:R143)</f>
        <v>0</v>
      </c>
      <c r="V144" s="32">
        <f>SUM(V142:V143)</f>
        <v>0</v>
      </c>
    </row>
    <row r="145" spans="1:22" x14ac:dyDescent="0.25">
      <c r="C145" s="5"/>
      <c r="D145" s="4"/>
      <c r="E145" s="4"/>
      <c r="F145" s="4"/>
      <c r="G145" s="5"/>
      <c r="H145" s="5"/>
      <c r="I145" s="5"/>
      <c r="M145" s="5"/>
      <c r="N145" s="5"/>
      <c r="O145" s="5"/>
      <c r="P145" s="5"/>
      <c r="Q145" s="5"/>
      <c r="R145" s="5"/>
      <c r="S145" s="5"/>
      <c r="T145" s="5"/>
      <c r="U145" s="5"/>
      <c r="V145" s="5"/>
    </row>
    <row r="146" spans="1:22" x14ac:dyDescent="0.25">
      <c r="B146" s="5"/>
      <c r="C146" s="5"/>
      <c r="D146" s="4"/>
      <c r="E146" s="4"/>
      <c r="F146" s="4"/>
      <c r="G146" s="5"/>
      <c r="H146" s="5"/>
      <c r="K146" s="14" t="s">
        <v>56</v>
      </c>
      <c r="L146" s="66">
        <f>(T148/G142)*100</f>
        <v>80</v>
      </c>
      <c r="O146" s="5"/>
      <c r="P146" s="5"/>
      <c r="Q146" s="5"/>
      <c r="R146" s="5"/>
      <c r="S146" s="5"/>
    </row>
    <row r="147" spans="1:22" x14ac:dyDescent="0.25">
      <c r="B147" s="5"/>
      <c r="C147" s="5"/>
      <c r="D147" s="4"/>
      <c r="E147" s="4"/>
      <c r="F147" s="4"/>
      <c r="G147" s="5"/>
      <c r="H147" s="5"/>
      <c r="K147" s="7" t="s">
        <v>57</v>
      </c>
      <c r="L147" s="65">
        <f>(S148/(E144)*100)</f>
        <v>93.19255033810586</v>
      </c>
      <c r="R147" s="6" t="s">
        <v>10</v>
      </c>
      <c r="S147" s="6" t="s">
        <v>11</v>
      </c>
      <c r="T147" s="6" t="s">
        <v>0</v>
      </c>
    </row>
    <row r="148" spans="1:22" x14ac:dyDescent="0.25">
      <c r="B148" s="5"/>
      <c r="C148" s="5"/>
      <c r="D148" s="4"/>
      <c r="E148" s="4"/>
      <c r="F148" s="4"/>
      <c r="G148" s="5"/>
      <c r="H148" s="5"/>
      <c r="K148" s="14" t="s">
        <v>58</v>
      </c>
      <c r="L148" s="66">
        <f>(R148/D144)*100</f>
        <v>68.922741654967197</v>
      </c>
      <c r="P148" s="5"/>
      <c r="Q148" s="6" t="s">
        <v>3</v>
      </c>
      <c r="R148" s="11">
        <f>S148*T148</f>
        <v>4.5390959999999998</v>
      </c>
      <c r="S148" s="11">
        <v>246.69</v>
      </c>
      <c r="T148" s="31">
        <f>G142*0.8</f>
        <v>1.84E-2</v>
      </c>
    </row>
    <row r="149" spans="1:22" ht="17.25" x14ac:dyDescent="0.25">
      <c r="B149" s="5"/>
      <c r="C149" s="5"/>
      <c r="D149" s="4"/>
      <c r="E149" s="4"/>
      <c r="F149" s="4"/>
      <c r="G149" s="5"/>
      <c r="H149" s="5"/>
      <c r="K149" s="7" t="s">
        <v>59</v>
      </c>
      <c r="L149" s="16">
        <f>(D144+I144+L144+P144+R144+V144)/R148</f>
        <v>17.710456443309418</v>
      </c>
      <c r="O149" s="5"/>
      <c r="P149" s="5"/>
      <c r="S149" s="69"/>
      <c r="T149" s="4"/>
    </row>
    <row r="150" spans="1:22" ht="17.25" x14ac:dyDescent="0.25">
      <c r="B150" s="5"/>
      <c r="C150" s="5"/>
      <c r="D150" s="4"/>
      <c r="E150" s="4"/>
      <c r="F150" s="4"/>
      <c r="G150" s="5"/>
      <c r="H150" s="5"/>
      <c r="I150" s="5"/>
      <c r="K150" s="17" t="s">
        <v>60</v>
      </c>
      <c r="L150" s="18">
        <f>(D144+I144+L144)/R148</f>
        <v>6.4488528112205605</v>
      </c>
      <c r="O150" s="5"/>
      <c r="P150" s="5"/>
      <c r="S150" s="5"/>
    </row>
    <row r="151" spans="1:22" ht="17.25" x14ac:dyDescent="0.25">
      <c r="B151" s="5"/>
      <c r="C151" s="5"/>
      <c r="D151" s="4"/>
      <c r="E151" s="4"/>
      <c r="F151" s="4"/>
      <c r="G151" s="5"/>
      <c r="H151" s="5"/>
      <c r="I151" s="5"/>
      <c r="K151" s="19" t="s">
        <v>61</v>
      </c>
      <c r="L151" s="20">
        <f>(P144+V144)/R148</f>
        <v>11.261603632088857</v>
      </c>
      <c r="M151" s="5"/>
      <c r="N151" s="5"/>
      <c r="O151" s="5"/>
      <c r="P151" s="5"/>
      <c r="U151" s="5"/>
      <c r="V151" s="5"/>
    </row>
    <row r="152" spans="1:22" x14ac:dyDescent="0.25">
      <c r="B152" s="5"/>
      <c r="C152" s="8"/>
      <c r="D152"/>
      <c r="E152" s="4"/>
      <c r="F152" s="4"/>
      <c r="G152" s="5"/>
      <c r="H152" s="5"/>
      <c r="I152" s="5"/>
      <c r="K152" s="5"/>
      <c r="L152" s="5"/>
      <c r="M152" s="5"/>
      <c r="N152" s="5"/>
      <c r="O152" s="5"/>
      <c r="P152" s="5"/>
      <c r="Q152" s="5"/>
      <c r="R152" s="5"/>
      <c r="S152" s="5"/>
      <c r="T152" s="5"/>
      <c r="U152" s="5"/>
      <c r="V152" s="5"/>
    </row>
    <row r="153" spans="1:22" x14ac:dyDescent="0.25">
      <c r="B153" s="5"/>
      <c r="C153" s="8" t="s">
        <v>26</v>
      </c>
    </row>
    <row r="154" spans="1:22" ht="32.25" x14ac:dyDescent="0.25">
      <c r="C154" s="23" t="s">
        <v>13</v>
      </c>
      <c r="D154" s="26" t="s">
        <v>21</v>
      </c>
      <c r="E154" s="26" t="s">
        <v>32</v>
      </c>
      <c r="F154" s="23" t="s">
        <v>12</v>
      </c>
      <c r="G154" s="23" t="s">
        <v>15</v>
      </c>
      <c r="H154" s="24" t="s">
        <v>1</v>
      </c>
      <c r="I154" s="25" t="s">
        <v>25</v>
      </c>
      <c r="J154" s="23" t="s">
        <v>2</v>
      </c>
      <c r="K154" s="26" t="s">
        <v>32</v>
      </c>
      <c r="L154" s="26" t="s">
        <v>22</v>
      </c>
      <c r="M154" s="25" t="s">
        <v>7</v>
      </c>
      <c r="N154" s="25" t="s">
        <v>16</v>
      </c>
      <c r="O154" s="25" t="s">
        <v>17</v>
      </c>
      <c r="P154" s="25" t="s">
        <v>18</v>
      </c>
      <c r="Q154" s="26" t="s">
        <v>9</v>
      </c>
      <c r="R154" s="26" t="s">
        <v>23</v>
      </c>
      <c r="S154" s="25" t="s">
        <v>8</v>
      </c>
      <c r="T154" s="25" t="s">
        <v>19</v>
      </c>
      <c r="U154" s="25" t="s">
        <v>20</v>
      </c>
      <c r="V154" s="25" t="s">
        <v>24</v>
      </c>
    </row>
    <row r="155" spans="1:22" x14ac:dyDescent="0.25">
      <c r="A155" t="s">
        <v>53</v>
      </c>
      <c r="C155" s="121" t="s">
        <v>35</v>
      </c>
      <c r="D155" s="10">
        <f>0.023*E155</f>
        <v>4.8799099999999997</v>
      </c>
      <c r="E155" s="10">
        <v>212.17</v>
      </c>
      <c r="F155" s="10">
        <v>1</v>
      </c>
      <c r="G155" s="29">
        <f>D155/E155</f>
        <v>2.3E-2</v>
      </c>
      <c r="H155" s="9" t="s">
        <v>36</v>
      </c>
      <c r="I155" s="77">
        <f>G155*0.1*274.08</f>
        <v>0.63038399999999994</v>
      </c>
      <c r="J155" s="10" t="s">
        <v>31</v>
      </c>
      <c r="K155" s="10">
        <v>262.29000000000002</v>
      </c>
      <c r="L155" s="30">
        <f>G156*K155</f>
        <v>7.2392040000000009</v>
      </c>
      <c r="M155" s="9" t="s">
        <v>30</v>
      </c>
      <c r="N155" s="9">
        <v>57.5</v>
      </c>
      <c r="O155" s="9">
        <v>0.88900000000000001</v>
      </c>
      <c r="P155" s="13">
        <f>N155*O155</f>
        <v>51.1175</v>
      </c>
      <c r="Q155" s="10"/>
      <c r="R155" s="10"/>
      <c r="S155" s="9"/>
      <c r="T155" s="9"/>
      <c r="U155" s="9"/>
      <c r="V155" s="13">
        <f>T155*U155</f>
        <v>0</v>
      </c>
    </row>
    <row r="156" spans="1:22" x14ac:dyDescent="0.25">
      <c r="C156" s="10" t="s">
        <v>34</v>
      </c>
      <c r="D156" s="10">
        <f>E156*G156</f>
        <v>2.984664</v>
      </c>
      <c r="E156" s="10">
        <v>108.14</v>
      </c>
      <c r="F156" s="10">
        <v>1.2</v>
      </c>
      <c r="G156" s="29">
        <f>G155*F156</f>
        <v>2.76E-2</v>
      </c>
      <c r="H156" s="1"/>
      <c r="I156" s="1"/>
      <c r="J156" s="10" t="s">
        <v>90</v>
      </c>
      <c r="K156" s="10">
        <v>322.10000000000002</v>
      </c>
      <c r="L156" s="30">
        <f>(G155*2)*K156</f>
        <v>14.816600000000001</v>
      </c>
      <c r="M156" s="1"/>
      <c r="N156" s="3"/>
      <c r="O156" s="3"/>
      <c r="P156" s="12">
        <f t="shared" ref="P156" si="16">N156*O156</f>
        <v>0</v>
      </c>
      <c r="Q156" s="10"/>
      <c r="R156" s="10"/>
      <c r="S156" s="9"/>
      <c r="T156" s="9"/>
      <c r="U156" s="9"/>
      <c r="V156" s="13">
        <f t="shared" ref="V156" si="17">T156*U156</f>
        <v>0</v>
      </c>
    </row>
    <row r="157" spans="1:22" x14ac:dyDescent="0.25">
      <c r="C157" s="12" t="s">
        <v>4</v>
      </c>
      <c r="D157" s="13">
        <f>SUM(D155:D156)</f>
        <v>7.8645739999999993</v>
      </c>
      <c r="E157" s="13">
        <f>SUM(E155:E156)</f>
        <v>320.31</v>
      </c>
      <c r="F157" s="12"/>
      <c r="G157" s="29">
        <f>SUM(G155:G156)</f>
        <v>5.0599999999999999E-2</v>
      </c>
      <c r="I157" s="32">
        <f>SUM(I155:I156)</f>
        <v>0.63038399999999994</v>
      </c>
      <c r="L157" s="33">
        <f>SUM(L155:L156)</f>
        <v>22.055804000000002</v>
      </c>
      <c r="P157" s="32">
        <f>SUM(P155:P156)</f>
        <v>51.1175</v>
      </c>
      <c r="R157" s="32">
        <f>SUM(R155:R156)</f>
        <v>0</v>
      </c>
      <c r="V157" s="32">
        <f>SUM(V155:V156)</f>
        <v>0</v>
      </c>
    </row>
    <row r="158" spans="1:22" x14ac:dyDescent="0.25">
      <c r="C158" s="5"/>
      <c r="D158" s="4"/>
      <c r="E158" s="4"/>
      <c r="F158" s="4"/>
      <c r="G158" s="5"/>
      <c r="H158" s="5"/>
      <c r="I158" s="5"/>
      <c r="M158" s="5"/>
      <c r="N158" s="5"/>
      <c r="O158" s="5"/>
      <c r="P158" s="5"/>
      <c r="Q158" s="5"/>
      <c r="R158" s="5"/>
      <c r="S158" s="5"/>
      <c r="T158" s="5"/>
      <c r="U158" s="5"/>
      <c r="V158" s="5"/>
    </row>
    <row r="159" spans="1:22" x14ac:dyDescent="0.25">
      <c r="C159" s="5"/>
      <c r="D159" s="4"/>
      <c r="E159" s="4"/>
      <c r="F159" s="4"/>
      <c r="G159" s="5"/>
      <c r="H159" s="5"/>
      <c r="K159" s="14" t="s">
        <v>56</v>
      </c>
      <c r="L159" s="66">
        <f>(T161/G155)*100</f>
        <v>80</v>
      </c>
      <c r="O159" s="5"/>
      <c r="P159" s="5"/>
      <c r="Q159" s="5"/>
      <c r="R159" s="5"/>
      <c r="S159" s="5"/>
    </row>
    <row r="160" spans="1:22" x14ac:dyDescent="0.25">
      <c r="C160" s="5"/>
      <c r="D160" s="4"/>
      <c r="E160" s="4"/>
      <c r="F160" s="4"/>
      <c r="G160" s="5"/>
      <c r="H160" s="5"/>
      <c r="K160" s="7" t="s">
        <v>57</v>
      </c>
      <c r="L160" s="65">
        <f>(S161/(E157)*100)</f>
        <v>94.358590115825294</v>
      </c>
      <c r="R160" s="6" t="s">
        <v>10</v>
      </c>
      <c r="S160" s="6" t="s">
        <v>11</v>
      </c>
      <c r="T160" s="6" t="s">
        <v>0</v>
      </c>
    </row>
    <row r="161" spans="1:22" x14ac:dyDescent="0.25">
      <c r="C161" s="5"/>
      <c r="D161" s="4"/>
      <c r="E161" s="4"/>
      <c r="F161" s="4"/>
      <c r="G161" s="5"/>
      <c r="H161" s="5"/>
      <c r="K161" s="14" t="s">
        <v>58</v>
      </c>
      <c r="L161" s="66">
        <f>(R161/D157)*100</f>
        <v>70.712234381671536</v>
      </c>
      <c r="P161" s="5"/>
      <c r="Q161" s="6" t="s">
        <v>3</v>
      </c>
      <c r="R161" s="11">
        <f>S161*T161</f>
        <v>5.5612159999999999</v>
      </c>
      <c r="S161" s="11">
        <v>302.24</v>
      </c>
      <c r="T161" s="31">
        <f>G155*0.8</f>
        <v>1.84E-2</v>
      </c>
    </row>
    <row r="162" spans="1:22" ht="17.25" x14ac:dyDescent="0.25">
      <c r="C162" s="5"/>
      <c r="D162" s="4"/>
      <c r="E162" s="4"/>
      <c r="F162" s="4"/>
      <c r="G162" s="5"/>
      <c r="H162" s="5"/>
      <c r="K162" s="7" t="s">
        <v>59</v>
      </c>
      <c r="L162" s="16">
        <f>(D157+I157+L157+P157+R157+V157)/R161</f>
        <v>14.6853245764955</v>
      </c>
      <c r="O162" s="5"/>
      <c r="P162" s="5"/>
      <c r="S162" s="69"/>
      <c r="T162" s="4"/>
    </row>
    <row r="163" spans="1:22" ht="17.25" x14ac:dyDescent="0.25">
      <c r="C163" s="5"/>
      <c r="D163" s="4"/>
      <c r="E163" s="4"/>
      <c r="F163" s="4"/>
      <c r="G163" s="5"/>
      <c r="H163" s="5"/>
      <c r="I163" s="5"/>
      <c r="K163" s="17" t="s">
        <v>60</v>
      </c>
      <c r="L163" s="18">
        <f>(D157+I157+L157)/R161</f>
        <v>5.4935399020645841</v>
      </c>
      <c r="O163" s="5"/>
      <c r="P163" s="5"/>
      <c r="S163" s="5"/>
    </row>
    <row r="164" spans="1:22" ht="17.25" x14ac:dyDescent="0.25">
      <c r="C164" s="5"/>
      <c r="D164" s="4"/>
      <c r="E164" s="4"/>
      <c r="F164" s="4"/>
      <c r="G164" s="5"/>
      <c r="H164" s="5"/>
      <c r="I164" s="5"/>
      <c r="K164" s="19" t="s">
        <v>61</v>
      </c>
      <c r="L164" s="20">
        <f>(P157+V157)/R161</f>
        <v>9.1917846744309166</v>
      </c>
      <c r="M164" s="5"/>
      <c r="N164" s="5"/>
      <c r="O164" s="5"/>
      <c r="P164" s="5"/>
      <c r="U164" s="5"/>
      <c r="V164" s="5"/>
    </row>
    <row r="165" spans="1:22" x14ac:dyDescent="0.25">
      <c r="C165" s="8"/>
      <c r="D165"/>
      <c r="E165" s="4"/>
      <c r="F165" s="4"/>
      <c r="G165" s="5"/>
      <c r="H165" s="5"/>
      <c r="I165" s="5"/>
      <c r="K165" s="5"/>
      <c r="L165" s="5"/>
      <c r="M165" s="5"/>
      <c r="N165" s="5"/>
      <c r="O165" s="5"/>
      <c r="P165" s="5"/>
      <c r="Q165" s="5"/>
      <c r="R165" s="5"/>
      <c r="S165" s="5"/>
      <c r="T165" s="5"/>
      <c r="U165" s="5"/>
      <c r="V165" s="5"/>
    </row>
    <row r="166" spans="1:22" x14ac:dyDescent="0.25">
      <c r="B166" s="5"/>
      <c r="C166" s="8" t="s">
        <v>26</v>
      </c>
    </row>
    <row r="167" spans="1:22" ht="32.25" x14ac:dyDescent="0.25">
      <c r="C167" s="23" t="s">
        <v>13</v>
      </c>
      <c r="D167" s="26" t="s">
        <v>21</v>
      </c>
      <c r="E167" s="26" t="s">
        <v>32</v>
      </c>
      <c r="F167" s="23" t="s">
        <v>12</v>
      </c>
      <c r="G167" s="23" t="s">
        <v>15</v>
      </c>
      <c r="H167" s="24" t="s">
        <v>1</v>
      </c>
      <c r="I167" s="25" t="s">
        <v>25</v>
      </c>
      <c r="J167" s="23" t="s">
        <v>2</v>
      </c>
      <c r="K167" s="26" t="s">
        <v>32</v>
      </c>
      <c r="L167" s="26" t="s">
        <v>22</v>
      </c>
      <c r="M167" s="25" t="s">
        <v>7</v>
      </c>
      <c r="N167" s="25" t="s">
        <v>16</v>
      </c>
      <c r="O167" s="25" t="s">
        <v>17</v>
      </c>
      <c r="P167" s="25" t="s">
        <v>18</v>
      </c>
      <c r="Q167" s="26" t="s">
        <v>9</v>
      </c>
      <c r="R167" s="26" t="s">
        <v>23</v>
      </c>
      <c r="S167" s="25" t="s">
        <v>8</v>
      </c>
      <c r="T167" s="25" t="s">
        <v>19</v>
      </c>
      <c r="U167" s="25" t="s">
        <v>20</v>
      </c>
      <c r="V167" s="25" t="s">
        <v>24</v>
      </c>
    </row>
    <row r="168" spans="1:22" ht="30" x14ac:dyDescent="0.25">
      <c r="A168" t="s">
        <v>54</v>
      </c>
      <c r="C168" s="123" t="s">
        <v>132</v>
      </c>
      <c r="D168" s="10">
        <f>0.023*E168</f>
        <v>7.1477099999999991</v>
      </c>
      <c r="E168" s="10">
        <v>310.77</v>
      </c>
      <c r="F168" s="10">
        <v>1</v>
      </c>
      <c r="G168" s="29">
        <f>D168/E168</f>
        <v>2.3E-2</v>
      </c>
      <c r="H168" s="9" t="s">
        <v>36</v>
      </c>
      <c r="I168" s="77">
        <f>G168*0.1*274.08</f>
        <v>0.63038399999999994</v>
      </c>
      <c r="J168" s="10" t="s">
        <v>31</v>
      </c>
      <c r="K168" s="10">
        <v>262.29000000000002</v>
      </c>
      <c r="L168" s="30">
        <f>G169*K168</f>
        <v>7.2392040000000009</v>
      </c>
      <c r="M168" s="9" t="s">
        <v>30</v>
      </c>
      <c r="N168" s="9">
        <v>57.5</v>
      </c>
      <c r="O168" s="9">
        <v>0.88900000000000001</v>
      </c>
      <c r="P168" s="13">
        <f>N168*O168</f>
        <v>51.1175</v>
      </c>
      <c r="Q168" s="10"/>
      <c r="R168" s="10"/>
      <c r="S168" s="9"/>
      <c r="T168" s="9"/>
      <c r="U168" s="9"/>
      <c r="V168" s="13">
        <f>T168*U168</f>
        <v>0</v>
      </c>
    </row>
    <row r="169" spans="1:22" x14ac:dyDescent="0.25">
      <c r="C169" s="10" t="s">
        <v>34</v>
      </c>
      <c r="D169" s="10">
        <f>E169*G169</f>
        <v>2.984664</v>
      </c>
      <c r="E169" s="10">
        <v>108.14</v>
      </c>
      <c r="F169" s="10">
        <v>1.2</v>
      </c>
      <c r="G169" s="29">
        <f>G168*F169</f>
        <v>2.76E-2</v>
      </c>
      <c r="H169" s="1"/>
      <c r="I169" s="1"/>
      <c r="J169" s="10" t="s">
        <v>90</v>
      </c>
      <c r="K169" s="10">
        <v>322.10000000000002</v>
      </c>
      <c r="L169" s="30">
        <f>(G168*2)*K169</f>
        <v>14.816600000000001</v>
      </c>
      <c r="M169" s="1"/>
      <c r="N169" s="3"/>
      <c r="O169" s="3"/>
      <c r="P169" s="12">
        <f t="shared" ref="P169" si="18">N169*O169</f>
        <v>0</v>
      </c>
      <c r="Q169" s="10"/>
      <c r="R169" s="10"/>
      <c r="S169" s="9"/>
      <c r="T169" s="9"/>
      <c r="U169" s="9"/>
      <c r="V169" s="13">
        <f t="shared" ref="V169" si="19">T169*U169</f>
        <v>0</v>
      </c>
    </row>
    <row r="170" spans="1:22" x14ac:dyDescent="0.25">
      <c r="C170" s="12" t="s">
        <v>4</v>
      </c>
      <c r="D170" s="13">
        <f>SUM(D168:D169)</f>
        <v>10.132373999999999</v>
      </c>
      <c r="E170" s="13">
        <f>SUM(E168:E169)</f>
        <v>418.90999999999997</v>
      </c>
      <c r="F170" s="12"/>
      <c r="G170" s="29">
        <f>SUM(G168:G169)</f>
        <v>5.0599999999999999E-2</v>
      </c>
      <c r="I170" s="32">
        <f>SUM(I168:I169)</f>
        <v>0.63038399999999994</v>
      </c>
      <c r="L170" s="33">
        <f>SUM(L168:L169)</f>
        <v>22.055804000000002</v>
      </c>
      <c r="P170" s="32">
        <f>SUM(P168:P169)</f>
        <v>51.1175</v>
      </c>
      <c r="R170" s="32">
        <f>SUM(R168:R169)</f>
        <v>0</v>
      </c>
      <c r="V170" s="32">
        <f>SUM(V168:V169)</f>
        <v>0</v>
      </c>
    </row>
    <row r="171" spans="1:22" x14ac:dyDescent="0.25">
      <c r="C171" s="5"/>
      <c r="D171" s="4"/>
      <c r="E171" s="4"/>
      <c r="F171" s="4"/>
      <c r="G171" s="5"/>
      <c r="H171" s="5"/>
      <c r="I171" s="5"/>
      <c r="M171" s="5"/>
      <c r="N171" s="5"/>
      <c r="O171" s="5"/>
      <c r="P171" s="5"/>
      <c r="Q171" s="5"/>
      <c r="R171" s="5"/>
      <c r="S171" s="5"/>
      <c r="T171" s="5"/>
      <c r="U171" s="5"/>
      <c r="V171" s="5"/>
    </row>
    <row r="172" spans="1:22" x14ac:dyDescent="0.25">
      <c r="C172" s="5"/>
      <c r="D172" s="4"/>
      <c r="E172" s="4"/>
      <c r="F172" s="4"/>
      <c r="G172" s="5"/>
      <c r="H172" s="5"/>
      <c r="K172" s="14" t="s">
        <v>56</v>
      </c>
      <c r="L172" s="66">
        <f>(T174/G168)*100</f>
        <v>80</v>
      </c>
      <c r="O172" s="5"/>
      <c r="P172" s="5"/>
      <c r="Q172" s="5"/>
      <c r="R172" s="5"/>
      <c r="S172" s="5"/>
    </row>
    <row r="173" spans="1:22" x14ac:dyDescent="0.25">
      <c r="C173" s="5"/>
      <c r="D173" s="4"/>
      <c r="E173" s="4"/>
      <c r="F173" s="4"/>
      <c r="G173" s="5"/>
      <c r="H173" s="5"/>
      <c r="K173" s="7" t="s">
        <v>57</v>
      </c>
      <c r="L173" s="65">
        <f>(S174/(E170)*100)</f>
        <v>95.700747177197968</v>
      </c>
      <c r="R173" s="6" t="s">
        <v>10</v>
      </c>
      <c r="S173" s="6" t="s">
        <v>11</v>
      </c>
      <c r="T173" s="6" t="s">
        <v>0</v>
      </c>
    </row>
    <row r="174" spans="1:22" x14ac:dyDescent="0.25">
      <c r="C174" s="5"/>
      <c r="D174" s="4"/>
      <c r="E174" s="4"/>
      <c r="F174" s="4"/>
      <c r="G174" s="5"/>
      <c r="H174" s="5"/>
      <c r="K174" s="14" t="s">
        <v>58</v>
      </c>
      <c r="L174" s="66">
        <f>(R174/D170)*100</f>
        <v>72.801892231771163</v>
      </c>
      <c r="P174" s="5"/>
      <c r="Q174" s="6" t="s">
        <v>3</v>
      </c>
      <c r="R174" s="11">
        <f>S174*T174</f>
        <v>7.3765599999999996</v>
      </c>
      <c r="S174" s="11">
        <v>400.9</v>
      </c>
      <c r="T174" s="31">
        <f>G168*0.8</f>
        <v>1.84E-2</v>
      </c>
    </row>
    <row r="175" spans="1:22" ht="17.25" x14ac:dyDescent="0.25">
      <c r="C175" s="5"/>
      <c r="D175" s="4"/>
      <c r="E175" s="4"/>
      <c r="F175" s="4"/>
      <c r="G175" s="5"/>
      <c r="H175" s="5"/>
      <c r="K175" s="7" t="s">
        <v>59</v>
      </c>
      <c r="L175" s="16">
        <f>(D170+I170+L170+P170+R170+V170)/R174</f>
        <v>11.378754053379895</v>
      </c>
      <c r="O175" s="5"/>
      <c r="P175" s="5"/>
      <c r="S175" s="69"/>
      <c r="T175" s="4"/>
    </row>
    <row r="176" spans="1:22" ht="17.25" x14ac:dyDescent="0.25">
      <c r="C176" s="5"/>
      <c r="D176" s="4"/>
      <c r="E176" s="4"/>
      <c r="F176" s="4"/>
      <c r="G176" s="5"/>
      <c r="H176" s="5"/>
      <c r="I176" s="5"/>
      <c r="K176" s="17" t="s">
        <v>60</v>
      </c>
      <c r="L176" s="18">
        <f>(D170+I170+L170)/R174</f>
        <v>4.4490334247942132</v>
      </c>
      <c r="O176" s="5"/>
      <c r="P176" s="5"/>
      <c r="S176" s="5"/>
    </row>
    <row r="177" spans="1:22" ht="17.25" x14ac:dyDescent="0.25">
      <c r="C177" s="5"/>
      <c r="D177" s="4"/>
      <c r="E177" s="4"/>
      <c r="F177" s="4"/>
      <c r="G177" s="5"/>
      <c r="H177" s="5"/>
      <c r="I177" s="5"/>
      <c r="K177" s="19" t="s">
        <v>61</v>
      </c>
      <c r="L177" s="20">
        <f>(P170+V170)/R174</f>
        <v>6.9297206285856827</v>
      </c>
      <c r="M177" s="5"/>
      <c r="N177" s="5"/>
      <c r="O177" s="5"/>
      <c r="P177" s="5"/>
      <c r="U177" s="5"/>
      <c r="V177" s="5"/>
    </row>
    <row r="178" spans="1:22" x14ac:dyDescent="0.25">
      <c r="C178" s="8"/>
      <c r="D178"/>
      <c r="E178" s="4"/>
      <c r="F178" s="4"/>
      <c r="G178" s="5"/>
      <c r="H178" s="5"/>
      <c r="I178" s="5"/>
      <c r="K178" s="5"/>
      <c r="L178" s="5"/>
      <c r="M178" s="5"/>
      <c r="N178" s="5"/>
      <c r="O178" s="5"/>
      <c r="P178" s="5"/>
      <c r="Q178" s="5"/>
      <c r="R178" s="5"/>
      <c r="S178" s="5"/>
      <c r="T178" s="5"/>
      <c r="U178" s="5"/>
      <c r="V178" s="5"/>
    </row>
    <row r="179" spans="1:22" x14ac:dyDescent="0.25">
      <c r="B179" s="5"/>
      <c r="C179" s="8" t="s">
        <v>26</v>
      </c>
    </row>
    <row r="180" spans="1:22" ht="32.25" x14ac:dyDescent="0.25">
      <c r="C180" s="23" t="s">
        <v>13</v>
      </c>
      <c r="D180" s="26" t="s">
        <v>21</v>
      </c>
      <c r="E180" s="26" t="s">
        <v>32</v>
      </c>
      <c r="F180" s="23" t="s">
        <v>12</v>
      </c>
      <c r="G180" s="23" t="s">
        <v>15</v>
      </c>
      <c r="H180" s="24" t="s">
        <v>1</v>
      </c>
      <c r="I180" s="25" t="s">
        <v>25</v>
      </c>
      <c r="J180" s="23" t="s">
        <v>2</v>
      </c>
      <c r="K180" s="26" t="s">
        <v>32</v>
      </c>
      <c r="L180" s="26" t="s">
        <v>22</v>
      </c>
      <c r="M180" s="25" t="s">
        <v>7</v>
      </c>
      <c r="N180" s="25" t="s">
        <v>16</v>
      </c>
      <c r="O180" s="25" t="s">
        <v>17</v>
      </c>
      <c r="P180" s="25" t="s">
        <v>18</v>
      </c>
      <c r="Q180" s="26" t="s">
        <v>9</v>
      </c>
      <c r="R180" s="26" t="s">
        <v>23</v>
      </c>
      <c r="S180" s="25" t="s">
        <v>8</v>
      </c>
      <c r="T180" s="25" t="s">
        <v>19</v>
      </c>
      <c r="U180" s="25" t="s">
        <v>20</v>
      </c>
      <c r="V180" s="25" t="s">
        <v>24</v>
      </c>
    </row>
    <row r="181" spans="1:22" x14ac:dyDescent="0.25">
      <c r="A181" t="s">
        <v>55</v>
      </c>
      <c r="C181" s="121" t="s">
        <v>50</v>
      </c>
      <c r="D181" s="10">
        <f>0.023*E181</f>
        <v>10.131499999999999</v>
      </c>
      <c r="E181" s="10">
        <v>440.5</v>
      </c>
      <c r="F181" s="10">
        <v>1</v>
      </c>
      <c r="G181" s="29">
        <f>D181/E181</f>
        <v>2.2999999999999996E-2</v>
      </c>
      <c r="H181" s="9" t="s">
        <v>36</v>
      </c>
      <c r="I181" s="77">
        <f>G181*0.1*274.08</f>
        <v>0.63038399999999983</v>
      </c>
      <c r="J181" s="10" t="s">
        <v>31</v>
      </c>
      <c r="K181" s="10">
        <v>262.29000000000002</v>
      </c>
      <c r="L181" s="30">
        <f>G182*K181</f>
        <v>7.239204</v>
      </c>
      <c r="M181" s="9" t="s">
        <v>30</v>
      </c>
      <c r="N181" s="9">
        <v>57.5</v>
      </c>
      <c r="O181" s="9">
        <v>0.88900000000000001</v>
      </c>
      <c r="P181" s="13">
        <f>N181*O181</f>
        <v>51.1175</v>
      </c>
      <c r="Q181" s="10"/>
      <c r="R181" s="10"/>
      <c r="S181" s="9"/>
      <c r="T181" s="9"/>
      <c r="U181" s="9"/>
      <c r="V181" s="13">
        <f>T181*U181</f>
        <v>0</v>
      </c>
    </row>
    <row r="182" spans="1:22" x14ac:dyDescent="0.25">
      <c r="C182" s="10" t="s">
        <v>34</v>
      </c>
      <c r="D182" s="10">
        <f>E182*G182</f>
        <v>2.9846639999999995</v>
      </c>
      <c r="E182" s="10">
        <v>108.14</v>
      </c>
      <c r="F182" s="10">
        <v>1.2</v>
      </c>
      <c r="G182" s="29">
        <f>G181*F182</f>
        <v>2.7599999999999996E-2</v>
      </c>
      <c r="H182" s="1"/>
      <c r="I182" s="1"/>
      <c r="J182" s="10" t="s">
        <v>90</v>
      </c>
      <c r="K182" s="10">
        <v>322.10000000000002</v>
      </c>
      <c r="L182" s="30">
        <f>(G181*2)*K182</f>
        <v>14.816599999999999</v>
      </c>
      <c r="M182" s="1"/>
      <c r="N182" s="3"/>
      <c r="O182" s="3"/>
      <c r="P182" s="12">
        <f t="shared" ref="P182" si="20">N182*O182</f>
        <v>0</v>
      </c>
      <c r="Q182" s="10"/>
      <c r="R182" s="10"/>
      <c r="S182" s="9"/>
      <c r="T182" s="9"/>
      <c r="U182" s="9"/>
      <c r="V182" s="13">
        <f t="shared" ref="V182" si="21">T182*U182</f>
        <v>0</v>
      </c>
    </row>
    <row r="183" spans="1:22" x14ac:dyDescent="0.25">
      <c r="C183" s="12" t="s">
        <v>4</v>
      </c>
      <c r="D183" s="13">
        <f>SUM(D181:D182)</f>
        <v>13.116163999999998</v>
      </c>
      <c r="E183" s="13">
        <f>SUM(E181:E182)</f>
        <v>548.64</v>
      </c>
      <c r="F183" s="12"/>
      <c r="G183" s="29">
        <f>SUM(G181:G182)</f>
        <v>5.0599999999999992E-2</v>
      </c>
      <c r="I183" s="32">
        <f>SUM(I181:I182)</f>
        <v>0.63038399999999983</v>
      </c>
      <c r="L183" s="33">
        <f>SUM(L181:L182)</f>
        <v>22.055803999999998</v>
      </c>
      <c r="P183" s="32">
        <f>SUM(P181:P182)</f>
        <v>51.1175</v>
      </c>
      <c r="R183" s="32">
        <f>SUM(R181:R182)</f>
        <v>0</v>
      </c>
      <c r="V183" s="32">
        <f>SUM(V181:V182)</f>
        <v>0</v>
      </c>
    </row>
    <row r="184" spans="1:22" x14ac:dyDescent="0.25">
      <c r="C184" s="5"/>
      <c r="D184" s="4"/>
      <c r="E184" s="4"/>
      <c r="F184" s="4"/>
      <c r="G184" s="5"/>
      <c r="H184" s="5"/>
      <c r="I184" s="5"/>
      <c r="M184" s="5"/>
      <c r="N184" s="5"/>
      <c r="O184" s="5"/>
      <c r="P184" s="5"/>
      <c r="Q184" s="5"/>
      <c r="R184" s="5"/>
      <c r="S184" s="5"/>
      <c r="T184" s="5"/>
      <c r="U184" s="5"/>
      <c r="V184" s="5"/>
    </row>
    <row r="185" spans="1:22" x14ac:dyDescent="0.25">
      <c r="C185" s="5"/>
      <c r="D185" s="4"/>
      <c r="E185" s="4"/>
      <c r="F185" s="4"/>
      <c r="G185" s="5"/>
      <c r="H185" s="5"/>
      <c r="K185" s="14" t="s">
        <v>56</v>
      </c>
      <c r="L185" s="66">
        <f>(T187/G181)*100</f>
        <v>80</v>
      </c>
      <c r="O185" s="5"/>
      <c r="P185" s="5"/>
      <c r="Q185" s="5"/>
      <c r="R185" s="5"/>
      <c r="S185" s="5"/>
    </row>
    <row r="186" spans="1:22" x14ac:dyDescent="0.25">
      <c r="C186" s="5"/>
      <c r="D186" s="4"/>
      <c r="E186" s="4"/>
      <c r="F186" s="4"/>
      <c r="G186" s="5"/>
      <c r="H186" s="5"/>
      <c r="K186" s="7" t="s">
        <v>57</v>
      </c>
      <c r="L186" s="65">
        <f>(S187/(E183)*100)</f>
        <v>96.715514727325754</v>
      </c>
      <c r="R186" s="6" t="s">
        <v>10</v>
      </c>
      <c r="S186" s="6" t="s">
        <v>11</v>
      </c>
      <c r="T186" s="6" t="s">
        <v>0</v>
      </c>
    </row>
    <row r="187" spans="1:22" x14ac:dyDescent="0.25">
      <c r="C187" s="5"/>
      <c r="D187" s="4"/>
      <c r="E187" s="4"/>
      <c r="F187" s="4"/>
      <c r="G187" s="5"/>
      <c r="H187" s="5"/>
      <c r="K187" s="14" t="s">
        <v>58</v>
      </c>
      <c r="L187" s="66">
        <f>(R187/D183)*100</f>
        <v>74.437983544579041</v>
      </c>
      <c r="P187" s="5"/>
      <c r="Q187" s="6" t="s">
        <v>3</v>
      </c>
      <c r="R187" s="11">
        <f>S187*T187</f>
        <v>9.7634079999999983</v>
      </c>
      <c r="S187" s="11">
        <v>530.62</v>
      </c>
      <c r="T187" s="31">
        <f>G181*0.8</f>
        <v>1.8399999999999996E-2</v>
      </c>
    </row>
    <row r="188" spans="1:22" ht="17.25" x14ac:dyDescent="0.25">
      <c r="C188" s="5"/>
      <c r="D188" s="4"/>
      <c r="E188" s="4"/>
      <c r="F188" s="4"/>
      <c r="G188" s="5"/>
      <c r="H188" s="5"/>
      <c r="K188" s="7" t="s">
        <v>59</v>
      </c>
      <c r="L188" s="16">
        <f>(D183+I183+L183+P183+R183+V183)/R187</f>
        <v>8.9026139233349681</v>
      </c>
      <c r="O188" s="5"/>
      <c r="P188" s="5"/>
      <c r="S188" s="69"/>
      <c r="T188" s="4"/>
    </row>
    <row r="189" spans="1:22" ht="17.25" x14ac:dyDescent="0.25">
      <c r="C189" s="5"/>
      <c r="D189" s="4"/>
      <c r="E189" s="4"/>
      <c r="F189" s="4"/>
      <c r="G189" s="5"/>
      <c r="H189" s="5"/>
      <c r="I189" s="5"/>
      <c r="K189" s="17" t="s">
        <v>60</v>
      </c>
      <c r="L189" s="18">
        <f>(D183+I183+L183)/R187</f>
        <v>3.6669933285590446</v>
      </c>
      <c r="O189" s="5"/>
      <c r="P189" s="5"/>
      <c r="S189" s="5"/>
    </row>
    <row r="190" spans="1:22" ht="17.25" x14ac:dyDescent="0.25">
      <c r="C190" s="5"/>
      <c r="D190" s="4"/>
      <c r="E190" s="4"/>
      <c r="F190" s="4"/>
      <c r="G190" s="5"/>
      <c r="H190" s="5"/>
      <c r="I190" s="5"/>
      <c r="K190" s="19" t="s">
        <v>61</v>
      </c>
      <c r="L190" s="20">
        <f>(P183+V183)/R187</f>
        <v>5.2356205947759236</v>
      </c>
      <c r="M190" s="5"/>
      <c r="N190" s="5"/>
      <c r="O190" s="5"/>
      <c r="P190" s="5"/>
      <c r="U190" s="5"/>
      <c r="V190" s="5"/>
    </row>
    <row r="191" spans="1:22" x14ac:dyDescent="0.25">
      <c r="C191" s="8"/>
      <c r="D191"/>
      <c r="E191" s="4"/>
      <c r="F191" s="4"/>
      <c r="G191" s="5"/>
      <c r="H191" s="5"/>
      <c r="I191" s="5"/>
      <c r="K191" s="5"/>
      <c r="L191" s="5"/>
      <c r="M191" s="5"/>
      <c r="N191" s="5"/>
      <c r="O191" s="5"/>
      <c r="P191" s="5"/>
      <c r="Q191" s="5"/>
      <c r="R191" s="5"/>
      <c r="S191" s="5"/>
      <c r="T191" s="5"/>
      <c r="U191" s="5"/>
      <c r="V191" s="5"/>
    </row>
    <row r="192" spans="1:22" x14ac:dyDescent="0.25">
      <c r="C192" s="8"/>
      <c r="D192"/>
      <c r="E192" s="4"/>
      <c r="F192" s="4"/>
      <c r="G192" s="5"/>
      <c r="H192" s="5"/>
      <c r="I192" s="5"/>
      <c r="M192" s="5"/>
      <c r="N192" s="5"/>
      <c r="O192" s="5"/>
      <c r="P192" s="5"/>
      <c r="Q192" s="5"/>
      <c r="R192" s="5"/>
      <c r="S192" s="5"/>
      <c r="T192" s="5"/>
      <c r="U192" s="5"/>
      <c r="V192" s="5"/>
    </row>
    <row r="193" spans="1:22" s="41" customFormat="1" x14ac:dyDescent="0.25">
      <c r="A193" s="40" t="s">
        <v>117</v>
      </c>
      <c r="D193" s="42"/>
      <c r="E193" s="42"/>
      <c r="F193" s="42"/>
    </row>
    <row r="194" spans="1:22" x14ac:dyDescent="0.25">
      <c r="B194" s="5"/>
      <c r="C194" s="8" t="s">
        <v>26</v>
      </c>
    </row>
    <row r="195" spans="1:22" ht="32.25" x14ac:dyDescent="0.25">
      <c r="C195" s="23" t="s">
        <v>13</v>
      </c>
      <c r="D195" s="26" t="s">
        <v>21</v>
      </c>
      <c r="E195" s="26" t="s">
        <v>32</v>
      </c>
      <c r="F195" s="23" t="s">
        <v>12</v>
      </c>
      <c r="G195" s="23" t="s">
        <v>15</v>
      </c>
      <c r="H195" s="24" t="s">
        <v>1</v>
      </c>
      <c r="I195" s="25" t="s">
        <v>25</v>
      </c>
      <c r="J195" s="23" t="s">
        <v>2</v>
      </c>
      <c r="K195" s="26" t="s">
        <v>32</v>
      </c>
      <c r="L195" s="26" t="s">
        <v>22</v>
      </c>
      <c r="M195" s="25" t="s">
        <v>7</v>
      </c>
      <c r="N195" s="25" t="s">
        <v>16</v>
      </c>
      <c r="O195" s="25" t="s">
        <v>17</v>
      </c>
      <c r="P195" s="25" t="s">
        <v>18</v>
      </c>
      <c r="Q195" s="26" t="s">
        <v>9</v>
      </c>
      <c r="R195" s="26" t="s">
        <v>23</v>
      </c>
      <c r="S195" s="25" t="s">
        <v>8</v>
      </c>
      <c r="T195" s="25" t="s">
        <v>19</v>
      </c>
      <c r="U195" s="25" t="s">
        <v>20</v>
      </c>
      <c r="V195" s="25" t="s">
        <v>24</v>
      </c>
    </row>
    <row r="196" spans="1:22" x14ac:dyDescent="0.25">
      <c r="A196" t="s">
        <v>51</v>
      </c>
      <c r="C196" s="121" t="s">
        <v>28</v>
      </c>
      <c r="D196" s="10">
        <f>0.023*E196</f>
        <v>2.8087599999999999</v>
      </c>
      <c r="E196" s="10">
        <v>122.12</v>
      </c>
      <c r="F196" s="10">
        <v>1</v>
      </c>
      <c r="G196" s="12">
        <f>D196/E196</f>
        <v>2.3E-2</v>
      </c>
      <c r="H196" s="9" t="s">
        <v>36</v>
      </c>
      <c r="I196" s="77">
        <f>G196*0.1*274.08</f>
        <v>0.63038399999999994</v>
      </c>
      <c r="J196" s="10" t="s">
        <v>31</v>
      </c>
      <c r="K196" s="10">
        <v>262.29000000000002</v>
      </c>
      <c r="L196" s="30">
        <f>G197*K196</f>
        <v>7.2392040000000009</v>
      </c>
      <c r="M196" s="9" t="s">
        <v>30</v>
      </c>
      <c r="N196" s="9">
        <v>57.5</v>
      </c>
      <c r="O196" s="9">
        <v>0.88900000000000001</v>
      </c>
      <c r="P196" s="13">
        <f>N196*O196</f>
        <v>51.1175</v>
      </c>
      <c r="Q196" s="10"/>
      <c r="R196" s="10"/>
      <c r="S196" s="9"/>
      <c r="T196" s="9"/>
      <c r="U196" s="9"/>
      <c r="V196" s="13">
        <f>T196*U196</f>
        <v>0</v>
      </c>
    </row>
    <row r="197" spans="1:22" x14ac:dyDescent="0.25">
      <c r="C197" s="10" t="s">
        <v>34</v>
      </c>
      <c r="D197" s="10">
        <f>E197*G197</f>
        <v>2.984664</v>
      </c>
      <c r="E197" s="10">
        <v>108.14</v>
      </c>
      <c r="F197" s="10">
        <v>1.2</v>
      </c>
      <c r="G197" s="12">
        <f>G196*F197</f>
        <v>2.76E-2</v>
      </c>
      <c r="H197" s="1"/>
      <c r="I197" s="1"/>
      <c r="J197" s="10" t="s">
        <v>90</v>
      </c>
      <c r="K197" s="10">
        <v>322.10000000000002</v>
      </c>
      <c r="L197" s="30">
        <f>(G196*2)*K197</f>
        <v>14.816600000000001</v>
      </c>
      <c r="M197" s="1"/>
      <c r="N197" s="3"/>
      <c r="O197" s="3"/>
      <c r="P197" s="12">
        <f t="shared" ref="P197" si="22">N197*O197</f>
        <v>0</v>
      </c>
      <c r="Q197" s="10"/>
      <c r="R197" s="10"/>
      <c r="S197" s="9"/>
      <c r="T197" s="9"/>
      <c r="U197" s="9"/>
      <c r="V197" s="13">
        <f t="shared" ref="V197" si="23">T197*U197</f>
        <v>0</v>
      </c>
    </row>
    <row r="198" spans="1:22" x14ac:dyDescent="0.25">
      <c r="C198" s="12" t="s">
        <v>4</v>
      </c>
      <c r="D198" s="13">
        <f>SUM(D196:D197)</f>
        <v>5.7934239999999999</v>
      </c>
      <c r="E198" s="13">
        <f>SUM(E196:E197)</f>
        <v>230.26</v>
      </c>
      <c r="F198" s="12"/>
      <c r="G198" s="12">
        <f>SUM(G196:G197)</f>
        <v>5.0599999999999999E-2</v>
      </c>
      <c r="I198" s="32">
        <f>SUM(I196:I197)</f>
        <v>0.63038399999999994</v>
      </c>
      <c r="L198" s="33">
        <f>SUM(L196:L197)</f>
        <v>22.055804000000002</v>
      </c>
      <c r="P198" s="32">
        <f>SUM(P196:P197)</f>
        <v>51.1175</v>
      </c>
      <c r="R198" s="32">
        <f>SUM(R196:R197)</f>
        <v>0</v>
      </c>
      <c r="V198" s="32">
        <f>SUM(V196:V197)</f>
        <v>0</v>
      </c>
    </row>
    <row r="199" spans="1:22" x14ac:dyDescent="0.25">
      <c r="C199" s="5"/>
      <c r="D199" s="4"/>
      <c r="E199" s="4"/>
      <c r="F199" s="4"/>
      <c r="G199" s="5"/>
      <c r="H199" s="5"/>
      <c r="I199" s="5"/>
      <c r="M199" s="5"/>
      <c r="N199" s="5"/>
      <c r="O199" s="5"/>
      <c r="P199" s="5"/>
      <c r="Q199" s="5"/>
      <c r="R199" s="5"/>
      <c r="S199" s="5"/>
      <c r="T199" s="5"/>
      <c r="U199" s="5"/>
      <c r="V199" s="5"/>
    </row>
    <row r="200" spans="1:22" x14ac:dyDescent="0.25">
      <c r="C200" s="5"/>
      <c r="D200" s="4"/>
      <c r="E200" s="4"/>
      <c r="F200" s="4"/>
      <c r="G200" s="5"/>
      <c r="H200" s="5"/>
      <c r="K200" s="14" t="s">
        <v>56</v>
      </c>
      <c r="L200" s="66">
        <f>(T202/G196)*100</f>
        <v>70</v>
      </c>
      <c r="O200" s="5"/>
      <c r="P200" s="5"/>
      <c r="Q200" s="5"/>
      <c r="R200" s="5"/>
      <c r="S200" s="5"/>
    </row>
    <row r="201" spans="1:22" x14ac:dyDescent="0.25">
      <c r="C201" s="5"/>
      <c r="D201" s="4"/>
      <c r="E201" s="4"/>
      <c r="F201" s="4"/>
      <c r="G201" s="5"/>
      <c r="H201" s="5"/>
      <c r="K201" s="7" t="s">
        <v>57</v>
      </c>
      <c r="L201" s="65">
        <f>(S202/(E198)*100)</f>
        <v>92.178407018153393</v>
      </c>
      <c r="R201" s="6" t="s">
        <v>10</v>
      </c>
      <c r="S201" s="6" t="s">
        <v>11</v>
      </c>
      <c r="T201" s="6" t="s">
        <v>0</v>
      </c>
    </row>
    <row r="202" spans="1:22" x14ac:dyDescent="0.25">
      <c r="C202" s="5"/>
      <c r="D202" s="4"/>
      <c r="E202" s="4"/>
      <c r="F202" s="4"/>
      <c r="G202" s="5"/>
      <c r="H202" s="5"/>
      <c r="K202" s="14" t="s">
        <v>58</v>
      </c>
      <c r="L202" s="66">
        <f>(R202/D198)*100</f>
        <v>58.984548688305914</v>
      </c>
      <c r="P202" s="5"/>
      <c r="Q202" s="6" t="s">
        <v>3</v>
      </c>
      <c r="R202" s="11">
        <f>S202*T202</f>
        <v>3.4172249999999997</v>
      </c>
      <c r="S202" s="11">
        <v>212.25</v>
      </c>
      <c r="T202" s="31">
        <f>G196*0.7</f>
        <v>1.61E-2</v>
      </c>
    </row>
    <row r="203" spans="1:22" ht="17.25" x14ac:dyDescent="0.25">
      <c r="C203" s="5"/>
      <c r="D203" s="4"/>
      <c r="E203" s="4"/>
      <c r="F203" s="4"/>
      <c r="G203" s="5"/>
      <c r="H203" s="5"/>
      <c r="K203" s="7" t="s">
        <v>59</v>
      </c>
      <c r="L203" s="16">
        <f>(D198+I198+L198+P198+R198+V198)/R202</f>
        <v>23.292909305064786</v>
      </c>
      <c r="O203" s="5"/>
      <c r="P203" s="5"/>
      <c r="S203" s="69"/>
      <c r="T203" s="4"/>
    </row>
    <row r="204" spans="1:22" ht="17.25" x14ac:dyDescent="0.25">
      <c r="C204" s="5"/>
      <c r="D204" s="4"/>
      <c r="E204" s="4"/>
      <c r="F204" s="4"/>
      <c r="G204" s="5"/>
      <c r="H204" s="5"/>
      <c r="I204" s="5"/>
      <c r="K204" s="17" t="s">
        <v>60</v>
      </c>
      <c r="L204" s="18">
        <f>(D198+I198+L198)/R202</f>
        <v>8.3341342756183767</v>
      </c>
      <c r="O204" s="5"/>
      <c r="P204" s="5"/>
      <c r="S204" s="5"/>
    </row>
    <row r="205" spans="1:22" ht="17.25" x14ac:dyDescent="0.25">
      <c r="C205" s="5"/>
      <c r="D205" s="4"/>
      <c r="E205" s="4"/>
      <c r="F205" s="4"/>
      <c r="G205" s="5"/>
      <c r="H205" s="5"/>
      <c r="I205" s="5"/>
      <c r="K205" s="19" t="s">
        <v>61</v>
      </c>
      <c r="L205" s="20">
        <f>(P198+V198)/R202</f>
        <v>14.958775029446409</v>
      </c>
      <c r="M205" s="5"/>
      <c r="N205" s="115" t="s">
        <v>131</v>
      </c>
      <c r="O205" s="17">
        <f>G196/N196*1000</f>
        <v>0.4</v>
      </c>
      <c r="P205" s="5"/>
      <c r="U205" s="5"/>
      <c r="V205" s="5"/>
    </row>
    <row r="206" spans="1:22" x14ac:dyDescent="0.25">
      <c r="C206" s="8"/>
      <c r="D206"/>
      <c r="E206" s="4"/>
      <c r="F206" s="4"/>
      <c r="G206" s="5"/>
      <c r="H206" s="5"/>
      <c r="I206" s="5"/>
      <c r="K206" s="5"/>
      <c r="L206" s="5"/>
      <c r="M206" s="5"/>
      <c r="N206" s="5"/>
      <c r="O206" s="5"/>
      <c r="P206" s="5"/>
      <c r="Q206" s="5"/>
      <c r="R206" s="5"/>
      <c r="S206" s="5"/>
      <c r="T206" s="5"/>
      <c r="U206" s="5"/>
      <c r="V206" s="5"/>
    </row>
    <row r="207" spans="1:22" x14ac:dyDescent="0.25">
      <c r="B207" s="8"/>
      <c r="C207" s="8" t="s">
        <v>26</v>
      </c>
    </row>
    <row r="208" spans="1:22" ht="32.25" x14ac:dyDescent="0.25">
      <c r="C208" s="23" t="s">
        <v>13</v>
      </c>
      <c r="D208" s="26" t="s">
        <v>21</v>
      </c>
      <c r="E208" s="26" t="s">
        <v>32</v>
      </c>
      <c r="F208" s="23" t="s">
        <v>12</v>
      </c>
      <c r="G208" s="23" t="s">
        <v>15</v>
      </c>
      <c r="H208" s="24" t="s">
        <v>1</v>
      </c>
      <c r="I208" s="25" t="s">
        <v>25</v>
      </c>
      <c r="J208" s="23" t="s">
        <v>2</v>
      </c>
      <c r="K208" s="26" t="s">
        <v>32</v>
      </c>
      <c r="L208" s="26" t="s">
        <v>22</v>
      </c>
      <c r="M208" s="25" t="s">
        <v>7</v>
      </c>
      <c r="N208" s="25" t="s">
        <v>16</v>
      </c>
      <c r="O208" s="25" t="s">
        <v>17</v>
      </c>
      <c r="P208" s="25" t="s">
        <v>18</v>
      </c>
      <c r="Q208" s="26" t="s">
        <v>9</v>
      </c>
      <c r="R208" s="26" t="s">
        <v>23</v>
      </c>
      <c r="S208" s="25" t="s">
        <v>8</v>
      </c>
      <c r="T208" s="25" t="s">
        <v>19</v>
      </c>
      <c r="U208" s="25" t="s">
        <v>20</v>
      </c>
      <c r="V208" s="25" t="s">
        <v>24</v>
      </c>
    </row>
    <row r="209" spans="1:22" x14ac:dyDescent="0.25">
      <c r="A209" t="s">
        <v>52</v>
      </c>
      <c r="C209" s="121" t="s">
        <v>33</v>
      </c>
      <c r="D209" s="10">
        <f>0.023*E209</f>
        <v>3.6011099999999998</v>
      </c>
      <c r="E209" s="10">
        <v>156.57</v>
      </c>
      <c r="F209" s="10">
        <v>1</v>
      </c>
      <c r="G209" s="29">
        <f>D209/E209</f>
        <v>2.3E-2</v>
      </c>
      <c r="H209" s="9" t="s">
        <v>36</v>
      </c>
      <c r="I209" s="77">
        <f>G209*0.1*274.08</f>
        <v>0.63038399999999994</v>
      </c>
      <c r="J209" s="10" t="s">
        <v>31</v>
      </c>
      <c r="K209" s="10">
        <v>262.29000000000002</v>
      </c>
      <c r="L209" s="30">
        <f>G210*K209</f>
        <v>7.2392040000000009</v>
      </c>
      <c r="M209" s="9" t="s">
        <v>30</v>
      </c>
      <c r="N209" s="9">
        <v>57.5</v>
      </c>
      <c r="O209" s="9">
        <v>0.88900000000000001</v>
      </c>
      <c r="P209" s="13">
        <f>N209*O209</f>
        <v>51.1175</v>
      </c>
      <c r="Q209" s="10"/>
      <c r="R209" s="10"/>
      <c r="S209" s="9"/>
      <c r="T209" s="9"/>
      <c r="U209" s="9"/>
      <c r="V209" s="13">
        <f>T209*U209</f>
        <v>0</v>
      </c>
    </row>
    <row r="210" spans="1:22" x14ac:dyDescent="0.25">
      <c r="C210" s="10" t="s">
        <v>34</v>
      </c>
      <c r="D210" s="10">
        <f>E210*G210</f>
        <v>2.984664</v>
      </c>
      <c r="E210" s="10">
        <v>108.14</v>
      </c>
      <c r="F210" s="10">
        <v>1.2</v>
      </c>
      <c r="G210" s="29">
        <f>G209*F210</f>
        <v>2.76E-2</v>
      </c>
      <c r="H210" s="1"/>
      <c r="I210" s="1"/>
      <c r="J210" s="10" t="s">
        <v>90</v>
      </c>
      <c r="K210" s="10">
        <v>322.10000000000002</v>
      </c>
      <c r="L210" s="30">
        <f>(G209*2)*K210</f>
        <v>14.816600000000001</v>
      </c>
      <c r="M210" s="1"/>
      <c r="N210" s="3"/>
      <c r="O210" s="3"/>
      <c r="P210" s="12">
        <f t="shared" ref="P210" si="24">N210*O210</f>
        <v>0</v>
      </c>
      <c r="Q210" s="10"/>
      <c r="R210" s="10"/>
      <c r="S210" s="9"/>
      <c r="T210" s="9"/>
      <c r="U210" s="9"/>
      <c r="V210" s="13">
        <f t="shared" ref="V210" si="25">T210*U210</f>
        <v>0</v>
      </c>
    </row>
    <row r="211" spans="1:22" x14ac:dyDescent="0.25">
      <c r="C211" s="12" t="s">
        <v>4</v>
      </c>
      <c r="D211" s="13">
        <f>SUM(D209:D210)</f>
        <v>6.5857739999999998</v>
      </c>
      <c r="E211" s="13">
        <f>SUM(E209:E210)</f>
        <v>264.70999999999998</v>
      </c>
      <c r="F211" s="12"/>
      <c r="G211" s="29">
        <f>SUM(G209:G210)</f>
        <v>5.0599999999999999E-2</v>
      </c>
      <c r="I211" s="32">
        <f>SUM(I209:I210)</f>
        <v>0.63038399999999994</v>
      </c>
      <c r="L211" s="33">
        <f>SUM(L209:L210)</f>
        <v>22.055804000000002</v>
      </c>
      <c r="P211" s="32">
        <f>SUM(P209:P210)</f>
        <v>51.1175</v>
      </c>
      <c r="R211" s="32">
        <f>SUM(R209:R210)</f>
        <v>0</v>
      </c>
      <c r="V211" s="32">
        <f>SUM(V209:V210)</f>
        <v>0</v>
      </c>
    </row>
    <row r="212" spans="1:22" x14ac:dyDescent="0.25">
      <c r="C212" s="5"/>
      <c r="D212" s="4"/>
      <c r="E212" s="4"/>
      <c r="F212" s="4"/>
      <c r="G212" s="5"/>
      <c r="H212" s="5"/>
      <c r="I212" s="5"/>
      <c r="M212" s="5"/>
      <c r="N212" s="5"/>
      <c r="O212" s="5"/>
      <c r="P212" s="5"/>
      <c r="Q212" s="5"/>
      <c r="R212" s="5"/>
      <c r="S212" s="5"/>
      <c r="T212" s="5"/>
      <c r="U212" s="5"/>
      <c r="V212" s="5"/>
    </row>
    <row r="213" spans="1:22" x14ac:dyDescent="0.25">
      <c r="B213" s="5"/>
      <c r="C213" s="5"/>
      <c r="D213" s="4"/>
      <c r="E213" s="4"/>
      <c r="F213" s="4"/>
      <c r="G213" s="5"/>
      <c r="H213" s="5"/>
      <c r="K213" s="14" t="s">
        <v>56</v>
      </c>
      <c r="L213" s="66">
        <f>(T215/G209)*100</f>
        <v>70</v>
      </c>
      <c r="O213" s="5"/>
      <c r="P213" s="5"/>
      <c r="Q213" s="5"/>
      <c r="R213" s="5"/>
      <c r="S213" s="5"/>
    </row>
    <row r="214" spans="1:22" x14ac:dyDescent="0.25">
      <c r="B214" s="5"/>
      <c r="C214" s="5"/>
      <c r="D214" s="4"/>
      <c r="E214" s="4"/>
      <c r="F214" s="4"/>
      <c r="G214" s="5"/>
      <c r="H214" s="5"/>
      <c r="K214" s="7" t="s">
        <v>57</v>
      </c>
      <c r="L214" s="65">
        <f>(S215/(E211)*100)</f>
        <v>93.19255033810586</v>
      </c>
      <c r="R214" s="6" t="s">
        <v>10</v>
      </c>
      <c r="S214" s="6" t="s">
        <v>11</v>
      </c>
      <c r="T214" s="6" t="s">
        <v>0</v>
      </c>
    </row>
    <row r="215" spans="1:22" x14ac:dyDescent="0.25">
      <c r="B215" s="5"/>
      <c r="C215" s="5"/>
      <c r="D215" s="4"/>
      <c r="E215" s="4"/>
      <c r="F215" s="4"/>
      <c r="G215" s="5"/>
      <c r="H215" s="5"/>
      <c r="K215" s="14" t="s">
        <v>58</v>
      </c>
      <c r="L215" s="66">
        <f>(R215/D211)*100</f>
        <v>60.307398948096299</v>
      </c>
      <c r="P215" s="5"/>
      <c r="Q215" s="6" t="s">
        <v>3</v>
      </c>
      <c r="R215" s="11">
        <f>S215*T215</f>
        <v>3.9717089999999997</v>
      </c>
      <c r="S215" s="11">
        <v>246.69</v>
      </c>
      <c r="T215" s="31">
        <f>G209*0.7</f>
        <v>1.61E-2</v>
      </c>
    </row>
    <row r="216" spans="1:22" ht="17.25" x14ac:dyDescent="0.25">
      <c r="B216" s="5"/>
      <c r="C216" s="5"/>
      <c r="D216" s="4"/>
      <c r="E216" s="4"/>
      <c r="F216" s="4"/>
      <c r="G216" s="5"/>
      <c r="H216" s="5"/>
      <c r="K216" s="7" t="s">
        <v>59</v>
      </c>
      <c r="L216" s="16">
        <f>(D211+I211+L211+P211+R211+V211)/R215</f>
        <v>20.240521649496479</v>
      </c>
      <c r="O216" s="5"/>
      <c r="P216" s="5"/>
      <c r="S216" s="69"/>
      <c r="T216" s="4"/>
    </row>
    <row r="217" spans="1:22" ht="17.25" x14ac:dyDescent="0.25">
      <c r="B217" s="5"/>
      <c r="C217" s="5"/>
      <c r="D217" s="4"/>
      <c r="E217" s="4"/>
      <c r="F217" s="4"/>
      <c r="G217" s="5"/>
      <c r="H217" s="5"/>
      <c r="I217" s="5"/>
      <c r="K217" s="17" t="s">
        <v>60</v>
      </c>
      <c r="L217" s="18">
        <f>(D211+I211+L211)/R215</f>
        <v>7.370117498537784</v>
      </c>
      <c r="O217" s="5"/>
      <c r="P217" s="5"/>
      <c r="S217" s="5"/>
    </row>
    <row r="218" spans="1:22" ht="17.25" x14ac:dyDescent="0.25">
      <c r="B218" s="5"/>
      <c r="C218" s="5"/>
      <c r="D218" s="4"/>
      <c r="E218" s="4"/>
      <c r="F218" s="4"/>
      <c r="G218" s="5"/>
      <c r="H218" s="5"/>
      <c r="I218" s="5"/>
      <c r="K218" s="19" t="s">
        <v>61</v>
      </c>
      <c r="L218" s="20">
        <f>(P211+V211)/R215</f>
        <v>12.870404150958693</v>
      </c>
      <c r="M218" s="5"/>
      <c r="N218" s="5"/>
      <c r="O218" s="5"/>
      <c r="P218" s="5"/>
      <c r="U218" s="5"/>
      <c r="V218" s="5"/>
    </row>
    <row r="219" spans="1:22" x14ac:dyDescent="0.25">
      <c r="B219" s="5"/>
      <c r="C219" s="8"/>
      <c r="D219"/>
      <c r="E219" s="4"/>
      <c r="F219" s="4"/>
      <c r="G219" s="5"/>
      <c r="H219" s="5"/>
      <c r="I219" s="5"/>
      <c r="K219" s="5"/>
      <c r="L219" s="5"/>
      <c r="M219" s="5"/>
      <c r="N219" s="5"/>
      <c r="O219" s="5"/>
      <c r="P219" s="5"/>
      <c r="Q219" s="5"/>
      <c r="R219" s="5"/>
      <c r="S219" s="5"/>
      <c r="T219" s="5"/>
      <c r="U219" s="5"/>
      <c r="V219" s="5"/>
    </row>
    <row r="220" spans="1:22" x14ac:dyDescent="0.25">
      <c r="B220" s="5"/>
      <c r="C220" s="8" t="s">
        <v>26</v>
      </c>
    </row>
    <row r="221" spans="1:22" ht="32.25" x14ac:dyDescent="0.25">
      <c r="C221" s="23" t="s">
        <v>13</v>
      </c>
      <c r="D221" s="26" t="s">
        <v>21</v>
      </c>
      <c r="E221" s="26" t="s">
        <v>32</v>
      </c>
      <c r="F221" s="23" t="s">
        <v>12</v>
      </c>
      <c r="G221" s="23" t="s">
        <v>15</v>
      </c>
      <c r="H221" s="24" t="s">
        <v>1</v>
      </c>
      <c r="I221" s="25" t="s">
        <v>25</v>
      </c>
      <c r="J221" s="23" t="s">
        <v>2</v>
      </c>
      <c r="K221" s="26" t="s">
        <v>32</v>
      </c>
      <c r="L221" s="26" t="s">
        <v>22</v>
      </c>
      <c r="M221" s="25" t="s">
        <v>7</v>
      </c>
      <c r="N221" s="25" t="s">
        <v>16</v>
      </c>
      <c r="O221" s="25" t="s">
        <v>17</v>
      </c>
      <c r="P221" s="25" t="s">
        <v>18</v>
      </c>
      <c r="Q221" s="26" t="s">
        <v>9</v>
      </c>
      <c r="R221" s="26" t="s">
        <v>23</v>
      </c>
      <c r="S221" s="25" t="s">
        <v>8</v>
      </c>
      <c r="T221" s="25" t="s">
        <v>19</v>
      </c>
      <c r="U221" s="25" t="s">
        <v>20</v>
      </c>
      <c r="V221" s="25" t="s">
        <v>24</v>
      </c>
    </row>
    <row r="222" spans="1:22" x14ac:dyDescent="0.25">
      <c r="A222" t="s">
        <v>53</v>
      </c>
      <c r="C222" s="121" t="s">
        <v>35</v>
      </c>
      <c r="D222" s="10">
        <f>0.023*E222</f>
        <v>4.8799099999999997</v>
      </c>
      <c r="E222" s="10">
        <v>212.17</v>
      </c>
      <c r="F222" s="10">
        <v>1</v>
      </c>
      <c r="G222" s="29">
        <f>D222/E222</f>
        <v>2.3E-2</v>
      </c>
      <c r="H222" s="9" t="s">
        <v>36</v>
      </c>
      <c r="I222" s="77">
        <f>G222*0.1*274.08</f>
        <v>0.63038399999999994</v>
      </c>
      <c r="J222" s="10" t="s">
        <v>31</v>
      </c>
      <c r="K222" s="10">
        <v>262.29000000000002</v>
      </c>
      <c r="L222" s="30">
        <f>G223*K222</f>
        <v>7.2392040000000009</v>
      </c>
      <c r="M222" s="9" t="s">
        <v>30</v>
      </c>
      <c r="N222" s="9">
        <v>57.5</v>
      </c>
      <c r="O222" s="9">
        <v>0.88900000000000001</v>
      </c>
      <c r="P222" s="13">
        <f>N222*O222</f>
        <v>51.1175</v>
      </c>
      <c r="Q222" s="10"/>
      <c r="R222" s="10"/>
      <c r="S222" s="9"/>
      <c r="T222" s="9"/>
      <c r="U222" s="9"/>
      <c r="V222" s="13">
        <f>T222*U222</f>
        <v>0</v>
      </c>
    </row>
    <row r="223" spans="1:22" x14ac:dyDescent="0.25">
      <c r="C223" s="10" t="s">
        <v>34</v>
      </c>
      <c r="D223" s="10">
        <f>E223*G223</f>
        <v>2.984664</v>
      </c>
      <c r="E223" s="10">
        <v>108.14</v>
      </c>
      <c r="F223" s="10">
        <v>1.2</v>
      </c>
      <c r="G223" s="29">
        <f>G222*F223</f>
        <v>2.76E-2</v>
      </c>
      <c r="H223" s="1"/>
      <c r="I223" s="1"/>
      <c r="J223" s="10" t="s">
        <v>90</v>
      </c>
      <c r="K223" s="10">
        <v>322.10000000000002</v>
      </c>
      <c r="L223" s="30">
        <f>(G222*2)*K223</f>
        <v>14.816600000000001</v>
      </c>
      <c r="M223" s="1"/>
      <c r="N223" s="3"/>
      <c r="O223" s="3"/>
      <c r="P223" s="12">
        <f t="shared" ref="P223" si="26">N223*O223</f>
        <v>0</v>
      </c>
      <c r="Q223" s="10"/>
      <c r="R223" s="10"/>
      <c r="S223" s="9"/>
      <c r="T223" s="9"/>
      <c r="U223" s="9"/>
      <c r="V223" s="13">
        <f t="shared" ref="V223" si="27">T223*U223</f>
        <v>0</v>
      </c>
    </row>
    <row r="224" spans="1:22" x14ac:dyDescent="0.25">
      <c r="C224" s="12" t="s">
        <v>4</v>
      </c>
      <c r="D224" s="13">
        <f>SUM(D222:D223)</f>
        <v>7.8645739999999993</v>
      </c>
      <c r="E224" s="13">
        <f>SUM(E222:E223)</f>
        <v>320.31</v>
      </c>
      <c r="F224" s="12"/>
      <c r="G224" s="29">
        <f>SUM(G222:G223)</f>
        <v>5.0599999999999999E-2</v>
      </c>
      <c r="I224" s="32">
        <f>SUM(I222:I223)</f>
        <v>0.63038399999999994</v>
      </c>
      <c r="L224" s="33">
        <f>SUM(L222:L223)</f>
        <v>22.055804000000002</v>
      </c>
      <c r="P224" s="32">
        <f>SUM(P222:P223)</f>
        <v>51.1175</v>
      </c>
      <c r="R224" s="32">
        <f>SUM(R222:R223)</f>
        <v>0</v>
      </c>
      <c r="V224" s="32">
        <f>SUM(V222:V223)</f>
        <v>0</v>
      </c>
    </row>
    <row r="225" spans="1:22" x14ac:dyDescent="0.25">
      <c r="C225" s="5"/>
      <c r="D225" s="4"/>
      <c r="E225" s="4"/>
      <c r="F225" s="4"/>
      <c r="G225" s="5"/>
      <c r="H225" s="5"/>
      <c r="I225" s="5"/>
      <c r="M225" s="5"/>
      <c r="N225" s="5"/>
      <c r="O225" s="5"/>
      <c r="P225" s="5"/>
      <c r="Q225" s="5"/>
      <c r="R225" s="5"/>
      <c r="S225" s="5"/>
      <c r="T225" s="5"/>
      <c r="U225" s="5"/>
      <c r="V225" s="5"/>
    </row>
    <row r="226" spans="1:22" x14ac:dyDescent="0.25">
      <c r="C226" s="5"/>
      <c r="D226" s="4"/>
      <c r="E226" s="4"/>
      <c r="F226" s="4"/>
      <c r="G226" s="5"/>
      <c r="H226" s="5"/>
      <c r="K226" s="14" t="s">
        <v>56</v>
      </c>
      <c r="L226" s="66">
        <f>(T228/G222)*100</f>
        <v>70</v>
      </c>
      <c r="O226" s="5"/>
      <c r="P226" s="5"/>
      <c r="Q226" s="5"/>
      <c r="R226" s="5"/>
      <c r="S226" s="5"/>
    </row>
    <row r="227" spans="1:22" x14ac:dyDescent="0.25">
      <c r="C227" s="5"/>
      <c r="D227" s="4"/>
      <c r="E227" s="4"/>
      <c r="F227" s="4"/>
      <c r="G227" s="5"/>
      <c r="H227" s="5"/>
      <c r="K227" s="7" t="s">
        <v>57</v>
      </c>
      <c r="L227" s="65">
        <f>(S228/(E224)*100)</f>
        <v>94.358590115825294</v>
      </c>
      <c r="R227" s="6" t="s">
        <v>10</v>
      </c>
      <c r="S227" s="6" t="s">
        <v>11</v>
      </c>
      <c r="T227" s="6" t="s">
        <v>0</v>
      </c>
    </row>
    <row r="228" spans="1:22" x14ac:dyDescent="0.25">
      <c r="C228" s="5"/>
      <c r="D228" s="4"/>
      <c r="E228" s="4"/>
      <c r="F228" s="4"/>
      <c r="G228" s="5"/>
      <c r="H228" s="5"/>
      <c r="K228" s="14" t="s">
        <v>58</v>
      </c>
      <c r="L228" s="66">
        <f>(R228/D224)*100</f>
        <v>61.873205083962588</v>
      </c>
      <c r="P228" s="5"/>
      <c r="Q228" s="6" t="s">
        <v>3</v>
      </c>
      <c r="R228" s="11">
        <f>S228*T228</f>
        <v>4.8660639999999997</v>
      </c>
      <c r="S228" s="11">
        <v>302.24</v>
      </c>
      <c r="T228" s="31">
        <f>G222*0.7</f>
        <v>1.61E-2</v>
      </c>
    </row>
    <row r="229" spans="1:22" ht="17.25" x14ac:dyDescent="0.25">
      <c r="C229" s="5"/>
      <c r="D229" s="4"/>
      <c r="E229" s="4"/>
      <c r="F229" s="4"/>
      <c r="G229" s="5"/>
      <c r="H229" s="5"/>
      <c r="K229" s="7" t="s">
        <v>59</v>
      </c>
      <c r="L229" s="16">
        <f>(D224+I224+L224+P224+R224+V224)/R228</f>
        <v>16.783228087423428</v>
      </c>
      <c r="O229" s="5"/>
      <c r="P229" s="5"/>
      <c r="S229" s="69"/>
      <c r="T229" s="4"/>
    </row>
    <row r="230" spans="1:22" ht="17.25" x14ac:dyDescent="0.25">
      <c r="C230" s="5"/>
      <c r="D230" s="4"/>
      <c r="E230" s="4"/>
      <c r="F230" s="4"/>
      <c r="G230" s="5"/>
      <c r="H230" s="5"/>
      <c r="I230" s="5"/>
      <c r="K230" s="17" t="s">
        <v>60</v>
      </c>
      <c r="L230" s="18">
        <f>(D224+I224+L224)/R228</f>
        <v>6.2783313166452395</v>
      </c>
      <c r="O230" s="5"/>
      <c r="P230" s="5"/>
      <c r="S230" s="5"/>
    </row>
    <row r="231" spans="1:22" ht="17.25" x14ac:dyDescent="0.25">
      <c r="C231" s="5"/>
      <c r="D231" s="4"/>
      <c r="E231" s="4"/>
      <c r="F231" s="4"/>
      <c r="G231" s="5"/>
      <c r="H231" s="5"/>
      <c r="I231" s="5"/>
      <c r="K231" s="19" t="s">
        <v>61</v>
      </c>
      <c r="L231" s="20">
        <f>(P224+V224)/R228</f>
        <v>10.50489677077819</v>
      </c>
      <c r="M231" s="5"/>
      <c r="N231" s="5"/>
      <c r="O231" s="5"/>
      <c r="P231" s="5"/>
      <c r="U231" s="5"/>
      <c r="V231" s="5"/>
    </row>
    <row r="232" spans="1:22" x14ac:dyDescent="0.25">
      <c r="C232" s="8"/>
      <c r="D232"/>
      <c r="E232" s="4"/>
      <c r="F232" s="4"/>
      <c r="G232" s="5"/>
      <c r="H232" s="5"/>
      <c r="I232" s="5"/>
      <c r="K232" s="5"/>
      <c r="L232" s="5"/>
      <c r="M232" s="5"/>
      <c r="N232" s="5"/>
      <c r="O232" s="5"/>
      <c r="P232" s="5"/>
      <c r="Q232" s="5"/>
      <c r="R232" s="5"/>
      <c r="S232" s="5"/>
      <c r="T232" s="5"/>
      <c r="U232" s="5"/>
      <c r="V232" s="5"/>
    </row>
    <row r="233" spans="1:22" x14ac:dyDescent="0.25">
      <c r="B233" s="5"/>
      <c r="C233" s="8" t="s">
        <v>26</v>
      </c>
    </row>
    <row r="234" spans="1:22" ht="32.25" x14ac:dyDescent="0.25">
      <c r="C234" s="23" t="s">
        <v>13</v>
      </c>
      <c r="D234" s="26" t="s">
        <v>21</v>
      </c>
      <c r="E234" s="26" t="s">
        <v>32</v>
      </c>
      <c r="F234" s="23" t="s">
        <v>12</v>
      </c>
      <c r="G234" s="23" t="s">
        <v>15</v>
      </c>
      <c r="H234" s="24" t="s">
        <v>1</v>
      </c>
      <c r="I234" s="25" t="s">
        <v>25</v>
      </c>
      <c r="J234" s="23" t="s">
        <v>2</v>
      </c>
      <c r="K234" s="26" t="s">
        <v>32</v>
      </c>
      <c r="L234" s="26" t="s">
        <v>22</v>
      </c>
      <c r="M234" s="25" t="s">
        <v>7</v>
      </c>
      <c r="N234" s="25" t="s">
        <v>16</v>
      </c>
      <c r="O234" s="25" t="s">
        <v>17</v>
      </c>
      <c r="P234" s="25" t="s">
        <v>18</v>
      </c>
      <c r="Q234" s="26" t="s">
        <v>9</v>
      </c>
      <c r="R234" s="26" t="s">
        <v>23</v>
      </c>
      <c r="S234" s="25" t="s">
        <v>8</v>
      </c>
      <c r="T234" s="25" t="s">
        <v>19</v>
      </c>
      <c r="U234" s="25" t="s">
        <v>20</v>
      </c>
      <c r="V234" s="25" t="s">
        <v>24</v>
      </c>
    </row>
    <row r="235" spans="1:22" ht="30" x14ac:dyDescent="0.25">
      <c r="A235" t="s">
        <v>54</v>
      </c>
      <c r="C235" s="123" t="s">
        <v>132</v>
      </c>
      <c r="D235" s="10">
        <f>0.023*E235</f>
        <v>7.1477099999999991</v>
      </c>
      <c r="E235" s="10">
        <v>310.77</v>
      </c>
      <c r="F235" s="10">
        <v>1</v>
      </c>
      <c r="G235" s="29">
        <f>D235/E235</f>
        <v>2.3E-2</v>
      </c>
      <c r="H235" s="9" t="s">
        <v>36</v>
      </c>
      <c r="I235" s="77">
        <f>G235*0.1*274.08</f>
        <v>0.63038399999999994</v>
      </c>
      <c r="J235" s="10" t="s">
        <v>31</v>
      </c>
      <c r="K235" s="10">
        <v>262.29000000000002</v>
      </c>
      <c r="L235" s="30">
        <f>G236*K235</f>
        <v>7.2392040000000009</v>
      </c>
      <c r="M235" s="9" t="s">
        <v>30</v>
      </c>
      <c r="N235" s="9">
        <v>57.5</v>
      </c>
      <c r="O235" s="9">
        <v>0.88900000000000001</v>
      </c>
      <c r="P235" s="13">
        <f>N235*O235</f>
        <v>51.1175</v>
      </c>
      <c r="Q235" s="10"/>
      <c r="R235" s="10"/>
      <c r="S235" s="9"/>
      <c r="T235" s="9"/>
      <c r="U235" s="9"/>
      <c r="V235" s="13">
        <f>T235*U235</f>
        <v>0</v>
      </c>
    </row>
    <row r="236" spans="1:22" x14ac:dyDescent="0.25">
      <c r="C236" s="10" t="s">
        <v>34</v>
      </c>
      <c r="D236" s="10">
        <f>E236*G236</f>
        <v>2.984664</v>
      </c>
      <c r="E236" s="10">
        <v>108.14</v>
      </c>
      <c r="F236" s="10">
        <v>1.2</v>
      </c>
      <c r="G236" s="29">
        <f>G235*F236</f>
        <v>2.76E-2</v>
      </c>
      <c r="H236" s="1"/>
      <c r="I236" s="1"/>
      <c r="J236" s="10" t="s">
        <v>90</v>
      </c>
      <c r="K236" s="10">
        <v>322.10000000000002</v>
      </c>
      <c r="L236" s="30">
        <f>(G235*2)*K236</f>
        <v>14.816600000000001</v>
      </c>
      <c r="M236" s="1"/>
      <c r="N236" s="3"/>
      <c r="O236" s="3"/>
      <c r="P236" s="12">
        <f t="shared" ref="P236" si="28">N236*O236</f>
        <v>0</v>
      </c>
      <c r="Q236" s="10"/>
      <c r="R236" s="10"/>
      <c r="S236" s="9"/>
      <c r="T236" s="9"/>
      <c r="U236" s="9"/>
      <c r="V236" s="13">
        <f t="shared" ref="V236" si="29">T236*U236</f>
        <v>0</v>
      </c>
    </row>
    <row r="237" spans="1:22" x14ac:dyDescent="0.25">
      <c r="C237" s="12" t="s">
        <v>4</v>
      </c>
      <c r="D237" s="13">
        <f>SUM(D235:D236)</f>
        <v>10.132373999999999</v>
      </c>
      <c r="E237" s="13">
        <f>SUM(E235:E236)</f>
        <v>418.90999999999997</v>
      </c>
      <c r="F237" s="12"/>
      <c r="G237" s="29">
        <f>SUM(G235:G236)</f>
        <v>5.0599999999999999E-2</v>
      </c>
      <c r="I237" s="32">
        <f>SUM(I235:I236)</f>
        <v>0.63038399999999994</v>
      </c>
      <c r="L237" s="33">
        <f>SUM(L235:L236)</f>
        <v>22.055804000000002</v>
      </c>
      <c r="P237" s="32">
        <f>SUM(P235:P236)</f>
        <v>51.1175</v>
      </c>
      <c r="R237" s="32">
        <f>SUM(R235:R236)</f>
        <v>0</v>
      </c>
      <c r="V237" s="32">
        <f>SUM(V235:V236)</f>
        <v>0</v>
      </c>
    </row>
    <row r="238" spans="1:22" x14ac:dyDescent="0.25">
      <c r="C238" s="5"/>
      <c r="D238" s="4"/>
      <c r="E238" s="4"/>
      <c r="F238" s="4"/>
      <c r="G238" s="5"/>
      <c r="H238" s="5"/>
      <c r="I238" s="5"/>
      <c r="M238" s="5"/>
      <c r="N238" s="5"/>
      <c r="O238" s="5"/>
      <c r="P238" s="5"/>
      <c r="Q238" s="5"/>
      <c r="R238" s="5"/>
      <c r="S238" s="5"/>
      <c r="T238" s="5"/>
      <c r="U238" s="5"/>
      <c r="V238" s="5"/>
    </row>
    <row r="239" spans="1:22" x14ac:dyDescent="0.25">
      <c r="C239" s="5"/>
      <c r="D239" s="4"/>
      <c r="E239" s="4"/>
      <c r="F239" s="4"/>
      <c r="G239" s="5"/>
      <c r="H239" s="5"/>
      <c r="K239" s="14" t="s">
        <v>56</v>
      </c>
      <c r="L239" s="66">
        <f>(T241/G235)*100</f>
        <v>70</v>
      </c>
      <c r="O239" s="5"/>
      <c r="P239" s="5"/>
      <c r="Q239" s="5"/>
      <c r="R239" s="5"/>
      <c r="S239" s="5"/>
    </row>
    <row r="240" spans="1:22" x14ac:dyDescent="0.25">
      <c r="C240" s="5"/>
      <c r="D240" s="4"/>
      <c r="E240" s="4"/>
      <c r="F240" s="4"/>
      <c r="G240" s="5"/>
      <c r="H240" s="5"/>
      <c r="K240" s="7" t="s">
        <v>57</v>
      </c>
      <c r="L240" s="65">
        <f>(S241/(E237)*100)</f>
        <v>95.700747177197968</v>
      </c>
      <c r="R240" s="6" t="s">
        <v>10</v>
      </c>
      <c r="S240" s="6" t="s">
        <v>11</v>
      </c>
      <c r="T240" s="6" t="s">
        <v>0</v>
      </c>
    </row>
    <row r="241" spans="1:22" x14ac:dyDescent="0.25">
      <c r="C241" s="5"/>
      <c r="D241" s="4"/>
      <c r="E241" s="4"/>
      <c r="F241" s="4"/>
      <c r="G241" s="5"/>
      <c r="H241" s="5"/>
      <c r="K241" s="14" t="s">
        <v>58</v>
      </c>
      <c r="L241" s="66">
        <f>(R241/D237)*100</f>
        <v>63.701655702799762</v>
      </c>
      <c r="P241" s="5"/>
      <c r="Q241" s="6" t="s">
        <v>3</v>
      </c>
      <c r="R241" s="11">
        <f>S241*T241</f>
        <v>6.4544899999999998</v>
      </c>
      <c r="S241" s="11">
        <v>400.9</v>
      </c>
      <c r="T241" s="31">
        <f>G235*0.7</f>
        <v>1.61E-2</v>
      </c>
    </row>
    <row r="242" spans="1:22" ht="17.25" x14ac:dyDescent="0.25">
      <c r="C242" s="5"/>
      <c r="D242" s="4"/>
      <c r="E242" s="4"/>
      <c r="F242" s="4"/>
      <c r="G242" s="5"/>
      <c r="H242" s="5"/>
      <c r="K242" s="7" t="s">
        <v>59</v>
      </c>
      <c r="L242" s="16">
        <f>(D237+I237+L237+P237+R237+V237)/R241</f>
        <v>13.004290346719879</v>
      </c>
      <c r="O242" s="5"/>
      <c r="P242" s="5"/>
      <c r="S242" s="69"/>
      <c r="T242" s="4"/>
    </row>
    <row r="243" spans="1:22" ht="17.25" x14ac:dyDescent="0.25">
      <c r="C243" s="5"/>
      <c r="D243" s="4"/>
      <c r="E243" s="4"/>
      <c r="F243" s="4"/>
      <c r="G243" s="5"/>
      <c r="H243" s="5"/>
      <c r="I243" s="5"/>
      <c r="K243" s="17" t="s">
        <v>60</v>
      </c>
      <c r="L243" s="18">
        <f>(D237+I237+L237)/R241</f>
        <v>5.0846096283362439</v>
      </c>
      <c r="O243" s="5"/>
      <c r="P243" s="5"/>
      <c r="S243" s="5"/>
    </row>
    <row r="244" spans="1:22" ht="17.25" x14ac:dyDescent="0.25">
      <c r="C244" s="5"/>
      <c r="D244" s="4"/>
      <c r="E244" s="4"/>
      <c r="F244" s="4"/>
      <c r="G244" s="5"/>
      <c r="H244" s="5"/>
      <c r="I244" s="5"/>
      <c r="K244" s="19" t="s">
        <v>61</v>
      </c>
      <c r="L244" s="20">
        <f>(P237+V237)/R241</f>
        <v>7.9196807183836366</v>
      </c>
      <c r="M244" s="5"/>
      <c r="N244" s="5"/>
      <c r="O244" s="5"/>
      <c r="P244" s="5"/>
      <c r="U244" s="5"/>
      <c r="V244" s="5"/>
    </row>
    <row r="245" spans="1:22" x14ac:dyDescent="0.25">
      <c r="C245" s="8"/>
      <c r="D245"/>
      <c r="E245" s="4"/>
      <c r="F245" s="4"/>
      <c r="G245" s="5"/>
      <c r="H245" s="5"/>
      <c r="I245" s="5"/>
      <c r="K245" s="5"/>
      <c r="L245" s="5"/>
      <c r="M245" s="5"/>
      <c r="N245" s="5"/>
      <c r="O245" s="5"/>
      <c r="P245" s="5"/>
      <c r="Q245" s="5"/>
      <c r="R245" s="5"/>
      <c r="S245" s="5"/>
      <c r="T245" s="5"/>
      <c r="U245" s="5"/>
      <c r="V245" s="5"/>
    </row>
    <row r="246" spans="1:22" x14ac:dyDescent="0.25">
      <c r="B246" s="5"/>
      <c r="C246" s="8" t="s">
        <v>26</v>
      </c>
    </row>
    <row r="247" spans="1:22" ht="32.25" x14ac:dyDescent="0.25">
      <c r="C247" s="23" t="s">
        <v>13</v>
      </c>
      <c r="D247" s="26" t="s">
        <v>21</v>
      </c>
      <c r="E247" s="26" t="s">
        <v>32</v>
      </c>
      <c r="F247" s="23" t="s">
        <v>12</v>
      </c>
      <c r="G247" s="23" t="s">
        <v>15</v>
      </c>
      <c r="H247" s="24" t="s">
        <v>1</v>
      </c>
      <c r="I247" s="25" t="s">
        <v>25</v>
      </c>
      <c r="J247" s="23" t="s">
        <v>2</v>
      </c>
      <c r="K247" s="26" t="s">
        <v>32</v>
      </c>
      <c r="L247" s="26" t="s">
        <v>22</v>
      </c>
      <c r="M247" s="25" t="s">
        <v>7</v>
      </c>
      <c r="N247" s="25" t="s">
        <v>16</v>
      </c>
      <c r="O247" s="25" t="s">
        <v>17</v>
      </c>
      <c r="P247" s="25" t="s">
        <v>18</v>
      </c>
      <c r="Q247" s="26" t="s">
        <v>9</v>
      </c>
      <c r="R247" s="26" t="s">
        <v>23</v>
      </c>
      <c r="S247" s="25" t="s">
        <v>8</v>
      </c>
      <c r="T247" s="25" t="s">
        <v>19</v>
      </c>
      <c r="U247" s="25" t="s">
        <v>20</v>
      </c>
      <c r="V247" s="25" t="s">
        <v>24</v>
      </c>
    </row>
    <row r="248" spans="1:22" x14ac:dyDescent="0.25">
      <c r="A248" t="s">
        <v>55</v>
      </c>
      <c r="C248" s="121" t="s">
        <v>50</v>
      </c>
      <c r="D248" s="10">
        <f>0.023*E248</f>
        <v>10.131499999999999</v>
      </c>
      <c r="E248" s="10">
        <v>440.5</v>
      </c>
      <c r="F248" s="10">
        <v>1</v>
      </c>
      <c r="G248" s="29">
        <f>D248/E248</f>
        <v>2.2999999999999996E-2</v>
      </c>
      <c r="H248" s="9" t="s">
        <v>36</v>
      </c>
      <c r="I248" s="77">
        <f>G248*0.1*274.08</f>
        <v>0.63038399999999983</v>
      </c>
      <c r="J248" s="10" t="s">
        <v>31</v>
      </c>
      <c r="K248" s="10">
        <v>262.29000000000002</v>
      </c>
      <c r="L248" s="30">
        <f>G249*K248</f>
        <v>7.239204</v>
      </c>
      <c r="M248" s="9" t="s">
        <v>30</v>
      </c>
      <c r="N248" s="9">
        <v>57.5</v>
      </c>
      <c r="O248" s="9">
        <v>0.88900000000000001</v>
      </c>
      <c r="P248" s="13">
        <f>N248*O248</f>
        <v>51.1175</v>
      </c>
      <c r="Q248" s="10"/>
      <c r="R248" s="10"/>
      <c r="S248" s="9"/>
      <c r="T248" s="9"/>
      <c r="U248" s="9"/>
      <c r="V248" s="13">
        <f>T248*U248</f>
        <v>0</v>
      </c>
    </row>
    <row r="249" spans="1:22" x14ac:dyDescent="0.25">
      <c r="C249" s="10" t="s">
        <v>34</v>
      </c>
      <c r="D249" s="10">
        <f>E249*G249</f>
        <v>2.9846639999999995</v>
      </c>
      <c r="E249" s="10">
        <v>108.14</v>
      </c>
      <c r="F249" s="10">
        <v>1.2</v>
      </c>
      <c r="G249" s="29">
        <f>G248*F249</f>
        <v>2.7599999999999996E-2</v>
      </c>
      <c r="H249" s="1"/>
      <c r="I249" s="1"/>
      <c r="J249" s="10" t="s">
        <v>90</v>
      </c>
      <c r="K249" s="10">
        <v>322.10000000000002</v>
      </c>
      <c r="L249" s="30">
        <f>(G248*2)*K249</f>
        <v>14.816599999999999</v>
      </c>
      <c r="M249" s="1"/>
      <c r="N249" s="3"/>
      <c r="O249" s="3"/>
      <c r="P249" s="12">
        <f t="shared" ref="P249" si="30">N249*O249</f>
        <v>0</v>
      </c>
      <c r="Q249" s="10"/>
      <c r="R249" s="10"/>
      <c r="S249" s="9"/>
      <c r="T249" s="9"/>
      <c r="U249" s="9"/>
      <c r="V249" s="13">
        <f t="shared" ref="V249" si="31">T249*U249</f>
        <v>0</v>
      </c>
    </row>
    <row r="250" spans="1:22" x14ac:dyDescent="0.25">
      <c r="C250" s="12" t="s">
        <v>4</v>
      </c>
      <c r="D250" s="13">
        <f>SUM(D248:D249)</f>
        <v>13.116163999999998</v>
      </c>
      <c r="E250" s="13">
        <f>SUM(E248:E249)</f>
        <v>548.64</v>
      </c>
      <c r="F250" s="12"/>
      <c r="G250" s="29">
        <f>SUM(G248:G249)</f>
        <v>5.0599999999999992E-2</v>
      </c>
      <c r="I250" s="32">
        <f>SUM(I248:I249)</f>
        <v>0.63038399999999983</v>
      </c>
      <c r="L250" s="33">
        <f>SUM(L248:L249)</f>
        <v>22.055803999999998</v>
      </c>
      <c r="P250" s="32">
        <f>SUM(P248:P249)</f>
        <v>51.1175</v>
      </c>
      <c r="R250" s="32">
        <f>SUM(R248:R249)</f>
        <v>0</v>
      </c>
      <c r="V250" s="32">
        <f>SUM(V248:V249)</f>
        <v>0</v>
      </c>
    </row>
    <row r="251" spans="1:22" x14ac:dyDescent="0.25">
      <c r="C251" s="5"/>
      <c r="D251" s="4"/>
      <c r="E251" s="4"/>
      <c r="F251" s="4"/>
      <c r="G251" s="5"/>
      <c r="H251" s="5"/>
      <c r="I251" s="5"/>
      <c r="M251" s="5"/>
      <c r="N251" s="5"/>
      <c r="O251" s="5"/>
      <c r="P251" s="5"/>
      <c r="Q251" s="5"/>
      <c r="R251" s="5"/>
      <c r="S251" s="5"/>
      <c r="T251" s="5"/>
      <c r="U251" s="5"/>
      <c r="V251" s="5"/>
    </row>
    <row r="252" spans="1:22" x14ac:dyDescent="0.25">
      <c r="C252" s="5"/>
      <c r="D252" s="4"/>
      <c r="E252" s="4"/>
      <c r="F252" s="4"/>
      <c r="G252" s="5"/>
      <c r="H252" s="5"/>
      <c r="K252" s="14" t="s">
        <v>56</v>
      </c>
      <c r="L252" s="66">
        <f>(T254/G248)*100</f>
        <v>70</v>
      </c>
      <c r="O252" s="5"/>
      <c r="P252" s="5"/>
      <c r="Q252" s="5"/>
      <c r="R252" s="5"/>
      <c r="S252" s="5"/>
    </row>
    <row r="253" spans="1:22" x14ac:dyDescent="0.25">
      <c r="C253" s="5"/>
      <c r="D253" s="4"/>
      <c r="E253" s="4"/>
      <c r="F253" s="4"/>
      <c r="G253" s="5"/>
      <c r="H253" s="5"/>
      <c r="K253" s="7" t="s">
        <v>57</v>
      </c>
      <c r="L253" s="65">
        <f>(S254/(E250)*100)</f>
        <v>96.715514727325754</v>
      </c>
      <c r="R253" s="6" t="s">
        <v>10</v>
      </c>
      <c r="S253" s="6" t="s">
        <v>11</v>
      </c>
      <c r="T253" s="6" t="s">
        <v>0</v>
      </c>
    </row>
    <row r="254" spans="1:22" x14ac:dyDescent="0.25">
      <c r="C254" s="5"/>
      <c r="D254" s="4"/>
      <c r="E254" s="4"/>
      <c r="F254" s="4"/>
      <c r="G254" s="5"/>
      <c r="H254" s="5"/>
      <c r="K254" s="14" t="s">
        <v>58</v>
      </c>
      <c r="L254" s="66">
        <f>(R254/D250)*100</f>
        <v>65.133235601506655</v>
      </c>
      <c r="P254" s="5"/>
      <c r="Q254" s="6" t="s">
        <v>3</v>
      </c>
      <c r="R254" s="11">
        <f>S254*T254</f>
        <v>8.5429819999999985</v>
      </c>
      <c r="S254" s="11">
        <v>530.62</v>
      </c>
      <c r="T254" s="31">
        <f>G248*0.7</f>
        <v>1.6099999999999996E-2</v>
      </c>
    </row>
    <row r="255" spans="1:22" ht="17.25" x14ac:dyDescent="0.25">
      <c r="C255" s="5"/>
      <c r="D255" s="4"/>
      <c r="E255" s="4"/>
      <c r="F255" s="4"/>
      <c r="G255" s="5"/>
      <c r="H255" s="5"/>
      <c r="K255" s="7" t="s">
        <v>59</v>
      </c>
      <c r="L255" s="16">
        <f>(D250+I250+L250+P250+R250+V250)/R254</f>
        <v>10.17441591238282</v>
      </c>
      <c r="O255" s="5"/>
      <c r="P255" s="5"/>
      <c r="S255" s="69"/>
      <c r="T255" s="4"/>
    </row>
    <row r="256" spans="1:22" ht="17.25" x14ac:dyDescent="0.25">
      <c r="C256" s="5"/>
      <c r="D256" s="4"/>
      <c r="E256" s="4"/>
      <c r="F256" s="4"/>
      <c r="G256" s="5"/>
      <c r="H256" s="5"/>
      <c r="I256" s="5"/>
      <c r="K256" s="17" t="s">
        <v>60</v>
      </c>
      <c r="L256" s="18">
        <f>(D250+I250+L250)/R254</f>
        <v>4.1908495183531942</v>
      </c>
      <c r="O256" s="5"/>
      <c r="P256" s="5"/>
      <c r="S256" s="5"/>
    </row>
    <row r="257" spans="1:22" ht="17.25" x14ac:dyDescent="0.25">
      <c r="C257" s="5"/>
      <c r="D257" s="4"/>
      <c r="E257" s="4"/>
      <c r="F257" s="4"/>
      <c r="G257" s="5"/>
      <c r="H257" s="5"/>
      <c r="I257" s="5"/>
      <c r="K257" s="19" t="s">
        <v>61</v>
      </c>
      <c r="L257" s="20">
        <f>(P250+V250)/R254</f>
        <v>5.9835663940296264</v>
      </c>
      <c r="M257" s="5"/>
      <c r="N257" s="5"/>
      <c r="O257" s="5"/>
      <c r="P257" s="5"/>
      <c r="U257" s="5"/>
      <c r="V257" s="5"/>
    </row>
    <row r="258" spans="1:22" x14ac:dyDescent="0.25">
      <c r="C258" s="8"/>
      <c r="D258"/>
      <c r="E258" s="4"/>
      <c r="F258" s="4"/>
      <c r="G258" s="5"/>
      <c r="H258" s="5"/>
      <c r="I258" s="5"/>
      <c r="K258" s="5"/>
      <c r="L258" s="5"/>
      <c r="M258" s="5"/>
      <c r="N258" s="5"/>
      <c r="O258" s="5"/>
      <c r="P258" s="5"/>
      <c r="Q258" s="5"/>
      <c r="R258" s="5"/>
      <c r="S258" s="5"/>
      <c r="T258" s="5"/>
      <c r="U258" s="5"/>
      <c r="V258" s="5"/>
    </row>
    <row r="259" spans="1:22" x14ac:dyDescent="0.25">
      <c r="C259" s="8"/>
      <c r="D259"/>
      <c r="E259" s="4"/>
      <c r="F259" s="4"/>
      <c r="G259" s="5"/>
      <c r="H259" s="5"/>
      <c r="I259" s="5"/>
      <c r="M259" s="5"/>
      <c r="N259" s="5"/>
      <c r="O259" s="5"/>
      <c r="P259" s="5"/>
      <c r="Q259" s="5"/>
      <c r="R259" s="5"/>
      <c r="S259" s="5"/>
      <c r="T259" s="5"/>
      <c r="U259" s="5"/>
      <c r="V259" s="5"/>
    </row>
    <row r="260" spans="1:22" s="41" customFormat="1" x14ac:dyDescent="0.25">
      <c r="A260" s="40" t="s">
        <v>118</v>
      </c>
      <c r="D260" s="42"/>
      <c r="E260" s="42"/>
      <c r="F260" s="42"/>
    </row>
    <row r="261" spans="1:22" x14ac:dyDescent="0.25">
      <c r="B261" s="5"/>
      <c r="C261" s="8" t="s">
        <v>26</v>
      </c>
    </row>
    <row r="262" spans="1:22" ht="32.25" x14ac:dyDescent="0.25">
      <c r="C262" s="23" t="s">
        <v>13</v>
      </c>
      <c r="D262" s="26" t="s">
        <v>21</v>
      </c>
      <c r="E262" s="26" t="s">
        <v>32</v>
      </c>
      <c r="F262" s="23" t="s">
        <v>12</v>
      </c>
      <c r="G262" s="23" t="s">
        <v>15</v>
      </c>
      <c r="H262" s="24" t="s">
        <v>1</v>
      </c>
      <c r="I262" s="25" t="s">
        <v>25</v>
      </c>
      <c r="J262" s="23" t="s">
        <v>2</v>
      </c>
      <c r="K262" s="26" t="s">
        <v>32</v>
      </c>
      <c r="L262" s="26" t="s">
        <v>22</v>
      </c>
      <c r="M262" s="25" t="s">
        <v>7</v>
      </c>
      <c r="N262" s="25" t="s">
        <v>16</v>
      </c>
      <c r="O262" s="25" t="s">
        <v>17</v>
      </c>
      <c r="P262" s="25" t="s">
        <v>18</v>
      </c>
      <c r="Q262" s="26" t="s">
        <v>9</v>
      </c>
      <c r="R262" s="26" t="s">
        <v>23</v>
      </c>
      <c r="S262" s="25" t="s">
        <v>8</v>
      </c>
      <c r="T262" s="25" t="s">
        <v>19</v>
      </c>
      <c r="U262" s="25" t="s">
        <v>20</v>
      </c>
      <c r="V262" s="25" t="s">
        <v>24</v>
      </c>
    </row>
    <row r="263" spans="1:22" x14ac:dyDescent="0.25">
      <c r="A263" t="s">
        <v>51</v>
      </c>
      <c r="C263" s="121" t="s">
        <v>28</v>
      </c>
      <c r="D263" s="10">
        <f>0.023*E263</f>
        <v>2.8087599999999999</v>
      </c>
      <c r="E263" s="10">
        <v>122.12</v>
      </c>
      <c r="F263" s="10">
        <v>1</v>
      </c>
      <c r="G263" s="12">
        <f>D263/E263</f>
        <v>2.3E-2</v>
      </c>
      <c r="H263" s="9" t="s">
        <v>36</v>
      </c>
      <c r="I263" s="77">
        <f>G263*0.1*274.08</f>
        <v>0.63038399999999994</v>
      </c>
      <c r="J263" s="10" t="s">
        <v>31</v>
      </c>
      <c r="K263" s="10">
        <v>262.29000000000002</v>
      </c>
      <c r="L263" s="30">
        <f>G264*K263</f>
        <v>7.2392040000000009</v>
      </c>
      <c r="M263" s="9" t="s">
        <v>30</v>
      </c>
      <c r="N263" s="9">
        <v>57.5</v>
      </c>
      <c r="O263" s="9">
        <v>0.88900000000000001</v>
      </c>
      <c r="P263" s="13">
        <f>N263*O263</f>
        <v>51.1175</v>
      </c>
      <c r="Q263" s="10"/>
      <c r="R263" s="10"/>
      <c r="S263" s="9"/>
      <c r="T263" s="9"/>
      <c r="U263" s="9"/>
      <c r="V263" s="13">
        <f>T263*U263</f>
        <v>0</v>
      </c>
    </row>
    <row r="264" spans="1:22" x14ac:dyDescent="0.25">
      <c r="C264" s="10" t="s">
        <v>34</v>
      </c>
      <c r="D264" s="10">
        <f>E264*G264</f>
        <v>2.984664</v>
      </c>
      <c r="E264" s="10">
        <v>108.14</v>
      </c>
      <c r="F264" s="10">
        <v>1.2</v>
      </c>
      <c r="G264" s="12">
        <f>G263*F264</f>
        <v>2.76E-2</v>
      </c>
      <c r="H264" s="1"/>
      <c r="I264" s="1"/>
      <c r="J264" s="10" t="s">
        <v>90</v>
      </c>
      <c r="K264" s="10">
        <v>322.10000000000002</v>
      </c>
      <c r="L264" s="30">
        <f>(G263*2)*K264</f>
        <v>14.816600000000001</v>
      </c>
      <c r="M264" s="1"/>
      <c r="N264" s="3"/>
      <c r="O264" s="3"/>
      <c r="P264" s="12">
        <f t="shared" ref="P264" si="32">N264*O264</f>
        <v>0</v>
      </c>
      <c r="Q264" s="10"/>
      <c r="R264" s="10"/>
      <c r="S264" s="9"/>
      <c r="T264" s="9"/>
      <c r="U264" s="9"/>
      <c r="V264" s="13">
        <f t="shared" ref="V264" si="33">T264*U264</f>
        <v>0</v>
      </c>
    </row>
    <row r="265" spans="1:22" x14ac:dyDescent="0.25">
      <c r="C265" s="12" t="s">
        <v>4</v>
      </c>
      <c r="D265" s="13">
        <f>SUM(D263:D264)</f>
        <v>5.7934239999999999</v>
      </c>
      <c r="E265" s="13">
        <f>SUM(E263:E264)</f>
        <v>230.26</v>
      </c>
      <c r="F265" s="12"/>
      <c r="G265" s="12">
        <f>SUM(G263:G264)</f>
        <v>5.0599999999999999E-2</v>
      </c>
      <c r="I265" s="32">
        <f>SUM(I263:I264)</f>
        <v>0.63038399999999994</v>
      </c>
      <c r="L265" s="33">
        <f>SUM(L263:L264)</f>
        <v>22.055804000000002</v>
      </c>
      <c r="P265" s="32">
        <f>SUM(P263:P264)</f>
        <v>51.1175</v>
      </c>
      <c r="R265" s="32">
        <f>SUM(R263:R264)</f>
        <v>0</v>
      </c>
      <c r="V265" s="32">
        <f>SUM(V263:V264)</f>
        <v>0</v>
      </c>
    </row>
    <row r="266" spans="1:22" x14ac:dyDescent="0.25">
      <c r="C266" s="5"/>
      <c r="D266" s="4"/>
      <c r="E266" s="4"/>
      <c r="F266" s="4"/>
      <c r="G266" s="5"/>
      <c r="H266" s="5"/>
      <c r="I266" s="5"/>
      <c r="M266" s="5"/>
      <c r="N266" s="5"/>
      <c r="O266" s="5"/>
      <c r="P266" s="5"/>
      <c r="Q266" s="5"/>
      <c r="R266" s="5"/>
      <c r="S266" s="5"/>
      <c r="T266" s="5"/>
      <c r="U266" s="5"/>
      <c r="V266" s="5"/>
    </row>
    <row r="267" spans="1:22" x14ac:dyDescent="0.25">
      <c r="C267" s="5"/>
      <c r="D267" s="4"/>
      <c r="E267" s="4"/>
      <c r="F267" s="4"/>
      <c r="G267" s="5"/>
      <c r="H267" s="5"/>
      <c r="K267" s="14" t="s">
        <v>56</v>
      </c>
      <c r="L267" s="66">
        <f>(T269/G263)*100</f>
        <v>50</v>
      </c>
      <c r="O267" s="5"/>
      <c r="P267" s="5"/>
      <c r="Q267" s="5"/>
      <c r="R267" s="5"/>
      <c r="S267" s="5"/>
    </row>
    <row r="268" spans="1:22" x14ac:dyDescent="0.25">
      <c r="C268" s="5"/>
      <c r="D268" s="4"/>
      <c r="E268" s="4"/>
      <c r="F268" s="4"/>
      <c r="G268" s="5"/>
      <c r="H268" s="5"/>
      <c r="K268" s="7" t="s">
        <v>57</v>
      </c>
      <c r="L268" s="65">
        <f>(S269/(E265)*100)</f>
        <v>92.178407018153393</v>
      </c>
      <c r="R268" s="6" t="s">
        <v>10</v>
      </c>
      <c r="S268" s="6" t="s">
        <v>11</v>
      </c>
      <c r="T268" s="6" t="s">
        <v>0</v>
      </c>
    </row>
    <row r="269" spans="1:22" x14ac:dyDescent="0.25">
      <c r="C269" s="5"/>
      <c r="D269" s="4"/>
      <c r="E269" s="4"/>
      <c r="F269" s="4"/>
      <c r="G269" s="5"/>
      <c r="H269" s="5"/>
      <c r="K269" s="14" t="s">
        <v>58</v>
      </c>
      <c r="L269" s="66">
        <f>(R269/D265)*100</f>
        <v>42.131820491647083</v>
      </c>
      <c r="P269" s="5"/>
      <c r="Q269" s="6" t="s">
        <v>3</v>
      </c>
      <c r="R269" s="11">
        <f>S269*T269</f>
        <v>2.4408750000000001</v>
      </c>
      <c r="S269" s="11">
        <v>212.25</v>
      </c>
      <c r="T269" s="31">
        <f>G263*0.5</f>
        <v>1.15E-2</v>
      </c>
    </row>
    <row r="270" spans="1:22" ht="17.25" x14ac:dyDescent="0.25">
      <c r="C270" s="5"/>
      <c r="D270" s="4"/>
      <c r="E270" s="4"/>
      <c r="F270" s="4"/>
      <c r="G270" s="5"/>
      <c r="H270" s="5"/>
      <c r="K270" s="7" t="s">
        <v>59</v>
      </c>
      <c r="L270" s="16">
        <f>(D265+I265+L265+P265+R265+V265)/R269</f>
        <v>32.610073027090699</v>
      </c>
      <c r="O270" s="5"/>
      <c r="P270" s="5"/>
      <c r="S270" s="69"/>
      <c r="T270" s="4"/>
    </row>
    <row r="271" spans="1:22" ht="17.25" x14ac:dyDescent="0.25">
      <c r="C271" s="5"/>
      <c r="D271" s="4"/>
      <c r="E271" s="4"/>
      <c r="F271" s="4"/>
      <c r="G271" s="5"/>
      <c r="H271" s="5"/>
      <c r="I271" s="5"/>
      <c r="K271" s="17" t="s">
        <v>60</v>
      </c>
      <c r="L271" s="18">
        <f>(D265+I265+L265)/R269</f>
        <v>11.667787985865726</v>
      </c>
      <c r="O271" s="5"/>
      <c r="P271" s="5"/>
      <c r="S271" s="5"/>
    </row>
    <row r="272" spans="1:22" ht="17.25" x14ac:dyDescent="0.25">
      <c r="C272" s="5"/>
      <c r="D272" s="4"/>
      <c r="E272" s="4"/>
      <c r="F272" s="4"/>
      <c r="G272" s="5"/>
      <c r="H272" s="5"/>
      <c r="I272" s="5"/>
      <c r="K272" s="19" t="s">
        <v>61</v>
      </c>
      <c r="L272" s="20">
        <f>(P265+V265)/R269</f>
        <v>20.94228504122497</v>
      </c>
      <c r="M272" s="5"/>
      <c r="N272" s="115" t="s">
        <v>131</v>
      </c>
      <c r="O272" s="17">
        <f>G263/N263*1000</f>
        <v>0.4</v>
      </c>
      <c r="P272" s="5"/>
      <c r="U272" s="5"/>
      <c r="V272" s="5"/>
    </row>
    <row r="273" spans="1:22" x14ac:dyDescent="0.25">
      <c r="C273" s="8"/>
      <c r="D273"/>
      <c r="E273" s="4"/>
      <c r="F273" s="4"/>
      <c r="G273" s="5"/>
      <c r="H273" s="5"/>
      <c r="I273" s="5"/>
      <c r="K273" s="5"/>
      <c r="L273" s="5"/>
      <c r="M273" s="5"/>
      <c r="N273" s="5"/>
      <c r="O273" s="5"/>
      <c r="P273" s="5"/>
      <c r="Q273" s="5"/>
      <c r="R273" s="5"/>
      <c r="S273" s="5"/>
      <c r="T273" s="5"/>
      <c r="U273" s="5"/>
      <c r="V273" s="5"/>
    </row>
    <row r="274" spans="1:22" x14ac:dyDescent="0.25">
      <c r="B274" s="8"/>
      <c r="C274" s="8" t="s">
        <v>26</v>
      </c>
      <c r="K274" s="5"/>
      <c r="L274" s="5"/>
    </row>
    <row r="275" spans="1:22" ht="32.25" x14ac:dyDescent="0.25">
      <c r="C275" s="23" t="s">
        <v>13</v>
      </c>
      <c r="D275" s="26" t="s">
        <v>21</v>
      </c>
      <c r="E275" s="26" t="s">
        <v>32</v>
      </c>
      <c r="F275" s="23" t="s">
        <v>12</v>
      </c>
      <c r="G275" s="23" t="s">
        <v>15</v>
      </c>
      <c r="H275" s="24" t="s">
        <v>1</v>
      </c>
      <c r="I275" s="25" t="s">
        <v>25</v>
      </c>
      <c r="J275" s="23" t="s">
        <v>2</v>
      </c>
      <c r="K275" s="26" t="s">
        <v>32</v>
      </c>
      <c r="L275" s="26" t="s">
        <v>22</v>
      </c>
      <c r="M275" s="25" t="s">
        <v>7</v>
      </c>
      <c r="N275" s="25" t="s">
        <v>16</v>
      </c>
      <c r="O275" s="25" t="s">
        <v>17</v>
      </c>
      <c r="P275" s="25" t="s">
        <v>18</v>
      </c>
      <c r="Q275" s="26" t="s">
        <v>9</v>
      </c>
      <c r="R275" s="26" t="s">
        <v>23</v>
      </c>
      <c r="S275" s="25" t="s">
        <v>8</v>
      </c>
      <c r="T275" s="25" t="s">
        <v>19</v>
      </c>
      <c r="U275" s="25" t="s">
        <v>20</v>
      </c>
      <c r="V275" s="25" t="s">
        <v>24</v>
      </c>
    </row>
    <row r="276" spans="1:22" x14ac:dyDescent="0.25">
      <c r="A276" t="s">
        <v>52</v>
      </c>
      <c r="C276" s="121" t="s">
        <v>33</v>
      </c>
      <c r="D276" s="10">
        <f>0.023*E276</f>
        <v>3.6011099999999998</v>
      </c>
      <c r="E276" s="10">
        <v>156.57</v>
      </c>
      <c r="F276" s="10">
        <v>1</v>
      </c>
      <c r="G276" s="12">
        <f>D276/E276</f>
        <v>2.3E-2</v>
      </c>
      <c r="H276" s="9" t="s">
        <v>36</v>
      </c>
      <c r="I276" s="77">
        <f>G276*0.1*274.08</f>
        <v>0.63038399999999994</v>
      </c>
      <c r="J276" s="10" t="s">
        <v>31</v>
      </c>
      <c r="K276" s="10">
        <v>262.29000000000002</v>
      </c>
      <c r="L276" s="30">
        <f>G277*K276</f>
        <v>7.2392040000000009</v>
      </c>
      <c r="M276" s="9" t="s">
        <v>30</v>
      </c>
      <c r="N276" s="9">
        <v>57.5</v>
      </c>
      <c r="O276" s="9">
        <v>0.88900000000000001</v>
      </c>
      <c r="P276" s="13">
        <f>N276*O276</f>
        <v>51.1175</v>
      </c>
      <c r="Q276" s="10"/>
      <c r="R276" s="10"/>
      <c r="S276" s="9"/>
      <c r="T276" s="9"/>
      <c r="U276" s="9"/>
      <c r="V276" s="13">
        <f>T276*U276</f>
        <v>0</v>
      </c>
    </row>
    <row r="277" spans="1:22" x14ac:dyDescent="0.25">
      <c r="C277" s="10" t="s">
        <v>34</v>
      </c>
      <c r="D277" s="10">
        <f>E277*G277</f>
        <v>2.984664</v>
      </c>
      <c r="E277" s="10">
        <v>108.14</v>
      </c>
      <c r="F277" s="10">
        <v>1.2</v>
      </c>
      <c r="G277" s="12">
        <f>G276*F277</f>
        <v>2.76E-2</v>
      </c>
      <c r="H277" s="1"/>
      <c r="I277" s="1"/>
      <c r="J277" s="10" t="s">
        <v>90</v>
      </c>
      <c r="K277" s="10">
        <v>322.10000000000002</v>
      </c>
      <c r="L277" s="30">
        <f>(G276*2)*K277</f>
        <v>14.816600000000001</v>
      </c>
      <c r="M277" s="1"/>
      <c r="N277" s="3"/>
      <c r="O277" s="3"/>
      <c r="P277" s="12">
        <f t="shared" ref="P277" si="34">N277*O277</f>
        <v>0</v>
      </c>
      <c r="Q277" s="10"/>
      <c r="R277" s="10"/>
      <c r="S277" s="9"/>
      <c r="T277" s="9"/>
      <c r="U277" s="9"/>
      <c r="V277" s="13">
        <f t="shared" ref="V277" si="35">T277*U277</f>
        <v>0</v>
      </c>
    </row>
    <row r="278" spans="1:22" x14ac:dyDescent="0.25">
      <c r="C278" s="12" t="s">
        <v>4</v>
      </c>
      <c r="D278" s="13">
        <f>SUM(D276:D277)</f>
        <v>6.5857739999999998</v>
      </c>
      <c r="E278" s="13">
        <f>SUM(E276:E277)</f>
        <v>264.70999999999998</v>
      </c>
      <c r="F278" s="12"/>
      <c r="G278" s="12">
        <f>SUM(G276:G277)</f>
        <v>5.0599999999999999E-2</v>
      </c>
      <c r="I278" s="32">
        <f>SUM(I276:I277)</f>
        <v>0.63038399999999994</v>
      </c>
      <c r="L278" s="33">
        <f>SUM(L276:L277)</f>
        <v>22.055804000000002</v>
      </c>
      <c r="P278" s="32">
        <f>SUM(P276:P277)</f>
        <v>51.1175</v>
      </c>
      <c r="R278" s="32">
        <f>SUM(R276:R277)</f>
        <v>0</v>
      </c>
      <c r="V278" s="32">
        <f>SUM(V276:V277)</f>
        <v>0</v>
      </c>
    </row>
    <row r="279" spans="1:22" x14ac:dyDescent="0.25">
      <c r="C279" s="5"/>
      <c r="D279" s="4"/>
      <c r="E279" s="4"/>
      <c r="F279" s="4"/>
      <c r="G279" s="5"/>
      <c r="H279" s="5"/>
      <c r="I279" s="5"/>
      <c r="M279" s="5"/>
      <c r="N279" s="5"/>
      <c r="O279" s="5"/>
      <c r="P279" s="5"/>
      <c r="Q279" s="5"/>
      <c r="R279" s="5"/>
      <c r="S279" s="5"/>
      <c r="T279" s="5"/>
      <c r="U279" s="5"/>
      <c r="V279" s="5"/>
    </row>
    <row r="280" spans="1:22" x14ac:dyDescent="0.25">
      <c r="B280" s="5"/>
      <c r="C280" s="5"/>
      <c r="D280" s="4"/>
      <c r="E280" s="4"/>
      <c r="F280" s="4"/>
      <c r="G280" s="5"/>
      <c r="H280" s="5"/>
      <c r="K280" s="14" t="s">
        <v>56</v>
      </c>
      <c r="L280" s="66">
        <f>(T282/G276)*100</f>
        <v>50</v>
      </c>
      <c r="O280" s="5"/>
      <c r="P280" s="5"/>
      <c r="Q280" s="5"/>
      <c r="R280" s="5"/>
      <c r="S280" s="5"/>
    </row>
    <row r="281" spans="1:22" x14ac:dyDescent="0.25">
      <c r="B281" s="5"/>
      <c r="C281" s="5"/>
      <c r="D281" s="4"/>
      <c r="E281" s="4"/>
      <c r="F281" s="4"/>
      <c r="G281" s="5"/>
      <c r="H281" s="5"/>
      <c r="K281" s="7" t="s">
        <v>57</v>
      </c>
      <c r="L281" s="65">
        <f>(S282/(E278)*100)</f>
        <v>93.19255033810586</v>
      </c>
      <c r="R281" s="6" t="s">
        <v>10</v>
      </c>
      <c r="S281" s="6" t="s">
        <v>11</v>
      </c>
      <c r="T281" s="6" t="s">
        <v>0</v>
      </c>
    </row>
    <row r="282" spans="1:22" x14ac:dyDescent="0.25">
      <c r="B282" s="5"/>
      <c r="C282" s="5"/>
      <c r="D282" s="4"/>
      <c r="E282" s="4"/>
      <c r="F282" s="4"/>
      <c r="G282" s="5"/>
      <c r="H282" s="5"/>
      <c r="K282" s="14" t="s">
        <v>58</v>
      </c>
      <c r="L282" s="66">
        <f>(R282/D278)*100</f>
        <v>43.076713534354504</v>
      </c>
      <c r="P282" s="5"/>
      <c r="Q282" s="6" t="s">
        <v>3</v>
      </c>
      <c r="R282" s="11">
        <f>S282*T282</f>
        <v>2.836935</v>
      </c>
      <c r="S282" s="11">
        <v>246.69</v>
      </c>
      <c r="T282" s="31">
        <f>G276*0.5</f>
        <v>1.15E-2</v>
      </c>
    </row>
    <row r="283" spans="1:22" ht="17.25" x14ac:dyDescent="0.25">
      <c r="B283" s="5"/>
      <c r="C283" s="5"/>
      <c r="D283" s="4"/>
      <c r="E283" s="4"/>
      <c r="F283" s="4"/>
      <c r="G283" s="5"/>
      <c r="H283" s="5"/>
      <c r="K283" s="7" t="s">
        <v>59</v>
      </c>
      <c r="L283" s="16">
        <f>(D278+I278+L278+P278+R278+V278)/R282</f>
        <v>28.336730309295071</v>
      </c>
      <c r="O283" s="5"/>
      <c r="P283" s="5"/>
      <c r="S283" s="69"/>
      <c r="T283" s="4"/>
    </row>
    <row r="284" spans="1:22" ht="17.25" x14ac:dyDescent="0.25">
      <c r="B284" s="5"/>
      <c r="C284" s="5"/>
      <c r="D284" s="4"/>
      <c r="E284" s="4"/>
      <c r="F284" s="4"/>
      <c r="G284" s="5"/>
      <c r="H284" s="5"/>
      <c r="I284" s="5"/>
      <c r="K284" s="17" t="s">
        <v>60</v>
      </c>
      <c r="L284" s="18">
        <f>(D278+I278+L278)/R282</f>
        <v>10.318164497952898</v>
      </c>
      <c r="O284" s="5"/>
      <c r="P284" s="5"/>
      <c r="S284" s="5"/>
    </row>
    <row r="285" spans="1:22" ht="17.25" x14ac:dyDescent="0.25">
      <c r="B285" s="5"/>
      <c r="C285" s="5"/>
      <c r="D285" s="4"/>
      <c r="E285" s="4"/>
      <c r="F285" s="4"/>
      <c r="G285" s="5"/>
      <c r="H285" s="5"/>
      <c r="I285" s="5"/>
      <c r="K285" s="19" t="s">
        <v>61</v>
      </c>
      <c r="L285" s="20">
        <f>(P278+V278)/R282</f>
        <v>18.018565811342171</v>
      </c>
      <c r="M285" s="5"/>
      <c r="N285" s="5"/>
      <c r="O285" s="5"/>
      <c r="P285" s="5"/>
      <c r="U285" s="5"/>
      <c r="V285" s="5"/>
    </row>
    <row r="286" spans="1:22" x14ac:dyDescent="0.25">
      <c r="B286" s="5"/>
      <c r="C286" s="8"/>
      <c r="D286"/>
      <c r="E286" s="4"/>
      <c r="F286" s="4"/>
      <c r="G286" s="5"/>
      <c r="H286" s="5"/>
      <c r="I286" s="5"/>
      <c r="K286" s="5"/>
      <c r="L286" s="5"/>
      <c r="M286" s="5"/>
      <c r="N286" s="5"/>
      <c r="O286" s="5"/>
      <c r="P286" s="5"/>
      <c r="Q286" s="5"/>
      <c r="R286" s="5"/>
      <c r="S286" s="5"/>
      <c r="T286" s="5"/>
      <c r="U286" s="5"/>
      <c r="V286" s="5"/>
    </row>
    <row r="287" spans="1:22" x14ac:dyDescent="0.25">
      <c r="B287" s="5"/>
      <c r="C287" s="8" t="s">
        <v>26</v>
      </c>
    </row>
    <row r="288" spans="1:22" ht="32.25" x14ac:dyDescent="0.25">
      <c r="C288" s="23" t="s">
        <v>13</v>
      </c>
      <c r="D288" s="26" t="s">
        <v>21</v>
      </c>
      <c r="E288" s="26" t="s">
        <v>32</v>
      </c>
      <c r="F288" s="23" t="s">
        <v>12</v>
      </c>
      <c r="G288" s="23" t="s">
        <v>15</v>
      </c>
      <c r="H288" s="24" t="s">
        <v>1</v>
      </c>
      <c r="I288" s="25" t="s">
        <v>25</v>
      </c>
      <c r="J288" s="23" t="s">
        <v>2</v>
      </c>
      <c r="K288" s="26" t="s">
        <v>32</v>
      </c>
      <c r="L288" s="26" t="s">
        <v>22</v>
      </c>
      <c r="M288" s="25" t="s">
        <v>7</v>
      </c>
      <c r="N288" s="25" t="s">
        <v>16</v>
      </c>
      <c r="O288" s="25" t="s">
        <v>17</v>
      </c>
      <c r="P288" s="25" t="s">
        <v>18</v>
      </c>
      <c r="Q288" s="26" t="s">
        <v>9</v>
      </c>
      <c r="R288" s="26" t="s">
        <v>23</v>
      </c>
      <c r="S288" s="25" t="s">
        <v>8</v>
      </c>
      <c r="T288" s="25" t="s">
        <v>19</v>
      </c>
      <c r="U288" s="25" t="s">
        <v>20</v>
      </c>
      <c r="V288" s="25" t="s">
        <v>24</v>
      </c>
    </row>
    <row r="289" spans="1:22" x14ac:dyDescent="0.25">
      <c r="A289" t="s">
        <v>53</v>
      </c>
      <c r="C289" s="121" t="s">
        <v>35</v>
      </c>
      <c r="D289" s="10">
        <f>0.023*E289</f>
        <v>4.8799099999999997</v>
      </c>
      <c r="E289" s="10">
        <v>212.17</v>
      </c>
      <c r="F289" s="10">
        <v>1</v>
      </c>
      <c r="G289" s="12">
        <f>D289/E289</f>
        <v>2.3E-2</v>
      </c>
      <c r="H289" s="9" t="s">
        <v>36</v>
      </c>
      <c r="I289" s="77">
        <f>G289*0.1*274.08</f>
        <v>0.63038399999999994</v>
      </c>
      <c r="J289" s="10" t="s">
        <v>31</v>
      </c>
      <c r="K289" s="10">
        <v>262.29000000000002</v>
      </c>
      <c r="L289" s="30">
        <f>G290*K289</f>
        <v>7.2392040000000009</v>
      </c>
      <c r="M289" s="9" t="s">
        <v>30</v>
      </c>
      <c r="N289" s="9">
        <v>57.5</v>
      </c>
      <c r="O289" s="9">
        <v>0.88900000000000001</v>
      </c>
      <c r="P289" s="13">
        <f>N289*O289</f>
        <v>51.1175</v>
      </c>
      <c r="Q289" s="10"/>
      <c r="R289" s="10"/>
      <c r="S289" s="9"/>
      <c r="T289" s="9"/>
      <c r="U289" s="9"/>
      <c r="V289" s="13">
        <f>T289*U289</f>
        <v>0</v>
      </c>
    </row>
    <row r="290" spans="1:22" x14ac:dyDescent="0.25">
      <c r="C290" s="10" t="s">
        <v>34</v>
      </c>
      <c r="D290" s="10">
        <f>E290*G290</f>
        <v>2.984664</v>
      </c>
      <c r="E290" s="10">
        <v>108.14</v>
      </c>
      <c r="F290" s="10">
        <v>1.2</v>
      </c>
      <c r="G290" s="12">
        <f>G289*F290</f>
        <v>2.76E-2</v>
      </c>
      <c r="H290" s="1"/>
      <c r="I290" s="1"/>
      <c r="J290" s="10" t="s">
        <v>90</v>
      </c>
      <c r="K290" s="10">
        <v>322.10000000000002</v>
      </c>
      <c r="L290" s="30">
        <f>(G289*2)*K290</f>
        <v>14.816600000000001</v>
      </c>
      <c r="M290" s="1"/>
      <c r="N290" s="3"/>
      <c r="O290" s="3"/>
      <c r="P290" s="12">
        <f t="shared" ref="P290" si="36">N290*O290</f>
        <v>0</v>
      </c>
      <c r="Q290" s="10"/>
      <c r="R290" s="10"/>
      <c r="S290" s="9"/>
      <c r="T290" s="9"/>
      <c r="U290" s="9"/>
      <c r="V290" s="13">
        <f t="shared" ref="V290" si="37">T290*U290</f>
        <v>0</v>
      </c>
    </row>
    <row r="291" spans="1:22" x14ac:dyDescent="0.25">
      <c r="C291" s="12" t="s">
        <v>4</v>
      </c>
      <c r="D291" s="13">
        <f>SUM(D289:D290)</f>
        <v>7.8645739999999993</v>
      </c>
      <c r="E291" s="13">
        <f>SUM(E289:E290)</f>
        <v>320.31</v>
      </c>
      <c r="F291" s="12"/>
      <c r="G291" s="12">
        <f>SUM(G289:G290)</f>
        <v>5.0599999999999999E-2</v>
      </c>
      <c r="I291" s="32">
        <f>SUM(I289:I290)</f>
        <v>0.63038399999999994</v>
      </c>
      <c r="L291" s="33">
        <f>SUM(L289:L290)</f>
        <v>22.055804000000002</v>
      </c>
      <c r="P291" s="32">
        <f>SUM(P289:P290)</f>
        <v>51.1175</v>
      </c>
      <c r="R291" s="32">
        <f>SUM(R289:R290)</f>
        <v>0</v>
      </c>
      <c r="V291" s="32">
        <f>SUM(V289:V290)</f>
        <v>0</v>
      </c>
    </row>
    <row r="292" spans="1:22" x14ac:dyDescent="0.25">
      <c r="C292" s="5"/>
      <c r="D292" s="4"/>
      <c r="E292" s="4"/>
      <c r="F292" s="4"/>
      <c r="G292" s="5"/>
      <c r="H292" s="5"/>
      <c r="I292" s="5"/>
      <c r="M292" s="5"/>
      <c r="N292" s="5"/>
      <c r="O292" s="5"/>
      <c r="P292" s="5"/>
      <c r="Q292" s="5"/>
      <c r="R292" s="5"/>
      <c r="S292" s="5"/>
      <c r="T292" s="5"/>
      <c r="U292" s="5"/>
      <c r="V292" s="5"/>
    </row>
    <row r="293" spans="1:22" x14ac:dyDescent="0.25">
      <c r="C293" s="5"/>
      <c r="D293" s="4"/>
      <c r="E293" s="4"/>
      <c r="F293" s="4"/>
      <c r="G293" s="5"/>
      <c r="H293" s="5"/>
      <c r="K293" s="14" t="s">
        <v>56</v>
      </c>
      <c r="L293" s="66">
        <f>(T295/G289)*100</f>
        <v>50</v>
      </c>
      <c r="O293" s="5"/>
      <c r="P293" s="5"/>
      <c r="Q293" s="5"/>
      <c r="R293" s="5"/>
      <c r="S293" s="5"/>
    </row>
    <row r="294" spans="1:22" x14ac:dyDescent="0.25">
      <c r="C294" s="5"/>
      <c r="D294" s="4"/>
      <c r="E294" s="4"/>
      <c r="F294" s="4"/>
      <c r="G294" s="5"/>
      <c r="H294" s="5"/>
      <c r="K294" s="7" t="s">
        <v>57</v>
      </c>
      <c r="L294" s="65">
        <f>(S295/(E291)*100)</f>
        <v>94.358590115825294</v>
      </c>
      <c r="R294" s="6" t="s">
        <v>10</v>
      </c>
      <c r="S294" s="6" t="s">
        <v>11</v>
      </c>
      <c r="T294" s="6" t="s">
        <v>0</v>
      </c>
    </row>
    <row r="295" spans="1:22" x14ac:dyDescent="0.25">
      <c r="C295" s="5"/>
      <c r="D295" s="4"/>
      <c r="E295" s="4"/>
      <c r="F295" s="4"/>
      <c r="G295" s="5"/>
      <c r="H295" s="5"/>
      <c r="K295" s="14" t="s">
        <v>58</v>
      </c>
      <c r="L295" s="66">
        <f>(R295/D291)*100</f>
        <v>44.195146488544715</v>
      </c>
      <c r="P295" s="5"/>
      <c r="Q295" s="6" t="s">
        <v>3</v>
      </c>
      <c r="R295" s="11">
        <f>S295*T295</f>
        <v>3.4757600000000002</v>
      </c>
      <c r="S295" s="11">
        <v>302.24</v>
      </c>
      <c r="T295" s="31">
        <f>G289*0.5</f>
        <v>1.15E-2</v>
      </c>
    </row>
    <row r="296" spans="1:22" ht="17.25" x14ac:dyDescent="0.25">
      <c r="C296" s="5"/>
      <c r="D296" s="4"/>
      <c r="E296" s="4"/>
      <c r="F296" s="4"/>
      <c r="G296" s="5"/>
      <c r="H296" s="5"/>
      <c r="K296" s="7" t="s">
        <v>59</v>
      </c>
      <c r="L296" s="16">
        <f>(D291+I291+L291+P291+R291+V291)/R295</f>
        <v>23.4965193223928</v>
      </c>
      <c r="O296" s="5"/>
      <c r="P296" s="5"/>
      <c r="S296" s="69"/>
      <c r="T296" s="4"/>
    </row>
    <row r="297" spans="1:22" ht="17.25" x14ac:dyDescent="0.25">
      <c r="C297" s="5"/>
      <c r="D297" s="4"/>
      <c r="E297" s="4"/>
      <c r="F297" s="4"/>
      <c r="G297" s="5"/>
      <c r="H297" s="5"/>
      <c r="I297" s="5"/>
      <c r="K297" s="17" t="s">
        <v>60</v>
      </c>
      <c r="L297" s="18">
        <f>(D291+I291+L291)/R295</f>
        <v>8.7896638433033338</v>
      </c>
      <c r="O297" s="5"/>
      <c r="P297" s="5"/>
      <c r="S297" s="5"/>
    </row>
    <row r="298" spans="1:22" ht="17.25" x14ac:dyDescent="0.25">
      <c r="C298" s="5"/>
      <c r="D298" s="4"/>
      <c r="E298" s="4"/>
      <c r="F298" s="4"/>
      <c r="G298" s="5"/>
      <c r="H298" s="5"/>
      <c r="I298" s="5"/>
      <c r="K298" s="19" t="s">
        <v>61</v>
      </c>
      <c r="L298" s="20">
        <f>(P291+V291)/R295</f>
        <v>14.706855479089464</v>
      </c>
      <c r="M298" s="5"/>
      <c r="N298" s="5"/>
      <c r="O298" s="5"/>
      <c r="P298" s="5"/>
      <c r="U298" s="5"/>
      <c r="V298" s="5"/>
    </row>
    <row r="299" spans="1:22" x14ac:dyDescent="0.25">
      <c r="C299" s="8"/>
      <c r="D299"/>
      <c r="E299" s="4"/>
      <c r="F299" s="4"/>
      <c r="G299" s="5"/>
      <c r="H299" s="5"/>
      <c r="I299" s="5"/>
      <c r="K299" s="5"/>
      <c r="L299" s="5"/>
      <c r="M299" s="5"/>
      <c r="N299" s="5"/>
      <c r="O299" s="5"/>
      <c r="P299" s="5"/>
      <c r="Q299" s="5"/>
      <c r="R299" s="5"/>
      <c r="S299" s="5"/>
      <c r="T299" s="5"/>
      <c r="U299" s="5"/>
      <c r="V299" s="5"/>
    </row>
    <row r="300" spans="1:22" x14ac:dyDescent="0.25">
      <c r="B300" s="5"/>
      <c r="C300" s="8" t="s">
        <v>26</v>
      </c>
    </row>
    <row r="301" spans="1:22" ht="32.25" x14ac:dyDescent="0.25">
      <c r="C301" s="23" t="s">
        <v>13</v>
      </c>
      <c r="D301" s="26" t="s">
        <v>21</v>
      </c>
      <c r="E301" s="26" t="s">
        <v>32</v>
      </c>
      <c r="F301" s="23" t="s">
        <v>12</v>
      </c>
      <c r="G301" s="23" t="s">
        <v>15</v>
      </c>
      <c r="H301" s="24" t="s">
        <v>1</v>
      </c>
      <c r="I301" s="25" t="s">
        <v>25</v>
      </c>
      <c r="J301" s="23" t="s">
        <v>2</v>
      </c>
      <c r="K301" s="26" t="s">
        <v>32</v>
      </c>
      <c r="L301" s="26" t="s">
        <v>22</v>
      </c>
      <c r="M301" s="25" t="s">
        <v>7</v>
      </c>
      <c r="N301" s="25" t="s">
        <v>16</v>
      </c>
      <c r="O301" s="25" t="s">
        <v>17</v>
      </c>
      <c r="P301" s="25" t="s">
        <v>18</v>
      </c>
      <c r="Q301" s="26" t="s">
        <v>9</v>
      </c>
      <c r="R301" s="26" t="s">
        <v>23</v>
      </c>
      <c r="S301" s="25" t="s">
        <v>8</v>
      </c>
      <c r="T301" s="25" t="s">
        <v>19</v>
      </c>
      <c r="U301" s="25" t="s">
        <v>20</v>
      </c>
      <c r="V301" s="25" t="s">
        <v>24</v>
      </c>
    </row>
    <row r="302" spans="1:22" ht="30" x14ac:dyDescent="0.25">
      <c r="A302" t="s">
        <v>54</v>
      </c>
      <c r="C302" s="123" t="s">
        <v>132</v>
      </c>
      <c r="D302" s="10">
        <f>0.023*E302</f>
        <v>7.1477099999999991</v>
      </c>
      <c r="E302" s="10">
        <v>310.77</v>
      </c>
      <c r="F302" s="10">
        <v>1</v>
      </c>
      <c r="G302" s="12">
        <f>D302/E302</f>
        <v>2.3E-2</v>
      </c>
      <c r="H302" s="9" t="s">
        <v>36</v>
      </c>
      <c r="I302" s="77">
        <f>G302*0.1*274.08</f>
        <v>0.63038399999999994</v>
      </c>
      <c r="J302" s="10" t="s">
        <v>31</v>
      </c>
      <c r="K302" s="10">
        <v>262.29000000000002</v>
      </c>
      <c r="L302" s="30">
        <f>G303*K302</f>
        <v>7.2392040000000009</v>
      </c>
      <c r="M302" s="9" t="s">
        <v>30</v>
      </c>
      <c r="N302" s="9">
        <v>57.5</v>
      </c>
      <c r="O302" s="9">
        <v>0.88900000000000001</v>
      </c>
      <c r="P302" s="13">
        <f>N302*O302</f>
        <v>51.1175</v>
      </c>
      <c r="Q302" s="10"/>
      <c r="R302" s="10"/>
      <c r="S302" s="9"/>
      <c r="T302" s="9"/>
      <c r="U302" s="9"/>
      <c r="V302" s="13">
        <f>T302*U302</f>
        <v>0</v>
      </c>
    </row>
    <row r="303" spans="1:22" x14ac:dyDescent="0.25">
      <c r="C303" s="10" t="s">
        <v>34</v>
      </c>
      <c r="D303" s="10">
        <f>E303*G303</f>
        <v>2.984664</v>
      </c>
      <c r="E303" s="10">
        <v>108.14</v>
      </c>
      <c r="F303" s="10">
        <v>1.2</v>
      </c>
      <c r="G303" s="12">
        <f>G302*F303</f>
        <v>2.76E-2</v>
      </c>
      <c r="H303" s="1"/>
      <c r="I303" s="1"/>
      <c r="J303" s="10" t="s">
        <v>90</v>
      </c>
      <c r="K303" s="10">
        <v>322.10000000000002</v>
      </c>
      <c r="L303" s="30">
        <f>(G302*2)*K303</f>
        <v>14.816600000000001</v>
      </c>
      <c r="M303" s="1"/>
      <c r="N303" s="3"/>
      <c r="O303" s="3"/>
      <c r="P303" s="12">
        <f t="shared" ref="P303" si="38">N303*O303</f>
        <v>0</v>
      </c>
      <c r="Q303" s="10"/>
      <c r="R303" s="10"/>
      <c r="S303" s="9"/>
      <c r="T303" s="9"/>
      <c r="U303" s="9"/>
      <c r="V303" s="13">
        <f t="shared" ref="V303" si="39">T303*U303</f>
        <v>0</v>
      </c>
    </row>
    <row r="304" spans="1:22" x14ac:dyDescent="0.25">
      <c r="C304" s="12" t="s">
        <v>4</v>
      </c>
      <c r="D304" s="13">
        <f>SUM(D302:D303)</f>
        <v>10.132373999999999</v>
      </c>
      <c r="E304" s="13">
        <f>SUM(E302:E303)</f>
        <v>418.90999999999997</v>
      </c>
      <c r="F304" s="12"/>
      <c r="G304" s="12">
        <f>SUM(G302:G303)</f>
        <v>5.0599999999999999E-2</v>
      </c>
      <c r="I304" s="32">
        <f>SUM(I302:I303)</f>
        <v>0.63038399999999994</v>
      </c>
      <c r="L304" s="33">
        <f>SUM(L302:L303)</f>
        <v>22.055804000000002</v>
      </c>
      <c r="P304" s="32">
        <f>SUM(P302:P303)</f>
        <v>51.1175</v>
      </c>
      <c r="R304" s="32">
        <f>SUM(R302:R303)</f>
        <v>0</v>
      </c>
      <c r="V304" s="32">
        <f>SUM(V302:V303)</f>
        <v>0</v>
      </c>
    </row>
    <row r="305" spans="1:22" x14ac:dyDescent="0.25">
      <c r="C305" s="5"/>
      <c r="D305" s="4"/>
      <c r="E305" s="4"/>
      <c r="F305" s="4"/>
      <c r="G305" s="5"/>
      <c r="H305" s="5"/>
      <c r="I305" s="5"/>
      <c r="M305" s="5"/>
      <c r="N305" s="5"/>
      <c r="O305" s="5"/>
      <c r="P305" s="5"/>
      <c r="Q305" s="5"/>
      <c r="R305" s="5"/>
      <c r="S305" s="5"/>
      <c r="T305" s="5"/>
      <c r="U305" s="5"/>
      <c r="V305" s="5"/>
    </row>
    <row r="306" spans="1:22" x14ac:dyDescent="0.25">
      <c r="C306" s="5"/>
      <c r="D306" s="4"/>
      <c r="E306" s="4"/>
      <c r="F306" s="4"/>
      <c r="G306" s="5"/>
      <c r="H306" s="5"/>
      <c r="K306" s="14" t="s">
        <v>56</v>
      </c>
      <c r="L306" s="66">
        <f>(T308/G302)*100</f>
        <v>50</v>
      </c>
      <c r="O306" s="5"/>
      <c r="P306" s="5"/>
      <c r="Q306" s="5"/>
      <c r="R306" s="5"/>
      <c r="S306" s="5"/>
    </row>
    <row r="307" spans="1:22" x14ac:dyDescent="0.25">
      <c r="C307" s="5"/>
      <c r="D307" s="4"/>
      <c r="E307" s="4"/>
      <c r="F307" s="4"/>
      <c r="G307" s="5"/>
      <c r="H307" s="5"/>
      <c r="K307" s="7" t="s">
        <v>57</v>
      </c>
      <c r="L307" s="65">
        <f>(S308/(E304)*100)</f>
        <v>95.700747177197968</v>
      </c>
      <c r="R307" s="6" t="s">
        <v>10</v>
      </c>
      <c r="S307" s="6" t="s">
        <v>11</v>
      </c>
      <c r="T307" s="6" t="s">
        <v>0</v>
      </c>
    </row>
    <row r="308" spans="1:22" x14ac:dyDescent="0.25">
      <c r="C308" s="5"/>
      <c r="D308" s="4"/>
      <c r="E308" s="4"/>
      <c r="F308" s="4"/>
      <c r="G308" s="5"/>
      <c r="H308" s="5"/>
      <c r="K308" s="14" t="s">
        <v>58</v>
      </c>
      <c r="L308" s="66">
        <f>(R308/D304)*100</f>
        <v>45.501182644856968</v>
      </c>
      <c r="P308" s="5"/>
      <c r="Q308" s="6" t="s">
        <v>3</v>
      </c>
      <c r="R308" s="11">
        <f>S308*T308</f>
        <v>4.6103499999999995</v>
      </c>
      <c r="S308" s="11">
        <v>400.9</v>
      </c>
      <c r="T308" s="31">
        <f>G302*0.5</f>
        <v>1.15E-2</v>
      </c>
    </row>
    <row r="309" spans="1:22" ht="17.25" x14ac:dyDescent="0.25">
      <c r="C309" s="5"/>
      <c r="D309" s="4"/>
      <c r="E309" s="4"/>
      <c r="F309" s="4"/>
      <c r="G309" s="5"/>
      <c r="H309" s="5"/>
      <c r="K309" s="7" t="s">
        <v>59</v>
      </c>
      <c r="L309" s="16">
        <f>(D304+I304+L304+P304+R304+V304)/R308</f>
        <v>18.206006485407833</v>
      </c>
      <c r="O309" s="5"/>
      <c r="P309" s="5"/>
      <c r="S309" s="69"/>
      <c r="T309" s="4"/>
    </row>
    <row r="310" spans="1:22" ht="17.25" x14ac:dyDescent="0.25">
      <c r="C310" s="5"/>
      <c r="D310" s="4"/>
      <c r="E310" s="4"/>
      <c r="F310" s="4"/>
      <c r="G310" s="5"/>
      <c r="H310" s="5"/>
      <c r="I310" s="5"/>
      <c r="K310" s="17" t="s">
        <v>60</v>
      </c>
      <c r="L310" s="18">
        <f>(D304+I304+L304)/R308</f>
        <v>7.1184534796707419</v>
      </c>
      <c r="O310" s="5"/>
      <c r="P310" s="5"/>
      <c r="S310" s="5"/>
    </row>
    <row r="311" spans="1:22" ht="17.25" x14ac:dyDescent="0.25">
      <c r="C311" s="5"/>
      <c r="D311" s="4"/>
      <c r="E311" s="4"/>
      <c r="F311" s="4"/>
      <c r="G311" s="5"/>
      <c r="H311" s="5"/>
      <c r="I311" s="5"/>
      <c r="K311" s="19" t="s">
        <v>61</v>
      </c>
      <c r="L311" s="20">
        <f>(P304+V304)/R308</f>
        <v>11.087553005737092</v>
      </c>
      <c r="M311" s="5"/>
      <c r="N311" s="5"/>
      <c r="O311" s="5"/>
      <c r="P311" s="5"/>
      <c r="U311" s="5"/>
      <c r="V311" s="5"/>
    </row>
    <row r="312" spans="1:22" x14ac:dyDescent="0.25">
      <c r="C312" s="8"/>
      <c r="D312"/>
      <c r="E312" s="4"/>
      <c r="F312" s="4"/>
      <c r="G312" s="5"/>
      <c r="H312" s="5"/>
      <c r="I312" s="5"/>
      <c r="K312" s="5"/>
      <c r="L312" s="5"/>
      <c r="M312" s="5"/>
      <c r="N312" s="5"/>
      <c r="O312" s="5"/>
      <c r="P312" s="5"/>
      <c r="Q312" s="5"/>
      <c r="R312" s="5"/>
      <c r="S312" s="5"/>
      <c r="T312" s="5"/>
      <c r="U312" s="5"/>
      <c r="V312" s="5"/>
    </row>
    <row r="313" spans="1:22" x14ac:dyDescent="0.25">
      <c r="B313" s="5"/>
      <c r="C313" s="8" t="s">
        <v>26</v>
      </c>
    </row>
    <row r="314" spans="1:22" ht="32.25" x14ac:dyDescent="0.25">
      <c r="C314" s="23" t="s">
        <v>13</v>
      </c>
      <c r="D314" s="26" t="s">
        <v>21</v>
      </c>
      <c r="E314" s="26" t="s">
        <v>32</v>
      </c>
      <c r="F314" s="23" t="s">
        <v>12</v>
      </c>
      <c r="G314" s="23" t="s">
        <v>15</v>
      </c>
      <c r="H314" s="24" t="s">
        <v>1</v>
      </c>
      <c r="I314" s="25" t="s">
        <v>25</v>
      </c>
      <c r="J314" s="23" t="s">
        <v>2</v>
      </c>
      <c r="K314" s="26" t="s">
        <v>32</v>
      </c>
      <c r="L314" s="26" t="s">
        <v>22</v>
      </c>
      <c r="M314" s="25" t="s">
        <v>7</v>
      </c>
      <c r="N314" s="25" t="s">
        <v>16</v>
      </c>
      <c r="O314" s="25" t="s">
        <v>17</v>
      </c>
      <c r="P314" s="25" t="s">
        <v>18</v>
      </c>
      <c r="Q314" s="26" t="s">
        <v>9</v>
      </c>
      <c r="R314" s="26" t="s">
        <v>23</v>
      </c>
      <c r="S314" s="25" t="s">
        <v>8</v>
      </c>
      <c r="T314" s="25" t="s">
        <v>19</v>
      </c>
      <c r="U314" s="25" t="s">
        <v>20</v>
      </c>
      <c r="V314" s="25" t="s">
        <v>24</v>
      </c>
    </row>
    <row r="315" spans="1:22" x14ac:dyDescent="0.25">
      <c r="A315" t="s">
        <v>55</v>
      </c>
      <c r="C315" s="121" t="s">
        <v>50</v>
      </c>
      <c r="D315" s="10">
        <f>0.023*E315</f>
        <v>10.131499999999999</v>
      </c>
      <c r="E315" s="10">
        <v>440.5</v>
      </c>
      <c r="F315" s="10">
        <v>1</v>
      </c>
      <c r="G315" s="12">
        <f>D315/E315</f>
        <v>2.2999999999999996E-2</v>
      </c>
      <c r="H315" s="9" t="s">
        <v>36</v>
      </c>
      <c r="I315" s="77">
        <f>G315*0.1*274.08</f>
        <v>0.63038399999999983</v>
      </c>
      <c r="J315" s="10" t="s">
        <v>31</v>
      </c>
      <c r="K315" s="10">
        <v>262.29000000000002</v>
      </c>
      <c r="L315" s="30">
        <f>G316*K315</f>
        <v>7.239204</v>
      </c>
      <c r="M315" s="9" t="s">
        <v>30</v>
      </c>
      <c r="N315" s="9">
        <v>57.5</v>
      </c>
      <c r="O315" s="9">
        <v>0.88900000000000001</v>
      </c>
      <c r="P315" s="13">
        <f>N315*O315</f>
        <v>51.1175</v>
      </c>
      <c r="Q315" s="10"/>
      <c r="R315" s="10"/>
      <c r="S315" s="9"/>
      <c r="T315" s="9"/>
      <c r="U315" s="9"/>
      <c r="V315" s="13">
        <f>T315*U315</f>
        <v>0</v>
      </c>
    </row>
    <row r="316" spans="1:22" x14ac:dyDescent="0.25">
      <c r="C316" s="10" t="s">
        <v>34</v>
      </c>
      <c r="D316" s="10">
        <f>E316*G316</f>
        <v>2.9846639999999995</v>
      </c>
      <c r="E316" s="10">
        <v>108.14</v>
      </c>
      <c r="F316" s="10">
        <v>1.2</v>
      </c>
      <c r="G316" s="12">
        <f>G315*F316</f>
        <v>2.7599999999999996E-2</v>
      </c>
      <c r="H316" s="1"/>
      <c r="I316" s="1"/>
      <c r="J316" s="10" t="s">
        <v>90</v>
      </c>
      <c r="K316" s="10">
        <v>322.10000000000002</v>
      </c>
      <c r="L316" s="30">
        <f>(G315*2)*K316</f>
        <v>14.816599999999999</v>
      </c>
      <c r="M316" s="1"/>
      <c r="N316" s="3"/>
      <c r="O316" s="3"/>
      <c r="P316" s="12">
        <f t="shared" ref="P316" si="40">N316*O316</f>
        <v>0</v>
      </c>
      <c r="Q316" s="10"/>
      <c r="R316" s="10"/>
      <c r="S316" s="9"/>
      <c r="T316" s="9"/>
      <c r="U316" s="9"/>
      <c r="V316" s="13">
        <f t="shared" ref="V316" si="41">T316*U316</f>
        <v>0</v>
      </c>
    </row>
    <row r="317" spans="1:22" x14ac:dyDescent="0.25">
      <c r="C317" s="12" t="s">
        <v>4</v>
      </c>
      <c r="D317" s="13">
        <f>SUM(D315:D316)</f>
        <v>13.116163999999998</v>
      </c>
      <c r="E317" s="13">
        <f>SUM(E315:E316)</f>
        <v>548.64</v>
      </c>
      <c r="F317" s="12"/>
      <c r="G317" s="12">
        <f>SUM(G315:G316)</f>
        <v>5.0599999999999992E-2</v>
      </c>
      <c r="I317" s="32">
        <f>SUM(I315:I316)</f>
        <v>0.63038399999999983</v>
      </c>
      <c r="L317" s="33">
        <f>SUM(L315:L316)</f>
        <v>22.055803999999998</v>
      </c>
      <c r="P317" s="32">
        <f>SUM(P315:P316)</f>
        <v>51.1175</v>
      </c>
      <c r="R317" s="32">
        <f>SUM(R315:R316)</f>
        <v>0</v>
      </c>
      <c r="V317" s="32">
        <f>SUM(V315:V316)</f>
        <v>0</v>
      </c>
    </row>
    <row r="318" spans="1:22" x14ac:dyDescent="0.25">
      <c r="C318" s="5"/>
      <c r="D318" s="4"/>
      <c r="E318" s="4"/>
      <c r="F318" s="4"/>
      <c r="G318" s="5"/>
      <c r="H318" s="5"/>
      <c r="I318" s="5"/>
      <c r="M318" s="5"/>
      <c r="N318" s="5"/>
      <c r="O318" s="5"/>
      <c r="P318" s="5"/>
      <c r="Q318" s="5"/>
      <c r="R318" s="5"/>
      <c r="S318" s="5"/>
      <c r="T318" s="5"/>
      <c r="U318" s="5"/>
      <c r="V318" s="5"/>
    </row>
    <row r="319" spans="1:22" x14ac:dyDescent="0.25">
      <c r="C319" s="5"/>
      <c r="D319" s="4"/>
      <c r="E319" s="4"/>
      <c r="F319" s="4"/>
      <c r="G319" s="5"/>
      <c r="H319" s="5"/>
      <c r="K319" s="14" t="s">
        <v>56</v>
      </c>
      <c r="L319" s="66">
        <f>(T321/G315)*100</f>
        <v>50</v>
      </c>
      <c r="O319" s="5"/>
      <c r="P319" s="5"/>
      <c r="Q319" s="5"/>
      <c r="R319" s="5"/>
      <c r="S319" s="5"/>
    </row>
    <row r="320" spans="1:22" x14ac:dyDescent="0.25">
      <c r="C320" s="5"/>
      <c r="D320" s="4"/>
      <c r="E320" s="4"/>
      <c r="F320" s="4"/>
      <c r="G320" s="5"/>
      <c r="H320" s="5"/>
      <c r="K320" s="7" t="s">
        <v>57</v>
      </c>
      <c r="L320" s="65">
        <f>(S321/(E317)*100)</f>
        <v>96.715514727325754</v>
      </c>
      <c r="R320" s="6" t="s">
        <v>10</v>
      </c>
      <c r="S320" s="6" t="s">
        <v>11</v>
      </c>
      <c r="T320" s="6" t="s">
        <v>0</v>
      </c>
    </row>
    <row r="321" spans="1:22" x14ac:dyDescent="0.25">
      <c r="C321" s="5"/>
      <c r="D321" s="4"/>
      <c r="E321" s="4"/>
      <c r="F321" s="4"/>
      <c r="G321" s="5"/>
      <c r="H321" s="5"/>
      <c r="K321" s="14" t="s">
        <v>58</v>
      </c>
      <c r="L321" s="66">
        <f>(R321/D317)*100</f>
        <v>46.523739715361899</v>
      </c>
      <c r="P321" s="5"/>
      <c r="Q321" s="6" t="s">
        <v>3</v>
      </c>
      <c r="R321" s="11">
        <f>S321*T321</f>
        <v>6.1021299999999989</v>
      </c>
      <c r="S321" s="11">
        <v>530.62</v>
      </c>
      <c r="T321" s="31">
        <f>G315*0.5</f>
        <v>1.1499999999999998E-2</v>
      </c>
    </row>
    <row r="322" spans="1:22" ht="17.25" x14ac:dyDescent="0.25">
      <c r="C322" s="5"/>
      <c r="D322" s="4"/>
      <c r="E322" s="4"/>
      <c r="F322" s="4"/>
      <c r="G322" s="5"/>
      <c r="H322" s="5"/>
      <c r="K322" s="7" t="s">
        <v>59</v>
      </c>
      <c r="L322" s="16">
        <f>(D317+I317+L317+P317+R317+V317)/R321</f>
        <v>14.244182277335948</v>
      </c>
      <c r="O322" s="5"/>
      <c r="P322" s="5"/>
      <c r="S322" s="69"/>
      <c r="T322" s="4"/>
    </row>
    <row r="323" spans="1:22" ht="17.25" x14ac:dyDescent="0.25">
      <c r="C323" s="5"/>
      <c r="D323" s="4"/>
      <c r="E323" s="4"/>
      <c r="F323" s="4"/>
      <c r="G323" s="5"/>
      <c r="H323" s="5"/>
      <c r="I323" s="5"/>
      <c r="K323" s="17" t="s">
        <v>60</v>
      </c>
      <c r="L323" s="18">
        <f>(D317+I317+L317)/R321</f>
        <v>5.8671893256944712</v>
      </c>
      <c r="O323" s="5"/>
      <c r="P323" s="5"/>
      <c r="S323" s="5"/>
    </row>
    <row r="324" spans="1:22" ht="17.25" x14ac:dyDescent="0.25">
      <c r="C324" s="5"/>
      <c r="D324" s="4"/>
      <c r="E324" s="4"/>
      <c r="F324" s="4"/>
      <c r="G324" s="5"/>
      <c r="H324" s="5"/>
      <c r="I324" s="5"/>
      <c r="K324" s="19" t="s">
        <v>61</v>
      </c>
      <c r="L324" s="20">
        <f>(P317+V317)/R321</f>
        <v>8.3769929516414781</v>
      </c>
      <c r="M324" s="5"/>
      <c r="N324" s="5"/>
      <c r="O324" s="5"/>
      <c r="P324" s="5"/>
      <c r="U324" s="5"/>
      <c r="V324" s="5"/>
    </row>
    <row r="325" spans="1:22" x14ac:dyDescent="0.25">
      <c r="C325" s="8"/>
      <c r="D325"/>
      <c r="E325" s="4"/>
      <c r="F325" s="4"/>
      <c r="G325" s="5"/>
      <c r="H325" s="5"/>
      <c r="I325" s="5"/>
      <c r="K325" s="5"/>
      <c r="L325" s="5"/>
      <c r="M325" s="5"/>
      <c r="N325" s="5"/>
      <c r="O325" s="5"/>
      <c r="P325" s="5"/>
      <c r="Q325" s="5"/>
      <c r="R325" s="5"/>
      <c r="S325" s="5"/>
      <c r="T325" s="5"/>
      <c r="U325" s="5"/>
      <c r="V325" s="5"/>
    </row>
    <row r="326" spans="1:22" x14ac:dyDescent="0.25">
      <c r="C326" s="8"/>
      <c r="D326"/>
      <c r="E326" s="4"/>
      <c r="F326" s="4"/>
      <c r="G326" s="5"/>
      <c r="H326" s="5"/>
      <c r="I326" s="5"/>
      <c r="M326" s="5"/>
      <c r="N326" s="5"/>
      <c r="O326" s="5"/>
      <c r="P326" s="5"/>
      <c r="Q326" s="5"/>
      <c r="R326" s="5"/>
      <c r="S326" s="5"/>
      <c r="T326" s="5"/>
      <c r="U326" s="5"/>
      <c r="V326" s="5"/>
    </row>
    <row r="327" spans="1:22" s="36" customFormat="1" x14ac:dyDescent="0.25">
      <c r="A327" s="38" t="s">
        <v>119</v>
      </c>
      <c r="D327" s="37"/>
      <c r="E327" s="37"/>
      <c r="F327" s="37"/>
    </row>
    <row r="328" spans="1:22" x14ac:dyDescent="0.25">
      <c r="B328" s="5"/>
      <c r="C328" s="8" t="s">
        <v>26</v>
      </c>
    </row>
    <row r="329" spans="1:22" ht="32.25" x14ac:dyDescent="0.25">
      <c r="C329" s="23" t="s">
        <v>13</v>
      </c>
      <c r="D329" s="26" t="s">
        <v>21</v>
      </c>
      <c r="E329" s="26" t="s">
        <v>32</v>
      </c>
      <c r="F329" s="23" t="s">
        <v>12</v>
      </c>
      <c r="G329" s="23" t="s">
        <v>15</v>
      </c>
      <c r="H329" s="24" t="s">
        <v>1</v>
      </c>
      <c r="I329" s="25" t="s">
        <v>25</v>
      </c>
      <c r="J329" s="23" t="s">
        <v>2</v>
      </c>
      <c r="K329" s="26" t="s">
        <v>32</v>
      </c>
      <c r="L329" s="26" t="s">
        <v>22</v>
      </c>
      <c r="M329" s="25" t="s">
        <v>7</v>
      </c>
      <c r="N329" s="25" t="s">
        <v>16</v>
      </c>
      <c r="O329" s="25" t="s">
        <v>17</v>
      </c>
      <c r="P329" s="25" t="s">
        <v>18</v>
      </c>
      <c r="Q329" s="26" t="s">
        <v>9</v>
      </c>
      <c r="R329" s="26" t="s">
        <v>23</v>
      </c>
      <c r="S329" s="25" t="s">
        <v>8</v>
      </c>
      <c r="T329" s="25" t="s">
        <v>19</v>
      </c>
      <c r="U329" s="25" t="s">
        <v>20</v>
      </c>
      <c r="V329" s="25" t="s">
        <v>24</v>
      </c>
    </row>
    <row r="330" spans="1:22" x14ac:dyDescent="0.25">
      <c r="A330" t="s">
        <v>51</v>
      </c>
      <c r="C330" s="121" t="s">
        <v>28</v>
      </c>
      <c r="D330" s="10">
        <f>2.81*5</f>
        <v>14.05</v>
      </c>
      <c r="E330" s="10">
        <v>122.12</v>
      </c>
      <c r="F330" s="10">
        <v>1</v>
      </c>
      <c r="G330" s="12">
        <f>D330/E330</f>
        <v>0.1150507697346872</v>
      </c>
      <c r="H330" s="9" t="s">
        <v>36</v>
      </c>
      <c r="I330" s="77">
        <f>G330*0.1*274.08</f>
        <v>3.1533114968883065</v>
      </c>
      <c r="J330" s="10" t="s">
        <v>31</v>
      </c>
      <c r="K330" s="10">
        <v>262.29000000000002</v>
      </c>
      <c r="L330" s="30">
        <f>G331*K330</f>
        <v>36.211999672453324</v>
      </c>
      <c r="M330" s="9" t="s">
        <v>30</v>
      </c>
      <c r="N330" s="9">
        <v>287.5</v>
      </c>
      <c r="O330" s="9">
        <v>0.88900000000000001</v>
      </c>
      <c r="P330" s="13">
        <f>N330*O330</f>
        <v>255.58750000000001</v>
      </c>
      <c r="Q330" s="10"/>
      <c r="R330" s="10"/>
      <c r="S330" s="9"/>
      <c r="T330" s="9"/>
      <c r="U330" s="9"/>
      <c r="V330" s="13">
        <f>T330*U330</f>
        <v>0</v>
      </c>
    </row>
    <row r="331" spans="1:22" x14ac:dyDescent="0.25">
      <c r="C331" s="10" t="s">
        <v>34</v>
      </c>
      <c r="D331" s="10">
        <f>D264*5</f>
        <v>14.92332</v>
      </c>
      <c r="E331" s="10">
        <v>108.14</v>
      </c>
      <c r="F331" s="10">
        <v>1.2</v>
      </c>
      <c r="G331" s="12">
        <f>G330*F331</f>
        <v>0.13806092368162462</v>
      </c>
      <c r="H331" s="1"/>
      <c r="I331" s="1"/>
      <c r="J331" s="10" t="s">
        <v>90</v>
      </c>
      <c r="K331" s="10">
        <v>322.10000000000002</v>
      </c>
      <c r="L331" s="30">
        <f>(G330*2)*K331</f>
        <v>74.115705863085495</v>
      </c>
      <c r="M331" s="1"/>
      <c r="N331" s="3"/>
      <c r="O331" s="3"/>
      <c r="P331" s="12">
        <f t="shared" ref="P331" si="42">N331*O331</f>
        <v>0</v>
      </c>
      <c r="Q331" s="10"/>
      <c r="R331" s="10"/>
      <c r="S331" s="9"/>
      <c r="T331" s="9"/>
      <c r="U331" s="9"/>
      <c r="V331" s="13">
        <f t="shared" ref="V331" si="43">T331*U331</f>
        <v>0</v>
      </c>
    </row>
    <row r="332" spans="1:22" x14ac:dyDescent="0.25">
      <c r="C332" s="12" t="s">
        <v>4</v>
      </c>
      <c r="D332" s="13">
        <f>SUM(D330:D331)</f>
        <v>28.973320000000001</v>
      </c>
      <c r="E332" s="13">
        <f>SUM(E330:E331)</f>
        <v>230.26</v>
      </c>
      <c r="F332" s="12"/>
      <c r="G332" s="12">
        <f>SUM(G330:G331)</f>
        <v>0.25311169341631179</v>
      </c>
      <c r="I332" s="32">
        <f>SUM(I330:I331)</f>
        <v>3.1533114968883065</v>
      </c>
      <c r="L332" s="33">
        <f>SUM(L330:L331)</f>
        <v>110.32770553553883</v>
      </c>
      <c r="P332" s="32">
        <f>SUM(P330:P331)</f>
        <v>255.58750000000001</v>
      </c>
      <c r="R332" s="32">
        <f>SUM(R330:R331)</f>
        <v>0</v>
      </c>
      <c r="V332" s="32">
        <f>SUM(V330:V331)</f>
        <v>0</v>
      </c>
    </row>
    <row r="333" spans="1:22" x14ac:dyDescent="0.25">
      <c r="C333" s="5"/>
      <c r="D333" s="4"/>
      <c r="E333" s="4"/>
      <c r="F333" s="4"/>
      <c r="G333" s="5"/>
      <c r="H333" s="5"/>
      <c r="I333" s="5"/>
      <c r="M333" s="5"/>
      <c r="N333" s="5"/>
      <c r="O333" s="5"/>
      <c r="P333" s="5"/>
      <c r="Q333" s="5"/>
      <c r="R333" s="5"/>
      <c r="S333" s="5"/>
      <c r="T333" s="5"/>
      <c r="U333" s="5"/>
      <c r="V333" s="5"/>
    </row>
    <row r="334" spans="1:22" x14ac:dyDescent="0.25">
      <c r="C334" s="5"/>
      <c r="D334" s="4"/>
      <c r="E334" s="4"/>
      <c r="F334" s="4"/>
      <c r="G334" s="5"/>
      <c r="H334" s="5"/>
      <c r="K334" s="14" t="s">
        <v>56</v>
      </c>
      <c r="L334" s="66">
        <f>(T336/G330)*100</f>
        <v>90</v>
      </c>
      <c r="O334" s="5"/>
      <c r="P334" s="5"/>
      <c r="Q334" s="5"/>
      <c r="R334" s="5"/>
      <c r="S334" s="5"/>
    </row>
    <row r="335" spans="1:22" x14ac:dyDescent="0.25">
      <c r="C335" s="5"/>
      <c r="D335" s="4"/>
      <c r="E335" s="4"/>
      <c r="F335" s="4"/>
      <c r="G335" s="5"/>
      <c r="H335" s="5"/>
      <c r="K335" s="7" t="s">
        <v>57</v>
      </c>
      <c r="L335" s="65">
        <f>(S336/(E332)*100)</f>
        <v>92.178407018153393</v>
      </c>
      <c r="R335" s="6" t="s">
        <v>10</v>
      </c>
      <c r="S335" s="6" t="s">
        <v>11</v>
      </c>
      <c r="T335" s="6" t="s">
        <v>0</v>
      </c>
    </row>
    <row r="336" spans="1:22" x14ac:dyDescent="0.25">
      <c r="C336" s="5"/>
      <c r="D336" s="4"/>
      <c r="E336" s="4"/>
      <c r="F336" s="4"/>
      <c r="G336" s="5"/>
      <c r="H336" s="5"/>
      <c r="K336" s="14" t="s">
        <v>58</v>
      </c>
      <c r="L336" s="66">
        <f>(R336/D332)*100</f>
        <v>75.854521637729562</v>
      </c>
      <c r="P336" s="5"/>
      <c r="Q336" s="6" t="s">
        <v>3</v>
      </c>
      <c r="R336" s="11">
        <f>S336*T336</f>
        <v>21.977573288568625</v>
      </c>
      <c r="S336" s="11">
        <v>212.25</v>
      </c>
      <c r="T336" s="31">
        <f>G330*0.9</f>
        <v>0.10354569276121849</v>
      </c>
    </row>
    <row r="337" spans="1:22" ht="17.25" x14ac:dyDescent="0.25">
      <c r="C337" s="5"/>
      <c r="D337" s="4"/>
      <c r="E337" s="4"/>
      <c r="F337" s="4"/>
      <c r="G337" s="5"/>
      <c r="H337" s="5"/>
      <c r="K337" s="7" t="s">
        <v>59</v>
      </c>
      <c r="L337" s="16">
        <f>(D332+I332+L332+P332+R332+V332)/R336</f>
        <v>18.111273333324014</v>
      </c>
      <c r="O337" s="5"/>
      <c r="P337" s="5"/>
      <c r="S337" s="69"/>
      <c r="T337" s="4"/>
    </row>
    <row r="338" spans="1:22" ht="17.25" x14ac:dyDescent="0.25">
      <c r="C338" s="5"/>
      <c r="D338" s="4"/>
      <c r="E338" s="4"/>
      <c r="F338" s="4"/>
      <c r="G338" s="5"/>
      <c r="H338" s="5"/>
      <c r="I338" s="5"/>
      <c r="K338" s="17" t="s">
        <v>60</v>
      </c>
      <c r="L338" s="18">
        <f>(D332+I332+L332)/R336</f>
        <v>6.4818046634167326</v>
      </c>
      <c r="O338" s="5"/>
      <c r="P338" s="5"/>
      <c r="S338" s="5"/>
    </row>
    <row r="339" spans="1:22" ht="17.25" x14ac:dyDescent="0.25">
      <c r="C339" s="5"/>
      <c r="D339" s="4"/>
      <c r="E339" s="4"/>
      <c r="F339" s="4"/>
      <c r="G339" s="5"/>
      <c r="H339" s="5"/>
      <c r="I339" s="5"/>
      <c r="K339" s="19" t="s">
        <v>61</v>
      </c>
      <c r="L339" s="20">
        <f>(P332+V332)/R336</f>
        <v>11.629468669907283</v>
      </c>
      <c r="M339" s="5"/>
      <c r="N339" s="115" t="s">
        <v>131</v>
      </c>
      <c r="O339" s="17">
        <f>G330/N330*1000</f>
        <v>0.40017659038152065</v>
      </c>
      <c r="P339" s="5"/>
      <c r="U339" s="5"/>
      <c r="V339" s="5"/>
    </row>
    <row r="340" spans="1:22" x14ac:dyDescent="0.25">
      <c r="C340" s="8"/>
      <c r="D340"/>
      <c r="E340" s="4"/>
      <c r="F340" s="4"/>
      <c r="G340" s="5"/>
      <c r="H340" s="5"/>
      <c r="I340" s="5"/>
      <c r="K340" s="5"/>
      <c r="L340" s="5"/>
      <c r="M340" s="5"/>
      <c r="N340" s="5"/>
      <c r="O340" s="5"/>
      <c r="P340" s="5"/>
      <c r="Q340" s="5"/>
      <c r="R340" s="5"/>
      <c r="S340" s="5"/>
      <c r="T340" s="5"/>
      <c r="U340" s="5"/>
      <c r="V340" s="5"/>
    </row>
    <row r="341" spans="1:22" x14ac:dyDescent="0.25">
      <c r="B341" s="8"/>
      <c r="C341" s="8" t="s">
        <v>26</v>
      </c>
    </row>
    <row r="342" spans="1:22" ht="32.25" x14ac:dyDescent="0.25">
      <c r="C342" s="23" t="s">
        <v>13</v>
      </c>
      <c r="D342" s="26" t="s">
        <v>21</v>
      </c>
      <c r="E342" s="26" t="s">
        <v>32</v>
      </c>
      <c r="F342" s="23" t="s">
        <v>12</v>
      </c>
      <c r="G342" s="23" t="s">
        <v>15</v>
      </c>
      <c r="H342" s="24" t="s">
        <v>1</v>
      </c>
      <c r="I342" s="25" t="s">
        <v>25</v>
      </c>
      <c r="J342" s="23" t="s">
        <v>2</v>
      </c>
      <c r="K342" s="26" t="s">
        <v>32</v>
      </c>
      <c r="L342" s="26" t="s">
        <v>22</v>
      </c>
      <c r="M342" s="25" t="s">
        <v>7</v>
      </c>
      <c r="N342" s="25" t="s">
        <v>16</v>
      </c>
      <c r="O342" s="25" t="s">
        <v>17</v>
      </c>
      <c r="P342" s="25" t="s">
        <v>18</v>
      </c>
      <c r="Q342" s="26" t="s">
        <v>9</v>
      </c>
      <c r="R342" s="26" t="s">
        <v>23</v>
      </c>
      <c r="S342" s="25" t="s">
        <v>8</v>
      </c>
      <c r="T342" s="25" t="s">
        <v>19</v>
      </c>
      <c r="U342" s="25" t="s">
        <v>20</v>
      </c>
      <c r="V342" s="25" t="s">
        <v>24</v>
      </c>
    </row>
    <row r="343" spans="1:22" x14ac:dyDescent="0.25">
      <c r="A343" t="s">
        <v>52</v>
      </c>
      <c r="C343" s="121" t="s">
        <v>33</v>
      </c>
      <c r="D343" s="10">
        <v>18.010000000000002</v>
      </c>
      <c r="E343" s="10">
        <v>156.57</v>
      </c>
      <c r="F343" s="10">
        <v>1</v>
      </c>
      <c r="G343" s="12">
        <f>D343/E343</f>
        <v>0.11502842179216966</v>
      </c>
      <c r="H343" s="9" t="s">
        <v>36</v>
      </c>
      <c r="I343" s="77">
        <f>G343*0.1*274.08</f>
        <v>3.1526989844797861</v>
      </c>
      <c r="J343" s="10" t="s">
        <v>31</v>
      </c>
      <c r="K343" s="10">
        <v>262.29000000000002</v>
      </c>
      <c r="L343" s="30">
        <f>G344*K343</f>
        <v>36.204965702241815</v>
      </c>
      <c r="M343" s="9" t="s">
        <v>30</v>
      </c>
      <c r="N343" s="9">
        <v>287.5</v>
      </c>
      <c r="O343" s="9">
        <v>0.88900000000000001</v>
      </c>
      <c r="P343" s="13">
        <f>N343*O343</f>
        <v>255.58750000000001</v>
      </c>
      <c r="Q343" s="10"/>
      <c r="R343" s="10"/>
      <c r="S343" s="9"/>
      <c r="T343" s="9"/>
      <c r="U343" s="9"/>
      <c r="V343" s="13">
        <f>T343*U343</f>
        <v>0</v>
      </c>
    </row>
    <row r="344" spans="1:22" x14ac:dyDescent="0.25">
      <c r="C344" s="10" t="s">
        <v>34</v>
      </c>
      <c r="D344" s="10">
        <f>E344*G344</f>
        <v>14.927008239126272</v>
      </c>
      <c r="E344" s="10">
        <v>108.14</v>
      </c>
      <c r="F344" s="10">
        <v>1.2</v>
      </c>
      <c r="G344" s="12">
        <f>G343*F344</f>
        <v>0.13803410615060357</v>
      </c>
      <c r="H344" s="1"/>
      <c r="I344" s="1"/>
      <c r="J344" s="10" t="s">
        <v>90</v>
      </c>
      <c r="K344" s="10">
        <v>322.10000000000002</v>
      </c>
      <c r="L344" s="30">
        <f>(G343*2)*K344</f>
        <v>74.101309318515703</v>
      </c>
      <c r="M344" s="1"/>
      <c r="N344" s="3"/>
      <c r="O344" s="3"/>
      <c r="P344" s="12">
        <f t="shared" ref="P344" si="44">N344*O344</f>
        <v>0</v>
      </c>
      <c r="Q344" s="10"/>
      <c r="R344" s="10"/>
      <c r="S344" s="9"/>
      <c r="T344" s="9"/>
      <c r="U344" s="9"/>
      <c r="V344" s="13">
        <f t="shared" ref="V344" si="45">T344*U344</f>
        <v>0</v>
      </c>
    </row>
    <row r="345" spans="1:22" x14ac:dyDescent="0.25">
      <c r="C345" s="12" t="s">
        <v>4</v>
      </c>
      <c r="D345" s="13">
        <f>SUM(D343:D344)</f>
        <v>32.937008239126271</v>
      </c>
      <c r="E345" s="13">
        <f>SUM(E343:E344)</f>
        <v>264.70999999999998</v>
      </c>
      <c r="F345" s="12"/>
      <c r="G345" s="12">
        <f>SUM(G343:G344)</f>
        <v>0.25306252794277323</v>
      </c>
      <c r="I345" s="32">
        <f>SUM(I343:I344)</f>
        <v>3.1526989844797861</v>
      </c>
      <c r="L345" s="33">
        <f>SUM(L343:L344)</f>
        <v>110.30627502075751</v>
      </c>
      <c r="P345" s="32">
        <f>SUM(P343:P344)</f>
        <v>255.58750000000001</v>
      </c>
      <c r="R345" s="32">
        <f>SUM(R343:R344)</f>
        <v>0</v>
      </c>
      <c r="V345" s="32">
        <f>SUM(V343:V344)</f>
        <v>0</v>
      </c>
    </row>
    <row r="346" spans="1:22" x14ac:dyDescent="0.25">
      <c r="C346" s="5"/>
      <c r="D346" s="4"/>
      <c r="E346" s="4"/>
      <c r="F346" s="4"/>
      <c r="G346" s="5"/>
      <c r="H346" s="5"/>
      <c r="I346" s="5"/>
      <c r="M346" s="5"/>
      <c r="N346" s="5"/>
      <c r="O346" s="5"/>
      <c r="P346" s="5"/>
      <c r="Q346" s="5"/>
      <c r="R346" s="5"/>
      <c r="S346" s="5"/>
      <c r="T346" s="5"/>
      <c r="U346" s="5"/>
      <c r="V346" s="5"/>
    </row>
    <row r="347" spans="1:22" x14ac:dyDescent="0.25">
      <c r="B347" s="5"/>
      <c r="C347" s="5"/>
      <c r="D347" s="4"/>
      <c r="E347" s="4"/>
      <c r="F347" s="4"/>
      <c r="G347" s="5"/>
      <c r="H347" s="5"/>
      <c r="K347" s="14" t="s">
        <v>56</v>
      </c>
      <c r="L347" s="66">
        <f>(T349/G343)*100</f>
        <v>90</v>
      </c>
      <c r="O347" s="5"/>
      <c r="P347" s="5"/>
      <c r="Q347" s="5"/>
      <c r="R347" s="5"/>
      <c r="S347" s="5"/>
    </row>
    <row r="348" spans="1:22" x14ac:dyDescent="0.25">
      <c r="B348" s="5"/>
      <c r="C348" s="5"/>
      <c r="D348" s="4"/>
      <c r="E348" s="4"/>
      <c r="F348" s="4"/>
      <c r="G348" s="5"/>
      <c r="H348" s="5"/>
      <c r="K348" s="7" t="s">
        <v>57</v>
      </c>
      <c r="L348" s="65">
        <f>(S349/(E345)*100)</f>
        <v>93.19255033810586</v>
      </c>
      <c r="R348" s="6" t="s">
        <v>10</v>
      </c>
      <c r="S348" s="6" t="s">
        <v>11</v>
      </c>
      <c r="T348" s="6" t="s">
        <v>0</v>
      </c>
    </row>
    <row r="349" spans="1:22" x14ac:dyDescent="0.25">
      <c r="B349" s="5"/>
      <c r="C349" s="5"/>
      <c r="D349" s="4"/>
      <c r="E349" s="4"/>
      <c r="F349" s="4"/>
      <c r="G349" s="5"/>
      <c r="H349" s="5"/>
      <c r="K349" s="14" t="s">
        <v>58</v>
      </c>
      <c r="L349" s="66">
        <f>(R349/D345)*100</f>
        <v>77.538084361838116</v>
      </c>
      <c r="P349" s="5"/>
      <c r="Q349" s="6" t="s">
        <v>3</v>
      </c>
      <c r="R349" s="11">
        <f>S349*T349</f>
        <v>25.538725234719301</v>
      </c>
      <c r="S349" s="11">
        <v>246.69</v>
      </c>
      <c r="T349" s="31">
        <f>G343*0.9</f>
        <v>0.1035255796129527</v>
      </c>
    </row>
    <row r="350" spans="1:22" ht="17.25" x14ac:dyDescent="0.25">
      <c r="B350" s="5"/>
      <c r="C350" s="5"/>
      <c r="D350" s="4"/>
      <c r="E350" s="4"/>
      <c r="F350" s="4"/>
      <c r="G350" s="5"/>
      <c r="H350" s="5"/>
      <c r="K350" s="7" t="s">
        <v>59</v>
      </c>
      <c r="L350" s="16">
        <f>(D345+I345+L345+P345+R345+V345)/R349</f>
        <v>15.740154551562206</v>
      </c>
      <c r="O350" s="5"/>
      <c r="P350" s="5"/>
      <c r="S350" s="69"/>
      <c r="T350" s="4"/>
    </row>
    <row r="351" spans="1:22" ht="17.25" x14ac:dyDescent="0.25">
      <c r="B351" s="5"/>
      <c r="C351" s="5"/>
      <c r="D351" s="4"/>
      <c r="E351" s="4"/>
      <c r="F351" s="4"/>
      <c r="G351" s="5"/>
      <c r="H351" s="5"/>
      <c r="I351" s="5"/>
      <c r="K351" s="17" t="s">
        <v>60</v>
      </c>
      <c r="L351" s="18">
        <f>(D345+I345+L345)/R349</f>
        <v>5.7323136099738301</v>
      </c>
      <c r="O351" s="5"/>
      <c r="P351" s="5"/>
      <c r="S351" s="5"/>
    </row>
    <row r="352" spans="1:22" ht="17.25" x14ac:dyDescent="0.25">
      <c r="B352" s="5"/>
      <c r="C352" s="5"/>
      <c r="D352" s="4"/>
      <c r="E352" s="4"/>
      <c r="F352" s="4"/>
      <c r="G352" s="5"/>
      <c r="H352" s="5"/>
      <c r="I352" s="5"/>
      <c r="K352" s="19" t="s">
        <v>61</v>
      </c>
      <c r="L352" s="20">
        <f>(P345+V345)/R349</f>
        <v>10.007840941588375</v>
      </c>
      <c r="M352" s="5"/>
      <c r="N352" s="5"/>
      <c r="O352" s="5"/>
      <c r="P352" s="5"/>
      <c r="U352" s="5"/>
      <c r="V352" s="5"/>
    </row>
    <row r="353" spans="1:22" x14ac:dyDescent="0.25">
      <c r="B353" s="5"/>
      <c r="C353" s="8"/>
      <c r="D353"/>
      <c r="E353" s="4"/>
      <c r="F353" s="4"/>
      <c r="G353" s="5"/>
      <c r="H353" s="5"/>
      <c r="I353" s="5"/>
      <c r="K353" s="5"/>
      <c r="L353" s="5"/>
      <c r="M353" s="5"/>
      <c r="N353" s="5"/>
      <c r="O353" s="5"/>
      <c r="P353" s="5"/>
      <c r="Q353" s="5"/>
      <c r="R353" s="5"/>
      <c r="S353" s="5"/>
      <c r="T353" s="5"/>
      <c r="U353" s="5"/>
      <c r="V353" s="5"/>
    </row>
    <row r="354" spans="1:22" x14ac:dyDescent="0.25">
      <c r="B354" s="5"/>
      <c r="C354" s="8" t="s">
        <v>26</v>
      </c>
    </row>
    <row r="355" spans="1:22" ht="32.25" x14ac:dyDescent="0.25">
      <c r="C355" s="23" t="s">
        <v>13</v>
      </c>
      <c r="D355" s="26" t="s">
        <v>21</v>
      </c>
      <c r="E355" s="26" t="s">
        <v>32</v>
      </c>
      <c r="F355" s="23" t="s">
        <v>12</v>
      </c>
      <c r="G355" s="23" t="s">
        <v>15</v>
      </c>
      <c r="H355" s="24" t="s">
        <v>1</v>
      </c>
      <c r="I355" s="25" t="s">
        <v>25</v>
      </c>
      <c r="J355" s="23" t="s">
        <v>2</v>
      </c>
      <c r="K355" s="26" t="s">
        <v>32</v>
      </c>
      <c r="L355" s="26" t="s">
        <v>22</v>
      </c>
      <c r="M355" s="25" t="s">
        <v>7</v>
      </c>
      <c r="N355" s="25" t="s">
        <v>16</v>
      </c>
      <c r="O355" s="25" t="s">
        <v>17</v>
      </c>
      <c r="P355" s="25" t="s">
        <v>18</v>
      </c>
      <c r="Q355" s="26" t="s">
        <v>9</v>
      </c>
      <c r="R355" s="26" t="s">
        <v>23</v>
      </c>
      <c r="S355" s="25" t="s">
        <v>8</v>
      </c>
      <c r="T355" s="25" t="s">
        <v>19</v>
      </c>
      <c r="U355" s="25" t="s">
        <v>20</v>
      </c>
      <c r="V355" s="25" t="s">
        <v>24</v>
      </c>
    </row>
    <row r="356" spans="1:22" x14ac:dyDescent="0.25">
      <c r="A356" t="s">
        <v>53</v>
      </c>
      <c r="C356" s="121" t="s">
        <v>35</v>
      </c>
      <c r="D356" s="10">
        <v>24.4</v>
      </c>
      <c r="E356" s="10">
        <v>212.17</v>
      </c>
      <c r="F356" s="10">
        <v>1</v>
      </c>
      <c r="G356" s="12">
        <f>D356/E356</f>
        <v>0.11500212094075506</v>
      </c>
      <c r="H356" s="9" t="s">
        <v>36</v>
      </c>
      <c r="I356" s="77">
        <f>G356*0.1*274.08</f>
        <v>3.1519781307442147</v>
      </c>
      <c r="J356" s="10" t="s">
        <v>31</v>
      </c>
      <c r="K356" s="10">
        <v>262.29000000000002</v>
      </c>
      <c r="L356" s="30">
        <f>G357*K356</f>
        <v>36.19668756186077</v>
      </c>
      <c r="M356" s="9" t="s">
        <v>30</v>
      </c>
      <c r="N356" s="9">
        <v>287.5</v>
      </c>
      <c r="O356" s="9">
        <v>0.88900000000000001</v>
      </c>
      <c r="P356" s="13">
        <f>N356*O356</f>
        <v>255.58750000000001</v>
      </c>
      <c r="Q356" s="10"/>
      <c r="R356" s="10"/>
      <c r="S356" s="9"/>
      <c r="T356" s="9"/>
      <c r="U356" s="9"/>
      <c r="V356" s="13">
        <f>T356*U356</f>
        <v>0</v>
      </c>
    </row>
    <row r="357" spans="1:22" x14ac:dyDescent="0.25">
      <c r="C357" s="10" t="s">
        <v>34</v>
      </c>
      <c r="D357" s="10">
        <f>E357*G357</f>
        <v>14.923595230239901</v>
      </c>
      <c r="E357" s="10">
        <v>108.14</v>
      </c>
      <c r="F357" s="10">
        <v>1.2</v>
      </c>
      <c r="G357" s="12">
        <f>G356*F357</f>
        <v>0.13800254512890606</v>
      </c>
      <c r="H357" s="1"/>
      <c r="I357" s="1"/>
      <c r="J357" s="10" t="s">
        <v>90</v>
      </c>
      <c r="K357" s="10">
        <v>322.10000000000002</v>
      </c>
      <c r="L357" s="30">
        <f>(G356*2)*K357</f>
        <v>74.084366310034412</v>
      </c>
      <c r="M357" s="1"/>
      <c r="N357" s="3"/>
      <c r="O357" s="3"/>
      <c r="P357" s="12">
        <f t="shared" ref="P357" si="46">N357*O357</f>
        <v>0</v>
      </c>
      <c r="Q357" s="10"/>
      <c r="R357" s="10"/>
      <c r="S357" s="9"/>
      <c r="T357" s="9"/>
      <c r="U357" s="9"/>
      <c r="V357" s="13">
        <f t="shared" ref="V357" si="47">T357*U357</f>
        <v>0</v>
      </c>
    </row>
    <row r="358" spans="1:22" x14ac:dyDescent="0.25">
      <c r="C358" s="12" t="s">
        <v>4</v>
      </c>
      <c r="D358" s="13">
        <f>SUM(D356:D357)</f>
        <v>39.323595230239903</v>
      </c>
      <c r="E358" s="13">
        <f>SUM(E356:E357)</f>
        <v>320.31</v>
      </c>
      <c r="F358" s="12"/>
      <c r="G358" s="12">
        <f>SUM(G356:G357)</f>
        <v>0.2530046660696611</v>
      </c>
      <c r="I358" s="32">
        <f>SUM(I356:I357)</f>
        <v>3.1519781307442147</v>
      </c>
      <c r="L358" s="33">
        <f>SUM(L356:L357)</f>
        <v>110.28105387189518</v>
      </c>
      <c r="P358" s="32">
        <f>SUM(P356:P357)</f>
        <v>255.58750000000001</v>
      </c>
      <c r="R358" s="32">
        <f>SUM(R356:R357)</f>
        <v>0</v>
      </c>
      <c r="V358" s="32">
        <f>SUM(V356:V357)</f>
        <v>0</v>
      </c>
    </row>
    <row r="359" spans="1:22" x14ac:dyDescent="0.25">
      <c r="C359" s="5"/>
      <c r="D359" s="4"/>
      <c r="E359" s="4"/>
      <c r="F359" s="4"/>
      <c r="G359" s="5"/>
      <c r="H359" s="5"/>
      <c r="I359" s="5"/>
      <c r="M359" s="5"/>
      <c r="N359" s="5"/>
      <c r="O359" s="5"/>
      <c r="P359" s="5"/>
      <c r="Q359" s="5"/>
      <c r="R359" s="5"/>
      <c r="S359" s="5"/>
      <c r="T359" s="5"/>
      <c r="U359" s="5"/>
      <c r="V359" s="5"/>
    </row>
    <row r="360" spans="1:22" x14ac:dyDescent="0.25">
      <c r="C360" s="5"/>
      <c r="D360" s="4"/>
      <c r="E360" s="4"/>
      <c r="F360" s="4"/>
      <c r="G360" s="5"/>
      <c r="H360" s="5"/>
      <c r="K360" s="14" t="s">
        <v>56</v>
      </c>
      <c r="L360" s="66">
        <f>(T362/G356)*100</f>
        <v>90</v>
      </c>
      <c r="O360" s="5"/>
      <c r="P360" s="5"/>
      <c r="Q360" s="5"/>
      <c r="R360" s="5"/>
      <c r="S360" s="5"/>
    </row>
    <row r="361" spans="1:22" x14ac:dyDescent="0.25">
      <c r="C361" s="5"/>
      <c r="D361" s="4"/>
      <c r="E361" s="4"/>
      <c r="F361" s="4"/>
      <c r="G361" s="5"/>
      <c r="H361" s="5"/>
      <c r="K361" s="7" t="s">
        <v>57</v>
      </c>
      <c r="L361" s="65">
        <f>(S362/(E358)*100)</f>
        <v>94.358590115825294</v>
      </c>
      <c r="R361" s="6" t="s">
        <v>10</v>
      </c>
      <c r="S361" s="6" t="s">
        <v>11</v>
      </c>
      <c r="T361" s="6" t="s">
        <v>0</v>
      </c>
    </row>
    <row r="362" spans="1:22" x14ac:dyDescent="0.25">
      <c r="C362" s="5"/>
      <c r="D362" s="4"/>
      <c r="E362" s="4"/>
      <c r="F362" s="4"/>
      <c r="G362" s="5"/>
      <c r="H362" s="5"/>
      <c r="K362" s="14" t="s">
        <v>58</v>
      </c>
      <c r="L362" s="66">
        <f>(R362/D358)*100</f>
        <v>79.551263679380469</v>
      </c>
      <c r="P362" s="5"/>
      <c r="Q362" s="6" t="s">
        <v>3</v>
      </c>
      <c r="R362" s="11">
        <f>S362*T362</f>
        <v>31.282416929820428</v>
      </c>
      <c r="S362" s="11">
        <v>302.24</v>
      </c>
      <c r="T362" s="31">
        <f>G356*0.9</f>
        <v>0.10350190884667955</v>
      </c>
    </row>
    <row r="363" spans="1:22" ht="17.25" x14ac:dyDescent="0.25">
      <c r="C363" s="5"/>
      <c r="D363" s="4"/>
      <c r="E363" s="4"/>
      <c r="F363" s="4"/>
      <c r="G363" s="5"/>
      <c r="H363" s="5"/>
      <c r="K363" s="7" t="s">
        <v>59</v>
      </c>
      <c r="L363" s="16">
        <f>(D358+I358+L358+P358+R358+V358)/R362</f>
        <v>13.053471160779113</v>
      </c>
      <c r="O363" s="5"/>
      <c r="P363" s="5"/>
      <c r="S363" s="69"/>
      <c r="T363" s="4"/>
    </row>
    <row r="364" spans="1:22" ht="17.25" x14ac:dyDescent="0.25">
      <c r="C364" s="5"/>
      <c r="D364" s="4"/>
      <c r="E364" s="4"/>
      <c r="F364" s="4"/>
      <c r="G364" s="5"/>
      <c r="H364" s="5"/>
      <c r="I364" s="5"/>
      <c r="K364" s="17" t="s">
        <v>60</v>
      </c>
      <c r="L364" s="18">
        <f>(D358+I358+L358)/R362</f>
        <v>4.8831465796129629</v>
      </c>
      <c r="O364" s="5"/>
      <c r="P364" s="5"/>
      <c r="S364" s="5"/>
    </row>
    <row r="365" spans="1:22" ht="17.25" x14ac:dyDescent="0.25">
      <c r="C365" s="5"/>
      <c r="D365" s="4"/>
      <c r="E365" s="4"/>
      <c r="F365" s="4"/>
      <c r="G365" s="5"/>
      <c r="H365" s="5"/>
      <c r="I365" s="5"/>
      <c r="K365" s="19" t="s">
        <v>61</v>
      </c>
      <c r="L365" s="20">
        <f>(P358+V358)/R362</f>
        <v>8.1703245811661507</v>
      </c>
      <c r="M365" s="5"/>
      <c r="N365" s="5"/>
      <c r="O365" s="5"/>
      <c r="P365" s="5"/>
      <c r="U365" s="5"/>
      <c r="V365" s="5"/>
    </row>
    <row r="366" spans="1:22" x14ac:dyDescent="0.25">
      <c r="C366" s="8"/>
      <c r="D366"/>
      <c r="E366" s="4"/>
      <c r="F366" s="4"/>
      <c r="G366" s="5"/>
      <c r="H366" s="5"/>
      <c r="I366" s="5"/>
      <c r="K366" s="5"/>
      <c r="L366" s="5"/>
      <c r="M366" s="5"/>
      <c r="N366" s="5"/>
      <c r="O366" s="5"/>
      <c r="P366" s="5"/>
      <c r="Q366" s="5"/>
      <c r="R366" s="5"/>
      <c r="S366" s="5"/>
      <c r="T366" s="5"/>
      <c r="U366" s="5"/>
      <c r="V366" s="5"/>
    </row>
    <row r="367" spans="1:22" x14ac:dyDescent="0.25">
      <c r="B367" s="5"/>
      <c r="C367" s="8" t="s">
        <v>26</v>
      </c>
    </row>
    <row r="368" spans="1:22" ht="32.25" x14ac:dyDescent="0.25">
      <c r="C368" s="23" t="s">
        <v>13</v>
      </c>
      <c r="D368" s="26" t="s">
        <v>21</v>
      </c>
      <c r="E368" s="26" t="s">
        <v>32</v>
      </c>
      <c r="F368" s="23" t="s">
        <v>12</v>
      </c>
      <c r="G368" s="23" t="s">
        <v>15</v>
      </c>
      <c r="H368" s="24" t="s">
        <v>1</v>
      </c>
      <c r="I368" s="25" t="s">
        <v>25</v>
      </c>
      <c r="J368" s="23" t="s">
        <v>2</v>
      </c>
      <c r="K368" s="26" t="s">
        <v>32</v>
      </c>
      <c r="L368" s="26" t="s">
        <v>22</v>
      </c>
      <c r="M368" s="25" t="s">
        <v>7</v>
      </c>
      <c r="N368" s="25" t="s">
        <v>16</v>
      </c>
      <c r="O368" s="25" t="s">
        <v>17</v>
      </c>
      <c r="P368" s="25" t="s">
        <v>18</v>
      </c>
      <c r="Q368" s="26" t="s">
        <v>9</v>
      </c>
      <c r="R368" s="26" t="s">
        <v>23</v>
      </c>
      <c r="S368" s="25" t="s">
        <v>8</v>
      </c>
      <c r="T368" s="25" t="s">
        <v>19</v>
      </c>
      <c r="U368" s="25" t="s">
        <v>20</v>
      </c>
      <c r="V368" s="25" t="s">
        <v>24</v>
      </c>
    </row>
    <row r="369" spans="1:22" ht="30" x14ac:dyDescent="0.25">
      <c r="A369" t="s">
        <v>54</v>
      </c>
      <c r="C369" s="123" t="s">
        <v>132</v>
      </c>
      <c r="D369" s="10">
        <f>7.15*5</f>
        <v>35.75</v>
      </c>
      <c r="E369" s="10">
        <v>310.77</v>
      </c>
      <c r="F369" s="10">
        <v>1</v>
      </c>
      <c r="G369" s="12">
        <f>D369/E369</f>
        <v>0.115036843968208</v>
      </c>
      <c r="H369" s="9" t="s">
        <v>36</v>
      </c>
      <c r="I369" s="77">
        <f>G369*0.1*274.08</f>
        <v>3.1529298194806445</v>
      </c>
      <c r="J369" s="10" t="s">
        <v>31</v>
      </c>
      <c r="K369" s="10">
        <v>262.29000000000002</v>
      </c>
      <c r="L369" s="30">
        <f>G370*K369</f>
        <v>36.207616565305528</v>
      </c>
      <c r="M369" s="9" t="s">
        <v>30</v>
      </c>
      <c r="N369" s="9">
        <v>287.5</v>
      </c>
      <c r="O369" s="9">
        <v>0.88900000000000001</v>
      </c>
      <c r="P369" s="13">
        <f>N369*O369</f>
        <v>255.58750000000001</v>
      </c>
      <c r="Q369" s="10"/>
      <c r="R369" s="10"/>
      <c r="S369" s="9"/>
      <c r="T369" s="9"/>
      <c r="U369" s="9"/>
      <c r="V369" s="13">
        <f>T369*U369</f>
        <v>0</v>
      </c>
    </row>
    <row r="370" spans="1:22" x14ac:dyDescent="0.25">
      <c r="C370" s="10" t="s">
        <v>34</v>
      </c>
      <c r="D370" s="10">
        <f>E370*G370</f>
        <v>14.928101168066414</v>
      </c>
      <c r="E370" s="10">
        <v>108.14</v>
      </c>
      <c r="F370" s="10">
        <v>1.2</v>
      </c>
      <c r="G370" s="12">
        <f>G369*F370</f>
        <v>0.13804421276184958</v>
      </c>
      <c r="H370" s="1"/>
      <c r="I370" s="1"/>
      <c r="J370" s="10" t="s">
        <v>90</v>
      </c>
      <c r="K370" s="10">
        <v>322.10000000000002</v>
      </c>
      <c r="L370" s="30">
        <f>(G369*2)*K370</f>
        <v>74.106734884319593</v>
      </c>
      <c r="M370" s="1"/>
      <c r="N370" s="3"/>
      <c r="O370" s="3"/>
      <c r="P370" s="12">
        <f t="shared" ref="P370" si="48">N370*O370</f>
        <v>0</v>
      </c>
      <c r="Q370" s="10"/>
      <c r="R370" s="10"/>
      <c r="S370" s="9"/>
      <c r="T370" s="9"/>
      <c r="U370" s="9"/>
      <c r="V370" s="13">
        <f t="shared" ref="V370" si="49">T370*U370</f>
        <v>0</v>
      </c>
    </row>
    <row r="371" spans="1:22" x14ac:dyDescent="0.25">
      <c r="C371" s="12" t="s">
        <v>4</v>
      </c>
      <c r="D371" s="13">
        <f>SUM(D369:D370)</f>
        <v>50.678101168066412</v>
      </c>
      <c r="E371" s="13">
        <f>SUM(E369:E370)</f>
        <v>418.90999999999997</v>
      </c>
      <c r="F371" s="12"/>
      <c r="G371" s="12">
        <f>SUM(G369:G370)</f>
        <v>0.2530810567300576</v>
      </c>
      <c r="I371" s="32">
        <f>SUM(I369:I370)</f>
        <v>3.1529298194806445</v>
      </c>
      <c r="L371" s="33">
        <f>SUM(L369:L370)</f>
        <v>110.31435144962512</v>
      </c>
      <c r="P371" s="32">
        <f>SUM(P369:P370)</f>
        <v>255.58750000000001</v>
      </c>
      <c r="R371" s="32">
        <f>SUM(R369:R370)</f>
        <v>0</v>
      </c>
      <c r="V371" s="32">
        <f>SUM(V369:V370)</f>
        <v>0</v>
      </c>
    </row>
    <row r="372" spans="1:22" x14ac:dyDescent="0.25">
      <c r="C372" s="5"/>
      <c r="D372" s="4"/>
      <c r="E372" s="4"/>
      <c r="F372" s="4"/>
      <c r="G372" s="5"/>
      <c r="H372" s="5"/>
      <c r="I372" s="5"/>
      <c r="M372" s="5"/>
      <c r="N372" s="5"/>
      <c r="O372" s="5"/>
      <c r="P372" s="5"/>
      <c r="Q372" s="5"/>
      <c r="R372" s="5"/>
      <c r="S372" s="5"/>
      <c r="T372" s="5"/>
      <c r="U372" s="5"/>
      <c r="V372" s="5"/>
    </row>
    <row r="373" spans="1:22" x14ac:dyDescent="0.25">
      <c r="C373" s="5"/>
      <c r="D373" s="4"/>
      <c r="E373" s="4"/>
      <c r="F373" s="4"/>
      <c r="G373" s="5"/>
      <c r="H373" s="5"/>
      <c r="K373" s="14" t="s">
        <v>56</v>
      </c>
      <c r="L373" s="66">
        <f>(T375/G369)*100</f>
        <v>90</v>
      </c>
      <c r="O373" s="5"/>
      <c r="P373" s="5"/>
      <c r="Q373" s="5"/>
      <c r="R373" s="5"/>
      <c r="S373" s="5"/>
    </row>
    <row r="374" spans="1:22" x14ac:dyDescent="0.25">
      <c r="C374" s="5"/>
      <c r="D374" s="4"/>
      <c r="E374" s="4"/>
      <c r="F374" s="4"/>
      <c r="G374" s="5"/>
      <c r="H374" s="5"/>
      <c r="K374" s="7" t="s">
        <v>57</v>
      </c>
      <c r="L374" s="65">
        <f>(S375/(E371)*100)</f>
        <v>95.700747177197968</v>
      </c>
      <c r="R374" s="6" t="s">
        <v>10</v>
      </c>
      <c r="S374" s="6" t="s">
        <v>11</v>
      </c>
      <c r="T374" s="6" t="s">
        <v>0</v>
      </c>
    </row>
    <row r="375" spans="1:22" x14ac:dyDescent="0.25">
      <c r="C375" s="5"/>
      <c r="D375" s="4"/>
      <c r="E375" s="4"/>
      <c r="F375" s="4"/>
      <c r="G375" s="5"/>
      <c r="H375" s="5"/>
      <c r="K375" s="14" t="s">
        <v>58</v>
      </c>
      <c r="L375" s="66">
        <f>(R375/D371)*100</f>
        <v>81.902128760742556</v>
      </c>
      <c r="P375" s="5"/>
      <c r="Q375" s="6" t="s">
        <v>3</v>
      </c>
      <c r="R375" s="11">
        <f>S375*T375</f>
        <v>41.506443672169127</v>
      </c>
      <c r="S375" s="11">
        <v>400.9</v>
      </c>
      <c r="T375" s="31">
        <f>G369*0.9</f>
        <v>0.1035331595713872</v>
      </c>
    </row>
    <row r="376" spans="1:22" ht="17.25" x14ac:dyDescent="0.25">
      <c r="C376" s="5"/>
      <c r="D376" s="4"/>
      <c r="E376" s="4"/>
      <c r="F376" s="4"/>
      <c r="G376" s="5"/>
      <c r="H376" s="5"/>
      <c r="K376" s="7" t="s">
        <v>59</v>
      </c>
      <c r="L376" s="16">
        <f>(D371+I371+L371+P371+R371+V371)/R375</f>
        <v>10.112475203906982</v>
      </c>
      <c r="O376" s="5"/>
      <c r="P376" s="5"/>
      <c r="S376" s="69"/>
      <c r="T376" s="4"/>
    </row>
    <row r="377" spans="1:22" ht="17.25" x14ac:dyDescent="0.25">
      <c r="C377" s="5"/>
      <c r="D377" s="4"/>
      <c r="E377" s="4"/>
      <c r="F377" s="4"/>
      <c r="G377" s="5"/>
      <c r="H377" s="5"/>
      <c r="I377" s="5"/>
      <c r="K377" s="17" t="s">
        <v>60</v>
      </c>
      <c r="L377" s="18">
        <f>(D371+I371+L371)/R375</f>
        <v>3.954696377594856</v>
      </c>
      <c r="O377" s="5"/>
      <c r="P377" s="5"/>
      <c r="S377" s="5"/>
    </row>
    <row r="378" spans="1:22" ht="17.25" x14ac:dyDescent="0.25">
      <c r="C378" s="5"/>
      <c r="D378" s="4"/>
      <c r="E378" s="4"/>
      <c r="F378" s="4"/>
      <c r="G378" s="5"/>
      <c r="H378" s="5"/>
      <c r="I378" s="5"/>
      <c r="K378" s="19" t="s">
        <v>61</v>
      </c>
      <c r="L378" s="20">
        <f>(P371+V371)/R375</f>
        <v>6.1577788263121267</v>
      </c>
      <c r="M378" s="5"/>
      <c r="N378" s="5"/>
      <c r="O378" s="5"/>
      <c r="P378" s="5"/>
      <c r="U378" s="5"/>
      <c r="V378" s="5"/>
    </row>
    <row r="379" spans="1:22" x14ac:dyDescent="0.25">
      <c r="C379" s="8"/>
      <c r="D379"/>
      <c r="E379" s="4"/>
      <c r="F379" s="4"/>
      <c r="G379" s="5"/>
      <c r="H379" s="5"/>
      <c r="I379" s="5"/>
      <c r="K379" s="5"/>
      <c r="L379" s="5"/>
      <c r="M379" s="5"/>
      <c r="N379" s="5"/>
      <c r="O379" s="5"/>
      <c r="P379" s="5"/>
      <c r="Q379" s="5"/>
      <c r="R379" s="5"/>
      <c r="S379" s="5"/>
      <c r="T379" s="5"/>
      <c r="U379" s="5"/>
      <c r="V379" s="5"/>
    </row>
    <row r="380" spans="1:22" x14ac:dyDescent="0.25">
      <c r="B380" s="5"/>
      <c r="C380" s="8" t="s">
        <v>26</v>
      </c>
    </row>
    <row r="381" spans="1:22" ht="34.5" x14ac:dyDescent="0.25">
      <c r="C381" s="23" t="s">
        <v>13</v>
      </c>
      <c r="D381" s="26" t="s">
        <v>21</v>
      </c>
      <c r="E381" s="26" t="s">
        <v>32</v>
      </c>
      <c r="F381" s="23" t="s">
        <v>12</v>
      </c>
      <c r="G381" s="23" t="s">
        <v>15</v>
      </c>
      <c r="H381" s="24" t="s">
        <v>1</v>
      </c>
      <c r="I381" s="25" t="s">
        <v>25</v>
      </c>
      <c r="J381" s="23" t="s">
        <v>2</v>
      </c>
      <c r="K381" s="26" t="s">
        <v>14</v>
      </c>
      <c r="L381" s="26" t="s">
        <v>22</v>
      </c>
      <c r="M381" s="25" t="s">
        <v>7</v>
      </c>
      <c r="N381" s="25" t="s">
        <v>16</v>
      </c>
      <c r="O381" s="25" t="s">
        <v>17</v>
      </c>
      <c r="P381" s="25" t="s">
        <v>18</v>
      </c>
      <c r="Q381" s="26" t="s">
        <v>9</v>
      </c>
      <c r="R381" s="26" t="s">
        <v>23</v>
      </c>
      <c r="S381" s="25" t="s">
        <v>8</v>
      </c>
      <c r="T381" s="25" t="s">
        <v>19</v>
      </c>
      <c r="U381" s="25" t="s">
        <v>20</v>
      </c>
      <c r="V381" s="25" t="s">
        <v>24</v>
      </c>
    </row>
    <row r="382" spans="1:22" x14ac:dyDescent="0.25">
      <c r="A382" t="s">
        <v>55</v>
      </c>
      <c r="C382" s="121" t="s">
        <v>50</v>
      </c>
      <c r="D382" s="10">
        <v>50.66</v>
      </c>
      <c r="E382" s="10">
        <v>440.5</v>
      </c>
      <c r="F382" s="10">
        <v>1</v>
      </c>
      <c r="G382" s="12">
        <f>D382/E382</f>
        <v>0.11500567536889897</v>
      </c>
      <c r="H382" s="9" t="s">
        <v>36</v>
      </c>
      <c r="I382" s="77">
        <f>G382*0.1*274.08</f>
        <v>3.1520755505107827</v>
      </c>
      <c r="J382" s="10" t="s">
        <v>31</v>
      </c>
      <c r="K382" s="10">
        <v>262.29000000000002</v>
      </c>
      <c r="L382" s="30">
        <f>G383*K382</f>
        <v>36.197806311010218</v>
      </c>
      <c r="M382" s="9" t="s">
        <v>30</v>
      </c>
      <c r="N382" s="9">
        <v>287.5</v>
      </c>
      <c r="O382" s="9">
        <v>0.88900000000000001</v>
      </c>
      <c r="P382" s="13">
        <f>N382*O382</f>
        <v>255.58750000000001</v>
      </c>
      <c r="Q382" s="10"/>
      <c r="R382" s="10"/>
      <c r="S382" s="9"/>
      <c r="T382" s="9"/>
      <c r="U382" s="9"/>
      <c r="V382" s="13">
        <f>T382*U382</f>
        <v>0</v>
      </c>
    </row>
    <row r="383" spans="1:22" x14ac:dyDescent="0.25">
      <c r="C383" s="10" t="s">
        <v>34</v>
      </c>
      <c r="D383" s="10">
        <f>E383*G383</f>
        <v>14.924056481271281</v>
      </c>
      <c r="E383" s="10">
        <v>108.14</v>
      </c>
      <c r="F383" s="10">
        <v>1.2</v>
      </c>
      <c r="G383" s="12">
        <f>G382*F383</f>
        <v>0.13800681044267876</v>
      </c>
      <c r="H383" s="1"/>
      <c r="I383" s="1"/>
      <c r="J383" s="10" t="s">
        <v>90</v>
      </c>
      <c r="K383" s="10">
        <v>322.10000000000002</v>
      </c>
      <c r="L383" s="30">
        <f>(G382*2)*K383</f>
        <v>74.086656072644715</v>
      </c>
      <c r="M383" s="1"/>
      <c r="N383" s="3"/>
      <c r="O383" s="3"/>
      <c r="P383" s="12">
        <f t="shared" ref="P383" si="50">N383*O383</f>
        <v>0</v>
      </c>
      <c r="Q383" s="10"/>
      <c r="R383" s="10"/>
      <c r="S383" s="9"/>
      <c r="T383" s="9"/>
      <c r="U383" s="9"/>
      <c r="V383" s="13">
        <f t="shared" ref="V383" si="51">T383*U383</f>
        <v>0</v>
      </c>
    </row>
    <row r="384" spans="1:22" x14ac:dyDescent="0.25">
      <c r="C384" s="12" t="s">
        <v>4</v>
      </c>
      <c r="D384" s="13">
        <f>SUM(D382:D383)</f>
        <v>65.584056481271276</v>
      </c>
      <c r="E384" s="13">
        <f>SUM(E382:E383)</f>
        <v>548.64</v>
      </c>
      <c r="F384" s="12"/>
      <c r="G384" s="12">
        <f>SUM(G382:G383)</f>
        <v>0.25301248581157776</v>
      </c>
      <c r="I384" s="32">
        <f>SUM(I382:I383)</f>
        <v>3.1520755505107827</v>
      </c>
      <c r="L384" s="33">
        <f>SUM(L382:L383)</f>
        <v>110.28446238365493</v>
      </c>
      <c r="P384" s="32">
        <f>SUM(P382:P383)</f>
        <v>255.58750000000001</v>
      </c>
      <c r="R384" s="32">
        <f>SUM(R382:R383)</f>
        <v>0</v>
      </c>
      <c r="V384" s="32">
        <f>SUM(V382:V383)</f>
        <v>0</v>
      </c>
    </row>
    <row r="385" spans="1:22" x14ac:dyDescent="0.25">
      <c r="C385" s="5"/>
      <c r="D385" s="4"/>
      <c r="E385" s="4"/>
      <c r="F385" s="4"/>
      <c r="G385" s="5"/>
      <c r="H385" s="5"/>
      <c r="I385" s="5"/>
      <c r="M385" s="5"/>
      <c r="N385" s="5"/>
      <c r="O385" s="5"/>
      <c r="P385" s="5"/>
      <c r="Q385" s="5"/>
      <c r="R385" s="5"/>
      <c r="S385" s="5"/>
      <c r="T385" s="5"/>
      <c r="U385" s="5"/>
      <c r="V385" s="5"/>
    </row>
    <row r="386" spans="1:22" x14ac:dyDescent="0.25">
      <c r="C386" s="5"/>
      <c r="D386" s="4"/>
      <c r="E386" s="4"/>
      <c r="F386" s="4"/>
      <c r="G386" s="5"/>
      <c r="H386" s="5"/>
      <c r="K386" s="14" t="s">
        <v>56</v>
      </c>
      <c r="L386" s="66">
        <f>(T388/G382)*100</f>
        <v>90</v>
      </c>
      <c r="O386" s="5"/>
      <c r="P386" s="5"/>
      <c r="Q386" s="5"/>
      <c r="R386" s="5"/>
      <c r="S386" s="5"/>
    </row>
    <row r="387" spans="1:22" x14ac:dyDescent="0.25">
      <c r="C387" s="5"/>
      <c r="D387" s="4"/>
      <c r="E387" s="4"/>
      <c r="F387" s="4"/>
      <c r="G387" s="5"/>
      <c r="H387" s="5"/>
      <c r="K387" s="7" t="s">
        <v>57</v>
      </c>
      <c r="L387" s="65">
        <f>(S388/(E384)*100)</f>
        <v>96.715514727325754</v>
      </c>
      <c r="R387" s="6" t="s">
        <v>10</v>
      </c>
      <c r="S387" s="6" t="s">
        <v>11</v>
      </c>
      <c r="T387" s="6" t="s">
        <v>0</v>
      </c>
    </row>
    <row r="388" spans="1:22" x14ac:dyDescent="0.25">
      <c r="C388" s="5"/>
      <c r="D388" s="4"/>
      <c r="E388" s="4"/>
      <c r="F388" s="4"/>
      <c r="G388" s="5"/>
      <c r="H388" s="5"/>
      <c r="K388" s="14" t="s">
        <v>58</v>
      </c>
      <c r="L388" s="66">
        <f>(R388/D384)*100</f>
        <v>83.742731487651426</v>
      </c>
      <c r="P388" s="5"/>
      <c r="Q388" s="6" t="s">
        <v>3</v>
      </c>
      <c r="R388" s="11">
        <f>S388*T388</f>
        <v>54.921880317820651</v>
      </c>
      <c r="S388" s="11">
        <v>530.62</v>
      </c>
      <c r="T388" s="31">
        <f>G382*0.9</f>
        <v>0.10350510783200907</v>
      </c>
    </row>
    <row r="389" spans="1:22" ht="17.25" x14ac:dyDescent="0.25">
      <c r="C389" s="5"/>
      <c r="D389" s="4"/>
      <c r="E389" s="4"/>
      <c r="F389" s="4"/>
      <c r="G389" s="5"/>
      <c r="H389" s="5"/>
      <c r="K389" s="7" t="s">
        <v>59</v>
      </c>
      <c r="L389" s="16">
        <f>(D384+I384+L384+P384+R384+V384)/R388</f>
        <v>7.9132049358189676</v>
      </c>
      <c r="O389" s="5"/>
      <c r="P389" s="5"/>
      <c r="S389" s="69"/>
      <c r="T389" s="4"/>
    </row>
    <row r="390" spans="1:22" ht="17.25" x14ac:dyDescent="0.25">
      <c r="C390" s="5"/>
      <c r="D390" s="4"/>
      <c r="E390" s="4"/>
      <c r="F390" s="4"/>
      <c r="G390" s="5"/>
      <c r="H390" s="5"/>
      <c r="I390" s="5"/>
      <c r="K390" s="17" t="s">
        <v>60</v>
      </c>
      <c r="L390" s="18">
        <f>(D384+I384+L384)/R388</f>
        <v>3.2595496253858172</v>
      </c>
      <c r="O390" s="5"/>
      <c r="P390" s="5"/>
      <c r="S390" s="5"/>
    </row>
    <row r="391" spans="1:22" ht="17.25" x14ac:dyDescent="0.25">
      <c r="C391" s="5"/>
      <c r="D391" s="4"/>
      <c r="E391" s="4"/>
      <c r="F391" s="4"/>
      <c r="G391" s="5"/>
      <c r="H391" s="5"/>
      <c r="I391" s="5"/>
      <c r="K391" s="19" t="s">
        <v>61</v>
      </c>
      <c r="L391" s="20">
        <f>(P384+V384)/R388</f>
        <v>4.6536553104331508</v>
      </c>
      <c r="M391" s="5"/>
      <c r="N391" s="5"/>
      <c r="O391" s="5"/>
      <c r="P391" s="5"/>
      <c r="U391" s="5"/>
      <c r="V391" s="5"/>
    </row>
    <row r="392" spans="1:22" x14ac:dyDescent="0.25">
      <c r="C392" s="8"/>
      <c r="D392"/>
      <c r="E392" s="4"/>
      <c r="F392" s="4"/>
      <c r="G392" s="5"/>
      <c r="H392" s="5"/>
      <c r="I392" s="5"/>
      <c r="K392" s="5"/>
      <c r="L392" s="5"/>
      <c r="M392" s="5"/>
      <c r="N392" s="5"/>
      <c r="O392" s="5"/>
      <c r="P392" s="5"/>
      <c r="Q392" s="5"/>
      <c r="R392" s="5"/>
      <c r="S392" s="5"/>
      <c r="T392" s="5"/>
      <c r="U392" s="5"/>
      <c r="V392" s="5"/>
    </row>
    <row r="394" spans="1:22" s="44" customFormat="1" x14ac:dyDescent="0.25">
      <c r="A394" s="43" t="s">
        <v>120</v>
      </c>
      <c r="D394" s="45"/>
      <c r="E394" s="45"/>
      <c r="F394" s="45"/>
    </row>
    <row r="395" spans="1:22" x14ac:dyDescent="0.25">
      <c r="B395" s="5"/>
      <c r="C395" s="8" t="s">
        <v>26</v>
      </c>
    </row>
    <row r="396" spans="1:22" ht="32.25" x14ac:dyDescent="0.25">
      <c r="C396" s="23" t="s">
        <v>13</v>
      </c>
      <c r="D396" s="26" t="s">
        <v>21</v>
      </c>
      <c r="E396" s="26" t="s">
        <v>32</v>
      </c>
      <c r="F396" s="23" t="s">
        <v>12</v>
      </c>
      <c r="G396" s="23" t="s">
        <v>15</v>
      </c>
      <c r="H396" s="24" t="s">
        <v>1</v>
      </c>
      <c r="I396" s="25" t="s">
        <v>25</v>
      </c>
      <c r="J396" s="23" t="s">
        <v>2</v>
      </c>
      <c r="K396" s="26" t="s">
        <v>32</v>
      </c>
      <c r="L396" s="26" t="s">
        <v>22</v>
      </c>
      <c r="M396" s="25" t="s">
        <v>7</v>
      </c>
      <c r="N396" s="25" t="s">
        <v>16</v>
      </c>
      <c r="O396" s="25" t="s">
        <v>17</v>
      </c>
      <c r="P396" s="25" t="s">
        <v>18</v>
      </c>
      <c r="Q396" s="26" t="s">
        <v>9</v>
      </c>
      <c r="R396" s="26" t="s">
        <v>23</v>
      </c>
      <c r="S396" s="25" t="s">
        <v>8</v>
      </c>
      <c r="T396" s="25" t="s">
        <v>19</v>
      </c>
      <c r="U396" s="25" t="s">
        <v>20</v>
      </c>
      <c r="V396" s="25" t="s">
        <v>24</v>
      </c>
    </row>
    <row r="397" spans="1:22" x14ac:dyDescent="0.25">
      <c r="A397" t="s">
        <v>51</v>
      </c>
      <c r="C397" s="121" t="s">
        <v>28</v>
      </c>
      <c r="D397" s="10">
        <f>0.023*E397</f>
        <v>2.8087599999999999</v>
      </c>
      <c r="E397" s="10">
        <v>122.12</v>
      </c>
      <c r="F397" s="10">
        <v>1</v>
      </c>
      <c r="G397" s="12">
        <f>D397/E397</f>
        <v>2.3E-2</v>
      </c>
      <c r="H397" s="9" t="s">
        <v>36</v>
      </c>
      <c r="I397" s="77">
        <f>G397*0.1*274.08</f>
        <v>0.63038399999999994</v>
      </c>
      <c r="J397" s="10" t="s">
        <v>31</v>
      </c>
      <c r="K397" s="10">
        <v>262.29000000000002</v>
      </c>
      <c r="L397" s="30">
        <f>G398*K397</f>
        <v>7.2392040000000009</v>
      </c>
      <c r="M397" s="9" t="s">
        <v>30</v>
      </c>
      <c r="N397" s="9">
        <v>28.7</v>
      </c>
      <c r="O397" s="9">
        <v>0.88900000000000001</v>
      </c>
      <c r="P397" s="13">
        <f>N397*O397</f>
        <v>25.514299999999999</v>
      </c>
      <c r="Q397" s="10"/>
      <c r="R397" s="10"/>
      <c r="S397" s="9"/>
      <c r="T397" s="9"/>
      <c r="U397" s="9"/>
      <c r="V397" s="13">
        <f>T397*U397</f>
        <v>0</v>
      </c>
    </row>
    <row r="398" spans="1:22" x14ac:dyDescent="0.25">
      <c r="C398" s="10" t="s">
        <v>34</v>
      </c>
      <c r="D398" s="10">
        <f>E398*G398</f>
        <v>2.984664</v>
      </c>
      <c r="E398" s="10">
        <v>108.14</v>
      </c>
      <c r="F398" s="10">
        <v>1.2</v>
      </c>
      <c r="G398" s="12">
        <f>G397*F398</f>
        <v>2.76E-2</v>
      </c>
      <c r="H398" s="1"/>
      <c r="I398" s="1"/>
      <c r="J398" s="10" t="s">
        <v>90</v>
      </c>
      <c r="K398" s="10">
        <v>322.10000000000002</v>
      </c>
      <c r="L398" s="30">
        <f>(G397*2)*K398</f>
        <v>14.816600000000001</v>
      </c>
      <c r="M398" s="1"/>
      <c r="N398" s="3"/>
      <c r="O398" s="3"/>
      <c r="P398" s="12">
        <f t="shared" ref="P398" si="52">N398*O398</f>
        <v>0</v>
      </c>
      <c r="Q398" s="10"/>
      <c r="R398" s="10"/>
      <c r="S398" s="9"/>
      <c r="T398" s="9"/>
      <c r="U398" s="9"/>
      <c r="V398" s="13">
        <f t="shared" ref="V398" si="53">T398*U398</f>
        <v>0</v>
      </c>
    </row>
    <row r="399" spans="1:22" x14ac:dyDescent="0.25">
      <c r="C399" s="12" t="s">
        <v>4</v>
      </c>
      <c r="D399" s="13">
        <f>SUM(D397:D398)</f>
        <v>5.7934239999999999</v>
      </c>
      <c r="E399" s="13">
        <f>SUM(E397:E398)</f>
        <v>230.26</v>
      </c>
      <c r="F399" s="12"/>
      <c r="G399" s="12">
        <f>SUM(G397:G398)</f>
        <v>5.0599999999999999E-2</v>
      </c>
      <c r="I399" s="32">
        <f>SUM(I397:I398)</f>
        <v>0.63038399999999994</v>
      </c>
      <c r="L399" s="33">
        <f>SUM(L397:L398)</f>
        <v>22.055804000000002</v>
      </c>
      <c r="P399" s="32">
        <f>SUM(P397:P398)</f>
        <v>25.514299999999999</v>
      </c>
      <c r="R399" s="32">
        <f>SUM(R397:R398)</f>
        <v>0</v>
      </c>
      <c r="V399" s="32">
        <f>SUM(V397:V398)</f>
        <v>0</v>
      </c>
    </row>
    <row r="400" spans="1:22" x14ac:dyDescent="0.25">
      <c r="C400" s="5"/>
      <c r="D400" s="4"/>
      <c r="E400" s="4"/>
      <c r="F400" s="4"/>
      <c r="G400" s="5"/>
      <c r="H400" s="5"/>
      <c r="I400" s="5"/>
      <c r="M400" s="5"/>
      <c r="N400" s="5"/>
      <c r="O400" s="5"/>
      <c r="P400" s="5"/>
      <c r="Q400" s="5"/>
      <c r="R400" s="5"/>
      <c r="S400" s="5"/>
      <c r="T400" s="5"/>
      <c r="U400" s="5"/>
      <c r="V400" s="5"/>
    </row>
    <row r="401" spans="1:22" x14ac:dyDescent="0.25">
      <c r="C401" s="5"/>
      <c r="D401" s="4"/>
      <c r="E401" s="4"/>
      <c r="F401" s="4"/>
      <c r="G401" s="5"/>
      <c r="H401" s="5"/>
      <c r="K401" s="14" t="s">
        <v>56</v>
      </c>
      <c r="L401" s="66">
        <f>(T403/G397)*100</f>
        <v>90</v>
      </c>
      <c r="O401" s="5"/>
      <c r="P401" s="5"/>
      <c r="Q401" s="5"/>
      <c r="R401" s="5"/>
      <c r="S401" s="5"/>
    </row>
    <row r="402" spans="1:22" x14ac:dyDescent="0.25">
      <c r="C402" s="5"/>
      <c r="D402" s="4"/>
      <c r="E402" s="4"/>
      <c r="F402" s="4"/>
      <c r="G402" s="5"/>
      <c r="H402" s="5"/>
      <c r="K402" s="7" t="s">
        <v>57</v>
      </c>
      <c r="L402" s="65">
        <f>(S403/(E399)*100)</f>
        <v>92.178407018153393</v>
      </c>
      <c r="R402" s="6" t="s">
        <v>10</v>
      </c>
      <c r="S402" s="6" t="s">
        <v>11</v>
      </c>
      <c r="T402" s="6" t="s">
        <v>0</v>
      </c>
    </row>
    <row r="403" spans="1:22" x14ac:dyDescent="0.25">
      <c r="C403" s="5"/>
      <c r="D403" s="4"/>
      <c r="E403" s="4"/>
      <c r="F403" s="4"/>
      <c r="G403" s="5"/>
      <c r="H403" s="5"/>
      <c r="K403" s="14" t="s">
        <v>58</v>
      </c>
      <c r="L403" s="66">
        <f>(R403/D399)*100</f>
        <v>75.837276884964751</v>
      </c>
      <c r="P403" s="5"/>
      <c r="Q403" s="6" t="s">
        <v>3</v>
      </c>
      <c r="R403" s="11">
        <f>S403*T403</f>
        <v>4.3935750000000002</v>
      </c>
      <c r="S403" s="11">
        <v>212.25</v>
      </c>
      <c r="T403" s="31">
        <f>G397*0.9</f>
        <v>2.07E-2</v>
      </c>
    </row>
    <row r="404" spans="1:22" ht="17.25" x14ac:dyDescent="0.25">
      <c r="C404" s="5"/>
      <c r="D404" s="4"/>
      <c r="E404" s="4"/>
      <c r="F404" s="4"/>
      <c r="G404" s="5"/>
      <c r="H404" s="5"/>
      <c r="K404" s="7" t="s">
        <v>59</v>
      </c>
      <c r="L404" s="16">
        <f>(D399+I399+L399+P399+R399+V399)/R403</f>
        <v>12.289288791018704</v>
      </c>
      <c r="O404" s="5"/>
      <c r="P404" s="5"/>
      <c r="S404" s="69"/>
      <c r="T404" s="4"/>
    </row>
    <row r="405" spans="1:22" ht="17.25" x14ac:dyDescent="0.25">
      <c r="C405" s="5"/>
      <c r="D405" s="4"/>
      <c r="E405" s="4"/>
      <c r="F405" s="4"/>
      <c r="G405" s="5"/>
      <c r="H405" s="5"/>
      <c r="I405" s="5"/>
      <c r="K405" s="17" t="s">
        <v>60</v>
      </c>
      <c r="L405" s="18">
        <f>(D399+I399+L399)/R403</f>
        <v>6.4821044365920697</v>
      </c>
      <c r="O405" s="5"/>
      <c r="P405" s="5"/>
      <c r="S405" s="5"/>
    </row>
    <row r="406" spans="1:22" ht="17.25" x14ac:dyDescent="0.25">
      <c r="C406" s="5"/>
      <c r="D406" s="4"/>
      <c r="E406" s="4"/>
      <c r="F406" s="4"/>
      <c r="G406" s="5"/>
      <c r="H406" s="5"/>
      <c r="I406" s="5"/>
      <c r="K406" s="19" t="s">
        <v>61</v>
      </c>
      <c r="L406" s="20">
        <f>(P399+V399)/R403</f>
        <v>5.8071843544266342</v>
      </c>
      <c r="M406" s="5"/>
      <c r="N406" s="115" t="s">
        <v>131</v>
      </c>
      <c r="O406" s="17">
        <f>G397/N397*1000</f>
        <v>0.80139372822299648</v>
      </c>
      <c r="P406" s="5"/>
      <c r="U406" s="5"/>
      <c r="V406" s="5"/>
    </row>
    <row r="407" spans="1:22" x14ac:dyDescent="0.25">
      <c r="C407" s="8"/>
      <c r="D407"/>
      <c r="E407" s="4"/>
      <c r="F407" s="4"/>
      <c r="G407" s="5"/>
      <c r="H407" s="5"/>
      <c r="I407" s="5"/>
      <c r="K407" s="5"/>
      <c r="L407" s="5"/>
      <c r="M407" s="5"/>
      <c r="N407" s="5"/>
      <c r="O407" s="5"/>
      <c r="P407" s="5"/>
      <c r="Q407" s="5"/>
      <c r="R407" s="5"/>
      <c r="S407" s="5"/>
      <c r="T407" s="5"/>
      <c r="U407" s="5"/>
      <c r="V407" s="5"/>
    </row>
    <row r="408" spans="1:22" x14ac:dyDescent="0.25">
      <c r="B408" s="8"/>
      <c r="C408" s="8" t="s">
        <v>26</v>
      </c>
    </row>
    <row r="409" spans="1:22" ht="32.25" x14ac:dyDescent="0.25">
      <c r="C409" s="23" t="s">
        <v>13</v>
      </c>
      <c r="D409" s="26" t="s">
        <v>21</v>
      </c>
      <c r="E409" s="26" t="s">
        <v>32</v>
      </c>
      <c r="F409" s="23" t="s">
        <v>12</v>
      </c>
      <c r="G409" s="23" t="s">
        <v>15</v>
      </c>
      <c r="H409" s="24" t="s">
        <v>1</v>
      </c>
      <c r="I409" s="25" t="s">
        <v>25</v>
      </c>
      <c r="J409" s="23" t="s">
        <v>2</v>
      </c>
      <c r="K409" s="26" t="s">
        <v>32</v>
      </c>
      <c r="L409" s="26" t="s">
        <v>22</v>
      </c>
      <c r="M409" s="25" t="s">
        <v>7</v>
      </c>
      <c r="N409" s="25" t="s">
        <v>16</v>
      </c>
      <c r="O409" s="25" t="s">
        <v>17</v>
      </c>
      <c r="P409" s="25" t="s">
        <v>18</v>
      </c>
      <c r="Q409" s="26" t="s">
        <v>9</v>
      </c>
      <c r="R409" s="26" t="s">
        <v>23</v>
      </c>
      <c r="S409" s="25" t="s">
        <v>8</v>
      </c>
      <c r="T409" s="25" t="s">
        <v>19</v>
      </c>
      <c r="U409" s="25" t="s">
        <v>20</v>
      </c>
      <c r="V409" s="25" t="s">
        <v>24</v>
      </c>
    </row>
    <row r="410" spans="1:22" x14ac:dyDescent="0.25">
      <c r="A410" t="s">
        <v>52</v>
      </c>
      <c r="C410" s="121" t="s">
        <v>33</v>
      </c>
      <c r="D410" s="10">
        <f>0.023*E410</f>
        <v>3.6011099999999998</v>
      </c>
      <c r="E410" s="10">
        <v>156.57</v>
      </c>
      <c r="F410" s="10">
        <v>1</v>
      </c>
      <c r="G410" s="29">
        <f>D410/E410</f>
        <v>2.3E-2</v>
      </c>
      <c r="H410" s="9" t="s">
        <v>36</v>
      </c>
      <c r="I410" s="77">
        <f>G410*0.1*274.08</f>
        <v>0.63038399999999994</v>
      </c>
      <c r="J410" s="10" t="s">
        <v>31</v>
      </c>
      <c r="K410" s="10">
        <v>262.29000000000002</v>
      </c>
      <c r="L410" s="30">
        <f>G411*K410</f>
        <v>7.2392040000000009</v>
      </c>
      <c r="M410" s="9" t="s">
        <v>30</v>
      </c>
      <c r="N410" s="9">
        <v>28.7</v>
      </c>
      <c r="O410" s="9">
        <v>0.88900000000000001</v>
      </c>
      <c r="P410" s="13">
        <f>N410*O410</f>
        <v>25.514299999999999</v>
      </c>
      <c r="Q410" s="10"/>
      <c r="R410" s="10"/>
      <c r="S410" s="9"/>
      <c r="T410" s="9"/>
      <c r="U410" s="9"/>
      <c r="V410" s="13">
        <f>T410*U410</f>
        <v>0</v>
      </c>
    </row>
    <row r="411" spans="1:22" x14ac:dyDescent="0.25">
      <c r="C411" s="10" t="s">
        <v>34</v>
      </c>
      <c r="D411" s="10">
        <f>E411*G411</f>
        <v>2.984664</v>
      </c>
      <c r="E411" s="10">
        <v>108.14</v>
      </c>
      <c r="F411" s="10">
        <v>1.2</v>
      </c>
      <c r="G411" s="29">
        <f>G410*F411</f>
        <v>2.76E-2</v>
      </c>
      <c r="H411" s="1"/>
      <c r="I411" s="1"/>
      <c r="J411" s="10" t="s">
        <v>90</v>
      </c>
      <c r="K411" s="10">
        <v>322.10000000000002</v>
      </c>
      <c r="L411" s="30">
        <f>(G410*2)*K411</f>
        <v>14.816600000000001</v>
      </c>
      <c r="M411" s="1"/>
      <c r="N411" s="3"/>
      <c r="O411" s="3"/>
      <c r="P411" s="12">
        <f t="shared" ref="P411" si="54">N411*O411</f>
        <v>0</v>
      </c>
      <c r="Q411" s="10"/>
      <c r="R411" s="10"/>
      <c r="S411" s="9"/>
      <c r="T411" s="9"/>
      <c r="U411" s="9"/>
      <c r="V411" s="13">
        <f t="shared" ref="V411" si="55">T411*U411</f>
        <v>0</v>
      </c>
    </row>
    <row r="412" spans="1:22" x14ac:dyDescent="0.25">
      <c r="C412" s="12" t="s">
        <v>4</v>
      </c>
      <c r="D412" s="13">
        <f>SUM(D410:D411)</f>
        <v>6.5857739999999998</v>
      </c>
      <c r="E412" s="13">
        <f>SUM(E410:E411)</f>
        <v>264.70999999999998</v>
      </c>
      <c r="F412" s="12"/>
      <c r="G412" s="29">
        <f>SUM(G410:G411)</f>
        <v>5.0599999999999999E-2</v>
      </c>
      <c r="I412" s="32">
        <f>SUM(I410:I411)</f>
        <v>0.63038399999999994</v>
      </c>
      <c r="L412" s="33">
        <f>SUM(L410:L411)</f>
        <v>22.055804000000002</v>
      </c>
      <c r="P412" s="32">
        <f>SUM(P410:P411)</f>
        <v>25.514299999999999</v>
      </c>
      <c r="R412" s="32">
        <f>SUM(R410:R411)</f>
        <v>0</v>
      </c>
      <c r="V412" s="32">
        <f>SUM(V410:V411)</f>
        <v>0</v>
      </c>
    </row>
    <row r="413" spans="1:22" x14ac:dyDescent="0.25">
      <c r="C413" s="5"/>
      <c r="D413" s="4"/>
      <c r="E413" s="4"/>
      <c r="F413" s="4"/>
      <c r="G413" s="5"/>
      <c r="H413" s="5"/>
      <c r="I413" s="5"/>
      <c r="M413" s="5"/>
      <c r="N413" s="5"/>
      <c r="O413" s="5"/>
      <c r="P413" s="5"/>
      <c r="Q413" s="5"/>
      <c r="R413" s="5"/>
      <c r="S413" s="5"/>
      <c r="T413" s="5"/>
      <c r="U413" s="5"/>
      <c r="V413" s="5"/>
    </row>
    <row r="414" spans="1:22" x14ac:dyDescent="0.25">
      <c r="B414" s="5"/>
      <c r="C414" s="5"/>
      <c r="D414" s="4"/>
      <c r="E414" s="4"/>
      <c r="F414" s="4"/>
      <c r="G414" s="5"/>
      <c r="H414" s="5"/>
      <c r="K414" s="14" t="s">
        <v>56</v>
      </c>
      <c r="L414" s="66">
        <f>(T416/G410)*100</f>
        <v>90</v>
      </c>
      <c r="O414" s="5"/>
      <c r="P414" s="5"/>
      <c r="Q414" s="5"/>
      <c r="R414" s="5"/>
      <c r="S414" s="5"/>
    </row>
    <row r="415" spans="1:22" x14ac:dyDescent="0.25">
      <c r="B415" s="5"/>
      <c r="C415" s="5"/>
      <c r="D415" s="4"/>
      <c r="E415" s="4"/>
      <c r="F415" s="4"/>
      <c r="G415" s="5"/>
      <c r="H415" s="5"/>
      <c r="K415" s="7" t="s">
        <v>57</v>
      </c>
      <c r="L415" s="65">
        <f>(S416/(E412)*100)</f>
        <v>93.19255033810586</v>
      </c>
      <c r="R415" s="6" t="s">
        <v>10</v>
      </c>
      <c r="S415" s="6" t="s">
        <v>11</v>
      </c>
      <c r="T415" s="6" t="s">
        <v>0</v>
      </c>
    </row>
    <row r="416" spans="1:22" x14ac:dyDescent="0.25">
      <c r="B416" s="5"/>
      <c r="C416" s="5"/>
      <c r="D416" s="4"/>
      <c r="E416" s="4"/>
      <c r="F416" s="4"/>
      <c r="G416" s="5"/>
      <c r="H416" s="5"/>
      <c r="K416" s="14" t="s">
        <v>58</v>
      </c>
      <c r="L416" s="66">
        <f>(R416/D412)*100</f>
        <v>77.538084361838116</v>
      </c>
      <c r="P416" s="5"/>
      <c r="Q416" s="6" t="s">
        <v>3</v>
      </c>
      <c r="R416" s="11">
        <f>S416*T416</f>
        <v>5.1064829999999999</v>
      </c>
      <c r="S416" s="11">
        <v>246.69</v>
      </c>
      <c r="T416" s="31">
        <f>G410*0.9</f>
        <v>2.07E-2</v>
      </c>
    </row>
    <row r="417" spans="1:22" ht="17.25" x14ac:dyDescent="0.25">
      <c r="B417" s="5"/>
      <c r="C417" s="5"/>
      <c r="D417" s="4"/>
      <c r="E417" s="4"/>
      <c r="F417" s="4"/>
      <c r="G417" s="5"/>
      <c r="H417" s="5"/>
      <c r="K417" s="7" t="s">
        <v>59</v>
      </c>
      <c r="L417" s="16">
        <f>(D412+I412+L412+P412+R412+V412)/R416</f>
        <v>10.728766158626202</v>
      </c>
      <c r="O417" s="5"/>
      <c r="P417" s="5"/>
      <c r="S417" s="69"/>
      <c r="T417" s="4"/>
    </row>
    <row r="418" spans="1:22" ht="17.25" x14ac:dyDescent="0.25">
      <c r="B418" s="5"/>
      <c r="C418" s="5"/>
      <c r="D418" s="4"/>
      <c r="E418" s="4"/>
      <c r="F418" s="4"/>
      <c r="G418" s="5"/>
      <c r="H418" s="5"/>
      <c r="I418" s="5"/>
      <c r="K418" s="17" t="s">
        <v>60</v>
      </c>
      <c r="L418" s="18">
        <f>(D412+I412+L412)/R416</f>
        <v>5.7323136099738319</v>
      </c>
      <c r="O418" s="5"/>
      <c r="P418" s="5"/>
      <c r="S418" s="5"/>
    </row>
    <row r="419" spans="1:22" ht="17.25" x14ac:dyDescent="0.25">
      <c r="B419" s="5"/>
      <c r="C419" s="5"/>
      <c r="D419" s="4"/>
      <c r="E419" s="4"/>
      <c r="F419" s="4"/>
      <c r="G419" s="5"/>
      <c r="H419" s="5"/>
      <c r="I419" s="5"/>
      <c r="K419" s="19" t="s">
        <v>61</v>
      </c>
      <c r="L419" s="20">
        <f>(P412+V412)/R416</f>
        <v>4.9964525486523694</v>
      </c>
      <c r="M419" s="5"/>
      <c r="N419" s="5"/>
      <c r="O419" s="5"/>
      <c r="P419" s="5"/>
      <c r="U419" s="5"/>
      <c r="V419" s="5"/>
    </row>
    <row r="420" spans="1:22" x14ac:dyDescent="0.25">
      <c r="B420" s="5"/>
      <c r="C420" s="8"/>
      <c r="D420"/>
      <c r="E420" s="4"/>
      <c r="F420" s="4"/>
      <c r="G420" s="5"/>
      <c r="H420" s="5"/>
      <c r="I420" s="5"/>
      <c r="K420" s="5"/>
      <c r="L420" s="5"/>
      <c r="M420" s="5"/>
      <c r="N420" s="5"/>
      <c r="O420" s="5"/>
      <c r="P420" s="5"/>
      <c r="Q420" s="5"/>
      <c r="R420" s="5"/>
      <c r="S420" s="5"/>
      <c r="T420" s="5"/>
      <c r="U420" s="5"/>
      <c r="V420" s="5"/>
    </row>
    <row r="421" spans="1:22" s="39" customFormat="1" x14ac:dyDescent="0.25">
      <c r="A421"/>
      <c r="B421" s="5"/>
      <c r="C421" s="8" t="s">
        <v>26</v>
      </c>
      <c r="D421" s="69"/>
      <c r="E421" s="69"/>
      <c r="F421" s="69"/>
      <c r="G421"/>
      <c r="H421"/>
      <c r="I421"/>
      <c r="J421"/>
      <c r="K421"/>
      <c r="L421"/>
      <c r="M421"/>
      <c r="N421"/>
      <c r="O421"/>
      <c r="P421"/>
      <c r="Q421"/>
      <c r="R421"/>
      <c r="S421"/>
      <c r="T421"/>
      <c r="U421"/>
      <c r="V421"/>
    </row>
    <row r="422" spans="1:22" ht="32.25" x14ac:dyDescent="0.25">
      <c r="C422" s="23" t="s">
        <v>13</v>
      </c>
      <c r="D422" s="26" t="s">
        <v>21</v>
      </c>
      <c r="E422" s="26" t="s">
        <v>32</v>
      </c>
      <c r="F422" s="23" t="s">
        <v>12</v>
      </c>
      <c r="G422" s="23" t="s">
        <v>15</v>
      </c>
      <c r="H422" s="24" t="s">
        <v>1</v>
      </c>
      <c r="I422" s="25" t="s">
        <v>25</v>
      </c>
      <c r="J422" s="23" t="s">
        <v>2</v>
      </c>
      <c r="K422" s="26" t="s">
        <v>32</v>
      </c>
      <c r="L422" s="26" t="s">
        <v>22</v>
      </c>
      <c r="M422" s="25" t="s">
        <v>7</v>
      </c>
      <c r="N422" s="25" t="s">
        <v>16</v>
      </c>
      <c r="O422" s="25" t="s">
        <v>17</v>
      </c>
      <c r="P422" s="25" t="s">
        <v>18</v>
      </c>
      <c r="Q422" s="26" t="s">
        <v>9</v>
      </c>
      <c r="R422" s="26" t="s">
        <v>23</v>
      </c>
      <c r="S422" s="25" t="s">
        <v>8</v>
      </c>
      <c r="T422" s="25" t="s">
        <v>19</v>
      </c>
      <c r="U422" s="25" t="s">
        <v>20</v>
      </c>
      <c r="V422" s="25" t="s">
        <v>24</v>
      </c>
    </row>
    <row r="423" spans="1:22" x14ac:dyDescent="0.25">
      <c r="A423" t="s">
        <v>53</v>
      </c>
      <c r="C423" s="121" t="s">
        <v>35</v>
      </c>
      <c r="D423" s="10">
        <f>0.023*E423</f>
        <v>4.8799099999999997</v>
      </c>
      <c r="E423" s="10">
        <v>212.17</v>
      </c>
      <c r="F423" s="10">
        <v>1</v>
      </c>
      <c r="G423" s="29">
        <f>D423/E423</f>
        <v>2.3E-2</v>
      </c>
      <c r="H423" s="9" t="s">
        <v>36</v>
      </c>
      <c r="I423" s="77">
        <f>G423*0.1*274.08</f>
        <v>0.63038399999999994</v>
      </c>
      <c r="J423" s="10" t="s">
        <v>31</v>
      </c>
      <c r="K423" s="10">
        <v>262.29000000000002</v>
      </c>
      <c r="L423" s="30">
        <f>G424*K423</f>
        <v>7.2392040000000009</v>
      </c>
      <c r="M423" s="9" t="s">
        <v>30</v>
      </c>
      <c r="N423" s="9">
        <v>28.7</v>
      </c>
      <c r="O423" s="9">
        <v>0.88900000000000001</v>
      </c>
      <c r="P423" s="13">
        <f>N423*O423</f>
        <v>25.514299999999999</v>
      </c>
      <c r="Q423" s="10"/>
      <c r="R423" s="10"/>
      <c r="S423" s="9"/>
      <c r="T423" s="9"/>
      <c r="U423" s="9"/>
      <c r="V423" s="13">
        <f>T423*U423</f>
        <v>0</v>
      </c>
    </row>
    <row r="424" spans="1:22" x14ac:dyDescent="0.25">
      <c r="C424" s="10" t="s">
        <v>34</v>
      </c>
      <c r="D424" s="10">
        <f>E424*G424</f>
        <v>2.984664</v>
      </c>
      <c r="E424" s="10">
        <v>108.14</v>
      </c>
      <c r="F424" s="10">
        <v>1.2</v>
      </c>
      <c r="G424" s="29">
        <f>G423*F424</f>
        <v>2.76E-2</v>
      </c>
      <c r="H424" s="1"/>
      <c r="I424" s="1"/>
      <c r="J424" s="10" t="s">
        <v>90</v>
      </c>
      <c r="K424" s="10">
        <v>322.10000000000002</v>
      </c>
      <c r="L424" s="30">
        <f>(G423*2)*K424</f>
        <v>14.816600000000001</v>
      </c>
      <c r="M424" s="1"/>
      <c r="N424" s="3"/>
      <c r="O424" s="3"/>
      <c r="P424" s="12">
        <f t="shared" ref="P424" si="56">N424*O424</f>
        <v>0</v>
      </c>
      <c r="Q424" s="10"/>
      <c r="R424" s="10"/>
      <c r="S424" s="9"/>
      <c r="T424" s="9"/>
      <c r="U424" s="9"/>
      <c r="V424" s="13">
        <f t="shared" ref="V424" si="57">T424*U424</f>
        <v>0</v>
      </c>
    </row>
    <row r="425" spans="1:22" x14ac:dyDescent="0.25">
      <c r="C425" s="12" t="s">
        <v>4</v>
      </c>
      <c r="D425" s="13">
        <f>SUM(D423:D424)</f>
        <v>7.8645739999999993</v>
      </c>
      <c r="E425" s="13">
        <f>SUM(E423:E424)</f>
        <v>320.31</v>
      </c>
      <c r="F425" s="12"/>
      <c r="G425" s="29">
        <f>SUM(G423:G424)</f>
        <v>5.0599999999999999E-2</v>
      </c>
      <c r="I425" s="32">
        <f>SUM(I423:I424)</f>
        <v>0.63038399999999994</v>
      </c>
      <c r="L425" s="33">
        <f>SUM(L423:L424)</f>
        <v>22.055804000000002</v>
      </c>
      <c r="P425" s="32">
        <f>SUM(P423:P424)</f>
        <v>25.514299999999999</v>
      </c>
      <c r="R425" s="32">
        <f>SUM(R423:R424)</f>
        <v>0</v>
      </c>
      <c r="V425" s="32">
        <f>SUM(V423:V424)</f>
        <v>0</v>
      </c>
    </row>
    <row r="426" spans="1:22" x14ac:dyDescent="0.25">
      <c r="C426" s="5"/>
      <c r="D426" s="4"/>
      <c r="E426" s="4"/>
      <c r="F426" s="4"/>
      <c r="G426" s="5"/>
      <c r="H426" s="5"/>
      <c r="I426" s="5"/>
      <c r="M426" s="5"/>
      <c r="N426" s="5"/>
      <c r="O426" s="5"/>
      <c r="P426" s="5"/>
      <c r="Q426" s="5"/>
      <c r="R426" s="5"/>
      <c r="S426" s="5"/>
      <c r="T426" s="5"/>
      <c r="U426" s="5"/>
      <c r="V426" s="5"/>
    </row>
    <row r="427" spans="1:22" x14ac:dyDescent="0.25">
      <c r="C427" s="5"/>
      <c r="D427" s="4"/>
      <c r="E427" s="4"/>
      <c r="F427" s="4"/>
      <c r="G427" s="5"/>
      <c r="H427" s="5"/>
      <c r="K427" s="14" t="s">
        <v>56</v>
      </c>
      <c r="L427" s="66">
        <f>(T429/G423)*100</f>
        <v>90</v>
      </c>
      <c r="O427" s="5"/>
      <c r="P427" s="5"/>
      <c r="Q427" s="5"/>
      <c r="R427" s="5"/>
      <c r="S427" s="5"/>
    </row>
    <row r="428" spans="1:22" x14ac:dyDescent="0.25">
      <c r="C428" s="5"/>
      <c r="D428" s="4"/>
      <c r="E428" s="4"/>
      <c r="F428" s="4"/>
      <c r="G428" s="5"/>
      <c r="H428" s="5"/>
      <c r="K428" s="7" t="s">
        <v>57</v>
      </c>
      <c r="L428" s="65">
        <f>(S429/(E425)*100)</f>
        <v>94.358590115825294</v>
      </c>
      <c r="R428" s="6" t="s">
        <v>10</v>
      </c>
      <c r="S428" s="6" t="s">
        <v>11</v>
      </c>
      <c r="T428" s="6" t="s">
        <v>0</v>
      </c>
    </row>
    <row r="429" spans="1:22" x14ac:dyDescent="0.25">
      <c r="C429" s="5"/>
      <c r="D429" s="4"/>
      <c r="E429" s="4"/>
      <c r="F429" s="4"/>
      <c r="G429" s="5"/>
      <c r="H429" s="5"/>
      <c r="K429" s="14" t="s">
        <v>58</v>
      </c>
      <c r="L429" s="66">
        <f>(R429/D425)*100</f>
        <v>79.551263679380483</v>
      </c>
      <c r="P429" s="5"/>
      <c r="Q429" s="6" t="s">
        <v>3</v>
      </c>
      <c r="R429" s="11">
        <f>S429*T429</f>
        <v>6.2563680000000002</v>
      </c>
      <c r="S429" s="11">
        <v>302.24</v>
      </c>
      <c r="T429" s="31">
        <f>G423*0.9</f>
        <v>2.07E-2</v>
      </c>
    </row>
    <row r="430" spans="1:22" ht="17.25" x14ac:dyDescent="0.25">
      <c r="C430" s="5"/>
      <c r="D430" s="4"/>
      <c r="E430" s="4"/>
      <c r="F430" s="4"/>
      <c r="G430" s="5"/>
      <c r="H430" s="5"/>
      <c r="K430" s="7" t="s">
        <v>59</v>
      </c>
      <c r="L430" s="16">
        <f>(D425+I425+L425+P425+R425+V425)/R429</f>
        <v>8.9612794515923611</v>
      </c>
      <c r="O430" s="5"/>
      <c r="P430" s="5"/>
      <c r="S430" s="69"/>
      <c r="T430" s="4"/>
    </row>
    <row r="431" spans="1:22" ht="17.25" x14ac:dyDescent="0.25">
      <c r="C431" s="5"/>
      <c r="D431" s="4"/>
      <c r="E431" s="4"/>
      <c r="F431" s="4"/>
      <c r="G431" s="5"/>
      <c r="H431" s="5"/>
      <c r="I431" s="5"/>
      <c r="K431" s="17" t="s">
        <v>60</v>
      </c>
      <c r="L431" s="18">
        <f>(D425+I425+L425)/R429</f>
        <v>4.8831465796129638</v>
      </c>
      <c r="O431" s="5"/>
      <c r="P431" s="5"/>
      <c r="S431" s="5"/>
    </row>
    <row r="432" spans="1:22" ht="17.25" x14ac:dyDescent="0.25">
      <c r="C432" s="5"/>
      <c r="D432" s="4"/>
      <c r="E432" s="4"/>
      <c r="F432" s="4"/>
      <c r="G432" s="5"/>
      <c r="H432" s="5"/>
      <c r="I432" s="5"/>
      <c r="K432" s="19" t="s">
        <v>61</v>
      </c>
      <c r="L432" s="20">
        <f>(P425+V425)/R429</f>
        <v>4.0781328719793972</v>
      </c>
      <c r="M432" s="5"/>
      <c r="N432" s="5"/>
      <c r="O432" s="5"/>
      <c r="P432" s="5"/>
      <c r="U432" s="5"/>
      <c r="V432" s="5"/>
    </row>
    <row r="433" spans="1:22" x14ac:dyDescent="0.25">
      <c r="C433" s="8"/>
      <c r="D433"/>
      <c r="E433" s="4"/>
      <c r="F433" s="4"/>
      <c r="G433" s="5"/>
      <c r="H433" s="5"/>
      <c r="I433" s="5"/>
      <c r="K433" s="5"/>
      <c r="L433" s="5"/>
      <c r="M433" s="5"/>
      <c r="N433" s="5"/>
      <c r="O433" s="5"/>
      <c r="P433" s="5"/>
      <c r="Q433" s="5"/>
      <c r="R433" s="5"/>
      <c r="S433" s="5"/>
      <c r="T433" s="5"/>
      <c r="U433" s="5"/>
      <c r="V433" s="5"/>
    </row>
    <row r="434" spans="1:22" s="39" customFormat="1" x14ac:dyDescent="0.25">
      <c r="A434"/>
      <c r="B434" s="5"/>
      <c r="C434" s="8" t="s">
        <v>26</v>
      </c>
      <c r="D434" s="69"/>
      <c r="E434" s="69"/>
      <c r="F434" s="69"/>
      <c r="G434"/>
      <c r="H434"/>
      <c r="I434"/>
      <c r="J434"/>
      <c r="K434"/>
      <c r="L434"/>
      <c r="M434"/>
      <c r="N434"/>
      <c r="O434"/>
      <c r="P434"/>
      <c r="Q434"/>
      <c r="R434"/>
      <c r="S434"/>
      <c r="T434"/>
      <c r="U434"/>
      <c r="V434"/>
    </row>
    <row r="435" spans="1:22" ht="32.25" x14ac:dyDescent="0.25">
      <c r="C435" s="23" t="s">
        <v>13</v>
      </c>
      <c r="D435" s="26" t="s">
        <v>21</v>
      </c>
      <c r="E435" s="26" t="s">
        <v>32</v>
      </c>
      <c r="F435" s="23" t="s">
        <v>12</v>
      </c>
      <c r="G435" s="23" t="s">
        <v>15</v>
      </c>
      <c r="H435" s="24" t="s">
        <v>1</v>
      </c>
      <c r="I435" s="25" t="s">
        <v>25</v>
      </c>
      <c r="J435" s="23" t="s">
        <v>2</v>
      </c>
      <c r="K435" s="26" t="s">
        <v>32</v>
      </c>
      <c r="L435" s="26" t="s">
        <v>22</v>
      </c>
      <c r="M435" s="25" t="s">
        <v>7</v>
      </c>
      <c r="N435" s="25" t="s">
        <v>16</v>
      </c>
      <c r="O435" s="25" t="s">
        <v>17</v>
      </c>
      <c r="P435" s="25" t="s">
        <v>18</v>
      </c>
      <c r="Q435" s="26" t="s">
        <v>9</v>
      </c>
      <c r="R435" s="26" t="s">
        <v>23</v>
      </c>
      <c r="S435" s="25" t="s">
        <v>8</v>
      </c>
      <c r="T435" s="25" t="s">
        <v>19</v>
      </c>
      <c r="U435" s="25" t="s">
        <v>20</v>
      </c>
      <c r="V435" s="25" t="s">
        <v>24</v>
      </c>
    </row>
    <row r="436" spans="1:22" ht="30" x14ac:dyDescent="0.25">
      <c r="A436" t="s">
        <v>54</v>
      </c>
      <c r="C436" s="123" t="s">
        <v>132</v>
      </c>
      <c r="D436" s="10">
        <f>0.023*E436</f>
        <v>7.1477099999999991</v>
      </c>
      <c r="E436" s="10">
        <v>310.77</v>
      </c>
      <c r="F436" s="10">
        <v>1</v>
      </c>
      <c r="G436" s="29">
        <f>D436/E436</f>
        <v>2.3E-2</v>
      </c>
      <c r="H436" s="9" t="s">
        <v>36</v>
      </c>
      <c r="I436" s="77">
        <f>G436*0.1*274.08</f>
        <v>0.63038399999999994</v>
      </c>
      <c r="J436" s="10" t="s">
        <v>31</v>
      </c>
      <c r="K436" s="10">
        <v>262.29000000000002</v>
      </c>
      <c r="L436" s="30">
        <f>G437*K436</f>
        <v>7.2392040000000009</v>
      </c>
      <c r="M436" s="9" t="s">
        <v>30</v>
      </c>
      <c r="N436" s="9">
        <v>28.7</v>
      </c>
      <c r="O436" s="9">
        <v>0.88900000000000001</v>
      </c>
      <c r="P436" s="13">
        <f>N436*O436</f>
        <v>25.514299999999999</v>
      </c>
      <c r="Q436" s="10"/>
      <c r="R436" s="10"/>
      <c r="S436" s="9"/>
      <c r="T436" s="9"/>
      <c r="U436" s="9"/>
      <c r="V436" s="13">
        <f>T436*U436</f>
        <v>0</v>
      </c>
    </row>
    <row r="437" spans="1:22" x14ac:dyDescent="0.25">
      <c r="C437" s="10" t="s">
        <v>34</v>
      </c>
      <c r="D437" s="10">
        <f>E437*G437</f>
        <v>2.984664</v>
      </c>
      <c r="E437" s="10">
        <v>108.14</v>
      </c>
      <c r="F437" s="10">
        <v>1.2</v>
      </c>
      <c r="G437" s="29">
        <f>G436*F437</f>
        <v>2.76E-2</v>
      </c>
      <c r="H437" s="1"/>
      <c r="I437" s="1"/>
      <c r="J437" s="10" t="s">
        <v>90</v>
      </c>
      <c r="K437" s="10">
        <v>322.10000000000002</v>
      </c>
      <c r="L437" s="30">
        <f>(G436*2)*K437</f>
        <v>14.816600000000001</v>
      </c>
      <c r="M437" s="1"/>
      <c r="N437" s="3"/>
      <c r="O437" s="3"/>
      <c r="P437" s="12">
        <f t="shared" ref="P437" si="58">N437*O437</f>
        <v>0</v>
      </c>
      <c r="Q437" s="10"/>
      <c r="R437" s="10"/>
      <c r="S437" s="9"/>
      <c r="T437" s="9"/>
      <c r="U437" s="9"/>
      <c r="V437" s="13">
        <f t="shared" ref="V437" si="59">T437*U437</f>
        <v>0</v>
      </c>
    </row>
    <row r="438" spans="1:22" x14ac:dyDescent="0.25">
      <c r="C438" s="12" t="s">
        <v>4</v>
      </c>
      <c r="D438" s="13">
        <f>SUM(D436:D437)</f>
        <v>10.132373999999999</v>
      </c>
      <c r="E438" s="13">
        <f>SUM(E436:E437)</f>
        <v>418.90999999999997</v>
      </c>
      <c r="F438" s="12"/>
      <c r="G438" s="29">
        <f>SUM(G436:G437)</f>
        <v>5.0599999999999999E-2</v>
      </c>
      <c r="I438" s="32">
        <f>SUM(I436:I437)</f>
        <v>0.63038399999999994</v>
      </c>
      <c r="L438" s="33">
        <f>SUM(L436:L437)</f>
        <v>22.055804000000002</v>
      </c>
      <c r="P438" s="32">
        <f>SUM(P436:P437)</f>
        <v>25.514299999999999</v>
      </c>
      <c r="R438" s="32">
        <f>SUM(R436:R437)</f>
        <v>0</v>
      </c>
      <c r="V438" s="32">
        <f>SUM(V436:V437)</f>
        <v>0</v>
      </c>
    </row>
    <row r="439" spans="1:22" x14ac:dyDescent="0.25">
      <c r="C439" s="5"/>
      <c r="D439" s="4"/>
      <c r="E439" s="4"/>
      <c r="F439" s="4"/>
      <c r="G439" s="5"/>
      <c r="H439" s="5"/>
      <c r="I439" s="5"/>
      <c r="M439" s="5"/>
      <c r="N439" s="5"/>
      <c r="O439" s="5"/>
      <c r="P439" s="5"/>
      <c r="Q439" s="5"/>
      <c r="R439" s="5"/>
      <c r="S439" s="5"/>
      <c r="T439" s="5"/>
      <c r="U439" s="5"/>
      <c r="V439" s="5"/>
    </row>
    <row r="440" spans="1:22" x14ac:dyDescent="0.25">
      <c r="C440" s="5"/>
      <c r="D440" s="4"/>
      <c r="E440" s="4"/>
      <c r="F440" s="4"/>
      <c r="G440" s="5"/>
      <c r="H440" s="5"/>
      <c r="K440" s="14" t="s">
        <v>56</v>
      </c>
      <c r="L440" s="66">
        <f>(T442/G436)*100</f>
        <v>90</v>
      </c>
      <c r="O440" s="5"/>
      <c r="P440" s="5"/>
      <c r="Q440" s="5"/>
      <c r="R440" s="5"/>
      <c r="S440" s="5"/>
    </row>
    <row r="441" spans="1:22" x14ac:dyDescent="0.25">
      <c r="C441" s="5"/>
      <c r="D441" s="4"/>
      <c r="E441" s="4"/>
      <c r="F441" s="4"/>
      <c r="G441" s="5"/>
      <c r="H441" s="5"/>
      <c r="K441" s="7" t="s">
        <v>57</v>
      </c>
      <c r="L441" s="65">
        <f>(S442/(E438)*100)</f>
        <v>95.700747177197968</v>
      </c>
      <c r="R441" s="6" t="s">
        <v>10</v>
      </c>
      <c r="S441" s="6" t="s">
        <v>11</v>
      </c>
      <c r="T441" s="6" t="s">
        <v>0</v>
      </c>
    </row>
    <row r="442" spans="1:22" x14ac:dyDescent="0.25">
      <c r="C442" s="5"/>
      <c r="D442" s="4"/>
      <c r="E442" s="4"/>
      <c r="F442" s="4"/>
      <c r="G442" s="5"/>
      <c r="H442" s="5"/>
      <c r="K442" s="14" t="s">
        <v>58</v>
      </c>
      <c r="L442" s="66">
        <f>(R442/D438)*100</f>
        <v>81.902128760742556</v>
      </c>
      <c r="P442" s="5"/>
      <c r="Q442" s="6" t="s">
        <v>3</v>
      </c>
      <c r="R442" s="11">
        <f>S442*T442</f>
        <v>8.2986299999999993</v>
      </c>
      <c r="S442" s="11">
        <v>400.9</v>
      </c>
      <c r="T442" s="31">
        <f>G436*0.9</f>
        <v>2.07E-2</v>
      </c>
    </row>
    <row r="443" spans="1:22" ht="17.25" x14ac:dyDescent="0.25">
      <c r="C443" s="5"/>
      <c r="D443" s="4"/>
      <c r="E443" s="4"/>
      <c r="F443" s="4"/>
      <c r="G443" s="5"/>
      <c r="H443" s="5"/>
      <c r="K443" s="7" t="s">
        <v>59</v>
      </c>
      <c r="L443" s="16">
        <f>(D438+I438+L438+P438+R438+V438)/R442</f>
        <v>7.0292159067219533</v>
      </c>
      <c r="O443" s="5"/>
      <c r="P443" s="5"/>
      <c r="S443" s="69"/>
      <c r="T443" s="4"/>
    </row>
    <row r="444" spans="1:22" ht="17.25" x14ac:dyDescent="0.25">
      <c r="C444" s="5"/>
      <c r="D444" s="4"/>
      <c r="E444" s="4"/>
      <c r="F444" s="4"/>
      <c r="G444" s="5"/>
      <c r="H444" s="5"/>
      <c r="I444" s="5"/>
      <c r="K444" s="17" t="s">
        <v>60</v>
      </c>
      <c r="L444" s="18">
        <f>(D438+I438+L438)/R442</f>
        <v>3.9546963775948565</v>
      </c>
      <c r="O444" s="5"/>
      <c r="P444" s="5"/>
      <c r="S444" s="5"/>
    </row>
    <row r="445" spans="1:22" ht="17.25" x14ac:dyDescent="0.25">
      <c r="C445" s="5"/>
      <c r="D445" s="4"/>
      <c r="E445" s="4"/>
      <c r="F445" s="4"/>
      <c r="G445" s="5"/>
      <c r="H445" s="5"/>
      <c r="I445" s="5"/>
      <c r="K445" s="19" t="s">
        <v>61</v>
      </c>
      <c r="L445" s="20">
        <f>(P438+V438)/R442</f>
        <v>3.0745195291270968</v>
      </c>
      <c r="M445" s="5"/>
      <c r="N445" s="5"/>
      <c r="O445" s="5"/>
      <c r="P445" s="5"/>
      <c r="U445" s="5"/>
      <c r="V445" s="5"/>
    </row>
    <row r="446" spans="1:22" x14ac:dyDescent="0.25">
      <c r="C446" s="8"/>
      <c r="D446"/>
      <c r="E446" s="4"/>
      <c r="F446" s="4"/>
      <c r="G446" s="5"/>
      <c r="H446" s="5"/>
      <c r="I446" s="5"/>
      <c r="K446" s="5"/>
      <c r="L446" s="5"/>
      <c r="M446" s="5"/>
      <c r="N446" s="5"/>
      <c r="O446" s="5"/>
      <c r="P446" s="5"/>
      <c r="Q446" s="5"/>
      <c r="R446" s="5"/>
      <c r="S446" s="5"/>
      <c r="T446" s="5"/>
      <c r="U446" s="5"/>
      <c r="V446" s="5"/>
    </row>
    <row r="447" spans="1:22" s="39" customFormat="1" x14ac:dyDescent="0.25">
      <c r="A447"/>
      <c r="B447" s="5"/>
      <c r="C447" s="8" t="s">
        <v>26</v>
      </c>
      <c r="D447" s="69"/>
      <c r="E447" s="69"/>
      <c r="F447" s="69"/>
      <c r="G447"/>
      <c r="H447"/>
      <c r="I447"/>
      <c r="J447"/>
      <c r="K447"/>
      <c r="L447"/>
      <c r="M447"/>
      <c r="N447"/>
      <c r="O447"/>
      <c r="P447"/>
      <c r="Q447"/>
      <c r="R447"/>
      <c r="S447"/>
      <c r="T447"/>
      <c r="U447"/>
      <c r="V447"/>
    </row>
    <row r="448" spans="1:22" ht="32.25" x14ac:dyDescent="0.25">
      <c r="C448" s="23" t="s">
        <v>13</v>
      </c>
      <c r="D448" s="26" t="s">
        <v>21</v>
      </c>
      <c r="E448" s="26" t="s">
        <v>32</v>
      </c>
      <c r="F448" s="23" t="s">
        <v>12</v>
      </c>
      <c r="G448" s="23" t="s">
        <v>15</v>
      </c>
      <c r="H448" s="24" t="s">
        <v>1</v>
      </c>
      <c r="I448" s="25" t="s">
        <v>25</v>
      </c>
      <c r="J448" s="23" t="s">
        <v>2</v>
      </c>
      <c r="K448" s="26" t="s">
        <v>32</v>
      </c>
      <c r="L448" s="26" t="s">
        <v>22</v>
      </c>
      <c r="M448" s="25" t="s">
        <v>7</v>
      </c>
      <c r="N448" s="25" t="s">
        <v>16</v>
      </c>
      <c r="O448" s="25" t="s">
        <v>17</v>
      </c>
      <c r="P448" s="25" t="s">
        <v>18</v>
      </c>
      <c r="Q448" s="26" t="s">
        <v>9</v>
      </c>
      <c r="R448" s="26" t="s">
        <v>23</v>
      </c>
      <c r="S448" s="25" t="s">
        <v>8</v>
      </c>
      <c r="T448" s="25" t="s">
        <v>19</v>
      </c>
      <c r="U448" s="25" t="s">
        <v>20</v>
      </c>
      <c r="V448" s="25" t="s">
        <v>24</v>
      </c>
    </row>
    <row r="449" spans="1:22" x14ac:dyDescent="0.25">
      <c r="A449" t="s">
        <v>55</v>
      </c>
      <c r="C449" s="121" t="s">
        <v>50</v>
      </c>
      <c r="D449" s="10">
        <f>0.023*E449</f>
        <v>10.131499999999999</v>
      </c>
      <c r="E449" s="10">
        <v>440.5</v>
      </c>
      <c r="F449" s="10">
        <v>1</v>
      </c>
      <c r="G449" s="29">
        <f>D449/E449</f>
        <v>2.2999999999999996E-2</v>
      </c>
      <c r="H449" s="9" t="s">
        <v>36</v>
      </c>
      <c r="I449" s="77">
        <f>G449*0.1*274.08</f>
        <v>0.63038399999999983</v>
      </c>
      <c r="J449" s="10" t="s">
        <v>31</v>
      </c>
      <c r="K449" s="10">
        <v>262.29000000000002</v>
      </c>
      <c r="L449" s="30">
        <f>G450*K449</f>
        <v>7.239204</v>
      </c>
      <c r="M449" s="9" t="s">
        <v>30</v>
      </c>
      <c r="N449" s="9">
        <v>28.7</v>
      </c>
      <c r="O449" s="9">
        <v>0.88900000000000001</v>
      </c>
      <c r="P449" s="13">
        <f>N449*O449</f>
        <v>25.514299999999999</v>
      </c>
      <c r="Q449" s="10"/>
      <c r="R449" s="10"/>
      <c r="S449" s="9"/>
      <c r="T449" s="9"/>
      <c r="U449" s="9"/>
      <c r="V449" s="13">
        <f>T449*U449</f>
        <v>0</v>
      </c>
    </row>
    <row r="450" spans="1:22" x14ac:dyDescent="0.25">
      <c r="C450" s="10" t="s">
        <v>34</v>
      </c>
      <c r="D450" s="10">
        <f>E450*G450</f>
        <v>2.9846639999999995</v>
      </c>
      <c r="E450" s="10">
        <v>108.14</v>
      </c>
      <c r="F450" s="10">
        <v>1.2</v>
      </c>
      <c r="G450" s="29">
        <f>G449*F450</f>
        <v>2.7599999999999996E-2</v>
      </c>
      <c r="H450" s="1"/>
      <c r="I450" s="1"/>
      <c r="J450" s="10" t="s">
        <v>90</v>
      </c>
      <c r="K450" s="10">
        <v>322.10000000000002</v>
      </c>
      <c r="L450" s="30">
        <f>(G449*2)*K450</f>
        <v>14.816599999999999</v>
      </c>
      <c r="M450" s="1"/>
      <c r="N450" s="3"/>
      <c r="O450" s="3"/>
      <c r="P450" s="12">
        <f t="shared" ref="P450" si="60">N450*O450</f>
        <v>0</v>
      </c>
      <c r="Q450" s="10"/>
      <c r="R450" s="10"/>
      <c r="S450" s="9"/>
      <c r="T450" s="9"/>
      <c r="U450" s="9"/>
      <c r="V450" s="13">
        <f t="shared" ref="V450" si="61">T450*U450</f>
        <v>0</v>
      </c>
    </row>
    <row r="451" spans="1:22" x14ac:dyDescent="0.25">
      <c r="C451" s="12" t="s">
        <v>4</v>
      </c>
      <c r="D451" s="13">
        <f>SUM(D449:D450)</f>
        <v>13.116163999999998</v>
      </c>
      <c r="E451" s="13">
        <f>SUM(E449:E450)</f>
        <v>548.64</v>
      </c>
      <c r="F451" s="12"/>
      <c r="G451" s="29">
        <f>SUM(G449:G450)</f>
        <v>5.0599999999999992E-2</v>
      </c>
      <c r="I451" s="32">
        <f>SUM(I449:I450)</f>
        <v>0.63038399999999983</v>
      </c>
      <c r="L451" s="33">
        <f>SUM(L449:L450)</f>
        <v>22.055803999999998</v>
      </c>
      <c r="P451" s="32">
        <f>SUM(P449:P450)</f>
        <v>25.514299999999999</v>
      </c>
      <c r="R451" s="32">
        <f>SUM(R449:R450)</f>
        <v>0</v>
      </c>
      <c r="V451" s="32">
        <f>SUM(V449:V450)</f>
        <v>0</v>
      </c>
    </row>
    <row r="452" spans="1:22" x14ac:dyDescent="0.25">
      <c r="C452" s="5"/>
      <c r="D452" s="4"/>
      <c r="E452" s="4"/>
      <c r="F452" s="4"/>
      <c r="G452" s="5"/>
      <c r="H452" s="5"/>
      <c r="I452" s="5"/>
      <c r="M452" s="5"/>
      <c r="N452" s="5"/>
      <c r="O452" s="5"/>
      <c r="P452" s="5"/>
      <c r="Q452" s="5"/>
      <c r="R452" s="5"/>
      <c r="S452" s="5"/>
      <c r="T452" s="5"/>
      <c r="U452" s="5"/>
      <c r="V452" s="5"/>
    </row>
    <row r="453" spans="1:22" x14ac:dyDescent="0.25">
      <c r="C453" s="5"/>
      <c r="D453" s="4"/>
      <c r="E453" s="4"/>
      <c r="F453" s="4"/>
      <c r="G453" s="5"/>
      <c r="H453" s="5"/>
      <c r="K453" s="14" t="s">
        <v>56</v>
      </c>
      <c r="L453" s="66">
        <f>(T455/G449)*100</f>
        <v>90</v>
      </c>
      <c r="O453" s="5"/>
      <c r="P453" s="5"/>
      <c r="Q453" s="5"/>
      <c r="R453" s="5"/>
      <c r="S453" s="5"/>
    </row>
    <row r="454" spans="1:22" x14ac:dyDescent="0.25">
      <c r="C454" s="5"/>
      <c r="D454" s="4"/>
      <c r="E454" s="4"/>
      <c r="F454" s="4"/>
      <c r="G454" s="5"/>
      <c r="H454" s="5"/>
      <c r="K454" s="7" t="s">
        <v>57</v>
      </c>
      <c r="L454" s="65">
        <f>(S455/(E451)*100)</f>
        <v>96.715514727325754</v>
      </c>
      <c r="R454" s="6" t="s">
        <v>10</v>
      </c>
      <c r="S454" s="6" t="s">
        <v>11</v>
      </c>
      <c r="T454" s="6" t="s">
        <v>0</v>
      </c>
    </row>
    <row r="455" spans="1:22" x14ac:dyDescent="0.25">
      <c r="C455" s="5"/>
      <c r="D455" s="4"/>
      <c r="E455" s="4"/>
      <c r="F455" s="4"/>
      <c r="G455" s="5"/>
      <c r="H455" s="5"/>
      <c r="K455" s="14" t="s">
        <v>58</v>
      </c>
      <c r="L455" s="66">
        <f>(R455/D451)*100</f>
        <v>83.742731487651426</v>
      </c>
      <c r="P455" s="5"/>
      <c r="Q455" s="6" t="s">
        <v>3</v>
      </c>
      <c r="R455" s="11">
        <f>S455*T455</f>
        <v>10.983833999999998</v>
      </c>
      <c r="S455" s="11">
        <v>530.62</v>
      </c>
      <c r="T455" s="31">
        <f>G449*0.9</f>
        <v>2.0699999999999996E-2</v>
      </c>
    </row>
    <row r="456" spans="1:22" ht="17.25" x14ac:dyDescent="0.25">
      <c r="C456" s="5"/>
      <c r="D456" s="4"/>
      <c r="E456" s="4"/>
      <c r="F456" s="4"/>
      <c r="G456" s="5"/>
      <c r="H456" s="5"/>
      <c r="K456" s="7" t="s">
        <v>59</v>
      </c>
      <c r="L456" s="16">
        <f>(D451+I451+L451+P451+R451+V451)/R455</f>
        <v>5.582445255454517</v>
      </c>
      <c r="O456" s="5"/>
      <c r="P456" s="5"/>
      <c r="S456" s="69"/>
      <c r="T456" s="4"/>
    </row>
    <row r="457" spans="1:22" ht="17.25" x14ac:dyDescent="0.25">
      <c r="C457" s="5"/>
      <c r="D457" s="4"/>
      <c r="E457" s="4"/>
      <c r="F457" s="4"/>
      <c r="G457" s="5"/>
      <c r="H457" s="5"/>
      <c r="I457" s="5"/>
      <c r="K457" s="17" t="s">
        <v>60</v>
      </c>
      <c r="L457" s="18">
        <f>(D451+I451+L451)/R455</f>
        <v>3.2595496253858176</v>
      </c>
      <c r="O457" s="5"/>
      <c r="P457" s="5"/>
      <c r="S457" s="5"/>
    </row>
    <row r="458" spans="1:22" ht="17.25" x14ac:dyDescent="0.25">
      <c r="C458" s="5"/>
      <c r="D458" s="4"/>
      <c r="E458" s="4"/>
      <c r="F458" s="4"/>
      <c r="G458" s="5"/>
      <c r="H458" s="5"/>
      <c r="I458" s="5"/>
      <c r="K458" s="19" t="s">
        <v>61</v>
      </c>
      <c r="L458" s="20">
        <f>(P451+V451)/R455</f>
        <v>2.3228956300686994</v>
      </c>
      <c r="M458" s="5"/>
      <c r="N458" s="5"/>
      <c r="O458" s="5"/>
      <c r="P458" s="5"/>
      <c r="U458" s="5"/>
      <c r="V458" s="5"/>
    </row>
    <row r="459" spans="1:22" x14ac:dyDescent="0.25">
      <c r="C459" s="8"/>
      <c r="D459"/>
      <c r="E459" s="4"/>
      <c r="F459" s="4"/>
      <c r="G459" s="5"/>
      <c r="H459" s="5"/>
      <c r="I459" s="5"/>
      <c r="K459" s="5"/>
      <c r="L459" s="5"/>
      <c r="M459" s="5"/>
      <c r="N459" s="5"/>
      <c r="O459" s="5"/>
      <c r="P459" s="5"/>
      <c r="Q459" s="5"/>
      <c r="R459" s="5"/>
      <c r="S459" s="5"/>
      <c r="T459" s="5"/>
      <c r="U459" s="5"/>
      <c r="V459" s="5"/>
    </row>
    <row r="460" spans="1:22" x14ac:dyDescent="0.25">
      <c r="C460" s="8"/>
      <c r="D460"/>
      <c r="E460" s="4"/>
      <c r="F460" s="4"/>
      <c r="G460" s="5"/>
      <c r="H460" s="5"/>
      <c r="I460" s="5"/>
      <c r="M460" s="5"/>
      <c r="N460" s="5"/>
      <c r="O460" s="5"/>
      <c r="P460" s="5"/>
      <c r="Q460" s="5"/>
      <c r="R460" s="5"/>
      <c r="S460" s="5"/>
      <c r="T460" s="5"/>
      <c r="U460" s="5"/>
      <c r="V460" s="5"/>
    </row>
    <row r="466" spans="4:20" ht="15.75" thickBot="1" x14ac:dyDescent="0.3"/>
    <row r="467" spans="4:20" ht="15.75" x14ac:dyDescent="0.25">
      <c r="D467" s="125" t="s">
        <v>38</v>
      </c>
      <c r="E467" s="125" t="s">
        <v>39</v>
      </c>
      <c r="F467" s="47" t="s">
        <v>5</v>
      </c>
      <c r="G467" s="67" t="s">
        <v>6</v>
      </c>
      <c r="H467" s="67" t="s">
        <v>41</v>
      </c>
      <c r="I467" s="67" t="s">
        <v>43</v>
      </c>
      <c r="J467" s="67" t="s">
        <v>44</v>
      </c>
      <c r="K467" s="53"/>
    </row>
    <row r="468" spans="4:20" ht="15.75" thickBot="1" x14ac:dyDescent="0.3">
      <c r="D468" s="126"/>
      <c r="E468" s="126"/>
      <c r="F468" s="48" t="s">
        <v>40</v>
      </c>
      <c r="G468" s="68" t="s">
        <v>40</v>
      </c>
      <c r="H468" s="68" t="s">
        <v>42</v>
      </c>
      <c r="I468" s="68" t="s">
        <v>42</v>
      </c>
      <c r="J468" s="68" t="s">
        <v>42</v>
      </c>
      <c r="K468" s="53"/>
    </row>
    <row r="469" spans="4:20" ht="15" customHeight="1" x14ac:dyDescent="0.25">
      <c r="D469" s="129" t="s">
        <v>114</v>
      </c>
      <c r="E469" s="129"/>
      <c r="F469" s="109">
        <f>L24</f>
        <v>93.770956479657073</v>
      </c>
      <c r="G469" s="109">
        <f>L25</f>
        <v>79.784772648544759</v>
      </c>
      <c r="H469" s="110">
        <f>L26</f>
        <v>36.444496326606412</v>
      </c>
      <c r="I469" s="110">
        <f>L27</f>
        <v>6.1002581820217392</v>
      </c>
      <c r="J469" s="110">
        <f>L28</f>
        <v>30.344238144584669</v>
      </c>
      <c r="K469" s="56"/>
    </row>
    <row r="470" spans="4:20" ht="33" customHeight="1" thickBot="1" x14ac:dyDescent="0.3">
      <c r="D470" s="130" t="s">
        <v>115</v>
      </c>
      <c r="E470" s="130"/>
      <c r="F470" s="108">
        <f>L52</f>
        <v>93.770956479657073</v>
      </c>
      <c r="G470" s="108">
        <f>L53</f>
        <v>77.820950899516774</v>
      </c>
      <c r="H470" s="111">
        <f>L54</f>
        <v>14.428347321037261</v>
      </c>
      <c r="I470" s="111">
        <f>L55</f>
        <v>5.3250758776618632</v>
      </c>
      <c r="J470" s="111">
        <f>L56</f>
        <v>9.1032714433753998</v>
      </c>
      <c r="K470" s="54"/>
    </row>
    <row r="471" spans="4:20" ht="27.95" customHeight="1" x14ac:dyDescent="0.25">
      <c r="D471" s="124" t="str">
        <f>A59</f>
        <v>Simulation 1: PPh3 1.2 eq, DCPEAC 0.1 eq, PhI(OAc)2 2.0 eq, Conc 0.4 M,  yield of 90%</v>
      </c>
      <c r="E471" s="124"/>
      <c r="F471" s="124"/>
      <c r="G471" s="124"/>
      <c r="H471" s="124"/>
      <c r="I471" s="124"/>
      <c r="J471" s="124"/>
      <c r="K471" s="55"/>
    </row>
    <row r="472" spans="4:20" x14ac:dyDescent="0.25">
      <c r="D472" s="46">
        <v>1</v>
      </c>
      <c r="E472" s="46" t="s">
        <v>45</v>
      </c>
      <c r="F472" s="51">
        <f>L67</f>
        <v>92.178407018153393</v>
      </c>
      <c r="G472" s="52">
        <f>L68</f>
        <v>75.837276884964751</v>
      </c>
      <c r="H472" s="50">
        <f>L69</f>
        <v>18.11670723727261</v>
      </c>
      <c r="I472" s="50">
        <f>L70</f>
        <v>6.4821044365920697</v>
      </c>
      <c r="J472" s="50">
        <f>L71</f>
        <v>11.634602800680538</v>
      </c>
      <c r="K472" s="56"/>
    </row>
    <row r="473" spans="4:20" x14ac:dyDescent="0.25">
      <c r="D473" s="46">
        <v>2</v>
      </c>
      <c r="E473" s="46" t="s">
        <v>46</v>
      </c>
      <c r="F473" s="51">
        <f>L80</f>
        <v>93.19255033810586</v>
      </c>
      <c r="G473" s="52">
        <f>L81</f>
        <v>77.538084361838116</v>
      </c>
      <c r="H473" s="50">
        <f>L82</f>
        <v>15.742627949608373</v>
      </c>
      <c r="I473" s="50">
        <f>L83</f>
        <v>5.7323136099738319</v>
      </c>
      <c r="J473" s="50">
        <f>L84</f>
        <v>10.010314339634538</v>
      </c>
      <c r="K473" s="56"/>
    </row>
    <row r="474" spans="4:20" x14ac:dyDescent="0.25">
      <c r="D474" s="46">
        <v>3</v>
      </c>
      <c r="E474" s="46" t="s">
        <v>47</v>
      </c>
      <c r="F474" s="51">
        <f>L93</f>
        <v>94.358590115825294</v>
      </c>
      <c r="G474" s="52">
        <f>L94</f>
        <v>79.551263679380483</v>
      </c>
      <c r="H474" s="50">
        <f>L95</f>
        <v>13.053621845773778</v>
      </c>
      <c r="I474" s="50">
        <f>L96</f>
        <v>4.8831465796129638</v>
      </c>
      <c r="J474" s="50">
        <f>L97</f>
        <v>8.170475266160814</v>
      </c>
      <c r="K474" s="56"/>
    </row>
    <row r="475" spans="4:20" x14ac:dyDescent="0.25">
      <c r="D475" s="46">
        <v>4</v>
      </c>
      <c r="E475" s="46" t="s">
        <v>48</v>
      </c>
      <c r="F475" s="51">
        <f>L106</f>
        <v>95.700747177197968</v>
      </c>
      <c r="G475" s="52">
        <f>L107</f>
        <v>81.902128760742556</v>
      </c>
      <c r="H475" s="50">
        <f>L108</f>
        <v>10.114448047448796</v>
      </c>
      <c r="I475" s="50">
        <f>L109</f>
        <v>3.9546963775948565</v>
      </c>
      <c r="J475" s="50">
        <f>L110</f>
        <v>6.1597516698539403</v>
      </c>
      <c r="K475" s="56"/>
    </row>
    <row r="476" spans="4:20" ht="15.75" thickBot="1" x14ac:dyDescent="0.3">
      <c r="D476" s="46">
        <v>5</v>
      </c>
      <c r="E476" s="46" t="s">
        <v>49</v>
      </c>
      <c r="F476" s="51">
        <f>L119</f>
        <v>96.715514727325754</v>
      </c>
      <c r="G476" s="52">
        <f>L120</f>
        <v>83.742731487651426</v>
      </c>
      <c r="H476" s="50">
        <f>L121</f>
        <v>7.913434598519971</v>
      </c>
      <c r="I476" s="50">
        <f>L122</f>
        <v>3.2595496253858176</v>
      </c>
      <c r="J476" s="50">
        <f>L123</f>
        <v>4.6538849731341543</v>
      </c>
      <c r="K476" s="56"/>
    </row>
    <row r="477" spans="4:20" ht="15" customHeight="1" x14ac:dyDescent="0.25">
      <c r="D477" s="124" t="str">
        <f>A126</f>
        <v>Simulation 2: PPh3 1.2 eq, DCPEAC 0.1 eq, PhI(OAc)2 2.0 eq, Conc 0.4 M, yield of 80%</v>
      </c>
      <c r="E477" s="124"/>
      <c r="F477" s="124"/>
      <c r="G477" s="124"/>
      <c r="H477" s="124"/>
      <c r="I477" s="124"/>
      <c r="J477" s="124"/>
      <c r="K477" s="55"/>
    </row>
    <row r="478" spans="4:20" x14ac:dyDescent="0.25">
      <c r="D478" s="46">
        <v>1</v>
      </c>
      <c r="E478" s="46" t="s">
        <v>45</v>
      </c>
      <c r="F478" s="51">
        <f>L134</f>
        <v>92.178407018153393</v>
      </c>
      <c r="G478" s="52">
        <f>L135</f>
        <v>67.410912786635322</v>
      </c>
      <c r="H478" s="50">
        <f>L136</f>
        <v>20.38129564193169</v>
      </c>
      <c r="I478" s="50">
        <f>L137</f>
        <v>7.292367491166079</v>
      </c>
      <c r="J478" s="50">
        <f>L138</f>
        <v>13.088928150765607</v>
      </c>
      <c r="K478" s="56"/>
    </row>
    <row r="479" spans="4:20" x14ac:dyDescent="0.25">
      <c r="D479" s="46">
        <v>2</v>
      </c>
      <c r="E479" s="46" t="s">
        <v>46</v>
      </c>
      <c r="F479" s="51">
        <f>L147</f>
        <v>93.19255033810586</v>
      </c>
      <c r="G479" s="51">
        <f>L148</f>
        <v>68.922741654967197</v>
      </c>
      <c r="H479" s="49">
        <f>L149</f>
        <v>17.710456443309418</v>
      </c>
      <c r="I479" s="49">
        <f>L150</f>
        <v>6.4488528112205605</v>
      </c>
      <c r="J479" s="49">
        <f>L151</f>
        <v>11.261603632088857</v>
      </c>
      <c r="K479" s="56"/>
    </row>
    <row r="480" spans="4:20" x14ac:dyDescent="0.25">
      <c r="D480" s="46">
        <v>3</v>
      </c>
      <c r="E480" s="46" t="s">
        <v>47</v>
      </c>
      <c r="F480" s="51">
        <f>L160</f>
        <v>94.358590115825294</v>
      </c>
      <c r="G480" s="52">
        <f>L161</f>
        <v>70.712234381671536</v>
      </c>
      <c r="H480" s="50">
        <f>L162</f>
        <v>14.6853245764955</v>
      </c>
      <c r="I480" s="50">
        <f>L163</f>
        <v>5.4935399020645841</v>
      </c>
      <c r="J480" s="50">
        <f>L164</f>
        <v>9.1917846744309166</v>
      </c>
      <c r="K480" s="56"/>
      <c r="L480" s="64"/>
      <c r="M480" s="64"/>
      <c r="N480" s="64"/>
      <c r="O480" s="64"/>
      <c r="P480" s="64"/>
      <c r="Q480" s="64"/>
      <c r="R480" s="64"/>
      <c r="S480" s="64"/>
      <c r="T480" s="64"/>
    </row>
    <row r="481" spans="4:11" x14ac:dyDescent="0.25">
      <c r="D481" s="46">
        <v>4</v>
      </c>
      <c r="E481" s="46" t="s">
        <v>48</v>
      </c>
      <c r="F481" s="51">
        <f>L173</f>
        <v>95.700747177197968</v>
      </c>
      <c r="G481" s="52">
        <f>L174</f>
        <v>72.801892231771163</v>
      </c>
      <c r="H481" s="50">
        <f>L175</f>
        <v>11.378754053379895</v>
      </c>
      <c r="I481" s="50">
        <f>L176</f>
        <v>4.4490334247942132</v>
      </c>
      <c r="J481" s="50">
        <f>L177</f>
        <v>6.9297206285856827</v>
      </c>
      <c r="K481" s="56"/>
    </row>
    <row r="482" spans="4:11" ht="15.75" thickBot="1" x14ac:dyDescent="0.3">
      <c r="D482" s="46">
        <v>5</v>
      </c>
      <c r="E482" s="46" t="s">
        <v>49</v>
      </c>
      <c r="F482" s="51">
        <f>L186</f>
        <v>96.715514727325754</v>
      </c>
      <c r="G482" s="52">
        <f>L187</f>
        <v>74.437983544579041</v>
      </c>
      <c r="H482" s="50">
        <f>L188</f>
        <v>8.9026139233349681</v>
      </c>
      <c r="I482" s="50">
        <f>L189</f>
        <v>3.6669933285590446</v>
      </c>
      <c r="J482" s="50">
        <f>L190</f>
        <v>5.2356205947759236</v>
      </c>
      <c r="K482" s="56"/>
    </row>
    <row r="483" spans="4:11" ht="15" customHeight="1" x14ac:dyDescent="0.25">
      <c r="D483" s="124" t="str">
        <f>A193</f>
        <v>Simulation 3: PPh3 1.2 eq, DCPEAC 0.1 eq, PhI(OAc)2 2.0 eq, Conc 0.4 M, yield of 70%</v>
      </c>
      <c r="E483" s="124"/>
      <c r="F483" s="124"/>
      <c r="G483" s="124"/>
      <c r="H483" s="124"/>
      <c r="I483" s="124"/>
      <c r="J483" s="124"/>
      <c r="K483" s="55"/>
    </row>
    <row r="484" spans="4:11" x14ac:dyDescent="0.25">
      <c r="D484" s="46">
        <v>1</v>
      </c>
      <c r="E484" s="46" t="s">
        <v>45</v>
      </c>
      <c r="F484" s="51">
        <f>L201</f>
        <v>92.178407018153393</v>
      </c>
      <c r="G484" s="52">
        <f>L202</f>
        <v>58.984548688305914</v>
      </c>
      <c r="H484" s="50">
        <f>L203</f>
        <v>23.292909305064786</v>
      </c>
      <c r="I484" s="50">
        <f>L204</f>
        <v>8.3341342756183767</v>
      </c>
      <c r="J484" s="50">
        <f>L205</f>
        <v>14.958775029446409</v>
      </c>
      <c r="K484" s="56"/>
    </row>
    <row r="485" spans="4:11" x14ac:dyDescent="0.25">
      <c r="D485" s="46">
        <v>2</v>
      </c>
      <c r="E485" s="46" t="s">
        <v>46</v>
      </c>
      <c r="F485" s="51">
        <f>L214</f>
        <v>93.19255033810586</v>
      </c>
      <c r="G485" s="51">
        <f>L215</f>
        <v>60.307398948096299</v>
      </c>
      <c r="H485" s="49">
        <f>L216</f>
        <v>20.240521649496479</v>
      </c>
      <c r="I485" s="49">
        <f>L217</f>
        <v>7.370117498537784</v>
      </c>
      <c r="J485" s="49">
        <f>L218</f>
        <v>12.870404150958693</v>
      </c>
      <c r="K485" s="56"/>
    </row>
    <row r="486" spans="4:11" x14ac:dyDescent="0.25">
      <c r="D486" s="46">
        <v>3</v>
      </c>
      <c r="E486" s="46" t="s">
        <v>47</v>
      </c>
      <c r="F486" s="51">
        <f>L227</f>
        <v>94.358590115825294</v>
      </c>
      <c r="G486" s="52">
        <f>L228</f>
        <v>61.873205083962588</v>
      </c>
      <c r="H486" s="50">
        <f>L229</f>
        <v>16.783228087423428</v>
      </c>
      <c r="I486" s="50">
        <f>L230</f>
        <v>6.2783313166452395</v>
      </c>
      <c r="J486" s="50">
        <f>L231</f>
        <v>10.50489677077819</v>
      </c>
      <c r="K486" s="56"/>
    </row>
    <row r="487" spans="4:11" x14ac:dyDescent="0.25">
      <c r="D487" s="46">
        <v>4</v>
      </c>
      <c r="E487" s="46" t="s">
        <v>48</v>
      </c>
      <c r="F487" s="51">
        <f>L240</f>
        <v>95.700747177197968</v>
      </c>
      <c r="G487" s="52">
        <f>L241</f>
        <v>63.701655702799762</v>
      </c>
      <c r="H487" s="50">
        <f>L242</f>
        <v>13.004290346719879</v>
      </c>
      <c r="I487" s="50">
        <f>L243</f>
        <v>5.0846096283362439</v>
      </c>
      <c r="J487" s="50">
        <f>L244</f>
        <v>7.9196807183836366</v>
      </c>
      <c r="K487" s="56"/>
    </row>
    <row r="488" spans="4:11" ht="15.75" thickBot="1" x14ac:dyDescent="0.3">
      <c r="D488" s="46">
        <v>5</v>
      </c>
      <c r="E488" s="46" t="s">
        <v>49</v>
      </c>
      <c r="F488" s="51">
        <f>L253</f>
        <v>96.715514727325754</v>
      </c>
      <c r="G488" s="52">
        <f>L254</f>
        <v>65.133235601506655</v>
      </c>
      <c r="H488" s="50">
        <f>L255</f>
        <v>10.17441591238282</v>
      </c>
      <c r="I488" s="50">
        <f>L256</f>
        <v>4.1908495183531942</v>
      </c>
      <c r="J488" s="50">
        <f>L257</f>
        <v>5.9835663940296264</v>
      </c>
      <c r="K488" s="56"/>
    </row>
    <row r="489" spans="4:11" ht="15" customHeight="1" x14ac:dyDescent="0.25">
      <c r="D489" s="124" t="str">
        <f>A260</f>
        <v>Simulation 4: PPh3 1.2 eq, DCPEAC 0.1 eq, PhI(OAc)2 2.0 eq, Conc 0.4 M, yield of 50%</v>
      </c>
      <c r="E489" s="124"/>
      <c r="F489" s="124"/>
      <c r="G489" s="124"/>
      <c r="H489" s="124"/>
      <c r="I489" s="124"/>
      <c r="J489" s="124"/>
      <c r="K489" s="55"/>
    </row>
    <row r="490" spans="4:11" x14ac:dyDescent="0.25">
      <c r="D490" s="46">
        <v>1</v>
      </c>
      <c r="E490" s="46" t="s">
        <v>45</v>
      </c>
      <c r="F490" s="51">
        <f>L268</f>
        <v>92.178407018153393</v>
      </c>
      <c r="G490" s="52">
        <f>L269</f>
        <v>42.131820491647083</v>
      </c>
      <c r="H490" s="50">
        <f>L270</f>
        <v>32.610073027090699</v>
      </c>
      <c r="I490" s="50">
        <f>L271</f>
        <v>11.667787985865726</v>
      </c>
      <c r="J490" s="50">
        <f>L272</f>
        <v>20.94228504122497</v>
      </c>
      <c r="K490" s="56"/>
    </row>
    <row r="491" spans="4:11" x14ac:dyDescent="0.25">
      <c r="D491" s="46">
        <v>2</v>
      </c>
      <c r="E491" s="46" t="s">
        <v>46</v>
      </c>
      <c r="F491" s="51">
        <f>L281</f>
        <v>93.19255033810586</v>
      </c>
      <c r="G491" s="51">
        <f>L282</f>
        <v>43.076713534354504</v>
      </c>
      <c r="H491" s="49">
        <f>L283</f>
        <v>28.336730309295071</v>
      </c>
      <c r="I491" s="49">
        <f>L284</f>
        <v>10.318164497952898</v>
      </c>
      <c r="J491" s="49">
        <f>L285</f>
        <v>18.018565811342171</v>
      </c>
      <c r="K491" s="56"/>
    </row>
    <row r="492" spans="4:11" x14ac:dyDescent="0.25">
      <c r="D492" s="46">
        <v>3</v>
      </c>
      <c r="E492" s="46" t="s">
        <v>47</v>
      </c>
      <c r="F492" s="51">
        <f>L294</f>
        <v>94.358590115825294</v>
      </c>
      <c r="G492" s="52">
        <f>L295</f>
        <v>44.195146488544715</v>
      </c>
      <c r="H492" s="50">
        <f>L296</f>
        <v>23.4965193223928</v>
      </c>
      <c r="I492" s="50">
        <f>L297</f>
        <v>8.7896638433033338</v>
      </c>
      <c r="J492" s="50">
        <f>L298</f>
        <v>14.706855479089464</v>
      </c>
      <c r="K492" s="56"/>
    </row>
    <row r="493" spans="4:11" x14ac:dyDescent="0.25">
      <c r="D493" s="46">
        <v>4</v>
      </c>
      <c r="E493" s="46" t="s">
        <v>48</v>
      </c>
      <c r="F493" s="51">
        <f>L307</f>
        <v>95.700747177197968</v>
      </c>
      <c r="G493" s="52">
        <f>L308</f>
        <v>45.501182644856968</v>
      </c>
      <c r="H493" s="50">
        <f>L309</f>
        <v>18.206006485407833</v>
      </c>
      <c r="I493" s="50">
        <f>L310</f>
        <v>7.1184534796707419</v>
      </c>
      <c r="J493" s="50">
        <f>L311</f>
        <v>11.087553005737092</v>
      </c>
      <c r="K493" s="56"/>
    </row>
    <row r="494" spans="4:11" ht="15.75" thickBot="1" x14ac:dyDescent="0.3">
      <c r="D494" s="46">
        <v>5</v>
      </c>
      <c r="E494" s="46" t="s">
        <v>49</v>
      </c>
      <c r="F494" s="51">
        <f>L320</f>
        <v>96.715514727325754</v>
      </c>
      <c r="G494" s="52">
        <f>L321</f>
        <v>46.523739715361899</v>
      </c>
      <c r="H494" s="50">
        <f>L322</f>
        <v>14.244182277335948</v>
      </c>
      <c r="I494" s="50">
        <f>L323</f>
        <v>5.8671893256944712</v>
      </c>
      <c r="J494" s="50">
        <f>L324</f>
        <v>8.3769929516414781</v>
      </c>
      <c r="K494" s="56"/>
    </row>
    <row r="495" spans="4:11" ht="15" customHeight="1" x14ac:dyDescent="0.25">
      <c r="D495" s="124" t="str">
        <f>A327</f>
        <v xml:space="preserve">Simulation 5: PPh3 1.2 eq, DCPEAC 0.1 eq, PhI(OAc)2 2.0 eq, Scale x5, Conc 0.4 M, yield of 90% </v>
      </c>
      <c r="E495" s="124"/>
      <c r="F495" s="124"/>
      <c r="G495" s="124"/>
      <c r="H495" s="124"/>
      <c r="I495" s="124"/>
      <c r="J495" s="124"/>
      <c r="K495" s="55"/>
    </row>
    <row r="496" spans="4:11" x14ac:dyDescent="0.25">
      <c r="D496" s="46">
        <v>1</v>
      </c>
      <c r="E496" s="46" t="s">
        <v>45</v>
      </c>
      <c r="F496" s="51">
        <f>L335</f>
        <v>92.178407018153393</v>
      </c>
      <c r="G496" s="52">
        <f>L336</f>
        <v>75.854521637729562</v>
      </c>
      <c r="H496" s="50">
        <f>L337</f>
        <v>18.111273333324014</v>
      </c>
      <c r="I496" s="50">
        <f>L338</f>
        <v>6.4818046634167326</v>
      </c>
      <c r="J496" s="50">
        <f>L339</f>
        <v>11.629468669907283</v>
      </c>
      <c r="K496" s="56"/>
    </row>
    <row r="497" spans="4:11" x14ac:dyDescent="0.25">
      <c r="D497" s="46">
        <v>2</v>
      </c>
      <c r="E497" s="46" t="s">
        <v>46</v>
      </c>
      <c r="F497" s="51">
        <f>L348</f>
        <v>93.19255033810586</v>
      </c>
      <c r="G497" s="51">
        <f>L349</f>
        <v>77.538084361838116</v>
      </c>
      <c r="H497" s="49">
        <f>L350</f>
        <v>15.740154551562206</v>
      </c>
      <c r="I497" s="49">
        <f>L351</f>
        <v>5.7323136099738301</v>
      </c>
      <c r="J497" s="49">
        <f>L352</f>
        <v>10.007840941588375</v>
      </c>
      <c r="K497" s="56"/>
    </row>
    <row r="498" spans="4:11" x14ac:dyDescent="0.25">
      <c r="D498" s="46">
        <v>3</v>
      </c>
      <c r="E498" s="46" t="s">
        <v>47</v>
      </c>
      <c r="F498" s="51">
        <f>L361</f>
        <v>94.358590115825294</v>
      </c>
      <c r="G498" s="52">
        <f>L362</f>
        <v>79.551263679380469</v>
      </c>
      <c r="H498" s="50">
        <f>L363</f>
        <v>13.053471160779113</v>
      </c>
      <c r="I498" s="50">
        <f>L364</f>
        <v>4.8831465796129629</v>
      </c>
      <c r="J498" s="50">
        <f>L365</f>
        <v>8.1703245811661507</v>
      </c>
      <c r="K498" s="56"/>
    </row>
    <row r="499" spans="4:11" x14ac:dyDescent="0.25">
      <c r="D499" s="46">
        <v>4</v>
      </c>
      <c r="E499" s="46" t="s">
        <v>48</v>
      </c>
      <c r="F499" s="51">
        <f>L374</f>
        <v>95.700747177197968</v>
      </c>
      <c r="G499" s="52">
        <f>L375</f>
        <v>81.902128760742556</v>
      </c>
      <c r="H499" s="50">
        <f>L376</f>
        <v>10.112475203906982</v>
      </c>
      <c r="I499" s="50">
        <f>L377</f>
        <v>3.954696377594856</v>
      </c>
      <c r="J499" s="50">
        <f>L378</f>
        <v>6.1577788263121267</v>
      </c>
      <c r="K499" s="56"/>
    </row>
    <row r="500" spans="4:11" ht="15.75" thickBot="1" x14ac:dyDescent="0.3">
      <c r="D500" s="46">
        <v>5</v>
      </c>
      <c r="E500" s="46" t="s">
        <v>49</v>
      </c>
      <c r="F500" s="51">
        <f>L387</f>
        <v>96.715514727325754</v>
      </c>
      <c r="G500" s="52">
        <f>L388</f>
        <v>83.742731487651426</v>
      </c>
      <c r="H500" s="50">
        <f>L389</f>
        <v>7.9132049358189676</v>
      </c>
      <c r="I500" s="50">
        <f>L390</f>
        <v>3.2595496253858172</v>
      </c>
      <c r="J500" s="50">
        <f>L391</f>
        <v>4.6536553104331508</v>
      </c>
      <c r="K500" s="56"/>
    </row>
    <row r="501" spans="4:11" ht="15" customHeight="1" x14ac:dyDescent="0.25">
      <c r="D501" s="124" t="str">
        <f>A394</f>
        <v>Simulation 6: PPh3 1.2 eq, DCPEAC 0.1 eq, PhI(OAc)2 2.0 eq, Conc 0.8 M, yield of 90%</v>
      </c>
      <c r="E501" s="124"/>
      <c r="F501" s="124"/>
      <c r="G501" s="124"/>
      <c r="H501" s="124"/>
      <c r="I501" s="124"/>
      <c r="J501" s="124"/>
      <c r="K501" s="55"/>
    </row>
    <row r="502" spans="4:11" x14ac:dyDescent="0.25">
      <c r="D502" s="46">
        <v>1</v>
      </c>
      <c r="E502" s="46" t="s">
        <v>45</v>
      </c>
      <c r="F502" s="51">
        <f>L402</f>
        <v>92.178407018153393</v>
      </c>
      <c r="G502" s="52">
        <f>L403</f>
        <v>75.837276884964751</v>
      </c>
      <c r="H502" s="50">
        <f>L404</f>
        <v>12.289288791018704</v>
      </c>
      <c r="I502" s="50">
        <f>L405</f>
        <v>6.4821044365920697</v>
      </c>
      <c r="J502" s="50">
        <f>L406</f>
        <v>5.8071843544266342</v>
      </c>
      <c r="K502" s="56"/>
    </row>
    <row r="503" spans="4:11" x14ac:dyDescent="0.25">
      <c r="D503" s="46">
        <v>2</v>
      </c>
      <c r="E503" s="46" t="s">
        <v>46</v>
      </c>
      <c r="F503" s="51">
        <f>L415</f>
        <v>93.19255033810586</v>
      </c>
      <c r="G503" s="51">
        <f>L416</f>
        <v>77.538084361838116</v>
      </c>
      <c r="H503" s="49">
        <f>L417</f>
        <v>10.728766158626202</v>
      </c>
      <c r="I503" s="49">
        <f>L418</f>
        <v>5.7323136099738319</v>
      </c>
      <c r="J503" s="49">
        <f>L419</f>
        <v>4.9964525486523694</v>
      </c>
      <c r="K503" s="56"/>
    </row>
    <row r="504" spans="4:11" x14ac:dyDescent="0.25">
      <c r="D504" s="46">
        <v>3</v>
      </c>
      <c r="E504" s="46" t="s">
        <v>47</v>
      </c>
      <c r="F504" s="51">
        <f>L428</f>
        <v>94.358590115825294</v>
      </c>
      <c r="G504" s="52">
        <f>L429</f>
        <v>79.551263679380483</v>
      </c>
      <c r="H504" s="50">
        <f>L430</f>
        <v>8.9612794515923611</v>
      </c>
      <c r="I504" s="50">
        <f>L431</f>
        <v>4.8831465796129638</v>
      </c>
      <c r="J504" s="50">
        <f>L432</f>
        <v>4.0781328719793972</v>
      </c>
      <c r="K504" s="56"/>
    </row>
    <row r="505" spans="4:11" x14ac:dyDescent="0.25">
      <c r="D505" s="46">
        <v>4</v>
      </c>
      <c r="E505" s="46" t="s">
        <v>48</v>
      </c>
      <c r="F505" s="51">
        <f>L441</f>
        <v>95.700747177197968</v>
      </c>
      <c r="G505" s="52">
        <f>L442</f>
        <v>81.902128760742556</v>
      </c>
      <c r="H505" s="50">
        <f>L443</f>
        <v>7.0292159067219533</v>
      </c>
      <c r="I505" s="50">
        <f>L444</f>
        <v>3.9546963775948565</v>
      </c>
      <c r="J505" s="50">
        <f>L445</f>
        <v>3.0745195291270968</v>
      </c>
      <c r="K505" s="56"/>
    </row>
    <row r="506" spans="4:11" ht="15.75" thickBot="1" x14ac:dyDescent="0.3">
      <c r="D506" s="46">
        <v>5</v>
      </c>
      <c r="E506" s="46" t="s">
        <v>49</v>
      </c>
      <c r="F506" s="51">
        <f>L454</f>
        <v>96.715514727325754</v>
      </c>
      <c r="G506" s="52">
        <f>L455</f>
        <v>83.742731487651426</v>
      </c>
      <c r="H506" s="50">
        <f>L456</f>
        <v>5.582445255454517</v>
      </c>
      <c r="I506" s="50">
        <f>L457</f>
        <v>3.2595496253858176</v>
      </c>
      <c r="J506" s="50">
        <f>L458</f>
        <v>2.3228956300686994</v>
      </c>
      <c r="K506" s="56"/>
    </row>
    <row r="507" spans="4:11" ht="15" customHeight="1" x14ac:dyDescent="0.25">
      <c r="D507" s="124"/>
      <c r="E507" s="124"/>
      <c r="F507" s="124"/>
      <c r="G507" s="124"/>
      <c r="H507" s="124"/>
      <c r="I507" s="124"/>
      <c r="J507" s="124"/>
      <c r="K507" s="55"/>
    </row>
    <row r="508" spans="4:11" x14ac:dyDescent="0.25">
      <c r="D508" s="46"/>
      <c r="E508" s="46"/>
      <c r="F508" s="51"/>
      <c r="G508" s="52"/>
      <c r="H508" s="50"/>
      <c r="I508" s="50"/>
      <c r="J508" s="50"/>
      <c r="K508" s="56"/>
    </row>
    <row r="509" spans="4:11" x14ac:dyDescent="0.25">
      <c r="D509" s="46"/>
      <c r="E509" s="46"/>
      <c r="F509" s="51"/>
      <c r="G509" s="51"/>
      <c r="H509" s="49"/>
      <c r="I509" s="49"/>
      <c r="J509" s="49"/>
      <c r="K509" s="56"/>
    </row>
    <row r="510" spans="4:11" x14ac:dyDescent="0.25">
      <c r="D510" s="46"/>
      <c r="E510" s="46"/>
      <c r="F510" s="51"/>
      <c r="G510" s="52"/>
      <c r="H510" s="50"/>
      <c r="I510" s="50"/>
      <c r="J510" s="50"/>
      <c r="K510" s="56"/>
    </row>
    <row r="511" spans="4:11" x14ac:dyDescent="0.25">
      <c r="D511" s="46"/>
      <c r="E511" s="46"/>
      <c r="F511" s="51"/>
      <c r="G511" s="52"/>
      <c r="H511" s="50"/>
      <c r="I511" s="50"/>
      <c r="J511" s="50"/>
      <c r="K511" s="56"/>
    </row>
    <row r="512" spans="4:11" x14ac:dyDescent="0.25">
      <c r="D512" s="46"/>
      <c r="E512" s="46"/>
      <c r="F512" s="51"/>
      <c r="G512" s="52"/>
      <c r="H512" s="50"/>
      <c r="I512" s="50"/>
      <c r="J512" s="50"/>
      <c r="K512" s="56"/>
    </row>
    <row r="513" spans="11:11" x14ac:dyDescent="0.25">
      <c r="K513" s="53"/>
    </row>
  </sheetData>
  <mergeCells count="12">
    <mergeCell ref="J4:U13"/>
    <mergeCell ref="D495:J495"/>
    <mergeCell ref="D501:J501"/>
    <mergeCell ref="D507:J507"/>
    <mergeCell ref="D469:E469"/>
    <mergeCell ref="D470:E470"/>
    <mergeCell ref="D489:J489"/>
    <mergeCell ref="D467:D468"/>
    <mergeCell ref="E467:E468"/>
    <mergeCell ref="D471:J471"/>
    <mergeCell ref="D477:J477"/>
    <mergeCell ref="D483:J48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9217" r:id="rId4">
          <objectPr defaultSize="0" autoPict="0" altText="" r:id="rId5">
            <anchor moveWithCells="1" sizeWithCells="1">
              <from>
                <xdr:col>11</xdr:col>
                <xdr:colOff>0</xdr:colOff>
                <xdr:row>467</xdr:row>
                <xdr:rowOff>190500</xdr:rowOff>
              </from>
              <to>
                <xdr:col>22</xdr:col>
                <xdr:colOff>57150</xdr:colOff>
                <xdr:row>480</xdr:row>
                <xdr:rowOff>114300</xdr:rowOff>
              </to>
            </anchor>
          </objectPr>
        </oleObject>
      </mc:Choice>
      <mc:Fallback>
        <oleObject progId="ChemDraw.Document.6.0" shapeId="9217" r:id="rId4"/>
      </mc:Fallback>
    </mc:AlternateContent>
    <mc:AlternateContent xmlns:mc="http://schemas.openxmlformats.org/markup-compatibility/2006">
      <mc:Choice Requires="x14">
        <oleObject progId="ChemDraw.Document.6.0" shapeId="9222" r:id="rId6">
          <objectPr defaultSize="0" autoPict="0" r:id="rId7">
            <anchor moveWithCells="1">
              <from>
                <xdr:col>2</xdr:col>
                <xdr:colOff>28575</xdr:colOff>
                <xdr:row>3</xdr:row>
                <xdr:rowOff>0</xdr:rowOff>
              </from>
              <to>
                <xdr:col>7</xdr:col>
                <xdr:colOff>1038225</xdr:colOff>
                <xdr:row>14</xdr:row>
                <xdr:rowOff>57150</xdr:rowOff>
              </to>
            </anchor>
          </objectPr>
        </oleObject>
      </mc:Choice>
      <mc:Fallback>
        <oleObject progId="ChemDraw.Document.6.0" shapeId="9222" r:id="rId6"/>
      </mc:Fallback>
    </mc:AlternateContent>
    <mc:AlternateContent xmlns:mc="http://schemas.openxmlformats.org/markup-compatibility/2006">
      <mc:Choice Requires="x14">
        <oleObject progId="ChemDraw.Document.6.0" shapeId="9223" r:id="rId8">
          <objectPr defaultSize="0" autoPict="0" r:id="rId9">
            <anchor moveWithCells="1">
              <from>
                <xdr:col>2</xdr:col>
                <xdr:colOff>9525</xdr:colOff>
                <xdr:row>31</xdr:row>
                <xdr:rowOff>28575</xdr:rowOff>
              </from>
              <to>
                <xdr:col>8</xdr:col>
                <xdr:colOff>57150</xdr:colOff>
                <xdr:row>42</xdr:row>
                <xdr:rowOff>123825</xdr:rowOff>
              </to>
            </anchor>
          </objectPr>
        </oleObject>
      </mc:Choice>
      <mc:Fallback>
        <oleObject progId="ChemDraw.Document.6.0" shapeId="9223" r:id="rId8"/>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V513"/>
  <sheetViews>
    <sheetView topLeftCell="B166" zoomScale="70" zoomScaleNormal="70" workbookViewId="0">
      <selection activeCell="C181" sqref="C181"/>
    </sheetView>
  </sheetViews>
  <sheetFormatPr defaultColWidth="8.85546875" defaultRowHeight="15" x14ac:dyDescent="0.25"/>
  <cols>
    <col min="1" max="1" width="12" customWidth="1"/>
    <col min="2" max="2" width="1.7109375" customWidth="1"/>
    <col min="3" max="3" width="51.85546875" customWidth="1"/>
    <col min="4" max="4" width="10.140625" style="69" customWidth="1"/>
    <col min="5" max="5" width="19.85546875" style="69" bestFit="1" customWidth="1"/>
    <col min="6" max="6" width="8.85546875" style="69"/>
    <col min="7" max="7" width="12.5703125" bestFit="1" customWidth="1"/>
    <col min="8" max="8" width="11" bestFit="1" customWidth="1"/>
    <col min="9" max="9" width="7.28515625" bestFit="1" customWidth="1"/>
    <col min="10" max="10" width="11.42578125" bestFit="1" customWidth="1"/>
    <col min="11" max="11" width="18.85546875" customWidth="1"/>
    <col min="12" max="12" width="9.7109375" customWidth="1"/>
    <col min="13" max="13" width="11.7109375" customWidth="1"/>
    <col min="14" max="14" width="10.140625" customWidth="1"/>
    <col min="15" max="15" width="11" customWidth="1"/>
    <col min="16" max="16" width="10.140625" customWidth="1"/>
    <col min="17" max="17" width="12.140625" bestFit="1" customWidth="1"/>
    <col min="18" max="18" width="10.140625" customWidth="1"/>
    <col min="19" max="19" width="11.7109375" customWidth="1"/>
    <col min="20" max="20" width="15" customWidth="1"/>
    <col min="21" max="21" width="10.28515625" customWidth="1"/>
    <col min="22" max="22" width="12.140625" customWidth="1"/>
  </cols>
  <sheetData>
    <row r="1" spans="1:22" s="41" customFormat="1" x14ac:dyDescent="0.25">
      <c r="A1" s="40" t="s">
        <v>88</v>
      </c>
      <c r="D1" s="42"/>
      <c r="E1" s="42"/>
      <c r="F1" s="42"/>
    </row>
    <row r="2" spans="1:22" s="39" customFormat="1" ht="21" x14ac:dyDescent="0.35">
      <c r="A2" s="70"/>
      <c r="B2" s="75"/>
      <c r="C2" s="76" t="s">
        <v>101</v>
      </c>
      <c r="D2" s="71"/>
      <c r="E2" s="71"/>
      <c r="F2" s="71"/>
    </row>
    <row r="3" spans="1:22" s="39" customFormat="1" x14ac:dyDescent="0.25">
      <c r="A3" s="70"/>
      <c r="D3" s="71"/>
      <c r="E3" s="71"/>
      <c r="F3" s="71"/>
    </row>
    <row r="4" spans="1:22" s="39" customFormat="1" x14ac:dyDescent="0.25">
      <c r="A4" s="70"/>
      <c r="C4" s="100"/>
      <c r="D4" s="100"/>
      <c r="E4" s="100"/>
      <c r="F4" s="100"/>
      <c r="G4" s="100"/>
      <c r="H4" s="100"/>
      <c r="I4" s="131" t="s">
        <v>138</v>
      </c>
      <c r="J4" s="132"/>
      <c r="K4" s="132"/>
      <c r="L4" s="132"/>
      <c r="M4" s="132"/>
      <c r="N4" s="132"/>
      <c r="O4" s="132"/>
      <c r="P4" s="132"/>
      <c r="Q4" s="132"/>
      <c r="R4" s="132"/>
      <c r="S4" s="132"/>
      <c r="T4" s="132"/>
      <c r="U4" s="132"/>
      <c r="V4" s="132"/>
    </row>
    <row r="5" spans="1:22" s="39" customFormat="1" x14ac:dyDescent="0.25">
      <c r="A5" s="70"/>
      <c r="C5" s="100"/>
      <c r="D5" s="100"/>
      <c r="E5" s="100"/>
      <c r="F5" s="100"/>
      <c r="G5" s="100"/>
      <c r="H5" s="100"/>
      <c r="I5" s="132"/>
      <c r="J5" s="132"/>
      <c r="K5" s="132"/>
      <c r="L5" s="132"/>
      <c r="M5" s="132"/>
      <c r="N5" s="132"/>
      <c r="O5" s="132"/>
      <c r="P5" s="132"/>
      <c r="Q5" s="132"/>
      <c r="R5" s="132"/>
      <c r="S5" s="132"/>
      <c r="T5" s="132"/>
      <c r="U5" s="132"/>
      <c r="V5" s="132"/>
    </row>
    <row r="6" spans="1:22" s="39" customFormat="1" x14ac:dyDescent="0.25">
      <c r="A6" s="70"/>
      <c r="C6" s="100"/>
      <c r="D6" s="100"/>
      <c r="E6" s="100"/>
      <c r="F6" s="100"/>
      <c r="G6" s="100"/>
      <c r="H6" s="100"/>
      <c r="I6" s="132"/>
      <c r="J6" s="132"/>
      <c r="K6" s="132"/>
      <c r="L6" s="132"/>
      <c r="M6" s="132"/>
      <c r="N6" s="132"/>
      <c r="O6" s="132"/>
      <c r="P6" s="132"/>
      <c r="Q6" s="132"/>
      <c r="R6" s="132"/>
      <c r="S6" s="132"/>
      <c r="T6" s="132"/>
      <c r="U6" s="132"/>
      <c r="V6" s="132"/>
    </row>
    <row r="7" spans="1:22" s="39" customFormat="1" x14ac:dyDescent="0.25">
      <c r="A7" s="70"/>
      <c r="C7" s="100"/>
      <c r="D7" s="100"/>
      <c r="E7" s="100"/>
      <c r="F7" s="100"/>
      <c r="G7" s="100"/>
      <c r="H7" s="100"/>
      <c r="I7" s="132"/>
      <c r="J7" s="132"/>
      <c r="K7" s="132"/>
      <c r="L7" s="132"/>
      <c r="M7" s="132"/>
      <c r="N7" s="132"/>
      <c r="O7" s="132"/>
      <c r="P7" s="132"/>
      <c r="Q7" s="132"/>
      <c r="R7" s="132"/>
      <c r="S7" s="132"/>
      <c r="T7" s="132"/>
      <c r="U7" s="132"/>
      <c r="V7" s="132"/>
    </row>
    <row r="8" spans="1:22" s="39" customFormat="1" x14ac:dyDescent="0.25">
      <c r="A8" s="70"/>
      <c r="C8" s="100"/>
      <c r="D8" s="100"/>
      <c r="E8" s="100"/>
      <c r="F8" s="100"/>
      <c r="G8" s="100"/>
      <c r="H8" s="100"/>
      <c r="I8" s="132"/>
      <c r="J8" s="132"/>
      <c r="K8" s="132"/>
      <c r="L8" s="132"/>
      <c r="M8" s="132"/>
      <c r="N8" s="132"/>
      <c r="O8" s="132"/>
      <c r="P8" s="132"/>
      <c r="Q8" s="132"/>
      <c r="R8" s="132"/>
      <c r="S8" s="132"/>
      <c r="T8" s="132"/>
      <c r="U8" s="132"/>
      <c r="V8" s="132"/>
    </row>
    <row r="9" spans="1:22" s="39" customFormat="1" x14ac:dyDescent="0.25">
      <c r="A9" s="70"/>
      <c r="C9" s="100"/>
      <c r="D9" s="100"/>
      <c r="E9" s="100"/>
      <c r="F9" s="100"/>
      <c r="G9" s="100"/>
      <c r="H9" s="100"/>
      <c r="I9" s="132"/>
      <c r="J9" s="132"/>
      <c r="K9" s="132"/>
      <c r="L9" s="132"/>
      <c r="M9" s="132"/>
      <c r="N9" s="132"/>
      <c r="O9" s="132"/>
      <c r="P9" s="132"/>
      <c r="Q9" s="132"/>
      <c r="R9" s="132"/>
      <c r="S9" s="132"/>
      <c r="T9" s="132"/>
      <c r="U9" s="132"/>
      <c r="V9" s="132"/>
    </row>
    <row r="10" spans="1:22" s="39" customFormat="1" x14ac:dyDescent="0.25">
      <c r="A10" s="70"/>
      <c r="C10" s="100"/>
      <c r="D10" s="100"/>
      <c r="E10" s="100"/>
      <c r="F10" s="100"/>
      <c r="G10" s="100"/>
      <c r="H10" s="100"/>
      <c r="I10" s="132"/>
      <c r="J10" s="132"/>
      <c r="K10" s="132"/>
      <c r="L10" s="132"/>
      <c r="M10" s="132"/>
      <c r="N10" s="132"/>
      <c r="O10" s="132"/>
      <c r="P10" s="132"/>
      <c r="Q10" s="132"/>
      <c r="R10" s="132"/>
      <c r="S10" s="132"/>
      <c r="T10" s="132"/>
      <c r="U10" s="132"/>
      <c r="V10" s="132"/>
    </row>
    <row r="11" spans="1:22" s="39" customFormat="1" x14ac:dyDescent="0.25">
      <c r="A11" s="70"/>
      <c r="C11" s="100"/>
      <c r="D11" s="100"/>
      <c r="E11" s="100"/>
      <c r="F11" s="100"/>
      <c r="G11" s="100"/>
      <c r="H11" s="100"/>
      <c r="I11" s="132"/>
      <c r="J11" s="132"/>
      <c r="K11" s="132"/>
      <c r="L11" s="132"/>
      <c r="M11" s="132"/>
      <c r="N11" s="132"/>
      <c r="O11" s="132"/>
      <c r="P11" s="132"/>
      <c r="Q11" s="132"/>
      <c r="R11" s="132"/>
      <c r="S11" s="132"/>
      <c r="T11" s="132"/>
      <c r="U11" s="132"/>
      <c r="V11" s="132"/>
    </row>
    <row r="12" spans="1:22" s="39" customFormat="1" x14ac:dyDescent="0.25">
      <c r="A12" s="70"/>
      <c r="C12" s="100"/>
      <c r="D12" s="100"/>
      <c r="E12" s="100"/>
      <c r="F12" s="100"/>
      <c r="G12" s="100"/>
      <c r="H12" s="100"/>
      <c r="I12" s="132"/>
      <c r="J12" s="132"/>
      <c r="K12" s="132"/>
      <c r="L12" s="132"/>
      <c r="M12" s="132"/>
      <c r="N12" s="132"/>
      <c r="O12" s="132"/>
      <c r="P12" s="132"/>
      <c r="Q12" s="132"/>
      <c r="R12" s="132"/>
      <c r="S12" s="132"/>
      <c r="T12" s="132"/>
      <c r="U12" s="132"/>
      <c r="V12" s="132"/>
    </row>
    <row r="13" spans="1:22" s="39" customFormat="1" x14ac:dyDescent="0.25">
      <c r="A13" s="70"/>
      <c r="C13" s="100"/>
      <c r="D13" s="100"/>
      <c r="E13" s="100"/>
      <c r="F13" s="100"/>
      <c r="G13" s="100"/>
      <c r="H13" s="100"/>
      <c r="I13" s="132"/>
      <c r="J13" s="132"/>
      <c r="K13" s="132"/>
      <c r="L13" s="132"/>
      <c r="M13" s="132"/>
      <c r="N13" s="132"/>
      <c r="O13" s="132"/>
      <c r="P13" s="132"/>
      <c r="Q13" s="132"/>
      <c r="R13" s="132"/>
      <c r="S13" s="132"/>
      <c r="T13" s="132"/>
      <c r="U13" s="132"/>
      <c r="V13" s="132"/>
    </row>
    <row r="14" spans="1:22" s="39" customFormat="1" x14ac:dyDescent="0.25">
      <c r="A14" s="70"/>
      <c r="C14" s="100"/>
      <c r="D14" s="100"/>
      <c r="E14" s="100"/>
      <c r="F14" s="100"/>
      <c r="G14" s="100"/>
      <c r="H14" s="100"/>
      <c r="I14" s="132"/>
      <c r="J14" s="132"/>
      <c r="K14" s="132"/>
      <c r="L14" s="132"/>
      <c r="M14" s="132"/>
      <c r="N14" s="132"/>
      <c r="O14" s="132"/>
      <c r="P14" s="132"/>
      <c r="Q14" s="132"/>
      <c r="R14" s="132"/>
      <c r="S14" s="132"/>
      <c r="T14" s="132"/>
      <c r="U14" s="132"/>
      <c r="V14" s="132"/>
    </row>
    <row r="15" spans="1:22" s="39" customFormat="1" x14ac:dyDescent="0.25">
      <c r="A15" s="70"/>
      <c r="D15" s="71"/>
      <c r="E15" s="71"/>
      <c r="F15" s="71"/>
      <c r="I15" s="132"/>
      <c r="J15" s="132"/>
      <c r="K15" s="132"/>
      <c r="L15" s="132"/>
      <c r="M15" s="132"/>
      <c r="N15" s="132"/>
      <c r="O15" s="132"/>
      <c r="P15" s="132"/>
      <c r="Q15" s="132"/>
      <c r="R15" s="132"/>
      <c r="S15" s="132"/>
      <c r="T15" s="132"/>
      <c r="U15" s="132"/>
      <c r="V15" s="132"/>
    </row>
    <row r="16" spans="1:22" s="39" customFormat="1" x14ac:dyDescent="0.25">
      <c r="A16" s="70"/>
      <c r="D16" s="71"/>
      <c r="E16" s="71"/>
      <c r="F16" s="71"/>
      <c r="I16" s="132"/>
      <c r="J16" s="132"/>
      <c r="K16" s="132"/>
      <c r="L16" s="132"/>
      <c r="M16" s="132"/>
      <c r="N16" s="132"/>
      <c r="O16" s="132"/>
      <c r="P16" s="132"/>
      <c r="Q16" s="132"/>
      <c r="R16" s="132"/>
      <c r="S16" s="132"/>
      <c r="T16" s="132"/>
      <c r="U16" s="132"/>
      <c r="V16" s="132"/>
    </row>
    <row r="17" spans="1:22" x14ac:dyDescent="0.25">
      <c r="B17" s="5"/>
      <c r="C17" s="8" t="s">
        <v>26</v>
      </c>
    </row>
    <row r="18" spans="1:22" ht="32.25" x14ac:dyDescent="0.25">
      <c r="C18" s="23" t="s">
        <v>13</v>
      </c>
      <c r="D18" s="26" t="s">
        <v>21</v>
      </c>
      <c r="E18" s="26" t="s">
        <v>32</v>
      </c>
      <c r="F18" s="23" t="s">
        <v>12</v>
      </c>
      <c r="G18" s="23" t="s">
        <v>15</v>
      </c>
      <c r="H18" s="24" t="s">
        <v>1</v>
      </c>
      <c r="I18" s="25" t="s">
        <v>25</v>
      </c>
      <c r="J18" s="23" t="s">
        <v>2</v>
      </c>
      <c r="K18" s="26" t="s">
        <v>32</v>
      </c>
      <c r="L18" s="26" t="s">
        <v>22</v>
      </c>
      <c r="M18" s="25" t="s">
        <v>7</v>
      </c>
      <c r="N18" s="25" t="s">
        <v>16</v>
      </c>
      <c r="O18" s="25" t="s">
        <v>17</v>
      </c>
      <c r="P18" s="25" t="s">
        <v>18</v>
      </c>
      <c r="Q18" s="26" t="s">
        <v>9</v>
      </c>
      <c r="R18" s="26" t="s">
        <v>23</v>
      </c>
      <c r="S18" s="25" t="s">
        <v>8</v>
      </c>
      <c r="T18" s="25" t="s">
        <v>19</v>
      </c>
      <c r="U18" s="25" t="s">
        <v>20</v>
      </c>
      <c r="V18" s="25" t="s">
        <v>24</v>
      </c>
    </row>
    <row r="19" spans="1:22" x14ac:dyDescent="0.25">
      <c r="C19" s="28" t="s">
        <v>134</v>
      </c>
      <c r="D19" s="34">
        <f>E19*G19</f>
        <v>0.10041049999999999</v>
      </c>
      <c r="E19" s="10">
        <v>118.13</v>
      </c>
      <c r="F19" s="10">
        <v>1</v>
      </c>
      <c r="G19" s="98">
        <v>8.4999999999999995E-4</v>
      </c>
      <c r="H19" s="9" t="s">
        <v>36</v>
      </c>
      <c r="I19" s="77">
        <f>G19*0.1*249.09</f>
        <v>2.1172650000000001E-2</v>
      </c>
      <c r="J19" s="10" t="s">
        <v>31</v>
      </c>
      <c r="K19" s="10">
        <v>262.29000000000002</v>
      </c>
      <c r="L19" s="99">
        <f>(G19*2)*K19</f>
        <v>0.44589299999999998</v>
      </c>
      <c r="M19" s="9" t="s">
        <v>30</v>
      </c>
      <c r="N19" s="9">
        <v>1.7</v>
      </c>
      <c r="O19" s="9">
        <v>0.88900000000000001</v>
      </c>
      <c r="P19" s="13">
        <f>N19*O19</f>
        <v>1.5113000000000001</v>
      </c>
      <c r="Q19" s="10"/>
      <c r="R19" s="10"/>
      <c r="S19" s="9"/>
      <c r="T19" s="9"/>
      <c r="U19" s="9"/>
      <c r="V19" s="13">
        <f>T19*U19</f>
        <v>0</v>
      </c>
    </row>
    <row r="20" spans="1:22" x14ac:dyDescent="0.25">
      <c r="C20" s="10" t="s">
        <v>96</v>
      </c>
      <c r="D20" s="34">
        <f>E20*G20</f>
        <v>0.19833220000000001</v>
      </c>
      <c r="E20" s="10">
        <v>212.12</v>
      </c>
      <c r="F20" s="10">
        <v>1.1000000000000001</v>
      </c>
      <c r="G20" s="98">
        <f>G19*F20</f>
        <v>9.3500000000000007E-4</v>
      </c>
      <c r="H20" s="1" t="s">
        <v>95</v>
      </c>
      <c r="I20" s="1">
        <f>G19*0.1*568.37</f>
        <v>4.8311450000000006E-2</v>
      </c>
      <c r="J20" s="10"/>
      <c r="K20" s="10"/>
      <c r="L20" s="99"/>
      <c r="M20" s="1"/>
      <c r="N20" s="3"/>
      <c r="O20" s="3"/>
      <c r="P20" s="13">
        <f t="shared" ref="P20" si="0">N20*O20</f>
        <v>0</v>
      </c>
      <c r="Q20" s="10"/>
      <c r="R20" s="10"/>
      <c r="S20" s="9"/>
      <c r="T20" s="9"/>
      <c r="U20" s="9"/>
      <c r="V20" s="13">
        <f>T20*U20</f>
        <v>0</v>
      </c>
    </row>
    <row r="21" spans="1:22" x14ac:dyDescent="0.25">
      <c r="C21" s="72" t="s">
        <v>4</v>
      </c>
      <c r="D21" s="72">
        <f>SUM(D19:D20)</f>
        <v>0.29874270000000003</v>
      </c>
      <c r="E21" s="32">
        <f>SUM(E19:E20)</f>
        <v>330.25</v>
      </c>
      <c r="F21" s="72"/>
      <c r="G21" s="104">
        <f>SUM(G19:G20)</f>
        <v>1.7850000000000001E-3</v>
      </c>
      <c r="I21" s="32">
        <f>SUM(I19:I20)</f>
        <v>6.9484100000000007E-2</v>
      </c>
      <c r="L21" s="105">
        <f>SUM(L19:L20)</f>
        <v>0.44589299999999998</v>
      </c>
      <c r="P21" s="32">
        <f>SUM(P19:P20)</f>
        <v>1.5113000000000001</v>
      </c>
      <c r="R21" s="32">
        <f>SUM(R19:R20)</f>
        <v>0</v>
      </c>
      <c r="V21" s="32">
        <f>SUM(V19:V20)</f>
        <v>0</v>
      </c>
    </row>
    <row r="22" spans="1:22" x14ac:dyDescent="0.25">
      <c r="C22" s="5"/>
      <c r="D22" s="4"/>
      <c r="E22" s="4"/>
      <c r="F22" s="4"/>
      <c r="G22" s="5"/>
      <c r="H22" s="5"/>
      <c r="I22" s="5"/>
      <c r="M22" s="5"/>
      <c r="N22" s="5"/>
      <c r="O22" s="5"/>
      <c r="P22" s="5"/>
      <c r="Q22" s="5"/>
      <c r="R22" s="5"/>
      <c r="S22" s="5"/>
      <c r="T22" s="5"/>
      <c r="U22" s="5"/>
      <c r="V22" s="5"/>
    </row>
    <row r="23" spans="1:22" x14ac:dyDescent="0.25">
      <c r="C23" s="5"/>
      <c r="D23" s="4"/>
      <c r="E23" s="4"/>
      <c r="F23" s="4"/>
      <c r="G23" s="5"/>
      <c r="H23" s="5"/>
      <c r="K23" s="14" t="s">
        <v>56</v>
      </c>
      <c r="L23" s="66">
        <f>(T25/G19)*100</f>
        <v>79</v>
      </c>
      <c r="O23" s="5"/>
      <c r="P23" s="5"/>
      <c r="Q23" s="5"/>
      <c r="R23" s="5"/>
      <c r="S23" s="5"/>
    </row>
    <row r="24" spans="1:22" x14ac:dyDescent="0.25">
      <c r="C24" s="5"/>
      <c r="D24" s="4"/>
      <c r="E24" s="4"/>
      <c r="F24" s="4"/>
      <c r="G24" s="5"/>
      <c r="H24" s="5"/>
      <c r="K24" s="7" t="s">
        <v>57</v>
      </c>
      <c r="L24" s="65">
        <f>(S25/(E21)*100)</f>
        <v>94.543527630582901</v>
      </c>
      <c r="R24" s="6" t="s">
        <v>10</v>
      </c>
      <c r="S24" s="6" t="s">
        <v>11</v>
      </c>
      <c r="T24" s="6" t="s">
        <v>0</v>
      </c>
    </row>
    <row r="25" spans="1:22" x14ac:dyDescent="0.25">
      <c r="C25" s="5"/>
      <c r="D25" s="4"/>
      <c r="E25" s="4"/>
      <c r="F25" s="4"/>
      <c r="G25" s="5"/>
      <c r="H25" s="5"/>
      <c r="K25" s="14" t="s">
        <v>58</v>
      </c>
      <c r="L25" s="66">
        <f>(R25/D21)*100</f>
        <v>70.181612805936339</v>
      </c>
      <c r="P25" s="5"/>
      <c r="Q25" s="6" t="s">
        <v>3</v>
      </c>
      <c r="R25" s="11">
        <f>S25*T25</f>
        <v>0.209662445</v>
      </c>
      <c r="S25" s="11">
        <v>312.23</v>
      </c>
      <c r="T25" s="102">
        <f>G19*0.79</f>
        <v>6.715E-4</v>
      </c>
    </row>
    <row r="26" spans="1:22" ht="17.25" x14ac:dyDescent="0.25">
      <c r="C26" s="5"/>
      <c r="D26" s="4"/>
      <c r="E26" s="4"/>
      <c r="F26" s="4"/>
      <c r="G26" s="5"/>
      <c r="H26" s="5"/>
      <c r="K26" s="7" t="s">
        <v>59</v>
      </c>
      <c r="L26" s="16">
        <f>(D21+I21+L21+P21+R21+V21)/R25</f>
        <v>11.091255756365905</v>
      </c>
      <c r="O26" s="5"/>
      <c r="P26" s="5"/>
      <c r="S26" s="69"/>
      <c r="T26" s="4"/>
    </row>
    <row r="27" spans="1:22" ht="17.25" x14ac:dyDescent="0.25">
      <c r="C27" s="5"/>
      <c r="D27" s="4"/>
      <c r="E27" s="4"/>
      <c r="F27" s="4"/>
      <c r="G27" s="5"/>
      <c r="H27" s="5"/>
      <c r="I27" s="5"/>
      <c r="K27" s="17" t="s">
        <v>60</v>
      </c>
      <c r="L27" s="18">
        <f>(D21+I21+L21)/R25</f>
        <v>3.8830025091045752</v>
      </c>
      <c r="O27" s="5"/>
      <c r="P27" s="5"/>
      <c r="S27" s="5"/>
    </row>
    <row r="28" spans="1:22" ht="17.25" x14ac:dyDescent="0.25">
      <c r="C28" s="5"/>
      <c r="D28" s="4"/>
      <c r="E28" s="4"/>
      <c r="F28" s="4"/>
      <c r="G28" s="5"/>
      <c r="H28" s="5"/>
      <c r="I28" s="5"/>
      <c r="K28" s="19" t="s">
        <v>61</v>
      </c>
      <c r="L28" s="20">
        <f>(P21+V21)/R25</f>
        <v>7.2082532472613305</v>
      </c>
      <c r="M28" s="5"/>
      <c r="N28" s="17" t="s">
        <v>131</v>
      </c>
      <c r="O28" s="74">
        <f>G19/N19*1000</f>
        <v>0.5</v>
      </c>
      <c r="P28" s="5"/>
      <c r="U28" s="5"/>
      <c r="V28" s="5"/>
    </row>
    <row r="29" spans="1:22" x14ac:dyDescent="0.25">
      <c r="C29" s="5"/>
      <c r="D29" s="4"/>
      <c r="E29" s="4"/>
      <c r="F29" s="4"/>
      <c r="G29" s="5"/>
      <c r="H29" s="5"/>
      <c r="I29" s="5"/>
      <c r="K29" s="79"/>
      <c r="L29" s="80"/>
      <c r="M29" s="81"/>
      <c r="N29" s="82"/>
      <c r="O29" s="83"/>
      <c r="P29" s="81"/>
      <c r="U29" s="5"/>
      <c r="V29" s="5"/>
    </row>
    <row r="30" spans="1:22" s="84" customFormat="1" x14ac:dyDescent="0.25">
      <c r="A30" s="91" t="s">
        <v>135</v>
      </c>
      <c r="C30" s="85"/>
      <c r="D30" s="86"/>
      <c r="E30" s="86"/>
      <c r="F30" s="86"/>
      <c r="G30" s="85"/>
      <c r="H30" s="85"/>
      <c r="I30" s="85"/>
      <c r="K30" s="87"/>
      <c r="L30" s="88"/>
      <c r="M30" s="85"/>
      <c r="N30" s="89"/>
      <c r="O30" s="90"/>
      <c r="P30" s="85"/>
      <c r="U30" s="85"/>
      <c r="V30" s="85"/>
    </row>
    <row r="31" spans="1:22" s="39" customFormat="1" x14ac:dyDescent="0.25">
      <c r="A31" s="70"/>
      <c r="D31" s="71"/>
      <c r="E31" s="71"/>
      <c r="F31" s="71"/>
    </row>
    <row r="32" spans="1:22" s="39" customFormat="1" x14ac:dyDescent="0.25">
      <c r="A32" s="70"/>
      <c r="D32" s="71"/>
      <c r="E32" s="71"/>
      <c r="F32" s="71"/>
    </row>
    <row r="33" spans="1:22" s="39" customFormat="1" x14ac:dyDescent="0.25">
      <c r="A33" s="70"/>
      <c r="D33" s="71"/>
      <c r="E33" s="71"/>
      <c r="F33" s="71"/>
    </row>
    <row r="34" spans="1:22" s="39" customFormat="1" x14ac:dyDescent="0.25">
      <c r="A34" s="70"/>
      <c r="D34" s="71"/>
      <c r="E34" s="71"/>
      <c r="F34" s="71"/>
    </row>
    <row r="35" spans="1:22" s="39" customFormat="1" x14ac:dyDescent="0.25">
      <c r="A35" s="70"/>
      <c r="D35" s="71"/>
      <c r="E35" s="71"/>
      <c r="F35" s="71"/>
    </row>
    <row r="36" spans="1:22" s="39" customFormat="1" x14ac:dyDescent="0.25">
      <c r="A36" s="70"/>
      <c r="D36" s="71"/>
      <c r="E36" s="71"/>
      <c r="F36" s="71"/>
    </row>
    <row r="37" spans="1:22" s="39" customFormat="1" x14ac:dyDescent="0.25">
      <c r="A37" s="70"/>
      <c r="D37" s="71"/>
      <c r="E37" s="71"/>
      <c r="F37" s="71"/>
    </row>
    <row r="38" spans="1:22" s="39" customFormat="1" x14ac:dyDescent="0.25">
      <c r="A38" s="70"/>
      <c r="D38" s="71"/>
      <c r="E38" s="71"/>
      <c r="F38" s="71"/>
    </row>
    <row r="39" spans="1:22" s="39" customFormat="1" x14ac:dyDescent="0.25">
      <c r="A39" s="70"/>
      <c r="D39" s="71"/>
      <c r="E39" s="71"/>
      <c r="F39" s="71"/>
    </row>
    <row r="40" spans="1:22" s="39" customFormat="1" x14ac:dyDescent="0.25">
      <c r="A40" s="70"/>
      <c r="D40" s="71"/>
      <c r="E40" s="71"/>
      <c r="F40" s="71"/>
    </row>
    <row r="41" spans="1:22" s="39" customFormat="1" x14ac:dyDescent="0.25">
      <c r="A41" s="70"/>
      <c r="D41" s="71"/>
      <c r="E41" s="71"/>
      <c r="F41" s="71"/>
    </row>
    <row r="42" spans="1:22" s="39" customFormat="1" x14ac:dyDescent="0.25">
      <c r="A42" s="70"/>
      <c r="D42" s="71"/>
      <c r="E42" s="71"/>
      <c r="F42" s="71"/>
    </row>
    <row r="43" spans="1:22" s="39" customFormat="1" x14ac:dyDescent="0.25">
      <c r="A43" s="70"/>
      <c r="D43" s="71"/>
      <c r="E43" s="71"/>
      <c r="F43" s="71"/>
    </row>
    <row r="44" spans="1:22" s="39" customFormat="1" x14ac:dyDescent="0.25">
      <c r="A44" s="70"/>
      <c r="C44" s="81"/>
      <c r="D44" s="95"/>
      <c r="E44" s="95"/>
      <c r="F44" s="95"/>
      <c r="G44" s="81"/>
      <c r="H44" s="81"/>
      <c r="I44" s="81"/>
      <c r="K44" s="79"/>
      <c r="L44" s="80"/>
      <c r="M44" s="81"/>
      <c r="N44" s="82"/>
      <c r="O44" s="83"/>
      <c r="P44" s="81"/>
      <c r="U44" s="81"/>
      <c r="V44" s="81"/>
    </row>
    <row r="45" spans="1:22" x14ac:dyDescent="0.25">
      <c r="B45" s="5"/>
      <c r="C45" s="8" t="s">
        <v>26</v>
      </c>
    </row>
    <row r="46" spans="1:22" ht="32.25" x14ac:dyDescent="0.25">
      <c r="C46" s="23" t="s">
        <v>13</v>
      </c>
      <c r="D46" s="26" t="s">
        <v>21</v>
      </c>
      <c r="E46" s="26" t="s">
        <v>32</v>
      </c>
      <c r="F46" s="23" t="s">
        <v>12</v>
      </c>
      <c r="G46" s="23" t="s">
        <v>15</v>
      </c>
      <c r="H46" s="24" t="s">
        <v>1</v>
      </c>
      <c r="I46" s="25" t="s">
        <v>25</v>
      </c>
      <c r="J46" s="23" t="s">
        <v>2</v>
      </c>
      <c r="K46" s="26" t="s">
        <v>32</v>
      </c>
      <c r="L46" s="26" t="s">
        <v>22</v>
      </c>
      <c r="M46" s="25" t="s">
        <v>7</v>
      </c>
      <c r="N46" s="25" t="s">
        <v>16</v>
      </c>
      <c r="O46" s="25" t="s">
        <v>17</v>
      </c>
      <c r="P46" s="25" t="s">
        <v>18</v>
      </c>
      <c r="Q46" s="26" t="s">
        <v>9</v>
      </c>
      <c r="R46" s="26" t="s">
        <v>23</v>
      </c>
      <c r="S46" s="25" t="s">
        <v>8</v>
      </c>
      <c r="T46" s="25" t="s">
        <v>19</v>
      </c>
      <c r="U46" s="25" t="s">
        <v>20</v>
      </c>
      <c r="V46" s="25" t="s">
        <v>24</v>
      </c>
    </row>
    <row r="47" spans="1:22" x14ac:dyDescent="0.25">
      <c r="C47" s="121" t="s">
        <v>136</v>
      </c>
      <c r="D47" s="34">
        <f>E47*G47</f>
        <v>0.18030199999999999</v>
      </c>
      <c r="E47" s="10">
        <v>212.12</v>
      </c>
      <c r="F47" s="10">
        <v>1</v>
      </c>
      <c r="G47" s="98">
        <v>8.4999999999999995E-4</v>
      </c>
      <c r="H47" s="9" t="s">
        <v>36</v>
      </c>
      <c r="I47" s="77">
        <f>G47*0.1*249.09</f>
        <v>2.1172650000000001E-2</v>
      </c>
      <c r="J47" s="10" t="s">
        <v>31</v>
      </c>
      <c r="K47" s="10">
        <v>262.29000000000002</v>
      </c>
      <c r="L47" s="99">
        <f>K47*G48</f>
        <v>0.26753579999999999</v>
      </c>
      <c r="M47" s="9" t="s">
        <v>30</v>
      </c>
      <c r="N47" s="9">
        <v>2.1</v>
      </c>
      <c r="O47" s="9">
        <v>0.88900000000000001</v>
      </c>
      <c r="P47" s="13">
        <f>N47*O47</f>
        <v>1.8669</v>
      </c>
      <c r="Q47" s="10"/>
      <c r="R47" s="10"/>
      <c r="S47" s="9"/>
      <c r="T47" s="9"/>
      <c r="U47" s="9"/>
      <c r="V47" s="13">
        <f>T47*U47</f>
        <v>0</v>
      </c>
    </row>
    <row r="48" spans="1:22" x14ac:dyDescent="0.25">
      <c r="C48" s="114" t="s">
        <v>94</v>
      </c>
      <c r="D48" s="34">
        <f>E48*G48</f>
        <v>0.12049259999999998</v>
      </c>
      <c r="E48" s="10">
        <v>118.13</v>
      </c>
      <c r="F48" s="10">
        <v>1.2</v>
      </c>
      <c r="G48" s="98">
        <f>G47*F48</f>
        <v>1.0199999999999999E-3</v>
      </c>
      <c r="H48" s="1" t="s">
        <v>95</v>
      </c>
      <c r="I48" s="1">
        <f>G47*0.1*568.37</f>
        <v>4.8311450000000006E-2</v>
      </c>
      <c r="J48" s="10"/>
      <c r="K48" s="10"/>
      <c r="L48" s="99"/>
      <c r="M48" s="1"/>
      <c r="N48" s="3"/>
      <c r="O48" s="3"/>
      <c r="P48" s="13">
        <f t="shared" ref="P48" si="1">N48*O48</f>
        <v>0</v>
      </c>
      <c r="Q48" s="10"/>
      <c r="R48" s="10"/>
      <c r="S48" s="9"/>
      <c r="T48" s="9"/>
      <c r="U48" s="9"/>
      <c r="V48" s="13">
        <f>T48*U48</f>
        <v>0</v>
      </c>
    </row>
    <row r="49" spans="1:22" x14ac:dyDescent="0.25">
      <c r="C49" s="72" t="s">
        <v>4</v>
      </c>
      <c r="D49" s="72">
        <f>SUM(D47:D48)</f>
        <v>0.30079459999999997</v>
      </c>
      <c r="E49" s="32">
        <f>SUM(E47:E48)</f>
        <v>330.25</v>
      </c>
      <c r="F49" s="72"/>
      <c r="G49" s="104">
        <f>SUM(G47:G48)</f>
        <v>1.8699999999999997E-3</v>
      </c>
      <c r="I49" s="32">
        <f>SUM(I47:I48)</f>
        <v>6.9484100000000007E-2</v>
      </c>
      <c r="L49" s="105">
        <f>SUM(L47:L48)</f>
        <v>0.26753579999999999</v>
      </c>
      <c r="P49" s="32">
        <f>SUM(P47:P48)</f>
        <v>1.8669</v>
      </c>
      <c r="R49" s="32">
        <f>SUM(R47:R48)</f>
        <v>0</v>
      </c>
      <c r="V49" s="32">
        <f>SUM(V47:V48)</f>
        <v>0</v>
      </c>
    </row>
    <row r="50" spans="1:22" x14ac:dyDescent="0.25">
      <c r="C50" s="5"/>
      <c r="D50" s="4"/>
      <c r="E50" s="4"/>
      <c r="F50" s="4"/>
      <c r="G50" s="5"/>
      <c r="H50" s="5"/>
      <c r="I50" s="5"/>
      <c r="M50" s="5"/>
      <c r="N50" s="5"/>
      <c r="O50" s="5"/>
      <c r="P50" s="5"/>
      <c r="Q50" s="5"/>
      <c r="R50" s="5"/>
      <c r="S50" s="5"/>
      <c r="T50" s="5"/>
      <c r="U50" s="5"/>
      <c r="V50" s="5"/>
    </row>
    <row r="51" spans="1:22" x14ac:dyDescent="0.25">
      <c r="C51" s="5"/>
      <c r="D51" s="4"/>
      <c r="E51" s="4"/>
      <c r="F51" s="4"/>
      <c r="G51" s="5"/>
      <c r="H51" s="5"/>
      <c r="K51" s="14" t="s">
        <v>56</v>
      </c>
      <c r="L51" s="66">
        <f>(T53/G47)*100</f>
        <v>90</v>
      </c>
      <c r="O51" s="5"/>
      <c r="P51" s="5"/>
      <c r="Q51" s="5"/>
      <c r="R51" s="5"/>
      <c r="S51" s="5"/>
    </row>
    <row r="52" spans="1:22" x14ac:dyDescent="0.25">
      <c r="C52" s="5"/>
      <c r="D52" s="4"/>
      <c r="E52" s="4"/>
      <c r="F52" s="4"/>
      <c r="G52" s="5"/>
      <c r="H52" s="5"/>
      <c r="K52" s="7" t="s">
        <v>57</v>
      </c>
      <c r="L52" s="65">
        <f>(S53/(E49)*100)</f>
        <v>94.543527630582901</v>
      </c>
      <c r="R52" s="6" t="s">
        <v>10</v>
      </c>
      <c r="S52" s="6" t="s">
        <v>11</v>
      </c>
      <c r="T52" s="6" t="s">
        <v>0</v>
      </c>
    </row>
    <row r="53" spans="1:22" x14ac:dyDescent="0.25">
      <c r="C53" s="5"/>
      <c r="D53" s="4"/>
      <c r="E53" s="4"/>
      <c r="F53" s="4"/>
      <c r="G53" s="5"/>
      <c r="H53" s="5"/>
      <c r="K53" s="14" t="s">
        <v>58</v>
      </c>
      <c r="L53" s="66">
        <f>(R53/D49)*100</f>
        <v>79.408323819643044</v>
      </c>
      <c r="P53" s="5"/>
      <c r="Q53" s="6" t="s">
        <v>3</v>
      </c>
      <c r="R53" s="11">
        <f>S53*T53</f>
        <v>0.23885594999999998</v>
      </c>
      <c r="S53" s="11">
        <v>312.23</v>
      </c>
      <c r="T53" s="31">
        <f>G47*0.9</f>
        <v>7.6499999999999995E-4</v>
      </c>
    </row>
    <row r="54" spans="1:22" ht="17.25" x14ac:dyDescent="0.25">
      <c r="C54" s="5"/>
      <c r="D54" s="4"/>
      <c r="E54" s="4"/>
      <c r="F54" s="4"/>
      <c r="G54" s="5"/>
      <c r="H54" s="5"/>
      <c r="K54" s="7" t="s">
        <v>59</v>
      </c>
      <c r="L54" s="16">
        <f>(D49+I49+L49+P49+R49+V49)/R53</f>
        <v>10.48629728503728</v>
      </c>
      <c r="O54" s="5"/>
      <c r="P54" s="5"/>
      <c r="S54" s="69"/>
      <c r="T54" s="4"/>
    </row>
    <row r="55" spans="1:22" ht="17.25" x14ac:dyDescent="0.25">
      <c r="C55" s="5"/>
      <c r="D55" s="4"/>
      <c r="E55" s="4"/>
      <c r="F55" s="4"/>
      <c r="G55" s="5"/>
      <c r="H55" s="5"/>
      <c r="I55" s="5"/>
      <c r="K55" s="17" t="s">
        <v>60</v>
      </c>
      <c r="L55" s="18">
        <f>(D49+I49+L49)/R53</f>
        <v>2.6702893522225426</v>
      </c>
      <c r="O55" s="5"/>
      <c r="P55" s="5"/>
      <c r="S55" s="5"/>
    </row>
    <row r="56" spans="1:22" ht="17.25" x14ac:dyDescent="0.25">
      <c r="C56" s="5"/>
      <c r="D56" s="4"/>
      <c r="E56" s="4"/>
      <c r="F56" s="4"/>
      <c r="G56" s="5"/>
      <c r="H56" s="5"/>
      <c r="I56" s="5"/>
      <c r="K56" s="19" t="s">
        <v>61</v>
      </c>
      <c r="L56" s="20">
        <f>(P49+V49)/R53</f>
        <v>7.8160079328147365</v>
      </c>
      <c r="M56" s="5"/>
      <c r="N56" s="115" t="s">
        <v>131</v>
      </c>
      <c r="O56" s="74">
        <f>G47/N47*1000</f>
        <v>0.40476190476190471</v>
      </c>
      <c r="P56" s="5"/>
      <c r="U56" s="5"/>
      <c r="V56" s="5"/>
    </row>
    <row r="57" spans="1:22" ht="14.25" customHeight="1" x14ac:dyDescent="0.25">
      <c r="C57" s="96"/>
      <c r="D57" s="96"/>
      <c r="E57" s="96"/>
      <c r="F57" s="96"/>
      <c r="G57" s="96"/>
      <c r="H57" s="5"/>
      <c r="I57" s="5"/>
      <c r="K57" s="5"/>
      <c r="L57" s="5"/>
      <c r="M57" s="5"/>
      <c r="N57" s="5"/>
      <c r="O57" s="5"/>
      <c r="P57" s="5"/>
      <c r="Q57" s="5"/>
      <c r="R57" s="5"/>
      <c r="S57" s="5"/>
      <c r="T57" s="5"/>
      <c r="U57" s="5"/>
      <c r="V57" s="5"/>
    </row>
    <row r="58" spans="1:22" x14ac:dyDescent="0.25">
      <c r="C58" s="96"/>
      <c r="D58" s="96"/>
      <c r="E58" s="96"/>
      <c r="F58" s="96"/>
      <c r="G58" s="96"/>
    </row>
    <row r="59" spans="1:22" s="41" customFormat="1" x14ac:dyDescent="0.25">
      <c r="A59" s="40" t="s">
        <v>99</v>
      </c>
      <c r="D59" s="42"/>
      <c r="E59" s="42"/>
      <c r="F59" s="42"/>
    </row>
    <row r="60" spans="1:22" x14ac:dyDescent="0.25">
      <c r="B60" s="5"/>
      <c r="C60" s="8" t="s">
        <v>26</v>
      </c>
    </row>
    <row r="61" spans="1:22" ht="32.25" x14ac:dyDescent="0.25">
      <c r="C61" s="23" t="s">
        <v>13</v>
      </c>
      <c r="D61" s="26" t="s">
        <v>21</v>
      </c>
      <c r="E61" s="26" t="s">
        <v>32</v>
      </c>
      <c r="F61" s="23" t="s">
        <v>12</v>
      </c>
      <c r="G61" s="23" t="s">
        <v>15</v>
      </c>
      <c r="H61" s="24" t="s">
        <v>1</v>
      </c>
      <c r="I61" s="25" t="s">
        <v>25</v>
      </c>
      <c r="J61" s="23" t="s">
        <v>2</v>
      </c>
      <c r="K61" s="26" t="s">
        <v>32</v>
      </c>
      <c r="L61" s="26" t="s">
        <v>22</v>
      </c>
      <c r="M61" s="25" t="s">
        <v>7</v>
      </c>
      <c r="N61" s="25" t="s">
        <v>16</v>
      </c>
      <c r="O61" s="25" t="s">
        <v>17</v>
      </c>
      <c r="P61" s="25" t="s">
        <v>18</v>
      </c>
      <c r="Q61" s="26" t="s">
        <v>9</v>
      </c>
      <c r="R61" s="26" t="s">
        <v>23</v>
      </c>
      <c r="S61" s="25" t="s">
        <v>8</v>
      </c>
      <c r="T61" s="25" t="s">
        <v>19</v>
      </c>
      <c r="U61" s="25" t="s">
        <v>20</v>
      </c>
      <c r="V61" s="25" t="s">
        <v>24</v>
      </c>
    </row>
    <row r="62" spans="1:22" x14ac:dyDescent="0.25">
      <c r="A62" t="s">
        <v>51</v>
      </c>
      <c r="C62" s="121" t="s">
        <v>28</v>
      </c>
      <c r="D62" s="10">
        <f>0.023*E62</f>
        <v>2.8087599999999999</v>
      </c>
      <c r="E62" s="10">
        <v>122.12</v>
      </c>
      <c r="F62" s="10">
        <v>1</v>
      </c>
      <c r="G62" s="12">
        <f>D62/E62</f>
        <v>2.3E-2</v>
      </c>
      <c r="H62" s="9" t="s">
        <v>36</v>
      </c>
      <c r="I62" s="77">
        <f>G62*0.1*249.09</f>
        <v>0.57290699999999994</v>
      </c>
      <c r="J62" s="10" t="s">
        <v>31</v>
      </c>
      <c r="K62" s="10">
        <v>262.29000000000002</v>
      </c>
      <c r="L62" s="99">
        <f>K62*G63</f>
        <v>7.2392040000000009</v>
      </c>
      <c r="M62" s="9" t="s">
        <v>30</v>
      </c>
      <c r="N62" s="9">
        <v>57.5</v>
      </c>
      <c r="O62" s="9">
        <v>0.88900000000000001</v>
      </c>
      <c r="P62" s="13">
        <f>N62*O62</f>
        <v>51.1175</v>
      </c>
      <c r="Q62" s="10"/>
      <c r="R62" s="10"/>
      <c r="S62" s="9"/>
      <c r="T62" s="9"/>
      <c r="U62" s="9"/>
      <c r="V62" s="13">
        <f>T62*U62</f>
        <v>0</v>
      </c>
    </row>
    <row r="63" spans="1:22" x14ac:dyDescent="0.25">
      <c r="C63" s="10" t="s">
        <v>34</v>
      </c>
      <c r="D63" s="10">
        <f>E63*G63</f>
        <v>2.984664</v>
      </c>
      <c r="E63" s="10">
        <v>108.14</v>
      </c>
      <c r="F63" s="10">
        <v>1.2</v>
      </c>
      <c r="G63" s="12">
        <f>G62*F63</f>
        <v>2.76E-2</v>
      </c>
      <c r="H63" s="1" t="s">
        <v>95</v>
      </c>
      <c r="I63" s="1">
        <f>G62*0.1*568.37</f>
        <v>1.3072509999999999</v>
      </c>
      <c r="J63" s="10"/>
      <c r="K63" s="10"/>
      <c r="L63" s="99"/>
      <c r="M63" s="1"/>
      <c r="N63" s="3"/>
      <c r="O63" s="3"/>
      <c r="P63" s="13">
        <f t="shared" ref="P63" si="2">N63*O63</f>
        <v>0</v>
      </c>
      <c r="Q63" s="10"/>
      <c r="R63" s="10"/>
      <c r="S63" s="9"/>
      <c r="T63" s="9"/>
      <c r="U63" s="9"/>
      <c r="V63" s="13">
        <f>T63*U63</f>
        <v>0</v>
      </c>
    </row>
    <row r="64" spans="1:22" x14ac:dyDescent="0.25">
      <c r="C64" s="12" t="s">
        <v>4</v>
      </c>
      <c r="D64" s="13">
        <f>SUM(D62:D63)</f>
        <v>5.7934239999999999</v>
      </c>
      <c r="E64" s="32">
        <f>SUM(E62:E63)</f>
        <v>230.26</v>
      </c>
      <c r="F64" s="72"/>
      <c r="G64" s="72">
        <f>SUM(G62:G63)</f>
        <v>5.0599999999999999E-2</v>
      </c>
      <c r="I64" s="32">
        <f>SUM(I62:I63)</f>
        <v>1.8801579999999998</v>
      </c>
      <c r="L64" s="105">
        <f>SUM(L62:L63)</f>
        <v>7.2392040000000009</v>
      </c>
      <c r="P64" s="32">
        <f>SUM(P62:P63)</f>
        <v>51.1175</v>
      </c>
      <c r="R64" s="32">
        <f>SUM(R62:R63)</f>
        <v>0</v>
      </c>
      <c r="V64" s="32">
        <f>SUM(V62:V63)</f>
        <v>0</v>
      </c>
    </row>
    <row r="65" spans="1:22" x14ac:dyDescent="0.25">
      <c r="C65" s="5"/>
      <c r="D65" s="4"/>
      <c r="E65" s="4"/>
      <c r="F65" s="4"/>
      <c r="G65" s="5"/>
      <c r="H65" s="5"/>
      <c r="I65" s="5"/>
      <c r="M65" s="5"/>
      <c r="N65" s="5"/>
      <c r="O65" s="5"/>
      <c r="P65" s="5"/>
      <c r="Q65" s="5"/>
      <c r="R65" s="5"/>
      <c r="S65" s="5"/>
      <c r="T65" s="5"/>
      <c r="U65" s="5"/>
      <c r="V65" s="5"/>
    </row>
    <row r="66" spans="1:22" x14ac:dyDescent="0.25">
      <c r="C66" s="5"/>
      <c r="D66" s="4"/>
      <c r="E66" s="4"/>
      <c r="F66" s="4"/>
      <c r="G66" s="5"/>
      <c r="H66" s="5"/>
      <c r="K66" s="14" t="s">
        <v>56</v>
      </c>
      <c r="L66" s="66">
        <f>(T68/G62)*100</f>
        <v>90</v>
      </c>
      <c r="O66" s="5"/>
      <c r="P66" s="5"/>
      <c r="Q66" s="5"/>
      <c r="R66" s="5"/>
      <c r="S66" s="5"/>
    </row>
    <row r="67" spans="1:22" x14ac:dyDescent="0.25">
      <c r="C67" s="5"/>
      <c r="D67" s="4"/>
      <c r="E67" s="4"/>
      <c r="F67" s="4"/>
      <c r="G67" s="5"/>
      <c r="H67" s="5"/>
      <c r="K67" s="7" t="s">
        <v>57</v>
      </c>
      <c r="L67" s="65">
        <f>(S68/(E64)*100)</f>
        <v>92.178407018153393</v>
      </c>
      <c r="R67" s="6" t="s">
        <v>10</v>
      </c>
      <c r="S67" s="6" t="s">
        <v>11</v>
      </c>
      <c r="T67" s="6" t="s">
        <v>0</v>
      </c>
    </row>
    <row r="68" spans="1:22" x14ac:dyDescent="0.25">
      <c r="C68" s="5"/>
      <c r="D68" s="4"/>
      <c r="E68" s="4"/>
      <c r="F68" s="4"/>
      <c r="G68" s="5"/>
      <c r="H68" s="5"/>
      <c r="K68" s="14" t="s">
        <v>58</v>
      </c>
      <c r="L68" s="66">
        <f>(R68/D64)*100</f>
        <v>75.837276884964751</v>
      </c>
      <c r="P68" s="5"/>
      <c r="Q68" s="6" t="s">
        <v>3</v>
      </c>
      <c r="R68" s="11">
        <f>S68*T68</f>
        <v>4.3935750000000002</v>
      </c>
      <c r="S68" s="11">
        <v>212.25</v>
      </c>
      <c r="T68" s="31">
        <f>G62*0.9</f>
        <v>2.07E-2</v>
      </c>
    </row>
    <row r="69" spans="1:22" ht="17.25" x14ac:dyDescent="0.25">
      <c r="C69" s="5"/>
      <c r="D69" s="4"/>
      <c r="E69" s="4"/>
      <c r="F69" s="4"/>
      <c r="G69" s="5"/>
      <c r="H69" s="5"/>
      <c r="K69" s="7" t="s">
        <v>59</v>
      </c>
      <c r="L69" s="16">
        <f>(D64+I64+L64+P64+R64+V64)/R68</f>
        <v>15.028828687344589</v>
      </c>
      <c r="O69" s="5"/>
      <c r="P69" s="5"/>
      <c r="S69" s="69"/>
      <c r="T69" s="4"/>
    </row>
    <row r="70" spans="1:22" ht="17.25" x14ac:dyDescent="0.25">
      <c r="C70" s="5"/>
      <c r="D70" s="4"/>
      <c r="E70" s="4"/>
      <c r="F70" s="4"/>
      <c r="G70" s="5"/>
      <c r="H70" s="5"/>
      <c r="I70" s="5"/>
      <c r="K70" s="17" t="s">
        <v>60</v>
      </c>
      <c r="L70" s="18">
        <f>(D64+I64+L64)/R68</f>
        <v>3.3942258866640493</v>
      </c>
      <c r="O70" s="5"/>
      <c r="P70" s="5"/>
      <c r="S70" s="5"/>
    </row>
    <row r="71" spans="1:22" ht="17.25" x14ac:dyDescent="0.25">
      <c r="C71" s="5"/>
      <c r="D71" s="4"/>
      <c r="E71" s="4"/>
      <c r="F71" s="4"/>
      <c r="G71" s="5"/>
      <c r="H71" s="5"/>
      <c r="I71" s="5"/>
      <c r="K71" s="19" t="s">
        <v>61</v>
      </c>
      <c r="L71" s="20">
        <f>(P64+V64)/R68</f>
        <v>11.634602800680538</v>
      </c>
      <c r="M71" s="5"/>
      <c r="N71" s="115" t="s">
        <v>131</v>
      </c>
      <c r="O71" s="17">
        <f>G62/N62*1000</f>
        <v>0.4</v>
      </c>
      <c r="P71" s="5"/>
      <c r="U71" s="5"/>
      <c r="V71" s="5"/>
    </row>
    <row r="72" spans="1:22" x14ac:dyDescent="0.25">
      <c r="C72" s="8"/>
      <c r="D72"/>
      <c r="E72" s="4"/>
      <c r="F72" s="4"/>
      <c r="G72" s="5"/>
      <c r="H72" s="5"/>
      <c r="I72" s="5"/>
      <c r="K72" s="5"/>
      <c r="L72" s="5"/>
      <c r="M72" s="5"/>
      <c r="N72" s="5"/>
      <c r="O72" s="5"/>
      <c r="P72" s="5"/>
      <c r="Q72" s="5"/>
      <c r="R72" s="5"/>
      <c r="S72" s="5"/>
      <c r="T72" s="5"/>
      <c r="U72" s="5"/>
      <c r="V72" s="5"/>
    </row>
    <row r="73" spans="1:22" x14ac:dyDescent="0.25">
      <c r="B73" s="8"/>
      <c r="C73" s="8" t="s">
        <v>26</v>
      </c>
    </row>
    <row r="74" spans="1:22" ht="32.25" x14ac:dyDescent="0.25">
      <c r="C74" s="23" t="s">
        <v>13</v>
      </c>
      <c r="D74" s="26" t="s">
        <v>21</v>
      </c>
      <c r="E74" s="26" t="s">
        <v>32</v>
      </c>
      <c r="F74" s="23" t="s">
        <v>12</v>
      </c>
      <c r="G74" s="23" t="s">
        <v>15</v>
      </c>
      <c r="H74" s="24" t="s">
        <v>1</v>
      </c>
      <c r="I74" s="25" t="s">
        <v>25</v>
      </c>
      <c r="J74" s="23" t="s">
        <v>2</v>
      </c>
      <c r="K74" s="26" t="s">
        <v>32</v>
      </c>
      <c r="L74" s="26" t="s">
        <v>22</v>
      </c>
      <c r="M74" s="25" t="s">
        <v>7</v>
      </c>
      <c r="N74" s="25" t="s">
        <v>16</v>
      </c>
      <c r="O74" s="25" t="s">
        <v>17</v>
      </c>
      <c r="P74" s="25" t="s">
        <v>18</v>
      </c>
      <c r="Q74" s="26" t="s">
        <v>9</v>
      </c>
      <c r="R74" s="26" t="s">
        <v>23</v>
      </c>
      <c r="S74" s="25" t="s">
        <v>8</v>
      </c>
      <c r="T74" s="25" t="s">
        <v>19</v>
      </c>
      <c r="U74" s="25" t="s">
        <v>20</v>
      </c>
      <c r="V74" s="25" t="s">
        <v>24</v>
      </c>
    </row>
    <row r="75" spans="1:22" x14ac:dyDescent="0.25">
      <c r="A75" t="s">
        <v>52</v>
      </c>
      <c r="C75" s="121" t="s">
        <v>33</v>
      </c>
      <c r="D75" s="10">
        <f>0.023*E75</f>
        <v>3.6011099999999998</v>
      </c>
      <c r="E75" s="10">
        <v>156.57</v>
      </c>
      <c r="F75" s="10">
        <v>1</v>
      </c>
      <c r="G75" s="29">
        <f>D75/E75</f>
        <v>2.3E-2</v>
      </c>
      <c r="H75" s="9" t="s">
        <v>36</v>
      </c>
      <c r="I75" s="77">
        <f>G75*0.1*249.09</f>
        <v>0.57290699999999994</v>
      </c>
      <c r="J75" s="10" t="s">
        <v>31</v>
      </c>
      <c r="K75" s="10">
        <v>262.29000000000002</v>
      </c>
      <c r="L75" s="99">
        <f>K75*G76</f>
        <v>7.2392040000000009</v>
      </c>
      <c r="M75" s="9" t="s">
        <v>30</v>
      </c>
      <c r="N75" s="9">
        <v>57.5</v>
      </c>
      <c r="O75" s="9">
        <v>0.88900000000000001</v>
      </c>
      <c r="P75" s="13">
        <f>N75*O75</f>
        <v>51.1175</v>
      </c>
      <c r="Q75" s="10"/>
      <c r="R75" s="10"/>
      <c r="S75" s="9"/>
      <c r="T75" s="9"/>
      <c r="U75" s="9"/>
      <c r="V75" s="13">
        <f>T75*U75</f>
        <v>0</v>
      </c>
    </row>
    <row r="76" spans="1:22" x14ac:dyDescent="0.25">
      <c r="C76" s="10" t="s">
        <v>34</v>
      </c>
      <c r="D76" s="10">
        <f>E76*G76</f>
        <v>2.984664</v>
      </c>
      <c r="E76" s="10">
        <v>108.14</v>
      </c>
      <c r="F76" s="10">
        <v>1.2</v>
      </c>
      <c r="G76" s="29">
        <f>G75*F76</f>
        <v>2.76E-2</v>
      </c>
      <c r="H76" s="1" t="s">
        <v>95</v>
      </c>
      <c r="I76" s="1">
        <f>G75*0.1*568.37</f>
        <v>1.3072509999999999</v>
      </c>
      <c r="J76" s="10"/>
      <c r="K76" s="10"/>
      <c r="L76" s="99"/>
      <c r="M76" s="1"/>
      <c r="N76" s="3"/>
      <c r="O76" s="3"/>
      <c r="P76" s="13">
        <f t="shared" ref="P76" si="3">N76*O76</f>
        <v>0</v>
      </c>
      <c r="Q76" s="10"/>
      <c r="R76" s="10"/>
      <c r="S76" s="9"/>
      <c r="T76" s="9"/>
      <c r="U76" s="9"/>
      <c r="V76" s="13">
        <f>T76*U76</f>
        <v>0</v>
      </c>
    </row>
    <row r="77" spans="1:22" x14ac:dyDescent="0.25">
      <c r="C77" s="12" t="s">
        <v>4</v>
      </c>
      <c r="D77" s="13">
        <f>SUM(D75:D76)</f>
        <v>6.5857739999999998</v>
      </c>
      <c r="E77" s="13">
        <f>SUM(E75:E76)</f>
        <v>264.70999999999998</v>
      </c>
      <c r="F77" s="12"/>
      <c r="G77" s="29">
        <f>SUM(G75:G76)</f>
        <v>5.0599999999999999E-2</v>
      </c>
      <c r="I77" s="32">
        <f>SUM(I75:I76)</f>
        <v>1.8801579999999998</v>
      </c>
      <c r="L77" s="105">
        <f>SUM(L75:L76)</f>
        <v>7.2392040000000009</v>
      </c>
      <c r="P77" s="32">
        <f>SUM(P75:P76)</f>
        <v>51.1175</v>
      </c>
      <c r="R77" s="32">
        <f>SUM(R75:R76)</f>
        <v>0</v>
      </c>
      <c r="V77" s="32">
        <f>SUM(V75:V76)</f>
        <v>0</v>
      </c>
    </row>
    <row r="78" spans="1:22" x14ac:dyDescent="0.25">
      <c r="C78" s="5"/>
      <c r="D78" s="4"/>
      <c r="E78" s="4"/>
      <c r="F78" s="4"/>
      <c r="G78" s="5"/>
      <c r="H78" s="5"/>
      <c r="I78" s="5"/>
      <c r="M78" s="5"/>
      <c r="N78" s="5"/>
      <c r="O78" s="5"/>
      <c r="P78" s="5"/>
      <c r="Q78" s="5"/>
      <c r="R78" s="5"/>
      <c r="S78" s="5"/>
      <c r="T78" s="5"/>
      <c r="U78" s="5"/>
      <c r="V78" s="5"/>
    </row>
    <row r="79" spans="1:22" x14ac:dyDescent="0.25">
      <c r="B79" s="5"/>
      <c r="C79" s="5"/>
      <c r="D79" s="4"/>
      <c r="E79" s="4"/>
      <c r="F79" s="4"/>
      <c r="G79" s="5"/>
      <c r="H79" s="5"/>
      <c r="K79" s="14" t="s">
        <v>56</v>
      </c>
      <c r="L79" s="66">
        <f>(T81/G75)*100</f>
        <v>90</v>
      </c>
      <c r="O79" s="5"/>
      <c r="P79" s="5"/>
      <c r="Q79" s="5"/>
      <c r="R79" s="5"/>
      <c r="S79" s="5"/>
    </row>
    <row r="80" spans="1:22" x14ac:dyDescent="0.25">
      <c r="B80" s="5"/>
      <c r="C80" s="5"/>
      <c r="D80" s="4"/>
      <c r="E80" s="4"/>
      <c r="F80" s="4"/>
      <c r="G80" s="5"/>
      <c r="H80" s="5"/>
      <c r="K80" s="7" t="s">
        <v>57</v>
      </c>
      <c r="L80" s="65">
        <f>(S81/(E77)*100)</f>
        <v>93.19255033810586</v>
      </c>
      <c r="R80" s="6" t="s">
        <v>10</v>
      </c>
      <c r="S80" s="6" t="s">
        <v>11</v>
      </c>
      <c r="T80" s="6" t="s">
        <v>0</v>
      </c>
    </row>
    <row r="81" spans="1:22" x14ac:dyDescent="0.25">
      <c r="B81" s="5"/>
      <c r="C81" s="5"/>
      <c r="D81" s="4"/>
      <c r="E81" s="4"/>
      <c r="F81" s="4"/>
      <c r="G81" s="5"/>
      <c r="H81" s="5"/>
      <c r="K81" s="14" t="s">
        <v>58</v>
      </c>
      <c r="L81" s="66">
        <f>(R81/D77)*100</f>
        <v>77.538084361838116</v>
      </c>
      <c r="P81" s="5"/>
      <c r="Q81" s="6" t="s">
        <v>3</v>
      </c>
      <c r="R81" s="11">
        <f>S81*T81</f>
        <v>5.1064829999999999</v>
      </c>
      <c r="S81" s="11">
        <v>246.69</v>
      </c>
      <c r="T81" s="31">
        <f>G75*0.9</f>
        <v>2.07E-2</v>
      </c>
    </row>
    <row r="82" spans="1:22" ht="17.25" x14ac:dyDescent="0.25">
      <c r="B82" s="5"/>
      <c r="C82" s="5"/>
      <c r="D82" s="4"/>
      <c r="E82" s="4"/>
      <c r="F82" s="4"/>
      <c r="G82" s="5"/>
      <c r="H82" s="5"/>
      <c r="K82" s="7" t="s">
        <v>59</v>
      </c>
      <c r="L82" s="16">
        <f>(D77+I77+L77+P77+R77+V77)/R81</f>
        <v>13.085843231045713</v>
      </c>
      <c r="O82" s="5"/>
      <c r="P82" s="5"/>
      <c r="S82" s="69"/>
      <c r="T82" s="4"/>
    </row>
    <row r="83" spans="1:22" ht="17.25" x14ac:dyDescent="0.25">
      <c r="B83" s="5"/>
      <c r="C83" s="5"/>
      <c r="D83" s="4"/>
      <c r="E83" s="4"/>
      <c r="F83" s="4"/>
      <c r="G83" s="5"/>
      <c r="H83" s="5"/>
      <c r="I83" s="5"/>
      <c r="K83" s="17" t="s">
        <v>60</v>
      </c>
      <c r="L83" s="18">
        <f>(D77+I77+L77)/R81</f>
        <v>3.0755288914111727</v>
      </c>
      <c r="O83" s="5"/>
      <c r="P83" s="5"/>
      <c r="S83" s="5"/>
    </row>
    <row r="84" spans="1:22" ht="17.25" x14ac:dyDescent="0.25">
      <c r="B84" s="5"/>
      <c r="C84" s="5"/>
      <c r="D84" s="4"/>
      <c r="E84" s="4"/>
      <c r="F84" s="4"/>
      <c r="G84" s="5"/>
      <c r="H84" s="5"/>
      <c r="I84" s="5"/>
      <c r="K84" s="19" t="s">
        <v>61</v>
      </c>
      <c r="L84" s="20">
        <f>(P77+V77)/R81</f>
        <v>10.010314339634538</v>
      </c>
      <c r="M84" s="5"/>
      <c r="N84" s="115" t="s">
        <v>131</v>
      </c>
      <c r="O84" s="17">
        <f>G75/N75*1000</f>
        <v>0.4</v>
      </c>
      <c r="P84" s="5"/>
      <c r="U84" s="5"/>
      <c r="V84" s="5"/>
    </row>
    <row r="85" spans="1:22" x14ac:dyDescent="0.25">
      <c r="B85" s="5"/>
      <c r="C85" s="8"/>
      <c r="D85"/>
      <c r="E85" s="4"/>
      <c r="F85" s="4"/>
      <c r="G85" s="5"/>
      <c r="H85" s="5"/>
      <c r="I85" s="5"/>
      <c r="K85" s="5"/>
      <c r="L85" s="5"/>
      <c r="M85" s="5"/>
      <c r="N85" s="5"/>
      <c r="O85" s="5"/>
      <c r="P85" s="5"/>
      <c r="Q85" s="5"/>
      <c r="R85" s="5"/>
      <c r="S85" s="5"/>
      <c r="T85" s="5"/>
      <c r="U85" s="5"/>
      <c r="V85" s="5"/>
    </row>
    <row r="86" spans="1:22" x14ac:dyDescent="0.25">
      <c r="B86" s="5"/>
      <c r="C86" s="8" t="s">
        <v>26</v>
      </c>
    </row>
    <row r="87" spans="1:22" ht="32.25" x14ac:dyDescent="0.25">
      <c r="C87" s="23" t="s">
        <v>13</v>
      </c>
      <c r="D87" s="26" t="s">
        <v>21</v>
      </c>
      <c r="E87" s="26" t="s">
        <v>32</v>
      </c>
      <c r="F87" s="23" t="s">
        <v>12</v>
      </c>
      <c r="G87" s="23" t="s">
        <v>15</v>
      </c>
      <c r="H87" s="24" t="s">
        <v>1</v>
      </c>
      <c r="I87" s="25" t="s">
        <v>25</v>
      </c>
      <c r="J87" s="23" t="s">
        <v>2</v>
      </c>
      <c r="K87" s="26" t="s">
        <v>32</v>
      </c>
      <c r="L87" s="26" t="s">
        <v>22</v>
      </c>
      <c r="M87" s="25" t="s">
        <v>7</v>
      </c>
      <c r="N87" s="25" t="s">
        <v>16</v>
      </c>
      <c r="O87" s="25" t="s">
        <v>17</v>
      </c>
      <c r="P87" s="25" t="s">
        <v>18</v>
      </c>
      <c r="Q87" s="26" t="s">
        <v>9</v>
      </c>
      <c r="R87" s="26" t="s">
        <v>23</v>
      </c>
      <c r="S87" s="25" t="s">
        <v>8</v>
      </c>
      <c r="T87" s="25" t="s">
        <v>19</v>
      </c>
      <c r="U87" s="25" t="s">
        <v>20</v>
      </c>
      <c r="V87" s="25" t="s">
        <v>24</v>
      </c>
    </row>
    <row r="88" spans="1:22" x14ac:dyDescent="0.25">
      <c r="A88" t="s">
        <v>53</v>
      </c>
      <c r="C88" s="121" t="s">
        <v>35</v>
      </c>
      <c r="D88" s="10">
        <f>0.023*E88</f>
        <v>4.8799099999999997</v>
      </c>
      <c r="E88" s="10">
        <v>212.17</v>
      </c>
      <c r="F88" s="10">
        <v>1</v>
      </c>
      <c r="G88" s="29">
        <f>D88/E88</f>
        <v>2.3E-2</v>
      </c>
      <c r="H88" s="9" t="s">
        <v>36</v>
      </c>
      <c r="I88" s="77">
        <f>G88*0.1*249.09</f>
        <v>0.57290699999999994</v>
      </c>
      <c r="J88" s="10" t="s">
        <v>31</v>
      </c>
      <c r="K88" s="10">
        <v>262.29000000000002</v>
      </c>
      <c r="L88" s="99">
        <f>K88*G89</f>
        <v>7.2392040000000009</v>
      </c>
      <c r="M88" s="9" t="s">
        <v>30</v>
      </c>
      <c r="N88" s="9">
        <v>57.5</v>
      </c>
      <c r="O88" s="9">
        <v>0.88900000000000001</v>
      </c>
      <c r="P88" s="13">
        <f>N88*O88</f>
        <v>51.1175</v>
      </c>
      <c r="Q88" s="10"/>
      <c r="R88" s="10"/>
      <c r="S88" s="9"/>
      <c r="T88" s="9"/>
      <c r="U88" s="9"/>
      <c r="V88" s="13">
        <f>T88*U88</f>
        <v>0</v>
      </c>
    </row>
    <row r="89" spans="1:22" x14ac:dyDescent="0.25">
      <c r="C89" s="10" t="s">
        <v>34</v>
      </c>
      <c r="D89" s="10">
        <f>E89*G89</f>
        <v>2.984664</v>
      </c>
      <c r="E89" s="10">
        <v>108.14</v>
      </c>
      <c r="F89" s="10">
        <v>1.2</v>
      </c>
      <c r="G89" s="29">
        <f>G88*F89</f>
        <v>2.76E-2</v>
      </c>
      <c r="H89" s="1" t="s">
        <v>95</v>
      </c>
      <c r="I89" s="1">
        <f>G88*0.1*568.37</f>
        <v>1.3072509999999999</v>
      </c>
      <c r="J89" s="10"/>
      <c r="K89" s="10"/>
      <c r="L89" s="99"/>
      <c r="M89" s="1"/>
      <c r="N89" s="3"/>
      <c r="O89" s="3"/>
      <c r="P89" s="13">
        <f t="shared" ref="P89" si="4">N89*O89</f>
        <v>0</v>
      </c>
      <c r="Q89" s="10"/>
      <c r="R89" s="10"/>
      <c r="S89" s="9"/>
      <c r="T89" s="9"/>
      <c r="U89" s="9"/>
      <c r="V89" s="13">
        <f>T89*U89</f>
        <v>0</v>
      </c>
    </row>
    <row r="90" spans="1:22" x14ac:dyDescent="0.25">
      <c r="C90" s="12" t="s">
        <v>4</v>
      </c>
      <c r="D90" s="13">
        <f>SUM(D88:D89)</f>
        <v>7.8645739999999993</v>
      </c>
      <c r="E90" s="13">
        <f>SUM(E88:E89)</f>
        <v>320.31</v>
      </c>
      <c r="F90" s="12"/>
      <c r="G90" s="29">
        <f>SUM(G88:G89)</f>
        <v>5.0599999999999999E-2</v>
      </c>
      <c r="I90" s="32">
        <f>SUM(I88:I89)</f>
        <v>1.8801579999999998</v>
      </c>
      <c r="L90" s="105">
        <f>SUM(L88:L89)</f>
        <v>7.2392040000000009</v>
      </c>
      <c r="P90" s="32">
        <f>SUM(P88:P89)</f>
        <v>51.1175</v>
      </c>
      <c r="R90" s="32">
        <f>SUM(R88:R89)</f>
        <v>0</v>
      </c>
      <c r="V90" s="32">
        <f>SUM(V88:V89)</f>
        <v>0</v>
      </c>
    </row>
    <row r="91" spans="1:22" x14ac:dyDescent="0.25">
      <c r="C91" s="5"/>
      <c r="D91" s="4"/>
      <c r="E91" s="4"/>
      <c r="F91" s="4"/>
      <c r="G91" s="5"/>
      <c r="H91" s="5"/>
      <c r="I91" s="5"/>
      <c r="M91" s="5"/>
      <c r="N91" s="5"/>
      <c r="O91" s="5"/>
      <c r="P91" s="5"/>
      <c r="Q91" s="5"/>
      <c r="R91" s="5"/>
      <c r="S91" s="5"/>
      <c r="T91" s="5"/>
      <c r="U91" s="5"/>
      <c r="V91" s="5"/>
    </row>
    <row r="92" spans="1:22" x14ac:dyDescent="0.25">
      <c r="C92" s="5"/>
      <c r="D92" s="4"/>
      <c r="E92" s="4"/>
      <c r="F92" s="4"/>
      <c r="G92" s="5"/>
      <c r="H92" s="5"/>
      <c r="K92" s="14" t="s">
        <v>56</v>
      </c>
      <c r="L92" s="66">
        <f>(T94/G88)*100</f>
        <v>90</v>
      </c>
      <c r="O92" s="5"/>
      <c r="P92" s="5"/>
      <c r="Q92" s="5"/>
      <c r="R92" s="5"/>
      <c r="S92" s="5"/>
    </row>
    <row r="93" spans="1:22" x14ac:dyDescent="0.25">
      <c r="C93" s="5"/>
      <c r="D93" s="4"/>
      <c r="E93" s="4"/>
      <c r="F93" s="4"/>
      <c r="G93" s="5"/>
      <c r="H93" s="5"/>
      <c r="K93" s="7" t="s">
        <v>57</v>
      </c>
      <c r="L93" s="65">
        <f>(S94/(E90)*100)</f>
        <v>94.358590115825294</v>
      </c>
      <c r="R93" s="6" t="s">
        <v>10</v>
      </c>
      <c r="S93" s="6" t="s">
        <v>11</v>
      </c>
      <c r="T93" s="6" t="s">
        <v>0</v>
      </c>
    </row>
    <row r="94" spans="1:22" x14ac:dyDescent="0.25">
      <c r="C94" s="5"/>
      <c r="D94" s="4"/>
      <c r="E94" s="4"/>
      <c r="F94" s="4"/>
      <c r="G94" s="5"/>
      <c r="H94" s="5"/>
      <c r="K94" s="14" t="s">
        <v>58</v>
      </c>
      <c r="L94" s="66">
        <f>(R94/D90)*100</f>
        <v>79.551263679380483</v>
      </c>
      <c r="P94" s="5"/>
      <c r="Q94" s="6" t="s">
        <v>3</v>
      </c>
      <c r="R94" s="11">
        <f>S94*T94</f>
        <v>6.2563680000000002</v>
      </c>
      <c r="S94" s="11">
        <v>302.24</v>
      </c>
      <c r="T94" s="31">
        <f>G88*0.9</f>
        <v>2.07E-2</v>
      </c>
    </row>
    <row r="95" spans="1:22" ht="17.25" x14ac:dyDescent="0.25">
      <c r="C95" s="5"/>
      <c r="D95" s="4"/>
      <c r="E95" s="4"/>
      <c r="F95" s="4"/>
      <c r="G95" s="5"/>
      <c r="H95" s="5"/>
      <c r="K95" s="7" t="s">
        <v>59</v>
      </c>
      <c r="L95" s="16">
        <f>(D90+I90+L90+P90+R90+V90)/R94</f>
        <v>10.88513910946415</v>
      </c>
      <c r="O95" s="5"/>
      <c r="P95" s="5"/>
      <c r="S95" s="69"/>
      <c r="T95" s="4"/>
    </row>
    <row r="96" spans="1:22" ht="17.25" x14ac:dyDescent="0.25">
      <c r="C96" s="5"/>
      <c r="D96" s="4"/>
      <c r="E96" s="4"/>
      <c r="F96" s="4"/>
      <c r="G96" s="5"/>
      <c r="H96" s="5"/>
      <c r="I96" s="5"/>
      <c r="K96" s="17" t="s">
        <v>60</v>
      </c>
      <c r="L96" s="18">
        <f>(D90+I90+L90)/R94</f>
        <v>2.714663843303335</v>
      </c>
      <c r="O96" s="5"/>
      <c r="P96" s="5"/>
      <c r="S96" s="5"/>
    </row>
    <row r="97" spans="1:22" ht="17.25" x14ac:dyDescent="0.25">
      <c r="C97" s="5"/>
      <c r="D97" s="4"/>
      <c r="E97" s="4"/>
      <c r="F97" s="4"/>
      <c r="G97" s="5"/>
      <c r="H97" s="5"/>
      <c r="I97" s="5"/>
      <c r="K97" s="19" t="s">
        <v>61</v>
      </c>
      <c r="L97" s="20">
        <f>(P90+V90)/R94</f>
        <v>8.170475266160814</v>
      </c>
      <c r="M97" s="5"/>
      <c r="N97" s="115" t="s">
        <v>131</v>
      </c>
      <c r="O97" s="17">
        <f>G88/N88*1000</f>
        <v>0.4</v>
      </c>
      <c r="P97" s="5"/>
      <c r="U97" s="5"/>
      <c r="V97" s="5"/>
    </row>
    <row r="98" spans="1:22" x14ac:dyDescent="0.25">
      <c r="C98" s="8"/>
      <c r="D98"/>
      <c r="E98" s="4"/>
      <c r="F98" s="4"/>
      <c r="G98" s="5"/>
      <c r="H98" s="5"/>
      <c r="I98" s="5"/>
      <c r="K98" s="5"/>
      <c r="L98" s="5"/>
      <c r="M98" s="5"/>
      <c r="N98" s="5"/>
      <c r="O98" s="5"/>
      <c r="P98" s="5"/>
      <c r="Q98" s="5"/>
      <c r="R98" s="5"/>
      <c r="S98" s="5"/>
      <c r="T98" s="5"/>
      <c r="U98" s="5"/>
      <c r="V98" s="5"/>
    </row>
    <row r="99" spans="1:22" x14ac:dyDescent="0.25">
      <c r="B99" s="5"/>
      <c r="C99" s="8" t="s">
        <v>26</v>
      </c>
    </row>
    <row r="100" spans="1:22" ht="32.25" x14ac:dyDescent="0.25">
      <c r="C100" s="23" t="s">
        <v>13</v>
      </c>
      <c r="D100" s="26" t="s">
        <v>21</v>
      </c>
      <c r="E100" s="26" t="s">
        <v>32</v>
      </c>
      <c r="F100" s="23" t="s">
        <v>12</v>
      </c>
      <c r="G100" s="23" t="s">
        <v>15</v>
      </c>
      <c r="H100" s="24" t="s">
        <v>1</v>
      </c>
      <c r="I100" s="25" t="s">
        <v>25</v>
      </c>
      <c r="J100" s="23" t="s">
        <v>2</v>
      </c>
      <c r="K100" s="26" t="s">
        <v>32</v>
      </c>
      <c r="L100" s="26" t="s">
        <v>22</v>
      </c>
      <c r="M100" s="25" t="s">
        <v>7</v>
      </c>
      <c r="N100" s="25" t="s">
        <v>16</v>
      </c>
      <c r="O100" s="25" t="s">
        <v>17</v>
      </c>
      <c r="P100" s="25" t="s">
        <v>18</v>
      </c>
      <c r="Q100" s="26" t="s">
        <v>9</v>
      </c>
      <c r="R100" s="26" t="s">
        <v>23</v>
      </c>
      <c r="S100" s="25" t="s">
        <v>8</v>
      </c>
      <c r="T100" s="25" t="s">
        <v>19</v>
      </c>
      <c r="U100" s="25" t="s">
        <v>20</v>
      </c>
      <c r="V100" s="25" t="s">
        <v>24</v>
      </c>
    </row>
    <row r="101" spans="1:22" ht="30" x14ac:dyDescent="0.25">
      <c r="A101" t="s">
        <v>54</v>
      </c>
      <c r="C101" s="123" t="s">
        <v>132</v>
      </c>
      <c r="D101" s="10">
        <f>0.023*E101</f>
        <v>7.1477099999999991</v>
      </c>
      <c r="E101" s="10">
        <v>310.77</v>
      </c>
      <c r="F101" s="10">
        <v>1</v>
      </c>
      <c r="G101" s="29">
        <f>D101/E101</f>
        <v>2.3E-2</v>
      </c>
      <c r="H101" s="9" t="s">
        <v>36</v>
      </c>
      <c r="I101" s="77">
        <f>G101*0.1*249.09</f>
        <v>0.57290699999999994</v>
      </c>
      <c r="J101" s="10" t="s">
        <v>31</v>
      </c>
      <c r="K101" s="10">
        <v>262.29000000000002</v>
      </c>
      <c r="L101" s="99">
        <f>K101*G102</f>
        <v>7.2392040000000009</v>
      </c>
      <c r="M101" s="9" t="s">
        <v>30</v>
      </c>
      <c r="N101" s="9">
        <v>57.5</v>
      </c>
      <c r="O101" s="9">
        <v>0.88900000000000001</v>
      </c>
      <c r="P101" s="13">
        <f>N101*O101</f>
        <v>51.1175</v>
      </c>
      <c r="Q101" s="10"/>
      <c r="R101" s="10"/>
      <c r="S101" s="9"/>
      <c r="T101" s="9"/>
      <c r="U101" s="9"/>
      <c r="V101" s="13">
        <f>T101*U101</f>
        <v>0</v>
      </c>
    </row>
    <row r="102" spans="1:22" x14ac:dyDescent="0.25">
      <c r="C102" s="10" t="s">
        <v>34</v>
      </c>
      <c r="D102" s="10">
        <f>E102*G102</f>
        <v>2.984664</v>
      </c>
      <c r="E102" s="10">
        <v>108.14</v>
      </c>
      <c r="F102" s="10">
        <v>1.2</v>
      </c>
      <c r="G102" s="29">
        <f>G101*F102</f>
        <v>2.76E-2</v>
      </c>
      <c r="H102" s="1" t="s">
        <v>95</v>
      </c>
      <c r="I102" s="1">
        <f>G101*0.1*568.37</f>
        <v>1.3072509999999999</v>
      </c>
      <c r="J102" s="10"/>
      <c r="K102" s="10"/>
      <c r="L102" s="99"/>
      <c r="M102" s="1"/>
      <c r="N102" s="3"/>
      <c r="O102" s="3"/>
      <c r="P102" s="13">
        <f t="shared" ref="P102" si="5">N102*O102</f>
        <v>0</v>
      </c>
      <c r="Q102" s="10"/>
      <c r="R102" s="10"/>
      <c r="S102" s="9"/>
      <c r="T102" s="9"/>
      <c r="U102" s="9"/>
      <c r="V102" s="13">
        <f>T102*U102</f>
        <v>0</v>
      </c>
    </row>
    <row r="103" spans="1:22" x14ac:dyDescent="0.25">
      <c r="C103" s="12" t="s">
        <v>4</v>
      </c>
      <c r="D103" s="13">
        <f>SUM(D101:D102)</f>
        <v>10.132373999999999</v>
      </c>
      <c r="E103" s="13">
        <f>SUM(E101:E102)</f>
        <v>418.90999999999997</v>
      </c>
      <c r="F103" s="12"/>
      <c r="G103" s="29">
        <f>SUM(G101:G102)</f>
        <v>5.0599999999999999E-2</v>
      </c>
      <c r="I103" s="32">
        <f>SUM(I101:I102)</f>
        <v>1.8801579999999998</v>
      </c>
      <c r="L103" s="105">
        <f>SUM(L101:L102)</f>
        <v>7.2392040000000009</v>
      </c>
      <c r="P103" s="32">
        <f>SUM(P101:P102)</f>
        <v>51.1175</v>
      </c>
      <c r="R103" s="32">
        <f>SUM(R101:R102)</f>
        <v>0</v>
      </c>
      <c r="V103" s="32">
        <f>SUM(V101:V102)</f>
        <v>0</v>
      </c>
    </row>
    <row r="104" spans="1:22" x14ac:dyDescent="0.25">
      <c r="C104" s="5"/>
      <c r="D104" s="4"/>
      <c r="E104" s="4"/>
      <c r="F104" s="4"/>
      <c r="G104" s="5"/>
      <c r="H104" s="5"/>
      <c r="I104" s="5"/>
      <c r="M104" s="5"/>
      <c r="N104" s="5"/>
      <c r="O104" s="5"/>
      <c r="P104" s="5"/>
      <c r="Q104" s="5"/>
      <c r="R104" s="5"/>
      <c r="S104" s="5"/>
      <c r="T104" s="5"/>
      <c r="U104" s="5"/>
      <c r="V104" s="5"/>
    </row>
    <row r="105" spans="1:22" x14ac:dyDescent="0.25">
      <c r="C105" s="5"/>
      <c r="D105" s="4"/>
      <c r="E105" s="4"/>
      <c r="F105" s="4"/>
      <c r="G105" s="5"/>
      <c r="H105" s="5"/>
      <c r="K105" s="14" t="s">
        <v>56</v>
      </c>
      <c r="L105" s="66">
        <f>(T107/G101)*100</f>
        <v>90</v>
      </c>
      <c r="O105" s="5"/>
      <c r="P105" s="5"/>
      <c r="Q105" s="5"/>
      <c r="R105" s="5"/>
      <c r="S105" s="5"/>
    </row>
    <row r="106" spans="1:22" x14ac:dyDescent="0.25">
      <c r="C106" s="5"/>
      <c r="D106" s="4"/>
      <c r="E106" s="4"/>
      <c r="F106" s="4"/>
      <c r="G106" s="5"/>
      <c r="H106" s="5"/>
      <c r="K106" s="7" t="s">
        <v>57</v>
      </c>
      <c r="L106" s="65">
        <f>(S107/(E103)*100)</f>
        <v>95.700747177197968</v>
      </c>
      <c r="R106" s="6" t="s">
        <v>10</v>
      </c>
      <c r="S106" s="6" t="s">
        <v>11</v>
      </c>
      <c r="T106" s="6" t="s">
        <v>0</v>
      </c>
    </row>
    <row r="107" spans="1:22" x14ac:dyDescent="0.25">
      <c r="C107" s="5"/>
      <c r="D107" s="4"/>
      <c r="E107" s="4"/>
      <c r="F107" s="4"/>
      <c r="G107" s="5"/>
      <c r="H107" s="5"/>
      <c r="K107" s="14" t="s">
        <v>58</v>
      </c>
      <c r="L107" s="66">
        <f>(R107/D103)*100</f>
        <v>81.902128760742556</v>
      </c>
      <c r="P107" s="5"/>
      <c r="Q107" s="6" t="s">
        <v>3</v>
      </c>
      <c r="R107" s="11">
        <f>S107*T107</f>
        <v>8.2986299999999993</v>
      </c>
      <c r="S107" s="11">
        <v>400.9</v>
      </c>
      <c r="T107" s="31">
        <f>G101*0.9</f>
        <v>2.07E-2</v>
      </c>
    </row>
    <row r="108" spans="1:22" ht="17.25" x14ac:dyDescent="0.25">
      <c r="C108" s="5"/>
      <c r="D108" s="4"/>
      <c r="E108" s="4"/>
      <c r="F108" s="4"/>
      <c r="G108" s="5"/>
      <c r="H108" s="5"/>
      <c r="K108" s="7" t="s">
        <v>59</v>
      </c>
      <c r="L108" s="16">
        <f>(D103+I103+L103+P103+R103+V103)/R107</f>
        <v>8.4796208530805703</v>
      </c>
      <c r="O108" s="5"/>
      <c r="P108" s="5"/>
      <c r="S108" s="69"/>
      <c r="T108" s="4"/>
    </row>
    <row r="109" spans="1:22" ht="17.25" x14ac:dyDescent="0.25">
      <c r="C109" s="5"/>
      <c r="D109" s="4"/>
      <c r="E109" s="4"/>
      <c r="F109" s="4"/>
      <c r="G109" s="5"/>
      <c r="H109" s="5"/>
      <c r="I109" s="5"/>
      <c r="K109" s="17" t="s">
        <v>60</v>
      </c>
      <c r="L109" s="18">
        <f>(D103+I103+L103)/R107</f>
        <v>2.3198691832266292</v>
      </c>
      <c r="O109" s="5"/>
      <c r="P109" s="5"/>
      <c r="S109" s="5"/>
    </row>
    <row r="110" spans="1:22" ht="17.25" x14ac:dyDescent="0.25">
      <c r="C110" s="5"/>
      <c r="D110" s="4"/>
      <c r="E110" s="4"/>
      <c r="F110" s="4"/>
      <c r="G110" s="5"/>
      <c r="H110" s="5"/>
      <c r="I110" s="5"/>
      <c r="K110" s="19" t="s">
        <v>61</v>
      </c>
      <c r="L110" s="20">
        <f>(P103+V103)/R107</f>
        <v>6.1597516698539403</v>
      </c>
      <c r="M110" s="5"/>
      <c r="N110" s="115" t="s">
        <v>131</v>
      </c>
      <c r="O110" s="17">
        <f>G101/N101*1000</f>
        <v>0.4</v>
      </c>
      <c r="P110" s="5"/>
      <c r="U110" s="5"/>
      <c r="V110" s="5"/>
    </row>
    <row r="111" spans="1:22" x14ac:dyDescent="0.25">
      <c r="C111" s="8"/>
      <c r="D111"/>
      <c r="E111" s="4"/>
      <c r="F111" s="4"/>
      <c r="G111" s="5"/>
      <c r="H111" s="5"/>
      <c r="I111" s="5"/>
      <c r="K111" s="5"/>
      <c r="L111" s="5"/>
      <c r="M111" s="5"/>
      <c r="N111" s="5"/>
      <c r="O111" s="5"/>
      <c r="P111" s="5"/>
      <c r="Q111" s="5"/>
      <c r="R111" s="5"/>
      <c r="S111" s="5"/>
      <c r="T111" s="5"/>
      <c r="U111" s="5"/>
      <c r="V111" s="5"/>
    </row>
    <row r="112" spans="1:22" x14ac:dyDescent="0.25">
      <c r="B112" s="5"/>
      <c r="C112" s="8" t="s">
        <v>26</v>
      </c>
    </row>
    <row r="113" spans="1:22" ht="32.25" x14ac:dyDescent="0.25">
      <c r="C113" s="23" t="s">
        <v>13</v>
      </c>
      <c r="D113" s="26" t="s">
        <v>21</v>
      </c>
      <c r="E113" s="26" t="s">
        <v>32</v>
      </c>
      <c r="F113" s="23" t="s">
        <v>12</v>
      </c>
      <c r="G113" s="23" t="s">
        <v>15</v>
      </c>
      <c r="H113" s="24" t="s">
        <v>1</v>
      </c>
      <c r="I113" s="25" t="s">
        <v>25</v>
      </c>
      <c r="J113" s="23" t="s">
        <v>2</v>
      </c>
      <c r="K113" s="26" t="s">
        <v>32</v>
      </c>
      <c r="L113" s="26" t="s">
        <v>22</v>
      </c>
      <c r="M113" s="25" t="s">
        <v>7</v>
      </c>
      <c r="N113" s="25" t="s">
        <v>16</v>
      </c>
      <c r="O113" s="25" t="s">
        <v>17</v>
      </c>
      <c r="P113" s="25" t="s">
        <v>18</v>
      </c>
      <c r="Q113" s="26" t="s">
        <v>9</v>
      </c>
      <c r="R113" s="26" t="s">
        <v>23</v>
      </c>
      <c r="S113" s="25" t="s">
        <v>8</v>
      </c>
      <c r="T113" s="25" t="s">
        <v>19</v>
      </c>
      <c r="U113" s="25" t="s">
        <v>20</v>
      </c>
      <c r="V113" s="25" t="s">
        <v>24</v>
      </c>
    </row>
    <row r="114" spans="1:22" x14ac:dyDescent="0.25">
      <c r="A114" t="s">
        <v>55</v>
      </c>
      <c r="C114" s="121" t="s">
        <v>50</v>
      </c>
      <c r="D114" s="10">
        <f>0.023*E114</f>
        <v>10.131499999999999</v>
      </c>
      <c r="E114" s="10">
        <v>440.5</v>
      </c>
      <c r="F114" s="10">
        <v>1</v>
      </c>
      <c r="G114" s="29">
        <f>D114/E114</f>
        <v>2.2999999999999996E-2</v>
      </c>
      <c r="H114" s="9" t="s">
        <v>36</v>
      </c>
      <c r="I114" s="77">
        <f>G114*0.1*249.09</f>
        <v>0.57290699999999994</v>
      </c>
      <c r="J114" s="10" t="s">
        <v>31</v>
      </c>
      <c r="K114" s="10">
        <v>262.29000000000002</v>
      </c>
      <c r="L114" s="99">
        <f>K114*G115</f>
        <v>7.239204</v>
      </c>
      <c r="M114" s="9" t="s">
        <v>30</v>
      </c>
      <c r="N114" s="9">
        <v>57.5</v>
      </c>
      <c r="O114" s="9">
        <v>0.88900000000000001</v>
      </c>
      <c r="P114" s="13">
        <f>N114*O114</f>
        <v>51.1175</v>
      </c>
      <c r="Q114" s="10"/>
      <c r="R114" s="10"/>
      <c r="S114" s="9"/>
      <c r="T114" s="9"/>
      <c r="U114" s="9"/>
      <c r="V114" s="13">
        <f>T114*U114</f>
        <v>0</v>
      </c>
    </row>
    <row r="115" spans="1:22" x14ac:dyDescent="0.25">
      <c r="C115" s="10" t="s">
        <v>34</v>
      </c>
      <c r="D115" s="10">
        <f>E115*G115</f>
        <v>2.9846639999999995</v>
      </c>
      <c r="E115" s="10">
        <v>108.14</v>
      </c>
      <c r="F115" s="10">
        <v>1.2</v>
      </c>
      <c r="G115" s="29">
        <f>G114*F115</f>
        <v>2.7599999999999996E-2</v>
      </c>
      <c r="H115" s="1" t="s">
        <v>95</v>
      </c>
      <c r="I115" s="1">
        <f>G114*0.1*568.37</f>
        <v>1.3072509999999997</v>
      </c>
      <c r="J115" s="10"/>
      <c r="K115" s="10"/>
      <c r="L115" s="99"/>
      <c r="M115" s="1"/>
      <c r="N115" s="3"/>
      <c r="O115" s="3"/>
      <c r="P115" s="13">
        <f t="shared" ref="P115" si="6">N115*O115</f>
        <v>0</v>
      </c>
      <c r="Q115" s="10"/>
      <c r="R115" s="10"/>
      <c r="S115" s="9"/>
      <c r="T115" s="9"/>
      <c r="U115" s="9"/>
      <c r="V115" s="13">
        <f>T115*U115</f>
        <v>0</v>
      </c>
    </row>
    <row r="116" spans="1:22" x14ac:dyDescent="0.25">
      <c r="C116" s="12" t="s">
        <v>4</v>
      </c>
      <c r="D116" s="13">
        <f>SUM(D114:D115)</f>
        <v>13.116163999999998</v>
      </c>
      <c r="E116" s="13">
        <f>SUM(E114:E115)</f>
        <v>548.64</v>
      </c>
      <c r="F116" s="12"/>
      <c r="G116" s="29">
        <f>SUM(G114:G115)</f>
        <v>5.0599999999999992E-2</v>
      </c>
      <c r="I116" s="32">
        <f>SUM(I114:I115)</f>
        <v>1.8801579999999998</v>
      </c>
      <c r="L116" s="105">
        <f>SUM(L114:L115)</f>
        <v>7.239204</v>
      </c>
      <c r="P116" s="32">
        <f>SUM(P114:P115)</f>
        <v>51.1175</v>
      </c>
      <c r="R116" s="32">
        <f>SUM(R114:R115)</f>
        <v>0</v>
      </c>
      <c r="V116" s="32">
        <f>SUM(V114:V115)</f>
        <v>0</v>
      </c>
    </row>
    <row r="117" spans="1:22" x14ac:dyDescent="0.25">
      <c r="C117" s="5"/>
      <c r="D117" s="4"/>
      <c r="E117" s="4"/>
      <c r="F117" s="4"/>
      <c r="G117" s="5"/>
      <c r="H117" s="5"/>
      <c r="I117" s="5"/>
      <c r="M117" s="5"/>
      <c r="N117" s="5"/>
      <c r="O117" s="5"/>
      <c r="P117" s="5"/>
      <c r="Q117" s="5"/>
      <c r="R117" s="5"/>
      <c r="S117" s="5"/>
      <c r="T117" s="5"/>
      <c r="U117" s="5"/>
      <c r="V117" s="5"/>
    </row>
    <row r="118" spans="1:22" x14ac:dyDescent="0.25">
      <c r="C118" s="5"/>
      <c r="D118" s="4"/>
      <c r="E118" s="4"/>
      <c r="F118" s="4"/>
      <c r="G118" s="5"/>
      <c r="H118" s="5"/>
      <c r="K118" s="14" t="s">
        <v>56</v>
      </c>
      <c r="L118" s="66">
        <f>(T120/G114)*100</f>
        <v>90</v>
      </c>
      <c r="O118" s="5"/>
      <c r="P118" s="5"/>
      <c r="Q118" s="5"/>
      <c r="R118" s="5"/>
      <c r="S118" s="5"/>
    </row>
    <row r="119" spans="1:22" x14ac:dyDescent="0.25">
      <c r="C119" s="5"/>
      <c r="D119" s="4"/>
      <c r="E119" s="4"/>
      <c r="F119" s="4"/>
      <c r="G119" s="5"/>
      <c r="H119" s="5"/>
      <c r="K119" s="7" t="s">
        <v>57</v>
      </c>
      <c r="L119" s="65">
        <f>(S120/(E116)*100)</f>
        <v>96.715514727325754</v>
      </c>
      <c r="R119" s="6" t="s">
        <v>10</v>
      </c>
      <c r="S119" s="6" t="s">
        <v>11</v>
      </c>
      <c r="T119" s="6" t="s">
        <v>0</v>
      </c>
    </row>
    <row r="120" spans="1:22" x14ac:dyDescent="0.25">
      <c r="C120" s="5"/>
      <c r="D120" s="4"/>
      <c r="E120" s="4"/>
      <c r="F120" s="4"/>
      <c r="G120" s="5"/>
      <c r="H120" s="5"/>
      <c r="K120" s="14" t="s">
        <v>58</v>
      </c>
      <c r="L120" s="66">
        <f>(R120/D116)*100</f>
        <v>83.742731487651426</v>
      </c>
      <c r="P120" s="5"/>
      <c r="Q120" s="6" t="s">
        <v>3</v>
      </c>
      <c r="R120" s="11">
        <f>S120*T120</f>
        <v>10.983833999999998</v>
      </c>
      <c r="S120" s="11">
        <v>530.62</v>
      </c>
      <c r="T120" s="31">
        <f>G114*0.9</f>
        <v>2.0699999999999996E-2</v>
      </c>
    </row>
    <row r="121" spans="1:22" ht="17.25" x14ac:dyDescent="0.25">
      <c r="C121" s="5"/>
      <c r="D121" s="4"/>
      <c r="E121" s="4"/>
      <c r="F121" s="4"/>
      <c r="G121" s="5"/>
      <c r="H121" s="5"/>
      <c r="K121" s="7" t="s">
        <v>59</v>
      </c>
      <c r="L121" s="16">
        <f>(D116+I116+L116+P116+R116+V116)/R120</f>
        <v>6.6782715397920267</v>
      </c>
      <c r="O121" s="5"/>
      <c r="P121" s="5"/>
      <c r="S121" s="69"/>
      <c r="T121" s="4"/>
    </row>
    <row r="122" spans="1:22" ht="17.25" x14ac:dyDescent="0.25">
      <c r="C122" s="5"/>
      <c r="D122" s="4"/>
      <c r="E122" s="4"/>
      <c r="F122" s="4"/>
      <c r="G122" s="5"/>
      <c r="H122" s="5"/>
      <c r="I122" s="5"/>
      <c r="K122" s="17" t="s">
        <v>60</v>
      </c>
      <c r="L122" s="18">
        <f>(D116+I116+L116)/R120</f>
        <v>2.024386566657872</v>
      </c>
      <c r="O122" s="5"/>
      <c r="P122" s="5"/>
      <c r="S122" s="5"/>
    </row>
    <row r="123" spans="1:22" ht="17.25" x14ac:dyDescent="0.25">
      <c r="C123" s="5"/>
      <c r="D123" s="4"/>
      <c r="E123" s="4"/>
      <c r="F123" s="4"/>
      <c r="G123" s="5"/>
      <c r="H123" s="5"/>
      <c r="I123" s="5"/>
      <c r="K123" s="19" t="s">
        <v>61</v>
      </c>
      <c r="L123" s="20">
        <f>(P116+V116)/R120</f>
        <v>4.6538849731341543</v>
      </c>
      <c r="M123" s="5"/>
      <c r="N123" s="115" t="s">
        <v>131</v>
      </c>
      <c r="O123" s="17">
        <f>G114/N114*1000</f>
        <v>0.39999999999999991</v>
      </c>
      <c r="P123" s="5"/>
      <c r="U123" s="5"/>
      <c r="V123" s="5"/>
    </row>
    <row r="124" spans="1:22" x14ac:dyDescent="0.25">
      <c r="C124" s="8"/>
      <c r="D124"/>
      <c r="E124" s="4"/>
      <c r="F124" s="4"/>
      <c r="G124" s="5"/>
      <c r="H124" s="5"/>
      <c r="I124" s="5"/>
      <c r="K124" s="5"/>
      <c r="L124" s="5"/>
      <c r="M124" s="5"/>
      <c r="N124" s="5"/>
      <c r="O124" s="5"/>
      <c r="P124" s="5"/>
      <c r="Q124" s="5"/>
      <c r="R124" s="5"/>
      <c r="S124" s="5"/>
      <c r="T124" s="5"/>
      <c r="U124" s="5"/>
      <c r="V124" s="5"/>
    </row>
    <row r="125" spans="1:22" x14ac:dyDescent="0.25">
      <c r="C125" s="8"/>
      <c r="D125"/>
      <c r="E125" s="4"/>
      <c r="F125" s="4"/>
      <c r="G125" s="5"/>
      <c r="H125" s="5"/>
      <c r="I125" s="5"/>
      <c r="M125" s="5"/>
      <c r="N125" s="5"/>
      <c r="O125" s="5"/>
      <c r="P125" s="5"/>
      <c r="Q125" s="5"/>
      <c r="R125" s="5"/>
      <c r="S125" s="5"/>
      <c r="T125" s="5"/>
      <c r="U125" s="5"/>
      <c r="V125" s="5"/>
    </row>
    <row r="126" spans="1:22" s="41" customFormat="1" x14ac:dyDescent="0.25">
      <c r="A126" s="40" t="s">
        <v>121</v>
      </c>
      <c r="D126" s="42"/>
      <c r="E126" s="42"/>
      <c r="F126" s="42"/>
    </row>
    <row r="127" spans="1:22" x14ac:dyDescent="0.25">
      <c r="B127" s="5"/>
      <c r="C127" s="8" t="s">
        <v>26</v>
      </c>
    </row>
    <row r="128" spans="1:22" ht="32.25" x14ac:dyDescent="0.25">
      <c r="C128" s="23" t="s">
        <v>13</v>
      </c>
      <c r="D128" s="26" t="s">
        <v>21</v>
      </c>
      <c r="E128" s="26" t="s">
        <v>32</v>
      </c>
      <c r="F128" s="23" t="s">
        <v>12</v>
      </c>
      <c r="G128" s="23" t="s">
        <v>15</v>
      </c>
      <c r="H128" s="24" t="s">
        <v>1</v>
      </c>
      <c r="I128" s="25" t="s">
        <v>25</v>
      </c>
      <c r="J128" s="23" t="s">
        <v>2</v>
      </c>
      <c r="K128" s="26" t="s">
        <v>32</v>
      </c>
      <c r="L128" s="26" t="s">
        <v>22</v>
      </c>
      <c r="M128" s="25" t="s">
        <v>7</v>
      </c>
      <c r="N128" s="25" t="s">
        <v>16</v>
      </c>
      <c r="O128" s="25" t="s">
        <v>17</v>
      </c>
      <c r="P128" s="25" t="s">
        <v>18</v>
      </c>
      <c r="Q128" s="26" t="s">
        <v>9</v>
      </c>
      <c r="R128" s="26" t="s">
        <v>23</v>
      </c>
      <c r="S128" s="25" t="s">
        <v>8</v>
      </c>
      <c r="T128" s="25" t="s">
        <v>19</v>
      </c>
      <c r="U128" s="25" t="s">
        <v>20</v>
      </c>
      <c r="V128" s="25" t="s">
        <v>24</v>
      </c>
    </row>
    <row r="129" spans="1:22" x14ac:dyDescent="0.25">
      <c r="A129" t="s">
        <v>51</v>
      </c>
      <c r="C129" s="121" t="s">
        <v>28</v>
      </c>
      <c r="D129" s="10">
        <f>0.023*E129</f>
        <v>2.8087599999999999</v>
      </c>
      <c r="E129" s="10">
        <v>122.12</v>
      </c>
      <c r="F129" s="10">
        <v>1</v>
      </c>
      <c r="G129" s="12">
        <f>D129/E129</f>
        <v>2.3E-2</v>
      </c>
      <c r="H129" s="9" t="s">
        <v>36</v>
      </c>
      <c r="I129" s="77">
        <f>G129*0.1*249.09</f>
        <v>0.57290699999999994</v>
      </c>
      <c r="J129" s="10" t="s">
        <v>31</v>
      </c>
      <c r="K129" s="10">
        <v>262.29000000000002</v>
      </c>
      <c r="L129" s="99">
        <f>K129*G130</f>
        <v>7.2392040000000009</v>
      </c>
      <c r="M129" s="9" t="s">
        <v>30</v>
      </c>
      <c r="N129" s="9">
        <v>57.5</v>
      </c>
      <c r="O129" s="9">
        <v>0.88900000000000001</v>
      </c>
      <c r="P129" s="13">
        <f>N129*O129</f>
        <v>51.1175</v>
      </c>
      <c r="Q129" s="10"/>
      <c r="R129" s="10"/>
      <c r="S129" s="9"/>
      <c r="T129" s="9"/>
      <c r="U129" s="9"/>
      <c r="V129" s="13">
        <f>T129*U129</f>
        <v>0</v>
      </c>
    </row>
    <row r="130" spans="1:22" x14ac:dyDescent="0.25">
      <c r="C130" s="10" t="s">
        <v>34</v>
      </c>
      <c r="D130" s="10">
        <f>E130*G130</f>
        <v>2.984664</v>
      </c>
      <c r="E130" s="10">
        <v>108.14</v>
      </c>
      <c r="F130" s="10">
        <v>1.2</v>
      </c>
      <c r="G130" s="12">
        <f>G129*F130</f>
        <v>2.76E-2</v>
      </c>
      <c r="H130" s="1" t="s">
        <v>95</v>
      </c>
      <c r="I130" s="1">
        <f>G129*0.1*568.37</f>
        <v>1.3072509999999999</v>
      </c>
      <c r="J130" s="10"/>
      <c r="K130" s="10"/>
      <c r="L130" s="99"/>
      <c r="M130" s="1"/>
      <c r="N130" s="3"/>
      <c r="O130" s="3"/>
      <c r="P130" s="13">
        <f t="shared" ref="P130" si="7">N130*O130</f>
        <v>0</v>
      </c>
      <c r="Q130" s="10"/>
      <c r="R130" s="10"/>
      <c r="S130" s="9"/>
      <c r="T130" s="9"/>
      <c r="U130" s="9"/>
      <c r="V130" s="13">
        <f>T130*U130</f>
        <v>0</v>
      </c>
    </row>
    <row r="131" spans="1:22" x14ac:dyDescent="0.25">
      <c r="C131" s="12" t="s">
        <v>4</v>
      </c>
      <c r="D131" s="13">
        <f>SUM(D129:D130)</f>
        <v>5.7934239999999999</v>
      </c>
      <c r="E131" s="13">
        <f>SUM(E129:E130)</f>
        <v>230.26</v>
      </c>
      <c r="F131" s="12"/>
      <c r="G131" s="12">
        <f>SUM(G129:G130)</f>
        <v>5.0599999999999999E-2</v>
      </c>
      <c r="I131" s="32">
        <f>SUM(I129:I130)</f>
        <v>1.8801579999999998</v>
      </c>
      <c r="L131" s="105">
        <f>SUM(L129:L130)</f>
        <v>7.2392040000000009</v>
      </c>
      <c r="P131" s="32">
        <f>SUM(P129:P130)</f>
        <v>51.1175</v>
      </c>
      <c r="R131" s="32">
        <f>SUM(R129:R130)</f>
        <v>0</v>
      </c>
      <c r="V131" s="32">
        <f>SUM(V129:V130)</f>
        <v>0</v>
      </c>
    </row>
    <row r="132" spans="1:22" x14ac:dyDescent="0.25">
      <c r="C132" s="5"/>
      <c r="D132" s="4"/>
      <c r="E132" s="4"/>
      <c r="F132" s="4"/>
      <c r="G132" s="5"/>
      <c r="H132" s="5"/>
      <c r="I132" s="5"/>
      <c r="M132" s="5"/>
      <c r="N132" s="5"/>
      <c r="O132" s="5"/>
      <c r="P132" s="5"/>
      <c r="Q132" s="5"/>
      <c r="R132" s="5"/>
      <c r="S132" s="5"/>
      <c r="T132" s="5"/>
      <c r="U132" s="5"/>
      <c r="V132" s="5"/>
    </row>
    <row r="133" spans="1:22" x14ac:dyDescent="0.25">
      <c r="C133" s="5"/>
      <c r="D133" s="4"/>
      <c r="E133" s="4"/>
      <c r="F133" s="4"/>
      <c r="G133" s="5"/>
      <c r="H133" s="5"/>
      <c r="K133" s="14" t="s">
        <v>56</v>
      </c>
      <c r="L133" s="66">
        <f>(T135/G129)*100</f>
        <v>80</v>
      </c>
      <c r="O133" s="5"/>
      <c r="P133" s="5"/>
      <c r="Q133" s="5"/>
      <c r="R133" s="5"/>
      <c r="S133" s="5"/>
    </row>
    <row r="134" spans="1:22" x14ac:dyDescent="0.25">
      <c r="C134" s="5"/>
      <c r="D134" s="4"/>
      <c r="E134" s="4"/>
      <c r="F134" s="4"/>
      <c r="G134" s="5"/>
      <c r="H134" s="5"/>
      <c r="K134" s="7" t="s">
        <v>57</v>
      </c>
      <c r="L134" s="65">
        <f>(S135/(E131)*100)</f>
        <v>92.178407018153393</v>
      </c>
      <c r="R134" s="6" t="s">
        <v>10</v>
      </c>
      <c r="S134" s="6" t="s">
        <v>11</v>
      </c>
      <c r="T134" s="6" t="s">
        <v>0</v>
      </c>
    </row>
    <row r="135" spans="1:22" x14ac:dyDescent="0.25">
      <c r="C135" s="5"/>
      <c r="D135" s="4"/>
      <c r="E135" s="4"/>
      <c r="F135" s="4"/>
      <c r="G135" s="5"/>
      <c r="H135" s="5"/>
      <c r="K135" s="14" t="s">
        <v>58</v>
      </c>
      <c r="L135" s="66">
        <f>(R135/D131)*100</f>
        <v>67.410912786635322</v>
      </c>
      <c r="P135" s="5"/>
      <c r="Q135" s="6" t="s">
        <v>3</v>
      </c>
      <c r="R135" s="11">
        <f>S135*T135</f>
        <v>3.9053999999999998</v>
      </c>
      <c r="S135" s="11">
        <v>212.25</v>
      </c>
      <c r="T135" s="31">
        <f>G129*0.8</f>
        <v>1.84E-2</v>
      </c>
    </row>
    <row r="136" spans="1:22" ht="17.25" x14ac:dyDescent="0.25">
      <c r="C136" s="5"/>
      <c r="D136" s="4"/>
      <c r="E136" s="4"/>
      <c r="F136" s="4"/>
      <c r="G136" s="5"/>
      <c r="H136" s="5"/>
      <c r="K136" s="7" t="s">
        <v>59</v>
      </c>
      <c r="L136" s="16">
        <f>(D131+I131+L131+P131+R131+V131)/R135</f>
        <v>16.907432273262664</v>
      </c>
      <c r="O136" s="5"/>
      <c r="P136" s="5"/>
      <c r="S136" s="69"/>
      <c r="T136" s="4"/>
    </row>
    <row r="137" spans="1:22" ht="17.25" x14ac:dyDescent="0.25">
      <c r="C137" s="5"/>
      <c r="D137" s="4"/>
      <c r="E137" s="4"/>
      <c r="F137" s="4"/>
      <c r="G137" s="5"/>
      <c r="H137" s="5"/>
      <c r="I137" s="5"/>
      <c r="K137" s="17" t="s">
        <v>60</v>
      </c>
      <c r="L137" s="18">
        <f>(D131+I131+L131)/R135</f>
        <v>3.818504122497056</v>
      </c>
      <c r="O137" s="5"/>
      <c r="P137" s="5"/>
      <c r="S137" s="5"/>
    </row>
    <row r="138" spans="1:22" ht="17.25" x14ac:dyDescent="0.25">
      <c r="C138" s="5"/>
      <c r="D138" s="4"/>
      <c r="E138" s="4"/>
      <c r="F138" s="4"/>
      <c r="G138" s="5"/>
      <c r="H138" s="5"/>
      <c r="I138" s="5"/>
      <c r="K138" s="19" t="s">
        <v>61</v>
      </c>
      <c r="L138" s="20">
        <f>(P131+V131)/R135</f>
        <v>13.088928150765607</v>
      </c>
      <c r="M138" s="5"/>
      <c r="N138" s="115" t="s">
        <v>131</v>
      </c>
      <c r="O138" s="17">
        <f>G129/N129*1000</f>
        <v>0.4</v>
      </c>
      <c r="P138" s="5"/>
      <c r="U138" s="5"/>
      <c r="V138" s="5"/>
    </row>
    <row r="139" spans="1:22" x14ac:dyDescent="0.25">
      <c r="C139" s="8"/>
      <c r="D139"/>
      <c r="E139" s="4"/>
      <c r="F139" s="4"/>
      <c r="G139" s="5"/>
      <c r="H139" s="5"/>
      <c r="I139" s="5"/>
      <c r="K139" s="5"/>
      <c r="L139" s="5"/>
      <c r="M139" s="5"/>
      <c r="N139" s="5"/>
      <c r="O139" s="5"/>
      <c r="P139" s="5"/>
      <c r="Q139" s="5"/>
      <c r="R139" s="5"/>
      <c r="S139" s="5"/>
      <c r="T139" s="5"/>
      <c r="U139" s="5"/>
      <c r="V139" s="5"/>
    </row>
    <row r="140" spans="1:22" x14ac:dyDescent="0.25">
      <c r="B140" s="8"/>
      <c r="C140" s="8" t="s">
        <v>26</v>
      </c>
    </row>
    <row r="141" spans="1:22" ht="32.25" x14ac:dyDescent="0.25">
      <c r="C141" s="23" t="s">
        <v>13</v>
      </c>
      <c r="D141" s="26" t="s">
        <v>21</v>
      </c>
      <c r="E141" s="26" t="s">
        <v>32</v>
      </c>
      <c r="F141" s="23" t="s">
        <v>12</v>
      </c>
      <c r="G141" s="23" t="s">
        <v>15</v>
      </c>
      <c r="H141" s="24" t="s">
        <v>1</v>
      </c>
      <c r="I141" s="25" t="s">
        <v>25</v>
      </c>
      <c r="J141" s="23" t="s">
        <v>2</v>
      </c>
      <c r="K141" s="26" t="s">
        <v>32</v>
      </c>
      <c r="L141" s="26" t="s">
        <v>22</v>
      </c>
      <c r="M141" s="25" t="s">
        <v>7</v>
      </c>
      <c r="N141" s="25" t="s">
        <v>16</v>
      </c>
      <c r="O141" s="25" t="s">
        <v>17</v>
      </c>
      <c r="P141" s="25" t="s">
        <v>18</v>
      </c>
      <c r="Q141" s="26" t="s">
        <v>9</v>
      </c>
      <c r="R141" s="26" t="s">
        <v>23</v>
      </c>
      <c r="S141" s="25" t="s">
        <v>8</v>
      </c>
      <c r="T141" s="25" t="s">
        <v>19</v>
      </c>
      <c r="U141" s="25" t="s">
        <v>20</v>
      </c>
      <c r="V141" s="25" t="s">
        <v>24</v>
      </c>
    </row>
    <row r="142" spans="1:22" x14ac:dyDescent="0.25">
      <c r="A142" t="s">
        <v>52</v>
      </c>
      <c r="C142" s="121" t="s">
        <v>33</v>
      </c>
      <c r="D142" s="10">
        <f>0.023*E142</f>
        <v>3.6011099999999998</v>
      </c>
      <c r="E142" s="10">
        <v>156.57</v>
      </c>
      <c r="F142" s="10">
        <v>1</v>
      </c>
      <c r="G142" s="29">
        <f>D142/E142</f>
        <v>2.3E-2</v>
      </c>
      <c r="H142" s="9" t="s">
        <v>36</v>
      </c>
      <c r="I142" s="77">
        <f>G142*0.1*249.09</f>
        <v>0.57290699999999994</v>
      </c>
      <c r="J142" s="10" t="s">
        <v>31</v>
      </c>
      <c r="K142" s="10">
        <v>262.29000000000002</v>
      </c>
      <c r="L142" s="99">
        <f>K142*G143</f>
        <v>7.2392040000000009</v>
      </c>
      <c r="M142" s="9" t="s">
        <v>30</v>
      </c>
      <c r="N142" s="9">
        <v>57.5</v>
      </c>
      <c r="O142" s="9">
        <v>0.88900000000000001</v>
      </c>
      <c r="P142" s="13">
        <f>N142*O142</f>
        <v>51.1175</v>
      </c>
      <c r="Q142" s="10"/>
      <c r="R142" s="10"/>
      <c r="S142" s="9"/>
      <c r="T142" s="9"/>
      <c r="U142" s="9"/>
      <c r="V142" s="13">
        <f>T142*U142</f>
        <v>0</v>
      </c>
    </row>
    <row r="143" spans="1:22" x14ac:dyDescent="0.25">
      <c r="C143" s="10" t="s">
        <v>34</v>
      </c>
      <c r="D143" s="10">
        <f>E143*G143</f>
        <v>2.984664</v>
      </c>
      <c r="E143" s="10">
        <v>108.14</v>
      </c>
      <c r="F143" s="10">
        <v>1.2</v>
      </c>
      <c r="G143" s="29">
        <f>G142*F143</f>
        <v>2.76E-2</v>
      </c>
      <c r="H143" s="1" t="s">
        <v>95</v>
      </c>
      <c r="I143" s="1">
        <f>G142*0.1*568.37</f>
        <v>1.3072509999999999</v>
      </c>
      <c r="J143" s="10"/>
      <c r="K143" s="10"/>
      <c r="L143" s="99"/>
      <c r="M143" s="1"/>
      <c r="N143" s="3"/>
      <c r="O143" s="3"/>
      <c r="P143" s="13">
        <f t="shared" ref="P143" si="8">N143*O143</f>
        <v>0</v>
      </c>
      <c r="Q143" s="10"/>
      <c r="R143" s="10"/>
      <c r="S143" s="9"/>
      <c r="T143" s="9"/>
      <c r="U143" s="9"/>
      <c r="V143" s="13">
        <f>T143*U143</f>
        <v>0</v>
      </c>
    </row>
    <row r="144" spans="1:22" x14ac:dyDescent="0.25">
      <c r="C144" s="12" t="s">
        <v>4</v>
      </c>
      <c r="D144" s="13">
        <f>SUM(D142:D143)</f>
        <v>6.5857739999999998</v>
      </c>
      <c r="E144" s="13">
        <f>SUM(E142:E143)</f>
        <v>264.70999999999998</v>
      </c>
      <c r="F144" s="12"/>
      <c r="G144" s="29">
        <f>SUM(G142:G143)</f>
        <v>5.0599999999999999E-2</v>
      </c>
      <c r="I144" s="32">
        <f>SUM(I142:I143)</f>
        <v>1.8801579999999998</v>
      </c>
      <c r="L144" s="105">
        <f>SUM(L142:L143)</f>
        <v>7.2392040000000009</v>
      </c>
      <c r="P144" s="32">
        <f>SUM(P142:P143)</f>
        <v>51.1175</v>
      </c>
      <c r="R144" s="32">
        <f>SUM(R142:R143)</f>
        <v>0</v>
      </c>
      <c r="V144" s="32">
        <f>SUM(V142:V143)</f>
        <v>0</v>
      </c>
    </row>
    <row r="145" spans="1:22" x14ac:dyDescent="0.25">
      <c r="C145" s="5"/>
      <c r="D145" s="4"/>
      <c r="E145" s="4"/>
      <c r="F145" s="4"/>
      <c r="G145" s="5"/>
      <c r="H145" s="5"/>
      <c r="I145" s="5"/>
      <c r="M145" s="5"/>
      <c r="N145" s="5"/>
      <c r="O145" s="5"/>
      <c r="P145" s="5"/>
      <c r="Q145" s="5"/>
      <c r="R145" s="5"/>
      <c r="S145" s="5"/>
      <c r="T145" s="5"/>
      <c r="U145" s="5"/>
      <c r="V145" s="5"/>
    </row>
    <row r="146" spans="1:22" x14ac:dyDescent="0.25">
      <c r="B146" s="5"/>
      <c r="C146" s="5"/>
      <c r="D146" s="4"/>
      <c r="E146" s="4"/>
      <c r="F146" s="4"/>
      <c r="G146" s="5"/>
      <c r="H146" s="5"/>
      <c r="K146" s="14" t="s">
        <v>56</v>
      </c>
      <c r="L146" s="66">
        <f>(T148/G142)*100</f>
        <v>80</v>
      </c>
      <c r="O146" s="5"/>
      <c r="P146" s="5"/>
      <c r="Q146" s="5"/>
      <c r="R146" s="5"/>
      <c r="S146" s="5"/>
    </row>
    <row r="147" spans="1:22" x14ac:dyDescent="0.25">
      <c r="B147" s="5"/>
      <c r="C147" s="5"/>
      <c r="D147" s="4"/>
      <c r="E147" s="4"/>
      <c r="F147" s="4"/>
      <c r="G147" s="5"/>
      <c r="H147" s="5"/>
      <c r="K147" s="7" t="s">
        <v>57</v>
      </c>
      <c r="L147" s="65">
        <f>(S148/(E144)*100)</f>
        <v>93.19255033810586</v>
      </c>
      <c r="R147" s="6" t="s">
        <v>10</v>
      </c>
      <c r="S147" s="6" t="s">
        <v>11</v>
      </c>
      <c r="T147" s="6" t="s">
        <v>0</v>
      </c>
    </row>
    <row r="148" spans="1:22" x14ac:dyDescent="0.25">
      <c r="B148" s="5"/>
      <c r="C148" s="5"/>
      <c r="D148" s="4"/>
      <c r="E148" s="4"/>
      <c r="F148" s="4"/>
      <c r="G148" s="5"/>
      <c r="H148" s="5"/>
      <c r="K148" s="14" t="s">
        <v>58</v>
      </c>
      <c r="L148" s="66">
        <f>(R148/D144)*100</f>
        <v>68.922741654967197</v>
      </c>
      <c r="P148" s="5"/>
      <c r="Q148" s="6" t="s">
        <v>3</v>
      </c>
      <c r="R148" s="11">
        <f>S148*T148</f>
        <v>4.5390959999999998</v>
      </c>
      <c r="S148" s="11">
        <v>246.69</v>
      </c>
      <c r="T148" s="31">
        <f>G142*0.8</f>
        <v>1.84E-2</v>
      </c>
    </row>
    <row r="149" spans="1:22" ht="17.25" x14ac:dyDescent="0.25">
      <c r="B149" s="5"/>
      <c r="C149" s="5"/>
      <c r="D149" s="4"/>
      <c r="E149" s="4"/>
      <c r="F149" s="4"/>
      <c r="G149" s="5"/>
      <c r="H149" s="5"/>
      <c r="K149" s="7" t="s">
        <v>59</v>
      </c>
      <c r="L149" s="16">
        <f>(D144+I144+L144+P144+R144+V144)/R148</f>
        <v>14.721573634926427</v>
      </c>
      <c r="O149" s="5"/>
      <c r="P149" s="5"/>
      <c r="S149" s="69"/>
      <c r="T149" s="4"/>
    </row>
    <row r="150" spans="1:22" ht="17.25" x14ac:dyDescent="0.25">
      <c r="B150" s="5"/>
      <c r="C150" s="5"/>
      <c r="D150" s="4"/>
      <c r="E150" s="4"/>
      <c r="F150" s="4"/>
      <c r="G150" s="5"/>
      <c r="H150" s="5"/>
      <c r="I150" s="5"/>
      <c r="K150" s="17" t="s">
        <v>60</v>
      </c>
      <c r="L150" s="18">
        <f>(D144+I144+L144)/R148</f>
        <v>3.4599700028375695</v>
      </c>
      <c r="O150" s="5"/>
      <c r="P150" s="5"/>
      <c r="S150" s="5"/>
    </row>
    <row r="151" spans="1:22" ht="17.25" x14ac:dyDescent="0.25">
      <c r="B151" s="5"/>
      <c r="C151" s="5"/>
      <c r="D151" s="4"/>
      <c r="E151" s="4"/>
      <c r="F151" s="4"/>
      <c r="G151" s="5"/>
      <c r="H151" s="5"/>
      <c r="I151" s="5"/>
      <c r="K151" s="19" t="s">
        <v>61</v>
      </c>
      <c r="L151" s="20">
        <f>(P144+V144)/R148</f>
        <v>11.261603632088857</v>
      </c>
      <c r="M151" s="5"/>
      <c r="N151" s="5"/>
      <c r="O151" s="5"/>
      <c r="P151" s="5"/>
      <c r="U151" s="5"/>
      <c r="V151" s="5"/>
    </row>
    <row r="152" spans="1:22" x14ac:dyDescent="0.25">
      <c r="B152" s="5"/>
      <c r="C152" s="8"/>
      <c r="D152"/>
      <c r="E152" s="4"/>
      <c r="F152" s="4"/>
      <c r="G152" s="5"/>
      <c r="H152" s="5"/>
      <c r="I152" s="5"/>
      <c r="K152" s="5"/>
      <c r="L152" s="5"/>
      <c r="M152" s="5"/>
      <c r="N152" s="5"/>
      <c r="O152" s="5"/>
      <c r="P152" s="5"/>
      <c r="Q152" s="5"/>
      <c r="R152" s="5"/>
      <c r="S152" s="5"/>
      <c r="T152" s="5"/>
      <c r="U152" s="5"/>
      <c r="V152" s="5"/>
    </row>
    <row r="153" spans="1:22" x14ac:dyDescent="0.25">
      <c r="B153" s="5"/>
      <c r="C153" s="8" t="s">
        <v>26</v>
      </c>
    </row>
    <row r="154" spans="1:22" ht="32.25" x14ac:dyDescent="0.25">
      <c r="C154" s="23" t="s">
        <v>13</v>
      </c>
      <c r="D154" s="26" t="s">
        <v>21</v>
      </c>
      <c r="E154" s="26" t="s">
        <v>32</v>
      </c>
      <c r="F154" s="23" t="s">
        <v>12</v>
      </c>
      <c r="G154" s="23" t="s">
        <v>15</v>
      </c>
      <c r="H154" s="24" t="s">
        <v>1</v>
      </c>
      <c r="I154" s="25" t="s">
        <v>25</v>
      </c>
      <c r="J154" s="23" t="s">
        <v>2</v>
      </c>
      <c r="K154" s="26" t="s">
        <v>32</v>
      </c>
      <c r="L154" s="26" t="s">
        <v>22</v>
      </c>
      <c r="M154" s="25" t="s">
        <v>7</v>
      </c>
      <c r="N154" s="25" t="s">
        <v>16</v>
      </c>
      <c r="O154" s="25" t="s">
        <v>17</v>
      </c>
      <c r="P154" s="25" t="s">
        <v>18</v>
      </c>
      <c r="Q154" s="26" t="s">
        <v>9</v>
      </c>
      <c r="R154" s="26" t="s">
        <v>23</v>
      </c>
      <c r="S154" s="25" t="s">
        <v>8</v>
      </c>
      <c r="T154" s="25" t="s">
        <v>19</v>
      </c>
      <c r="U154" s="25" t="s">
        <v>20</v>
      </c>
      <c r="V154" s="25" t="s">
        <v>24</v>
      </c>
    </row>
    <row r="155" spans="1:22" x14ac:dyDescent="0.25">
      <c r="A155" t="s">
        <v>53</v>
      </c>
      <c r="C155" s="121" t="s">
        <v>35</v>
      </c>
      <c r="D155" s="10">
        <f>0.023*E155</f>
        <v>4.8799099999999997</v>
      </c>
      <c r="E155" s="10">
        <v>212.17</v>
      </c>
      <c r="F155" s="10">
        <v>1</v>
      </c>
      <c r="G155" s="29">
        <f>D155/E155</f>
        <v>2.3E-2</v>
      </c>
      <c r="H155" s="9" t="s">
        <v>36</v>
      </c>
      <c r="I155" s="77">
        <f>G155*0.1*249.09</f>
        <v>0.57290699999999994</v>
      </c>
      <c r="J155" s="10" t="s">
        <v>31</v>
      </c>
      <c r="K155" s="10">
        <v>262.29000000000002</v>
      </c>
      <c r="L155" s="99">
        <f>K155*G156</f>
        <v>7.2392040000000009</v>
      </c>
      <c r="M155" s="9" t="s">
        <v>30</v>
      </c>
      <c r="N155" s="9">
        <v>57.5</v>
      </c>
      <c r="O155" s="9">
        <v>0.88900000000000001</v>
      </c>
      <c r="P155" s="13">
        <f>N155*O155</f>
        <v>51.1175</v>
      </c>
      <c r="Q155" s="10"/>
      <c r="R155" s="10"/>
      <c r="S155" s="9"/>
      <c r="T155" s="9"/>
      <c r="U155" s="9"/>
      <c r="V155" s="13">
        <f>T155*U155</f>
        <v>0</v>
      </c>
    </row>
    <row r="156" spans="1:22" x14ac:dyDescent="0.25">
      <c r="C156" s="10" t="s">
        <v>34</v>
      </c>
      <c r="D156" s="10">
        <f>E156*G156</f>
        <v>2.984664</v>
      </c>
      <c r="E156" s="10">
        <v>108.14</v>
      </c>
      <c r="F156" s="10">
        <v>1.2</v>
      </c>
      <c r="G156" s="29">
        <f>G155*F156</f>
        <v>2.76E-2</v>
      </c>
      <c r="H156" s="1" t="s">
        <v>95</v>
      </c>
      <c r="I156" s="1">
        <f>G155*0.1*568.37</f>
        <v>1.3072509999999999</v>
      </c>
      <c r="J156" s="10"/>
      <c r="K156" s="10"/>
      <c r="L156" s="99"/>
      <c r="M156" s="1"/>
      <c r="N156" s="3"/>
      <c r="O156" s="3"/>
      <c r="P156" s="13">
        <f t="shared" ref="P156" si="9">N156*O156</f>
        <v>0</v>
      </c>
      <c r="Q156" s="10"/>
      <c r="R156" s="10"/>
      <c r="S156" s="9"/>
      <c r="T156" s="9"/>
      <c r="U156" s="9"/>
      <c r="V156" s="13">
        <f>T156*U156</f>
        <v>0</v>
      </c>
    </row>
    <row r="157" spans="1:22" x14ac:dyDescent="0.25">
      <c r="C157" s="12" t="s">
        <v>4</v>
      </c>
      <c r="D157" s="13">
        <f>SUM(D155:D156)</f>
        <v>7.8645739999999993</v>
      </c>
      <c r="E157" s="13">
        <f>SUM(E155:E156)</f>
        <v>320.31</v>
      </c>
      <c r="F157" s="12"/>
      <c r="G157" s="29">
        <f>SUM(G155:G156)</f>
        <v>5.0599999999999999E-2</v>
      </c>
      <c r="I157" s="32">
        <f>SUM(I155:I156)</f>
        <v>1.8801579999999998</v>
      </c>
      <c r="L157" s="105">
        <f>SUM(L155:L156)</f>
        <v>7.2392040000000009</v>
      </c>
      <c r="P157" s="32">
        <f>SUM(P155:P156)</f>
        <v>51.1175</v>
      </c>
      <c r="R157" s="32">
        <f>SUM(R155:R156)</f>
        <v>0</v>
      </c>
      <c r="V157" s="32">
        <f>SUM(V155:V156)</f>
        <v>0</v>
      </c>
    </row>
    <row r="158" spans="1:22" x14ac:dyDescent="0.25">
      <c r="C158" s="5"/>
      <c r="D158" s="4"/>
      <c r="E158" s="4"/>
      <c r="F158" s="4"/>
      <c r="G158" s="5"/>
      <c r="H158" s="5"/>
      <c r="I158" s="5"/>
      <c r="M158" s="5"/>
      <c r="N158" s="5"/>
      <c r="O158" s="5"/>
      <c r="P158" s="5"/>
      <c r="Q158" s="5"/>
      <c r="R158" s="5"/>
      <c r="S158" s="5"/>
      <c r="T158" s="5"/>
      <c r="U158" s="5"/>
      <c r="V158" s="5"/>
    </row>
    <row r="159" spans="1:22" x14ac:dyDescent="0.25">
      <c r="C159" s="5"/>
      <c r="D159" s="4"/>
      <c r="E159" s="4"/>
      <c r="F159" s="4"/>
      <c r="G159" s="5"/>
      <c r="H159" s="5"/>
      <c r="K159" s="14" t="s">
        <v>56</v>
      </c>
      <c r="L159" s="66">
        <f>(T161/G155)*100</f>
        <v>80</v>
      </c>
      <c r="O159" s="5"/>
      <c r="P159" s="5"/>
      <c r="Q159" s="5"/>
      <c r="R159" s="5"/>
      <c r="S159" s="5"/>
    </row>
    <row r="160" spans="1:22" x14ac:dyDescent="0.25">
      <c r="C160" s="5"/>
      <c r="D160" s="4"/>
      <c r="E160" s="4"/>
      <c r="F160" s="4"/>
      <c r="G160" s="5"/>
      <c r="H160" s="5"/>
      <c r="K160" s="7" t="s">
        <v>57</v>
      </c>
      <c r="L160" s="65">
        <f>(S161/(E157)*100)</f>
        <v>94.358590115825294</v>
      </c>
      <c r="R160" s="6" t="s">
        <v>10</v>
      </c>
      <c r="S160" s="6" t="s">
        <v>11</v>
      </c>
      <c r="T160" s="6" t="s">
        <v>0</v>
      </c>
    </row>
    <row r="161" spans="1:22" x14ac:dyDescent="0.25">
      <c r="C161" s="5"/>
      <c r="D161" s="4"/>
      <c r="E161" s="4"/>
      <c r="F161" s="4"/>
      <c r="G161" s="5"/>
      <c r="H161" s="5"/>
      <c r="K161" s="14" t="s">
        <v>58</v>
      </c>
      <c r="L161" s="66">
        <f>(R161/D157)*100</f>
        <v>70.712234381671536</v>
      </c>
      <c r="P161" s="5"/>
      <c r="Q161" s="6" t="s">
        <v>3</v>
      </c>
      <c r="R161" s="11">
        <f>S161*T161</f>
        <v>5.5612159999999999</v>
      </c>
      <c r="S161" s="11">
        <v>302.24</v>
      </c>
      <c r="T161" s="31">
        <f>G155*0.8</f>
        <v>1.84E-2</v>
      </c>
    </row>
    <row r="162" spans="1:22" ht="17.25" x14ac:dyDescent="0.25">
      <c r="C162" s="5"/>
      <c r="D162" s="4"/>
      <c r="E162" s="4"/>
      <c r="F162" s="4"/>
      <c r="G162" s="5"/>
      <c r="H162" s="5"/>
      <c r="K162" s="7" t="s">
        <v>59</v>
      </c>
      <c r="L162" s="16">
        <f>(D157+I157+L157+P157+R157+V157)/R161</f>
        <v>12.245781498147169</v>
      </c>
      <c r="O162" s="5"/>
      <c r="P162" s="5"/>
      <c r="S162" s="69"/>
      <c r="T162" s="4"/>
    </row>
    <row r="163" spans="1:22" ht="17.25" x14ac:dyDescent="0.25">
      <c r="C163" s="5"/>
      <c r="D163" s="4"/>
      <c r="E163" s="4"/>
      <c r="F163" s="4"/>
      <c r="G163" s="5"/>
      <c r="H163" s="5"/>
      <c r="I163" s="5"/>
      <c r="K163" s="17" t="s">
        <v>60</v>
      </c>
      <c r="L163" s="18">
        <f>(D157+I157+L157)/R161</f>
        <v>3.0539968237162518</v>
      </c>
      <c r="O163" s="5"/>
      <c r="P163" s="5"/>
      <c r="S163" s="5"/>
    </row>
    <row r="164" spans="1:22" ht="17.25" x14ac:dyDescent="0.25">
      <c r="C164" s="5"/>
      <c r="D164" s="4"/>
      <c r="E164" s="4"/>
      <c r="F164" s="4"/>
      <c r="G164" s="5"/>
      <c r="H164" s="5"/>
      <c r="I164" s="5"/>
      <c r="K164" s="19" t="s">
        <v>61</v>
      </c>
      <c r="L164" s="20">
        <f>(P157+V157)/R161</f>
        <v>9.1917846744309166</v>
      </c>
      <c r="M164" s="5"/>
      <c r="N164" s="5"/>
      <c r="O164" s="5"/>
      <c r="P164" s="5"/>
      <c r="U164" s="5"/>
      <c r="V164" s="5"/>
    </row>
    <row r="165" spans="1:22" x14ac:dyDescent="0.25">
      <c r="C165" s="8"/>
      <c r="D165"/>
      <c r="E165" s="4"/>
      <c r="F165" s="4"/>
      <c r="G165" s="5"/>
      <c r="H165" s="5"/>
      <c r="I165" s="5"/>
      <c r="K165" s="5"/>
      <c r="L165" s="5"/>
      <c r="M165" s="5"/>
      <c r="N165" s="5"/>
      <c r="O165" s="5"/>
      <c r="P165" s="5"/>
      <c r="Q165" s="5"/>
      <c r="R165" s="5"/>
      <c r="S165" s="5"/>
      <c r="T165" s="5"/>
      <c r="U165" s="5"/>
      <c r="V165" s="5"/>
    </row>
    <row r="166" spans="1:22" x14ac:dyDescent="0.25">
      <c r="B166" s="5"/>
      <c r="C166" s="8" t="s">
        <v>26</v>
      </c>
    </row>
    <row r="167" spans="1:22" ht="32.25" x14ac:dyDescent="0.25">
      <c r="C167" s="23" t="s">
        <v>13</v>
      </c>
      <c r="D167" s="26" t="s">
        <v>21</v>
      </c>
      <c r="E167" s="26" t="s">
        <v>32</v>
      </c>
      <c r="F167" s="23" t="s">
        <v>12</v>
      </c>
      <c r="G167" s="23" t="s">
        <v>15</v>
      </c>
      <c r="H167" s="24" t="s">
        <v>1</v>
      </c>
      <c r="I167" s="25" t="s">
        <v>25</v>
      </c>
      <c r="J167" s="23" t="s">
        <v>2</v>
      </c>
      <c r="K167" s="26" t="s">
        <v>32</v>
      </c>
      <c r="L167" s="26" t="s">
        <v>22</v>
      </c>
      <c r="M167" s="25" t="s">
        <v>7</v>
      </c>
      <c r="N167" s="25" t="s">
        <v>16</v>
      </c>
      <c r="O167" s="25" t="s">
        <v>17</v>
      </c>
      <c r="P167" s="25" t="s">
        <v>18</v>
      </c>
      <c r="Q167" s="26" t="s">
        <v>9</v>
      </c>
      <c r="R167" s="26" t="s">
        <v>23</v>
      </c>
      <c r="S167" s="25" t="s">
        <v>8</v>
      </c>
      <c r="T167" s="25" t="s">
        <v>19</v>
      </c>
      <c r="U167" s="25" t="s">
        <v>20</v>
      </c>
      <c r="V167" s="25" t="s">
        <v>24</v>
      </c>
    </row>
    <row r="168" spans="1:22" ht="30" x14ac:dyDescent="0.25">
      <c r="A168" t="s">
        <v>54</v>
      </c>
      <c r="C168" s="123" t="s">
        <v>132</v>
      </c>
      <c r="D168" s="10">
        <f>0.023*E168</f>
        <v>7.1477099999999991</v>
      </c>
      <c r="E168" s="10">
        <v>310.77</v>
      </c>
      <c r="F168" s="10">
        <v>1</v>
      </c>
      <c r="G168" s="29">
        <f>D168/E168</f>
        <v>2.3E-2</v>
      </c>
      <c r="H168" s="9" t="s">
        <v>36</v>
      </c>
      <c r="I168" s="77">
        <f>G168*0.1*249.09</f>
        <v>0.57290699999999994</v>
      </c>
      <c r="J168" s="10" t="s">
        <v>31</v>
      </c>
      <c r="K168" s="10">
        <v>262.29000000000002</v>
      </c>
      <c r="L168" s="99">
        <f>K168*G169</f>
        <v>7.2392040000000009</v>
      </c>
      <c r="M168" s="9" t="s">
        <v>30</v>
      </c>
      <c r="N168" s="9">
        <v>57.5</v>
      </c>
      <c r="O168" s="9">
        <v>0.88900000000000001</v>
      </c>
      <c r="P168" s="13">
        <f>N168*O168</f>
        <v>51.1175</v>
      </c>
      <c r="Q168" s="10"/>
      <c r="R168" s="10"/>
      <c r="S168" s="9"/>
      <c r="T168" s="9"/>
      <c r="U168" s="9"/>
      <c r="V168" s="13">
        <f>T168*U168</f>
        <v>0</v>
      </c>
    </row>
    <row r="169" spans="1:22" x14ac:dyDescent="0.25">
      <c r="C169" s="10" t="s">
        <v>34</v>
      </c>
      <c r="D169" s="10">
        <f>E169*G169</f>
        <v>2.984664</v>
      </c>
      <c r="E169" s="10">
        <v>108.14</v>
      </c>
      <c r="F169" s="10">
        <v>1.2</v>
      </c>
      <c r="G169" s="29">
        <f>G168*F169</f>
        <v>2.76E-2</v>
      </c>
      <c r="H169" s="1" t="s">
        <v>95</v>
      </c>
      <c r="I169" s="1">
        <f>G168*0.1*568.37</f>
        <v>1.3072509999999999</v>
      </c>
      <c r="J169" s="10"/>
      <c r="K169" s="10"/>
      <c r="L169" s="99"/>
      <c r="M169" s="1"/>
      <c r="N169" s="3"/>
      <c r="O169" s="3"/>
      <c r="P169" s="13">
        <f t="shared" ref="P169" si="10">N169*O169</f>
        <v>0</v>
      </c>
      <c r="Q169" s="10"/>
      <c r="R169" s="10"/>
      <c r="S169" s="9"/>
      <c r="T169" s="9"/>
      <c r="U169" s="9"/>
      <c r="V169" s="13">
        <f>T169*U169</f>
        <v>0</v>
      </c>
    </row>
    <row r="170" spans="1:22" x14ac:dyDescent="0.25">
      <c r="C170" s="12" t="s">
        <v>4</v>
      </c>
      <c r="D170" s="13">
        <f>SUM(D168:D169)</f>
        <v>10.132373999999999</v>
      </c>
      <c r="E170" s="13">
        <f>SUM(E168:E169)</f>
        <v>418.90999999999997</v>
      </c>
      <c r="F170" s="12"/>
      <c r="G170" s="29">
        <f>SUM(G168:G169)</f>
        <v>5.0599999999999999E-2</v>
      </c>
      <c r="I170" s="32">
        <f>SUM(I168:I169)</f>
        <v>1.8801579999999998</v>
      </c>
      <c r="L170" s="105">
        <f>SUM(L168:L169)</f>
        <v>7.2392040000000009</v>
      </c>
      <c r="P170" s="32">
        <f>SUM(P168:P169)</f>
        <v>51.1175</v>
      </c>
      <c r="R170" s="32">
        <f>SUM(R168:R169)</f>
        <v>0</v>
      </c>
      <c r="V170" s="32">
        <f>SUM(V168:V169)</f>
        <v>0</v>
      </c>
    </row>
    <row r="171" spans="1:22" x14ac:dyDescent="0.25">
      <c r="C171" s="5"/>
      <c r="D171" s="4"/>
      <c r="E171" s="4"/>
      <c r="F171" s="4"/>
      <c r="G171" s="5"/>
      <c r="H171" s="5"/>
      <c r="I171" s="5"/>
      <c r="M171" s="5"/>
      <c r="N171" s="5"/>
      <c r="O171" s="5"/>
      <c r="P171" s="5"/>
      <c r="Q171" s="5"/>
      <c r="R171" s="5"/>
      <c r="S171" s="5"/>
      <c r="T171" s="5"/>
      <c r="U171" s="5"/>
      <c r="V171" s="5"/>
    </row>
    <row r="172" spans="1:22" x14ac:dyDescent="0.25">
      <c r="C172" s="5"/>
      <c r="D172" s="4"/>
      <c r="E172" s="4"/>
      <c r="F172" s="4"/>
      <c r="G172" s="5"/>
      <c r="H172" s="5"/>
      <c r="K172" s="14" t="s">
        <v>56</v>
      </c>
      <c r="L172" s="66">
        <f>(T174/G168)*100</f>
        <v>80</v>
      </c>
      <c r="O172" s="5"/>
      <c r="P172" s="5"/>
      <c r="Q172" s="5"/>
      <c r="R172" s="5"/>
      <c r="S172" s="5"/>
    </row>
    <row r="173" spans="1:22" x14ac:dyDescent="0.25">
      <c r="C173" s="5"/>
      <c r="D173" s="4"/>
      <c r="E173" s="4"/>
      <c r="F173" s="4"/>
      <c r="G173" s="5"/>
      <c r="H173" s="5"/>
      <c r="K173" s="7" t="s">
        <v>57</v>
      </c>
      <c r="L173" s="65">
        <f>(S174/(E170)*100)</f>
        <v>95.700747177197968</v>
      </c>
      <c r="R173" s="6" t="s">
        <v>10</v>
      </c>
      <c r="S173" s="6" t="s">
        <v>11</v>
      </c>
      <c r="T173" s="6" t="s">
        <v>0</v>
      </c>
    </row>
    <row r="174" spans="1:22" x14ac:dyDescent="0.25">
      <c r="C174" s="5"/>
      <c r="D174" s="4"/>
      <c r="E174" s="4"/>
      <c r="F174" s="4"/>
      <c r="G174" s="5"/>
      <c r="H174" s="5"/>
      <c r="K174" s="14" t="s">
        <v>58</v>
      </c>
      <c r="L174" s="66">
        <f>(R174/D170)*100</f>
        <v>72.801892231771163</v>
      </c>
      <c r="P174" s="5"/>
      <c r="Q174" s="6" t="s">
        <v>3</v>
      </c>
      <c r="R174" s="11">
        <f>S174*T174</f>
        <v>7.3765599999999996</v>
      </c>
      <c r="S174" s="11">
        <v>400.9</v>
      </c>
      <c r="T174" s="31">
        <f>G168*0.8</f>
        <v>1.84E-2</v>
      </c>
    </row>
    <row r="175" spans="1:22" ht="17.25" x14ac:dyDescent="0.25">
      <c r="C175" s="5"/>
      <c r="D175" s="4"/>
      <c r="E175" s="4"/>
      <c r="F175" s="4"/>
      <c r="G175" s="5"/>
      <c r="H175" s="5"/>
      <c r="K175" s="7" t="s">
        <v>59</v>
      </c>
      <c r="L175" s="16">
        <f>(D170+I170+L170+P170+R170+V170)/R174</f>
        <v>9.5395734597156405</v>
      </c>
      <c r="O175" s="5"/>
      <c r="P175" s="5"/>
      <c r="S175" s="69"/>
      <c r="T175" s="4"/>
    </row>
    <row r="176" spans="1:22" ht="17.25" x14ac:dyDescent="0.25">
      <c r="C176" s="5"/>
      <c r="D176" s="4"/>
      <c r="E176" s="4"/>
      <c r="F176" s="4"/>
      <c r="G176" s="5"/>
      <c r="H176" s="5"/>
      <c r="I176" s="5"/>
      <c r="K176" s="17" t="s">
        <v>60</v>
      </c>
      <c r="L176" s="18">
        <f>(D170+I170+L170)/R174</f>
        <v>2.6098528311299578</v>
      </c>
      <c r="O176" s="5"/>
      <c r="P176" s="5"/>
      <c r="S176" s="5"/>
    </row>
    <row r="177" spans="1:22" ht="17.25" x14ac:dyDescent="0.25">
      <c r="C177" s="5"/>
      <c r="D177" s="4"/>
      <c r="E177" s="4"/>
      <c r="F177" s="4"/>
      <c r="G177" s="5"/>
      <c r="H177" s="5"/>
      <c r="I177" s="5"/>
      <c r="K177" s="19" t="s">
        <v>61</v>
      </c>
      <c r="L177" s="20">
        <f>(P170+V170)/R174</f>
        <v>6.9297206285856827</v>
      </c>
      <c r="M177" s="5"/>
      <c r="N177" s="5"/>
      <c r="O177" s="5"/>
      <c r="P177" s="5"/>
      <c r="U177" s="5"/>
      <c r="V177" s="5"/>
    </row>
    <row r="178" spans="1:22" x14ac:dyDescent="0.25">
      <c r="C178" s="8"/>
      <c r="D178"/>
      <c r="E178" s="4"/>
      <c r="F178" s="4"/>
      <c r="G178" s="5"/>
      <c r="H178" s="5"/>
      <c r="I178" s="5"/>
      <c r="K178" s="5"/>
      <c r="L178" s="5"/>
      <c r="M178" s="5"/>
      <c r="N178" s="5"/>
      <c r="O178" s="5"/>
      <c r="P178" s="5"/>
      <c r="Q178" s="5"/>
      <c r="R178" s="5"/>
      <c r="S178" s="5"/>
      <c r="T178" s="5"/>
      <c r="U178" s="5"/>
      <c r="V178" s="5"/>
    </row>
    <row r="179" spans="1:22" x14ac:dyDescent="0.25">
      <c r="B179" s="5"/>
      <c r="C179" s="8" t="s">
        <v>26</v>
      </c>
    </row>
    <row r="180" spans="1:22" ht="32.25" x14ac:dyDescent="0.25">
      <c r="C180" s="23" t="s">
        <v>13</v>
      </c>
      <c r="D180" s="26" t="s">
        <v>21</v>
      </c>
      <c r="E180" s="26" t="s">
        <v>32</v>
      </c>
      <c r="F180" s="23" t="s">
        <v>12</v>
      </c>
      <c r="G180" s="23" t="s">
        <v>15</v>
      </c>
      <c r="H180" s="24" t="s">
        <v>1</v>
      </c>
      <c r="I180" s="25" t="s">
        <v>25</v>
      </c>
      <c r="J180" s="23" t="s">
        <v>2</v>
      </c>
      <c r="K180" s="26" t="s">
        <v>32</v>
      </c>
      <c r="L180" s="26" t="s">
        <v>22</v>
      </c>
      <c r="M180" s="25" t="s">
        <v>7</v>
      </c>
      <c r="N180" s="25" t="s">
        <v>16</v>
      </c>
      <c r="O180" s="25" t="s">
        <v>17</v>
      </c>
      <c r="P180" s="25" t="s">
        <v>18</v>
      </c>
      <c r="Q180" s="26" t="s">
        <v>9</v>
      </c>
      <c r="R180" s="26" t="s">
        <v>23</v>
      </c>
      <c r="S180" s="25" t="s">
        <v>8</v>
      </c>
      <c r="T180" s="25" t="s">
        <v>19</v>
      </c>
      <c r="U180" s="25" t="s">
        <v>20</v>
      </c>
      <c r="V180" s="25" t="s">
        <v>24</v>
      </c>
    </row>
    <row r="181" spans="1:22" x14ac:dyDescent="0.25">
      <c r="A181" t="s">
        <v>55</v>
      </c>
      <c r="C181" s="121" t="s">
        <v>50</v>
      </c>
      <c r="D181" s="10">
        <f>0.023*E181</f>
        <v>10.131499999999999</v>
      </c>
      <c r="E181" s="10">
        <v>440.5</v>
      </c>
      <c r="F181" s="10">
        <v>1</v>
      </c>
      <c r="G181" s="29">
        <f>D181/E181</f>
        <v>2.2999999999999996E-2</v>
      </c>
      <c r="H181" s="9" t="s">
        <v>36</v>
      </c>
      <c r="I181" s="77">
        <f>G181*0.1*249.09</f>
        <v>0.57290699999999994</v>
      </c>
      <c r="J181" s="10" t="s">
        <v>31</v>
      </c>
      <c r="K181" s="10">
        <v>262.29000000000002</v>
      </c>
      <c r="L181" s="99">
        <f>K181*G182</f>
        <v>7.239204</v>
      </c>
      <c r="M181" s="9" t="s">
        <v>30</v>
      </c>
      <c r="N181" s="9">
        <v>57.5</v>
      </c>
      <c r="O181" s="9">
        <v>0.88900000000000001</v>
      </c>
      <c r="P181" s="13">
        <f>N181*O181</f>
        <v>51.1175</v>
      </c>
      <c r="Q181" s="10"/>
      <c r="R181" s="10"/>
      <c r="S181" s="9"/>
      <c r="T181" s="9"/>
      <c r="U181" s="9"/>
      <c r="V181" s="13">
        <f>T181*U181</f>
        <v>0</v>
      </c>
    </row>
    <row r="182" spans="1:22" x14ac:dyDescent="0.25">
      <c r="C182" s="10" t="s">
        <v>34</v>
      </c>
      <c r="D182" s="10">
        <f>E182*G182</f>
        <v>2.9846639999999995</v>
      </c>
      <c r="E182" s="10">
        <v>108.14</v>
      </c>
      <c r="F182" s="10">
        <v>1.2</v>
      </c>
      <c r="G182" s="29">
        <f>G181*F182</f>
        <v>2.7599999999999996E-2</v>
      </c>
      <c r="H182" s="1" t="s">
        <v>95</v>
      </c>
      <c r="I182" s="1">
        <f>G181*0.1*568.37</f>
        <v>1.3072509999999997</v>
      </c>
      <c r="J182" s="10"/>
      <c r="K182" s="10"/>
      <c r="L182" s="99"/>
      <c r="M182" s="1"/>
      <c r="N182" s="3"/>
      <c r="O182" s="3"/>
      <c r="P182" s="13">
        <f t="shared" ref="P182" si="11">N182*O182</f>
        <v>0</v>
      </c>
      <c r="Q182" s="10"/>
      <c r="R182" s="10"/>
      <c r="S182" s="9"/>
      <c r="T182" s="9"/>
      <c r="U182" s="9"/>
      <c r="V182" s="13">
        <f>T182*U182</f>
        <v>0</v>
      </c>
    </row>
    <row r="183" spans="1:22" x14ac:dyDescent="0.25">
      <c r="C183" s="12" t="s">
        <v>4</v>
      </c>
      <c r="D183" s="13">
        <f>SUM(D181:D182)</f>
        <v>13.116163999999998</v>
      </c>
      <c r="E183" s="13">
        <f>SUM(E181:E182)</f>
        <v>548.64</v>
      </c>
      <c r="F183" s="12"/>
      <c r="G183" s="29">
        <f>SUM(G181:G182)</f>
        <v>5.0599999999999992E-2</v>
      </c>
      <c r="I183" s="32">
        <f>SUM(I181:I182)</f>
        <v>1.8801579999999998</v>
      </c>
      <c r="L183" s="105">
        <f>SUM(L181:L182)</f>
        <v>7.239204</v>
      </c>
      <c r="P183" s="32">
        <f>SUM(P181:P182)</f>
        <v>51.1175</v>
      </c>
      <c r="R183" s="32">
        <f>SUM(R181:R182)</f>
        <v>0</v>
      </c>
      <c r="V183" s="32">
        <f>SUM(V181:V182)</f>
        <v>0</v>
      </c>
    </row>
    <row r="184" spans="1:22" x14ac:dyDescent="0.25">
      <c r="C184" s="5"/>
      <c r="D184" s="4"/>
      <c r="E184" s="4"/>
      <c r="F184" s="4"/>
      <c r="G184" s="5"/>
      <c r="H184" s="5"/>
      <c r="I184" s="5"/>
      <c r="M184" s="5"/>
      <c r="N184" s="5"/>
      <c r="O184" s="5"/>
      <c r="P184" s="5"/>
      <c r="Q184" s="5"/>
      <c r="R184" s="5"/>
      <c r="S184" s="5"/>
      <c r="T184" s="5"/>
      <c r="U184" s="5"/>
      <c r="V184" s="5"/>
    </row>
    <row r="185" spans="1:22" x14ac:dyDescent="0.25">
      <c r="C185" s="5"/>
      <c r="D185" s="4"/>
      <c r="E185" s="4"/>
      <c r="F185" s="4"/>
      <c r="G185" s="5"/>
      <c r="H185" s="5"/>
      <c r="K185" s="14" t="s">
        <v>56</v>
      </c>
      <c r="L185" s="66">
        <f>(T187/G181)*100</f>
        <v>80</v>
      </c>
      <c r="O185" s="5"/>
      <c r="P185" s="5"/>
      <c r="Q185" s="5"/>
      <c r="R185" s="5"/>
      <c r="S185" s="5"/>
    </row>
    <row r="186" spans="1:22" x14ac:dyDescent="0.25">
      <c r="C186" s="5"/>
      <c r="D186" s="4"/>
      <c r="E186" s="4"/>
      <c r="F186" s="4"/>
      <c r="G186" s="5"/>
      <c r="H186" s="5"/>
      <c r="K186" s="7" t="s">
        <v>57</v>
      </c>
      <c r="L186" s="65">
        <f>(S187/(E183)*100)</f>
        <v>96.715514727325754</v>
      </c>
      <c r="R186" s="6" t="s">
        <v>10</v>
      </c>
      <c r="S186" s="6" t="s">
        <v>11</v>
      </c>
      <c r="T186" s="6" t="s">
        <v>0</v>
      </c>
    </row>
    <row r="187" spans="1:22" x14ac:dyDescent="0.25">
      <c r="C187" s="5"/>
      <c r="D187" s="4"/>
      <c r="E187" s="4"/>
      <c r="F187" s="4"/>
      <c r="G187" s="5"/>
      <c r="H187" s="5"/>
      <c r="K187" s="14" t="s">
        <v>58</v>
      </c>
      <c r="L187" s="66">
        <f>(R187/D183)*100</f>
        <v>74.437983544579041</v>
      </c>
      <c r="P187" s="5"/>
      <c r="Q187" s="6" t="s">
        <v>3</v>
      </c>
      <c r="R187" s="11">
        <f>S187*T187</f>
        <v>9.7634079999999983</v>
      </c>
      <c r="S187" s="11">
        <v>530.62</v>
      </c>
      <c r="T187" s="31">
        <f>G181*0.8</f>
        <v>1.8399999999999996E-2</v>
      </c>
    </row>
    <row r="188" spans="1:22" ht="17.25" x14ac:dyDescent="0.25">
      <c r="C188" s="5"/>
      <c r="D188" s="4"/>
      <c r="E188" s="4"/>
      <c r="F188" s="4"/>
      <c r="G188" s="5"/>
      <c r="H188" s="5"/>
      <c r="K188" s="7" t="s">
        <v>59</v>
      </c>
      <c r="L188" s="16">
        <f>(D183+I183+L183+P183+R183+V183)/R187</f>
        <v>7.5130554822660294</v>
      </c>
      <c r="O188" s="5"/>
      <c r="P188" s="5"/>
      <c r="S188" s="69"/>
      <c r="T188" s="4"/>
    </row>
    <row r="189" spans="1:22" ht="17.25" x14ac:dyDescent="0.25">
      <c r="C189" s="5"/>
      <c r="D189" s="4"/>
      <c r="E189" s="4"/>
      <c r="F189" s="4"/>
      <c r="G189" s="5"/>
      <c r="H189" s="5"/>
      <c r="I189" s="5"/>
      <c r="K189" s="17" t="s">
        <v>60</v>
      </c>
      <c r="L189" s="18">
        <f>(D183+I183+L183)/R187</f>
        <v>2.2774348874901058</v>
      </c>
      <c r="O189" s="5"/>
      <c r="P189" s="5"/>
      <c r="S189" s="5"/>
    </row>
    <row r="190" spans="1:22" ht="17.25" x14ac:dyDescent="0.25">
      <c r="C190" s="5"/>
      <c r="D190" s="4"/>
      <c r="E190" s="4"/>
      <c r="F190" s="4"/>
      <c r="G190" s="5"/>
      <c r="H190" s="5"/>
      <c r="I190" s="5"/>
      <c r="K190" s="19" t="s">
        <v>61</v>
      </c>
      <c r="L190" s="20">
        <f>(P183+V183)/R187</f>
        <v>5.2356205947759236</v>
      </c>
      <c r="M190" s="5"/>
      <c r="N190" s="5"/>
      <c r="O190" s="5"/>
      <c r="P190" s="5"/>
      <c r="U190" s="5"/>
      <c r="V190" s="5"/>
    </row>
    <row r="191" spans="1:22" x14ac:dyDescent="0.25">
      <c r="C191" s="8"/>
      <c r="D191"/>
      <c r="E191" s="4"/>
      <c r="F191" s="4"/>
      <c r="G191" s="5"/>
      <c r="H191" s="5"/>
      <c r="I191" s="5"/>
      <c r="K191" s="5"/>
      <c r="L191" s="5"/>
      <c r="M191" s="5"/>
      <c r="N191" s="5"/>
      <c r="O191" s="5"/>
      <c r="P191" s="5"/>
      <c r="Q191" s="5"/>
      <c r="R191" s="5"/>
      <c r="S191" s="5"/>
      <c r="T191" s="5"/>
      <c r="U191" s="5"/>
      <c r="V191" s="5"/>
    </row>
    <row r="192" spans="1:22" x14ac:dyDescent="0.25">
      <c r="C192" s="8"/>
      <c r="D192"/>
      <c r="E192" s="4"/>
      <c r="F192" s="4"/>
      <c r="G192" s="5"/>
      <c r="H192" s="5"/>
      <c r="I192" s="5"/>
      <c r="M192" s="5"/>
      <c r="N192" s="5"/>
      <c r="O192" s="5"/>
      <c r="P192" s="5"/>
      <c r="Q192" s="5"/>
      <c r="R192" s="5"/>
      <c r="S192" s="5"/>
      <c r="T192" s="5"/>
      <c r="U192" s="5"/>
      <c r="V192" s="5"/>
    </row>
    <row r="193" spans="1:22" s="41" customFormat="1" x14ac:dyDescent="0.25">
      <c r="A193" s="40" t="s">
        <v>122</v>
      </c>
      <c r="D193" s="42"/>
      <c r="E193" s="42"/>
      <c r="F193" s="42"/>
    </row>
    <row r="194" spans="1:22" x14ac:dyDescent="0.25">
      <c r="B194" s="5"/>
      <c r="C194" s="8" t="s">
        <v>26</v>
      </c>
    </row>
    <row r="195" spans="1:22" ht="32.25" x14ac:dyDescent="0.25">
      <c r="C195" s="23" t="s">
        <v>13</v>
      </c>
      <c r="D195" s="26" t="s">
        <v>21</v>
      </c>
      <c r="E195" s="26" t="s">
        <v>32</v>
      </c>
      <c r="F195" s="23" t="s">
        <v>12</v>
      </c>
      <c r="G195" s="23" t="s">
        <v>15</v>
      </c>
      <c r="H195" s="24" t="s">
        <v>1</v>
      </c>
      <c r="I195" s="25" t="s">
        <v>25</v>
      </c>
      <c r="J195" s="23" t="s">
        <v>2</v>
      </c>
      <c r="K195" s="26" t="s">
        <v>32</v>
      </c>
      <c r="L195" s="26" t="s">
        <v>22</v>
      </c>
      <c r="M195" s="25" t="s">
        <v>7</v>
      </c>
      <c r="N195" s="25" t="s">
        <v>16</v>
      </c>
      <c r="O195" s="25" t="s">
        <v>17</v>
      </c>
      <c r="P195" s="25" t="s">
        <v>18</v>
      </c>
      <c r="Q195" s="26" t="s">
        <v>9</v>
      </c>
      <c r="R195" s="26" t="s">
        <v>23</v>
      </c>
      <c r="S195" s="25" t="s">
        <v>8</v>
      </c>
      <c r="T195" s="25" t="s">
        <v>19</v>
      </c>
      <c r="U195" s="25" t="s">
        <v>20</v>
      </c>
      <c r="V195" s="25" t="s">
        <v>24</v>
      </c>
    </row>
    <row r="196" spans="1:22" x14ac:dyDescent="0.25">
      <c r="A196" t="s">
        <v>51</v>
      </c>
      <c r="C196" s="121" t="s">
        <v>28</v>
      </c>
      <c r="D196" s="10">
        <f>0.023*E196</f>
        <v>2.8087599999999999</v>
      </c>
      <c r="E196" s="10">
        <v>122.12</v>
      </c>
      <c r="F196" s="10">
        <v>1</v>
      </c>
      <c r="G196" s="12">
        <f>D196/E196</f>
        <v>2.3E-2</v>
      </c>
      <c r="H196" s="9" t="s">
        <v>36</v>
      </c>
      <c r="I196" s="77">
        <f>G196*0.1*249.09</f>
        <v>0.57290699999999994</v>
      </c>
      <c r="J196" s="10" t="s">
        <v>31</v>
      </c>
      <c r="K196" s="10">
        <v>262.29000000000002</v>
      </c>
      <c r="L196" s="99">
        <f>K196*G197</f>
        <v>7.2392040000000009</v>
      </c>
      <c r="M196" s="9" t="s">
        <v>30</v>
      </c>
      <c r="N196" s="9">
        <v>57.5</v>
      </c>
      <c r="O196" s="9">
        <v>0.88900000000000001</v>
      </c>
      <c r="P196" s="13">
        <f>N196*O196</f>
        <v>51.1175</v>
      </c>
      <c r="Q196" s="10"/>
      <c r="R196" s="10"/>
      <c r="S196" s="9"/>
      <c r="T196" s="9"/>
      <c r="U196" s="9"/>
      <c r="V196" s="13">
        <f>T196*U196</f>
        <v>0</v>
      </c>
    </row>
    <row r="197" spans="1:22" x14ac:dyDescent="0.25">
      <c r="C197" s="10" t="s">
        <v>34</v>
      </c>
      <c r="D197" s="10">
        <f>E197*G197</f>
        <v>2.984664</v>
      </c>
      <c r="E197" s="10">
        <v>108.14</v>
      </c>
      <c r="F197" s="10">
        <v>1.2</v>
      </c>
      <c r="G197" s="12">
        <f>G196*F197</f>
        <v>2.76E-2</v>
      </c>
      <c r="H197" s="1" t="s">
        <v>95</v>
      </c>
      <c r="I197" s="1">
        <f>G196*0.1*568.37</f>
        <v>1.3072509999999999</v>
      </c>
      <c r="J197" s="10"/>
      <c r="K197" s="10"/>
      <c r="L197" s="99"/>
      <c r="M197" s="1"/>
      <c r="N197" s="3"/>
      <c r="O197" s="3"/>
      <c r="P197" s="13">
        <f t="shared" ref="P197" si="12">N197*O197</f>
        <v>0</v>
      </c>
      <c r="Q197" s="10"/>
      <c r="R197" s="10"/>
      <c r="S197" s="9"/>
      <c r="T197" s="9"/>
      <c r="U197" s="9"/>
      <c r="V197" s="13">
        <f>T197*U197</f>
        <v>0</v>
      </c>
    </row>
    <row r="198" spans="1:22" x14ac:dyDescent="0.25">
      <c r="C198" s="12" t="s">
        <v>4</v>
      </c>
      <c r="D198" s="13">
        <f>SUM(D196:D197)</f>
        <v>5.7934239999999999</v>
      </c>
      <c r="E198" s="13">
        <f>SUM(E196:E197)</f>
        <v>230.26</v>
      </c>
      <c r="F198" s="12"/>
      <c r="G198" s="12">
        <f>SUM(G196:G197)</f>
        <v>5.0599999999999999E-2</v>
      </c>
      <c r="I198" s="32">
        <f>SUM(I196:I197)</f>
        <v>1.8801579999999998</v>
      </c>
      <c r="L198" s="105">
        <f>SUM(L196:L197)</f>
        <v>7.2392040000000009</v>
      </c>
      <c r="P198" s="32">
        <f>SUM(P196:P197)</f>
        <v>51.1175</v>
      </c>
      <c r="R198" s="32">
        <f>SUM(R196:R197)</f>
        <v>0</v>
      </c>
      <c r="V198" s="32">
        <f>SUM(V196:V197)</f>
        <v>0</v>
      </c>
    </row>
    <row r="199" spans="1:22" x14ac:dyDescent="0.25">
      <c r="C199" s="5"/>
      <c r="D199" s="4"/>
      <c r="E199" s="4"/>
      <c r="F199" s="4"/>
      <c r="G199" s="5"/>
      <c r="H199" s="5"/>
      <c r="I199" s="5"/>
      <c r="M199" s="5"/>
      <c r="N199" s="5"/>
      <c r="O199" s="5"/>
      <c r="P199" s="5"/>
      <c r="Q199" s="5"/>
      <c r="R199" s="5"/>
      <c r="S199" s="5"/>
      <c r="T199" s="5"/>
      <c r="U199" s="5"/>
      <c r="V199" s="5"/>
    </row>
    <row r="200" spans="1:22" x14ac:dyDescent="0.25">
      <c r="C200" s="5"/>
      <c r="D200" s="4"/>
      <c r="E200" s="4"/>
      <c r="F200" s="4"/>
      <c r="G200" s="5"/>
      <c r="H200" s="5"/>
      <c r="K200" s="14" t="s">
        <v>56</v>
      </c>
      <c r="L200" s="66">
        <f>(T202/G196)*100</f>
        <v>70</v>
      </c>
      <c r="O200" s="5"/>
      <c r="P200" s="5"/>
      <c r="Q200" s="5"/>
      <c r="R200" s="5"/>
      <c r="S200" s="5"/>
    </row>
    <row r="201" spans="1:22" x14ac:dyDescent="0.25">
      <c r="C201" s="5"/>
      <c r="D201" s="4"/>
      <c r="E201" s="4"/>
      <c r="F201" s="4"/>
      <c r="G201" s="5"/>
      <c r="H201" s="5"/>
      <c r="K201" s="7" t="s">
        <v>57</v>
      </c>
      <c r="L201" s="65">
        <f>(S202/(E198)*100)</f>
        <v>92.178407018153393</v>
      </c>
      <c r="R201" s="6" t="s">
        <v>10</v>
      </c>
      <c r="S201" s="6" t="s">
        <v>11</v>
      </c>
      <c r="T201" s="6" t="s">
        <v>0</v>
      </c>
    </row>
    <row r="202" spans="1:22" x14ac:dyDescent="0.25">
      <c r="C202" s="5"/>
      <c r="D202" s="4"/>
      <c r="E202" s="4"/>
      <c r="F202" s="4"/>
      <c r="G202" s="5"/>
      <c r="H202" s="5"/>
      <c r="K202" s="14" t="s">
        <v>58</v>
      </c>
      <c r="L202" s="66">
        <f>(R202/D198)*100</f>
        <v>58.984548688305914</v>
      </c>
      <c r="P202" s="5"/>
      <c r="Q202" s="6" t="s">
        <v>3</v>
      </c>
      <c r="R202" s="11">
        <f>S202*T202</f>
        <v>3.4172249999999997</v>
      </c>
      <c r="S202" s="11">
        <v>212.25</v>
      </c>
      <c r="T202" s="31">
        <f>G196*0.7</f>
        <v>1.61E-2</v>
      </c>
    </row>
    <row r="203" spans="1:22" ht="17.25" x14ac:dyDescent="0.25">
      <c r="C203" s="5"/>
      <c r="D203" s="4"/>
      <c r="E203" s="4"/>
      <c r="F203" s="4"/>
      <c r="G203" s="5"/>
      <c r="H203" s="5"/>
      <c r="K203" s="7" t="s">
        <v>59</v>
      </c>
      <c r="L203" s="16">
        <f>(D198+I198+L198+P198+R198+V198)/R202</f>
        <v>19.322779740871617</v>
      </c>
      <c r="O203" s="5"/>
      <c r="P203" s="5"/>
      <c r="S203" s="69"/>
      <c r="T203" s="4"/>
    </row>
    <row r="204" spans="1:22" ht="17.25" x14ac:dyDescent="0.25">
      <c r="C204" s="5"/>
      <c r="D204" s="4"/>
      <c r="E204" s="4"/>
      <c r="F204" s="4"/>
      <c r="G204" s="5"/>
      <c r="H204" s="5"/>
      <c r="I204" s="5"/>
      <c r="K204" s="17" t="s">
        <v>60</v>
      </c>
      <c r="L204" s="18">
        <f>(D198+I198+L198)/R202</f>
        <v>4.3640047114252063</v>
      </c>
      <c r="O204" s="5"/>
      <c r="P204" s="5"/>
      <c r="S204" s="5"/>
    </row>
    <row r="205" spans="1:22" ht="17.25" x14ac:dyDescent="0.25">
      <c r="C205" s="5"/>
      <c r="D205" s="4"/>
      <c r="E205" s="4"/>
      <c r="F205" s="4"/>
      <c r="G205" s="5"/>
      <c r="H205" s="5"/>
      <c r="I205" s="5"/>
      <c r="K205" s="19" t="s">
        <v>61</v>
      </c>
      <c r="L205" s="20">
        <f>(P198+V198)/R202</f>
        <v>14.958775029446409</v>
      </c>
      <c r="M205" s="5"/>
      <c r="N205" s="115" t="s">
        <v>131</v>
      </c>
      <c r="O205" s="17">
        <f>G196/N196*1000</f>
        <v>0.4</v>
      </c>
      <c r="P205" s="5"/>
      <c r="U205" s="5"/>
      <c r="V205" s="5"/>
    </row>
    <row r="206" spans="1:22" x14ac:dyDescent="0.25">
      <c r="C206" s="8"/>
      <c r="D206"/>
      <c r="E206" s="4"/>
      <c r="F206" s="4"/>
      <c r="G206" s="5"/>
      <c r="H206" s="5"/>
      <c r="I206" s="5"/>
      <c r="K206" s="5"/>
      <c r="L206" s="5"/>
      <c r="M206" s="5"/>
      <c r="N206" s="5"/>
      <c r="O206" s="5"/>
      <c r="P206" s="5"/>
      <c r="Q206" s="5"/>
      <c r="R206" s="5"/>
      <c r="S206" s="5"/>
      <c r="T206" s="5"/>
      <c r="U206" s="5"/>
      <c r="V206" s="5"/>
    </row>
    <row r="207" spans="1:22" x14ac:dyDescent="0.25">
      <c r="B207" s="8"/>
      <c r="C207" s="8" t="s">
        <v>26</v>
      </c>
    </row>
    <row r="208" spans="1:22" ht="32.25" x14ac:dyDescent="0.25">
      <c r="C208" s="23" t="s">
        <v>13</v>
      </c>
      <c r="D208" s="26" t="s">
        <v>21</v>
      </c>
      <c r="E208" s="26" t="s">
        <v>32</v>
      </c>
      <c r="F208" s="23" t="s">
        <v>12</v>
      </c>
      <c r="G208" s="23" t="s">
        <v>15</v>
      </c>
      <c r="H208" s="24" t="s">
        <v>1</v>
      </c>
      <c r="I208" s="25" t="s">
        <v>25</v>
      </c>
      <c r="J208" s="23" t="s">
        <v>2</v>
      </c>
      <c r="K208" s="26" t="s">
        <v>32</v>
      </c>
      <c r="L208" s="26" t="s">
        <v>22</v>
      </c>
      <c r="M208" s="25" t="s">
        <v>7</v>
      </c>
      <c r="N208" s="25" t="s">
        <v>16</v>
      </c>
      <c r="O208" s="25" t="s">
        <v>17</v>
      </c>
      <c r="P208" s="25" t="s">
        <v>18</v>
      </c>
      <c r="Q208" s="26" t="s">
        <v>9</v>
      </c>
      <c r="R208" s="26" t="s">
        <v>23</v>
      </c>
      <c r="S208" s="25" t="s">
        <v>8</v>
      </c>
      <c r="T208" s="25" t="s">
        <v>19</v>
      </c>
      <c r="U208" s="25" t="s">
        <v>20</v>
      </c>
      <c r="V208" s="25" t="s">
        <v>24</v>
      </c>
    </row>
    <row r="209" spans="1:22" x14ac:dyDescent="0.25">
      <c r="A209" t="s">
        <v>52</v>
      </c>
      <c r="C209" s="121" t="s">
        <v>33</v>
      </c>
      <c r="D209" s="10">
        <f>0.023*E209</f>
        <v>3.6011099999999998</v>
      </c>
      <c r="E209" s="10">
        <v>156.57</v>
      </c>
      <c r="F209" s="10">
        <v>1</v>
      </c>
      <c r="G209" s="29">
        <f>D209/E209</f>
        <v>2.3E-2</v>
      </c>
      <c r="H209" s="9" t="s">
        <v>36</v>
      </c>
      <c r="I209" s="77">
        <f>G209*0.1*249.09</f>
        <v>0.57290699999999994</v>
      </c>
      <c r="J209" s="10" t="s">
        <v>31</v>
      </c>
      <c r="K209" s="10">
        <v>262.29000000000002</v>
      </c>
      <c r="L209" s="99">
        <f>K209*G210</f>
        <v>7.2392040000000009</v>
      </c>
      <c r="M209" s="9" t="s">
        <v>30</v>
      </c>
      <c r="N209" s="9">
        <v>57.5</v>
      </c>
      <c r="O209" s="9">
        <v>0.88900000000000001</v>
      </c>
      <c r="P209" s="13">
        <f>N209*O209</f>
        <v>51.1175</v>
      </c>
      <c r="Q209" s="10"/>
      <c r="R209" s="10"/>
      <c r="S209" s="9"/>
      <c r="T209" s="9"/>
      <c r="U209" s="9"/>
      <c r="V209" s="13">
        <f>T209*U209</f>
        <v>0</v>
      </c>
    </row>
    <row r="210" spans="1:22" x14ac:dyDescent="0.25">
      <c r="C210" s="10" t="s">
        <v>34</v>
      </c>
      <c r="D210" s="10">
        <f>E210*G210</f>
        <v>2.984664</v>
      </c>
      <c r="E210" s="10">
        <v>108.14</v>
      </c>
      <c r="F210" s="10">
        <v>1.2</v>
      </c>
      <c r="G210" s="29">
        <f>G209*F210</f>
        <v>2.76E-2</v>
      </c>
      <c r="H210" s="1" t="s">
        <v>95</v>
      </c>
      <c r="I210" s="1">
        <f>G209*0.1*568.37</f>
        <v>1.3072509999999999</v>
      </c>
      <c r="J210" s="10"/>
      <c r="K210" s="10"/>
      <c r="L210" s="99"/>
      <c r="M210" s="1"/>
      <c r="N210" s="3"/>
      <c r="O210" s="3"/>
      <c r="P210" s="13">
        <f t="shared" ref="P210" si="13">N210*O210</f>
        <v>0</v>
      </c>
      <c r="Q210" s="10"/>
      <c r="R210" s="10"/>
      <c r="S210" s="9"/>
      <c r="T210" s="9"/>
      <c r="U210" s="9"/>
      <c r="V210" s="13">
        <f>T210*U210</f>
        <v>0</v>
      </c>
    </row>
    <row r="211" spans="1:22" x14ac:dyDescent="0.25">
      <c r="C211" s="12" t="s">
        <v>4</v>
      </c>
      <c r="D211" s="13">
        <f>SUM(D209:D210)</f>
        <v>6.5857739999999998</v>
      </c>
      <c r="E211" s="13">
        <f>SUM(E209:E210)</f>
        <v>264.70999999999998</v>
      </c>
      <c r="F211" s="12"/>
      <c r="G211" s="29">
        <f>SUM(G209:G210)</f>
        <v>5.0599999999999999E-2</v>
      </c>
      <c r="I211" s="32">
        <f>SUM(I209:I210)</f>
        <v>1.8801579999999998</v>
      </c>
      <c r="L211" s="105">
        <f>SUM(L209:L210)</f>
        <v>7.2392040000000009</v>
      </c>
      <c r="P211" s="32">
        <f>SUM(P209:P210)</f>
        <v>51.1175</v>
      </c>
      <c r="R211" s="32">
        <f>SUM(R209:R210)</f>
        <v>0</v>
      </c>
      <c r="V211" s="32">
        <f>SUM(V209:V210)</f>
        <v>0</v>
      </c>
    </row>
    <row r="212" spans="1:22" x14ac:dyDescent="0.25">
      <c r="C212" s="5"/>
      <c r="D212" s="4"/>
      <c r="E212" s="4"/>
      <c r="F212" s="4"/>
      <c r="G212" s="5"/>
      <c r="H212" s="5"/>
      <c r="I212" s="5"/>
      <c r="M212" s="5"/>
      <c r="N212" s="5"/>
      <c r="O212" s="5"/>
      <c r="P212" s="5"/>
      <c r="Q212" s="5"/>
      <c r="R212" s="5"/>
      <c r="S212" s="5"/>
      <c r="T212" s="5"/>
      <c r="U212" s="5"/>
      <c r="V212" s="5"/>
    </row>
    <row r="213" spans="1:22" x14ac:dyDescent="0.25">
      <c r="B213" s="5"/>
      <c r="C213" s="5"/>
      <c r="D213" s="4"/>
      <c r="E213" s="4"/>
      <c r="F213" s="4"/>
      <c r="G213" s="5"/>
      <c r="H213" s="5"/>
      <c r="K213" s="14" t="s">
        <v>56</v>
      </c>
      <c r="L213" s="66">
        <f>(T215/G209)*100</f>
        <v>70</v>
      </c>
      <c r="O213" s="5"/>
      <c r="P213" s="5"/>
      <c r="Q213" s="5"/>
      <c r="R213" s="5"/>
      <c r="S213" s="5"/>
    </row>
    <row r="214" spans="1:22" x14ac:dyDescent="0.25">
      <c r="B214" s="5"/>
      <c r="C214" s="5"/>
      <c r="D214" s="4"/>
      <c r="E214" s="4"/>
      <c r="F214" s="4"/>
      <c r="G214" s="5"/>
      <c r="H214" s="5"/>
      <c r="K214" s="7" t="s">
        <v>57</v>
      </c>
      <c r="L214" s="65">
        <f>(S215/(E211)*100)</f>
        <v>93.19255033810586</v>
      </c>
      <c r="R214" s="6" t="s">
        <v>10</v>
      </c>
      <c r="S214" s="6" t="s">
        <v>11</v>
      </c>
      <c r="T214" s="6" t="s">
        <v>0</v>
      </c>
    </row>
    <row r="215" spans="1:22" x14ac:dyDescent="0.25">
      <c r="B215" s="5"/>
      <c r="C215" s="5"/>
      <c r="D215" s="4"/>
      <c r="E215" s="4"/>
      <c r="F215" s="4"/>
      <c r="G215" s="5"/>
      <c r="H215" s="5"/>
      <c r="K215" s="14" t="s">
        <v>58</v>
      </c>
      <c r="L215" s="66">
        <f>(R215/D211)*100</f>
        <v>60.307398948096299</v>
      </c>
      <c r="P215" s="5"/>
      <c r="Q215" s="6" t="s">
        <v>3</v>
      </c>
      <c r="R215" s="11">
        <f>S215*T215</f>
        <v>3.9717089999999997</v>
      </c>
      <c r="S215" s="11">
        <v>246.69</v>
      </c>
      <c r="T215" s="31">
        <f>G209*0.7</f>
        <v>1.61E-2</v>
      </c>
    </row>
    <row r="216" spans="1:22" ht="17.25" x14ac:dyDescent="0.25">
      <c r="B216" s="5"/>
      <c r="C216" s="5"/>
      <c r="D216" s="4"/>
      <c r="E216" s="4"/>
      <c r="F216" s="4"/>
      <c r="G216" s="5"/>
      <c r="H216" s="5"/>
      <c r="K216" s="7" t="s">
        <v>59</v>
      </c>
      <c r="L216" s="16">
        <f>(D211+I211+L211+P211+R211+V211)/R215</f>
        <v>16.824655582773062</v>
      </c>
      <c r="O216" s="5"/>
      <c r="P216" s="5"/>
      <c r="S216" s="69"/>
      <c r="T216" s="4"/>
    </row>
    <row r="217" spans="1:22" ht="17.25" x14ac:dyDescent="0.25">
      <c r="B217" s="5"/>
      <c r="C217" s="5"/>
      <c r="D217" s="4"/>
      <c r="E217" s="4"/>
      <c r="F217" s="4"/>
      <c r="G217" s="5"/>
      <c r="H217" s="5"/>
      <c r="I217" s="5"/>
      <c r="K217" s="17" t="s">
        <v>60</v>
      </c>
      <c r="L217" s="18">
        <f>(D211+I211+L211)/R215</f>
        <v>3.9542514318143653</v>
      </c>
      <c r="O217" s="5"/>
      <c r="P217" s="5"/>
      <c r="S217" s="5"/>
    </row>
    <row r="218" spans="1:22" ht="17.25" x14ac:dyDescent="0.25">
      <c r="B218" s="5"/>
      <c r="C218" s="5"/>
      <c r="D218" s="4"/>
      <c r="E218" s="4"/>
      <c r="F218" s="4"/>
      <c r="G218" s="5"/>
      <c r="H218" s="5"/>
      <c r="I218" s="5"/>
      <c r="K218" s="19" t="s">
        <v>61</v>
      </c>
      <c r="L218" s="20">
        <f>(P211+V211)/R215</f>
        <v>12.870404150958693</v>
      </c>
      <c r="M218" s="5"/>
      <c r="N218" s="5"/>
      <c r="O218" s="5"/>
      <c r="P218" s="5"/>
      <c r="U218" s="5"/>
      <c r="V218" s="5"/>
    </row>
    <row r="219" spans="1:22" x14ac:dyDescent="0.25">
      <c r="B219" s="5"/>
      <c r="C219" s="8"/>
      <c r="D219"/>
      <c r="E219" s="4"/>
      <c r="F219" s="4"/>
      <c r="G219" s="5"/>
      <c r="H219" s="5"/>
      <c r="I219" s="5"/>
      <c r="K219" s="5"/>
      <c r="L219" s="5"/>
      <c r="M219" s="5"/>
      <c r="N219" s="5"/>
      <c r="O219" s="5"/>
      <c r="P219" s="5"/>
      <c r="Q219" s="5"/>
      <c r="R219" s="5"/>
      <c r="S219" s="5"/>
      <c r="T219" s="5"/>
      <c r="U219" s="5"/>
      <c r="V219" s="5"/>
    </row>
    <row r="220" spans="1:22" x14ac:dyDescent="0.25">
      <c r="B220" s="5"/>
      <c r="C220" s="8" t="s">
        <v>26</v>
      </c>
    </row>
    <row r="221" spans="1:22" ht="32.25" x14ac:dyDescent="0.25">
      <c r="C221" s="23" t="s">
        <v>13</v>
      </c>
      <c r="D221" s="26" t="s">
        <v>21</v>
      </c>
      <c r="E221" s="26" t="s">
        <v>32</v>
      </c>
      <c r="F221" s="23" t="s">
        <v>12</v>
      </c>
      <c r="G221" s="23" t="s">
        <v>15</v>
      </c>
      <c r="H221" s="24" t="s">
        <v>1</v>
      </c>
      <c r="I221" s="25" t="s">
        <v>25</v>
      </c>
      <c r="J221" s="23" t="s">
        <v>2</v>
      </c>
      <c r="K221" s="26" t="s">
        <v>32</v>
      </c>
      <c r="L221" s="26" t="s">
        <v>22</v>
      </c>
      <c r="M221" s="25" t="s">
        <v>7</v>
      </c>
      <c r="N221" s="25" t="s">
        <v>16</v>
      </c>
      <c r="O221" s="25" t="s">
        <v>17</v>
      </c>
      <c r="P221" s="25" t="s">
        <v>18</v>
      </c>
      <c r="Q221" s="26" t="s">
        <v>9</v>
      </c>
      <c r="R221" s="26" t="s">
        <v>23</v>
      </c>
      <c r="S221" s="25" t="s">
        <v>8</v>
      </c>
      <c r="T221" s="25" t="s">
        <v>19</v>
      </c>
      <c r="U221" s="25" t="s">
        <v>20</v>
      </c>
      <c r="V221" s="25" t="s">
        <v>24</v>
      </c>
    </row>
    <row r="222" spans="1:22" x14ac:dyDescent="0.25">
      <c r="A222" t="s">
        <v>53</v>
      </c>
      <c r="C222" s="121" t="s">
        <v>35</v>
      </c>
      <c r="D222" s="10">
        <f>0.023*E222</f>
        <v>4.8799099999999997</v>
      </c>
      <c r="E222" s="10">
        <v>212.17</v>
      </c>
      <c r="F222" s="10">
        <v>1</v>
      </c>
      <c r="G222" s="29">
        <f>D222/E222</f>
        <v>2.3E-2</v>
      </c>
      <c r="H222" s="9" t="s">
        <v>36</v>
      </c>
      <c r="I222" s="77">
        <f>G222*0.1*249.09</f>
        <v>0.57290699999999994</v>
      </c>
      <c r="J222" s="10" t="s">
        <v>31</v>
      </c>
      <c r="K222" s="10">
        <v>262.29000000000002</v>
      </c>
      <c r="L222" s="99">
        <f>K222*G223</f>
        <v>7.2392040000000009</v>
      </c>
      <c r="M222" s="9" t="s">
        <v>30</v>
      </c>
      <c r="N222" s="9">
        <v>57.5</v>
      </c>
      <c r="O222" s="9">
        <v>0.88900000000000001</v>
      </c>
      <c r="P222" s="13">
        <f>N222*O222</f>
        <v>51.1175</v>
      </c>
      <c r="Q222" s="10"/>
      <c r="R222" s="10"/>
      <c r="S222" s="9"/>
      <c r="T222" s="9"/>
      <c r="U222" s="9"/>
      <c r="V222" s="13">
        <f>T222*U222</f>
        <v>0</v>
      </c>
    </row>
    <row r="223" spans="1:22" x14ac:dyDescent="0.25">
      <c r="C223" s="10" t="s">
        <v>34</v>
      </c>
      <c r="D223" s="10">
        <f>E223*G223</f>
        <v>2.984664</v>
      </c>
      <c r="E223" s="10">
        <v>108.14</v>
      </c>
      <c r="F223" s="10">
        <v>1.2</v>
      </c>
      <c r="G223" s="29">
        <f>G222*F223</f>
        <v>2.76E-2</v>
      </c>
      <c r="H223" s="1" t="s">
        <v>95</v>
      </c>
      <c r="I223" s="1">
        <f>G222*0.1*568.37</f>
        <v>1.3072509999999999</v>
      </c>
      <c r="J223" s="10"/>
      <c r="K223" s="10"/>
      <c r="L223" s="99"/>
      <c r="M223" s="1"/>
      <c r="N223" s="3"/>
      <c r="O223" s="3"/>
      <c r="P223" s="13">
        <f t="shared" ref="P223" si="14">N223*O223</f>
        <v>0</v>
      </c>
      <c r="Q223" s="10"/>
      <c r="R223" s="10"/>
      <c r="S223" s="9"/>
      <c r="T223" s="9"/>
      <c r="U223" s="9"/>
      <c r="V223" s="13">
        <f>T223*U223</f>
        <v>0</v>
      </c>
    </row>
    <row r="224" spans="1:22" x14ac:dyDescent="0.25">
      <c r="C224" s="12" t="s">
        <v>4</v>
      </c>
      <c r="D224" s="13">
        <f>SUM(D222:D223)</f>
        <v>7.8645739999999993</v>
      </c>
      <c r="E224" s="13">
        <f>SUM(E222:E223)</f>
        <v>320.31</v>
      </c>
      <c r="F224" s="12"/>
      <c r="G224" s="29">
        <f>SUM(G222:G223)</f>
        <v>5.0599999999999999E-2</v>
      </c>
      <c r="I224" s="32">
        <f>SUM(I222:I223)</f>
        <v>1.8801579999999998</v>
      </c>
      <c r="L224" s="105">
        <f>SUM(L222:L223)</f>
        <v>7.2392040000000009</v>
      </c>
      <c r="P224" s="32">
        <f>SUM(P222:P223)</f>
        <v>51.1175</v>
      </c>
      <c r="R224" s="32">
        <f>SUM(R222:R223)</f>
        <v>0</v>
      </c>
      <c r="V224" s="32">
        <f>SUM(V222:V223)</f>
        <v>0</v>
      </c>
    </row>
    <row r="225" spans="1:22" x14ac:dyDescent="0.25">
      <c r="C225" s="5"/>
      <c r="D225" s="4"/>
      <c r="E225" s="4"/>
      <c r="F225" s="4"/>
      <c r="G225" s="5"/>
      <c r="H225" s="5"/>
      <c r="I225" s="5"/>
      <c r="M225" s="5"/>
      <c r="N225" s="5"/>
      <c r="O225" s="5"/>
      <c r="P225" s="5"/>
      <c r="Q225" s="5"/>
      <c r="R225" s="5"/>
      <c r="S225" s="5"/>
      <c r="T225" s="5"/>
      <c r="U225" s="5"/>
      <c r="V225" s="5"/>
    </row>
    <row r="226" spans="1:22" x14ac:dyDescent="0.25">
      <c r="C226" s="5"/>
      <c r="D226" s="4"/>
      <c r="E226" s="4"/>
      <c r="F226" s="4"/>
      <c r="G226" s="5"/>
      <c r="H226" s="5"/>
      <c r="K226" s="14" t="s">
        <v>56</v>
      </c>
      <c r="L226" s="66">
        <f>(T228/G222)*100</f>
        <v>70</v>
      </c>
      <c r="O226" s="5"/>
      <c r="P226" s="5"/>
      <c r="Q226" s="5"/>
      <c r="R226" s="5"/>
      <c r="S226" s="5"/>
    </row>
    <row r="227" spans="1:22" x14ac:dyDescent="0.25">
      <c r="C227" s="5"/>
      <c r="D227" s="4"/>
      <c r="E227" s="4"/>
      <c r="F227" s="4"/>
      <c r="G227" s="5"/>
      <c r="H227" s="5"/>
      <c r="K227" s="7" t="s">
        <v>57</v>
      </c>
      <c r="L227" s="65">
        <f>(S228/(E224)*100)</f>
        <v>94.358590115825294</v>
      </c>
      <c r="R227" s="6" t="s">
        <v>10</v>
      </c>
      <c r="S227" s="6" t="s">
        <v>11</v>
      </c>
      <c r="T227" s="6" t="s">
        <v>0</v>
      </c>
    </row>
    <row r="228" spans="1:22" x14ac:dyDescent="0.25">
      <c r="C228" s="5"/>
      <c r="D228" s="4"/>
      <c r="E228" s="4"/>
      <c r="F228" s="4"/>
      <c r="G228" s="5"/>
      <c r="H228" s="5"/>
      <c r="K228" s="14" t="s">
        <v>58</v>
      </c>
      <c r="L228" s="66">
        <f>(R228/D224)*100</f>
        <v>61.873205083962588</v>
      </c>
      <c r="P228" s="5"/>
      <c r="Q228" s="6" t="s">
        <v>3</v>
      </c>
      <c r="R228" s="11">
        <f>S228*T228</f>
        <v>4.8660639999999997</v>
      </c>
      <c r="S228" s="11">
        <v>302.24</v>
      </c>
      <c r="T228" s="31">
        <f>G222*0.7</f>
        <v>1.61E-2</v>
      </c>
    </row>
    <row r="229" spans="1:22" ht="17.25" x14ac:dyDescent="0.25">
      <c r="C229" s="5"/>
      <c r="D229" s="4"/>
      <c r="E229" s="4"/>
      <c r="F229" s="4"/>
      <c r="G229" s="5"/>
      <c r="H229" s="5"/>
      <c r="K229" s="7" t="s">
        <v>59</v>
      </c>
      <c r="L229" s="16">
        <f>(D224+I224+L224+P224+R224+V224)/R228</f>
        <v>13.995178855025337</v>
      </c>
      <c r="O229" s="5"/>
      <c r="P229" s="5"/>
      <c r="S229" s="69"/>
      <c r="T229" s="4"/>
    </row>
    <row r="230" spans="1:22" ht="17.25" x14ac:dyDescent="0.25">
      <c r="C230" s="5"/>
      <c r="D230" s="4"/>
      <c r="E230" s="4"/>
      <c r="F230" s="4"/>
      <c r="G230" s="5"/>
      <c r="H230" s="5"/>
      <c r="I230" s="5"/>
      <c r="K230" s="17" t="s">
        <v>60</v>
      </c>
      <c r="L230" s="18">
        <f>(D224+I224+L224)/R228</f>
        <v>3.4902820842471454</v>
      </c>
      <c r="O230" s="5"/>
      <c r="P230" s="5"/>
      <c r="S230" s="5"/>
    </row>
    <row r="231" spans="1:22" ht="17.25" x14ac:dyDescent="0.25">
      <c r="C231" s="5"/>
      <c r="D231" s="4"/>
      <c r="E231" s="4"/>
      <c r="F231" s="4"/>
      <c r="G231" s="5"/>
      <c r="H231" s="5"/>
      <c r="I231" s="5"/>
      <c r="K231" s="19" t="s">
        <v>61</v>
      </c>
      <c r="L231" s="20">
        <f>(P224+V224)/R228</f>
        <v>10.50489677077819</v>
      </c>
      <c r="M231" s="5"/>
      <c r="N231" s="5"/>
      <c r="O231" s="5"/>
      <c r="P231" s="5"/>
      <c r="U231" s="5"/>
      <c r="V231" s="5"/>
    </row>
    <row r="232" spans="1:22" x14ac:dyDescent="0.25">
      <c r="C232" s="8"/>
      <c r="D232"/>
      <c r="E232" s="4"/>
      <c r="F232" s="4"/>
      <c r="G232" s="5"/>
      <c r="H232" s="5"/>
      <c r="I232" s="5"/>
      <c r="K232" s="5"/>
      <c r="L232" s="5"/>
      <c r="M232" s="5"/>
      <c r="N232" s="5"/>
      <c r="O232" s="5"/>
      <c r="P232" s="5"/>
      <c r="Q232" s="5"/>
      <c r="R232" s="5"/>
      <c r="S232" s="5"/>
      <c r="T232" s="5"/>
      <c r="U232" s="5"/>
      <c r="V232" s="5"/>
    </row>
    <row r="233" spans="1:22" x14ac:dyDescent="0.25">
      <c r="B233" s="5"/>
      <c r="C233" s="8" t="s">
        <v>26</v>
      </c>
    </row>
    <row r="234" spans="1:22" ht="32.25" x14ac:dyDescent="0.25">
      <c r="C234" s="23" t="s">
        <v>13</v>
      </c>
      <c r="D234" s="26" t="s">
        <v>21</v>
      </c>
      <c r="E234" s="26" t="s">
        <v>32</v>
      </c>
      <c r="F234" s="23" t="s">
        <v>12</v>
      </c>
      <c r="G234" s="23" t="s">
        <v>15</v>
      </c>
      <c r="H234" s="24" t="s">
        <v>1</v>
      </c>
      <c r="I234" s="25" t="s">
        <v>25</v>
      </c>
      <c r="J234" s="23" t="s">
        <v>2</v>
      </c>
      <c r="K234" s="26" t="s">
        <v>32</v>
      </c>
      <c r="L234" s="26" t="s">
        <v>22</v>
      </c>
      <c r="M234" s="25" t="s">
        <v>7</v>
      </c>
      <c r="N234" s="25" t="s">
        <v>16</v>
      </c>
      <c r="O234" s="25" t="s">
        <v>17</v>
      </c>
      <c r="P234" s="25" t="s">
        <v>18</v>
      </c>
      <c r="Q234" s="26" t="s">
        <v>9</v>
      </c>
      <c r="R234" s="26" t="s">
        <v>23</v>
      </c>
      <c r="S234" s="25" t="s">
        <v>8</v>
      </c>
      <c r="T234" s="25" t="s">
        <v>19</v>
      </c>
      <c r="U234" s="25" t="s">
        <v>20</v>
      </c>
      <c r="V234" s="25" t="s">
        <v>24</v>
      </c>
    </row>
    <row r="235" spans="1:22" ht="30" x14ac:dyDescent="0.25">
      <c r="A235" t="s">
        <v>54</v>
      </c>
      <c r="C235" s="123" t="s">
        <v>132</v>
      </c>
      <c r="D235" s="10">
        <f>0.023*E235</f>
        <v>7.1477099999999991</v>
      </c>
      <c r="E235" s="10">
        <v>310.77</v>
      </c>
      <c r="F235" s="10">
        <v>1</v>
      </c>
      <c r="G235" s="29">
        <f>D235/E235</f>
        <v>2.3E-2</v>
      </c>
      <c r="H235" s="9" t="s">
        <v>36</v>
      </c>
      <c r="I235" s="77">
        <f>G235*0.1*249.09</f>
        <v>0.57290699999999994</v>
      </c>
      <c r="J235" s="10" t="s">
        <v>31</v>
      </c>
      <c r="K235" s="10">
        <v>262.29000000000002</v>
      </c>
      <c r="L235" s="99">
        <f>K235*G236</f>
        <v>7.2392040000000009</v>
      </c>
      <c r="M235" s="9" t="s">
        <v>30</v>
      </c>
      <c r="N235" s="9">
        <v>57.5</v>
      </c>
      <c r="O235" s="9">
        <v>0.88900000000000001</v>
      </c>
      <c r="P235" s="13">
        <f>N235*O235</f>
        <v>51.1175</v>
      </c>
      <c r="Q235" s="10"/>
      <c r="R235" s="10"/>
      <c r="S235" s="9"/>
      <c r="T235" s="9"/>
      <c r="U235" s="9"/>
      <c r="V235" s="13">
        <f>T235*U235</f>
        <v>0</v>
      </c>
    </row>
    <row r="236" spans="1:22" x14ac:dyDescent="0.25">
      <c r="C236" s="119" t="s">
        <v>34</v>
      </c>
      <c r="D236" s="10">
        <f>E236*G236</f>
        <v>2.984664</v>
      </c>
      <c r="E236" s="10">
        <v>108.14</v>
      </c>
      <c r="F236" s="10">
        <v>1.2</v>
      </c>
      <c r="G236" s="29">
        <f>G235*F236</f>
        <v>2.76E-2</v>
      </c>
      <c r="H236" s="1" t="s">
        <v>95</v>
      </c>
      <c r="I236" s="1">
        <f>G235*0.1*568.37</f>
        <v>1.3072509999999999</v>
      </c>
      <c r="J236" s="10"/>
      <c r="K236" s="10"/>
      <c r="L236" s="99"/>
      <c r="M236" s="1"/>
      <c r="N236" s="3"/>
      <c r="O236" s="3"/>
      <c r="P236" s="13">
        <f t="shared" ref="P236" si="15">N236*O236</f>
        <v>0</v>
      </c>
      <c r="Q236" s="10"/>
      <c r="R236" s="10"/>
      <c r="S236" s="9"/>
      <c r="T236" s="9"/>
      <c r="U236" s="9"/>
      <c r="V236" s="13">
        <f>T236*U236</f>
        <v>0</v>
      </c>
    </row>
    <row r="237" spans="1:22" x14ac:dyDescent="0.25">
      <c r="C237" s="12" t="s">
        <v>4</v>
      </c>
      <c r="D237" s="13">
        <f>SUM(D235:D236)</f>
        <v>10.132373999999999</v>
      </c>
      <c r="E237" s="13">
        <f>SUM(E235:E236)</f>
        <v>418.90999999999997</v>
      </c>
      <c r="F237" s="12"/>
      <c r="G237" s="29">
        <f>SUM(G235:G236)</f>
        <v>5.0599999999999999E-2</v>
      </c>
      <c r="I237" s="32">
        <f>SUM(I235:I236)</f>
        <v>1.8801579999999998</v>
      </c>
      <c r="L237" s="105">
        <f>SUM(L235:L236)</f>
        <v>7.2392040000000009</v>
      </c>
      <c r="P237" s="32">
        <f>SUM(P235:P236)</f>
        <v>51.1175</v>
      </c>
      <c r="R237" s="32">
        <f>SUM(R235:R236)</f>
        <v>0</v>
      </c>
      <c r="V237" s="32">
        <f>SUM(V235:V236)</f>
        <v>0</v>
      </c>
    </row>
    <row r="238" spans="1:22" x14ac:dyDescent="0.25">
      <c r="C238" s="5"/>
      <c r="D238" s="4"/>
      <c r="E238" s="4"/>
      <c r="F238" s="4"/>
      <c r="G238" s="5"/>
      <c r="H238" s="5"/>
      <c r="I238" s="5"/>
      <c r="M238" s="5"/>
      <c r="N238" s="5"/>
      <c r="O238" s="5"/>
      <c r="P238" s="5"/>
      <c r="Q238" s="5"/>
      <c r="R238" s="5"/>
      <c r="S238" s="5"/>
      <c r="T238" s="5"/>
      <c r="U238" s="5"/>
      <c r="V238" s="5"/>
    </row>
    <row r="239" spans="1:22" x14ac:dyDescent="0.25">
      <c r="C239" s="5"/>
      <c r="D239" s="4"/>
      <c r="E239" s="4"/>
      <c r="F239" s="4"/>
      <c r="G239" s="5"/>
      <c r="H239" s="5"/>
      <c r="K239" s="14" t="s">
        <v>56</v>
      </c>
      <c r="L239" s="66">
        <f>(T241/G235)*100</f>
        <v>70</v>
      </c>
      <c r="O239" s="5"/>
      <c r="P239" s="5"/>
      <c r="Q239" s="5"/>
      <c r="R239" s="5"/>
      <c r="S239" s="5"/>
    </row>
    <row r="240" spans="1:22" x14ac:dyDescent="0.25">
      <c r="C240" s="5"/>
      <c r="D240" s="4"/>
      <c r="E240" s="4"/>
      <c r="F240" s="4"/>
      <c r="G240" s="5"/>
      <c r="H240" s="5"/>
      <c r="K240" s="7" t="s">
        <v>57</v>
      </c>
      <c r="L240" s="65">
        <f>(S241/(E237)*100)</f>
        <v>95.700747177197968</v>
      </c>
      <c r="R240" s="6" t="s">
        <v>10</v>
      </c>
      <c r="S240" s="6" t="s">
        <v>11</v>
      </c>
      <c r="T240" s="6" t="s">
        <v>0</v>
      </c>
    </row>
    <row r="241" spans="1:22" x14ac:dyDescent="0.25">
      <c r="C241" s="5"/>
      <c r="D241" s="4"/>
      <c r="E241" s="4"/>
      <c r="F241" s="4"/>
      <c r="G241" s="5"/>
      <c r="H241" s="5"/>
      <c r="K241" s="14" t="s">
        <v>58</v>
      </c>
      <c r="L241" s="66">
        <f>(R241/D237)*100</f>
        <v>63.701655702799762</v>
      </c>
      <c r="P241" s="5"/>
      <c r="Q241" s="6" t="s">
        <v>3</v>
      </c>
      <c r="R241" s="11">
        <f>S241*T241</f>
        <v>6.4544899999999998</v>
      </c>
      <c r="S241" s="11">
        <v>400.9</v>
      </c>
      <c r="T241" s="31">
        <f>G235*0.7</f>
        <v>1.61E-2</v>
      </c>
    </row>
    <row r="242" spans="1:22" ht="17.25" x14ac:dyDescent="0.25">
      <c r="C242" s="5"/>
      <c r="D242" s="4"/>
      <c r="E242" s="4"/>
      <c r="F242" s="4"/>
      <c r="G242" s="5"/>
      <c r="H242" s="5"/>
      <c r="K242" s="7" t="s">
        <v>59</v>
      </c>
      <c r="L242" s="16">
        <f>(D237+I237+L237+P237+R237+V237)/R241</f>
        <v>10.902369668246445</v>
      </c>
      <c r="O242" s="5"/>
      <c r="P242" s="5"/>
      <c r="S242" s="69"/>
      <c r="T242" s="4"/>
    </row>
    <row r="243" spans="1:22" ht="17.25" x14ac:dyDescent="0.25">
      <c r="C243" s="5"/>
      <c r="D243" s="4"/>
      <c r="E243" s="4"/>
      <c r="F243" s="4"/>
      <c r="G243" s="5"/>
      <c r="H243" s="5"/>
      <c r="I243" s="5"/>
      <c r="K243" s="17" t="s">
        <v>60</v>
      </c>
      <c r="L243" s="18">
        <f>(D237+I237+L237)/R241</f>
        <v>2.9826889498628089</v>
      </c>
      <c r="O243" s="5"/>
      <c r="P243" s="5"/>
      <c r="S243" s="5"/>
    </row>
    <row r="244" spans="1:22" ht="17.25" x14ac:dyDescent="0.25">
      <c r="C244" s="5"/>
      <c r="D244" s="4"/>
      <c r="E244" s="4"/>
      <c r="F244" s="4"/>
      <c r="G244" s="5"/>
      <c r="H244" s="5"/>
      <c r="I244" s="5"/>
      <c r="K244" s="19" t="s">
        <v>61</v>
      </c>
      <c r="L244" s="20">
        <f>(P237+V237)/R241</f>
        <v>7.9196807183836366</v>
      </c>
      <c r="M244" s="5"/>
      <c r="N244" s="5"/>
      <c r="O244" s="5"/>
      <c r="P244" s="5"/>
      <c r="U244" s="5"/>
      <c r="V244" s="5"/>
    </row>
    <row r="245" spans="1:22" x14ac:dyDescent="0.25">
      <c r="C245" s="8"/>
      <c r="D245"/>
      <c r="E245" s="4"/>
      <c r="F245" s="4"/>
      <c r="G245" s="5"/>
      <c r="H245" s="5"/>
      <c r="I245" s="5"/>
      <c r="K245" s="5"/>
      <c r="L245" s="5"/>
      <c r="M245" s="5"/>
      <c r="N245" s="5"/>
      <c r="O245" s="5"/>
      <c r="P245" s="5"/>
      <c r="Q245" s="5"/>
      <c r="R245" s="5"/>
      <c r="S245" s="5"/>
      <c r="T245" s="5"/>
      <c r="U245" s="5"/>
      <c r="V245" s="5"/>
    </row>
    <row r="246" spans="1:22" x14ac:dyDescent="0.25">
      <c r="B246" s="5"/>
      <c r="C246" s="8" t="s">
        <v>26</v>
      </c>
    </row>
    <row r="247" spans="1:22" ht="32.25" x14ac:dyDescent="0.25">
      <c r="C247" s="23" t="s">
        <v>13</v>
      </c>
      <c r="D247" s="26" t="s">
        <v>21</v>
      </c>
      <c r="E247" s="26" t="s">
        <v>32</v>
      </c>
      <c r="F247" s="23" t="s">
        <v>12</v>
      </c>
      <c r="G247" s="23" t="s">
        <v>15</v>
      </c>
      <c r="H247" s="24" t="s">
        <v>1</v>
      </c>
      <c r="I247" s="25" t="s">
        <v>25</v>
      </c>
      <c r="J247" s="23" t="s">
        <v>2</v>
      </c>
      <c r="K247" s="26" t="s">
        <v>32</v>
      </c>
      <c r="L247" s="26" t="s">
        <v>22</v>
      </c>
      <c r="M247" s="25" t="s">
        <v>7</v>
      </c>
      <c r="N247" s="25" t="s">
        <v>16</v>
      </c>
      <c r="O247" s="25" t="s">
        <v>17</v>
      </c>
      <c r="P247" s="25" t="s">
        <v>18</v>
      </c>
      <c r="Q247" s="26" t="s">
        <v>9</v>
      </c>
      <c r="R247" s="26" t="s">
        <v>23</v>
      </c>
      <c r="S247" s="25" t="s">
        <v>8</v>
      </c>
      <c r="T247" s="25" t="s">
        <v>19</v>
      </c>
      <c r="U247" s="25" t="s">
        <v>20</v>
      </c>
      <c r="V247" s="25" t="s">
        <v>24</v>
      </c>
    </row>
    <row r="248" spans="1:22" x14ac:dyDescent="0.25">
      <c r="A248" t="s">
        <v>55</v>
      </c>
      <c r="C248" s="121" t="s">
        <v>50</v>
      </c>
      <c r="D248" s="10">
        <f>0.023*E248</f>
        <v>10.131499999999999</v>
      </c>
      <c r="E248" s="10">
        <v>440.5</v>
      </c>
      <c r="F248" s="10">
        <v>1</v>
      </c>
      <c r="G248" s="29">
        <f>D248/E248</f>
        <v>2.2999999999999996E-2</v>
      </c>
      <c r="H248" s="9" t="s">
        <v>36</v>
      </c>
      <c r="I248" s="77">
        <f>G248*0.1*249.09</f>
        <v>0.57290699999999994</v>
      </c>
      <c r="J248" s="10" t="s">
        <v>31</v>
      </c>
      <c r="K248" s="10">
        <v>262.29000000000002</v>
      </c>
      <c r="L248" s="99">
        <f>K248*G249</f>
        <v>7.239204</v>
      </c>
      <c r="M248" s="9" t="s">
        <v>30</v>
      </c>
      <c r="N248" s="9">
        <v>57.5</v>
      </c>
      <c r="O248" s="9">
        <v>0.88900000000000001</v>
      </c>
      <c r="P248" s="13">
        <f>N248*O248</f>
        <v>51.1175</v>
      </c>
      <c r="Q248" s="10"/>
      <c r="R248" s="10"/>
      <c r="S248" s="9"/>
      <c r="T248" s="9"/>
      <c r="U248" s="9"/>
      <c r="V248" s="13">
        <f>T248*U248</f>
        <v>0</v>
      </c>
    </row>
    <row r="249" spans="1:22" x14ac:dyDescent="0.25">
      <c r="C249" s="10" t="s">
        <v>34</v>
      </c>
      <c r="D249" s="10">
        <f>E249*G249</f>
        <v>2.9846639999999995</v>
      </c>
      <c r="E249" s="10">
        <v>108.14</v>
      </c>
      <c r="F249" s="10">
        <v>1.2</v>
      </c>
      <c r="G249" s="29">
        <f>G248*F249</f>
        <v>2.7599999999999996E-2</v>
      </c>
      <c r="H249" s="1" t="s">
        <v>95</v>
      </c>
      <c r="I249" s="1">
        <f>G248*0.1*568.37</f>
        <v>1.3072509999999997</v>
      </c>
      <c r="J249" s="10"/>
      <c r="K249" s="10"/>
      <c r="L249" s="99"/>
      <c r="M249" s="1"/>
      <c r="N249" s="3"/>
      <c r="O249" s="3"/>
      <c r="P249" s="13">
        <f t="shared" ref="P249" si="16">N249*O249</f>
        <v>0</v>
      </c>
      <c r="Q249" s="10"/>
      <c r="R249" s="10"/>
      <c r="S249" s="9"/>
      <c r="T249" s="9"/>
      <c r="U249" s="9"/>
      <c r="V249" s="13">
        <f>T249*U249</f>
        <v>0</v>
      </c>
    </row>
    <row r="250" spans="1:22" x14ac:dyDescent="0.25">
      <c r="C250" s="12" t="s">
        <v>4</v>
      </c>
      <c r="D250" s="13">
        <f>SUM(D248:D249)</f>
        <v>13.116163999999998</v>
      </c>
      <c r="E250" s="13">
        <f>SUM(E248:E249)</f>
        <v>548.64</v>
      </c>
      <c r="F250" s="12"/>
      <c r="G250" s="29">
        <f>SUM(G248:G249)</f>
        <v>5.0599999999999992E-2</v>
      </c>
      <c r="I250" s="32">
        <f>SUM(I248:I249)</f>
        <v>1.8801579999999998</v>
      </c>
      <c r="L250" s="105">
        <f>SUM(L248:L249)</f>
        <v>7.239204</v>
      </c>
      <c r="P250" s="32">
        <f>SUM(P248:P249)</f>
        <v>51.1175</v>
      </c>
      <c r="R250" s="32">
        <f>SUM(R248:R249)</f>
        <v>0</v>
      </c>
      <c r="V250" s="32">
        <f>SUM(V248:V249)</f>
        <v>0</v>
      </c>
    </row>
    <row r="251" spans="1:22" x14ac:dyDescent="0.25">
      <c r="C251" s="5"/>
      <c r="D251" s="4"/>
      <c r="E251" s="4"/>
      <c r="F251" s="4"/>
      <c r="G251" s="5"/>
      <c r="H251" s="5"/>
      <c r="I251" s="5"/>
      <c r="M251" s="5"/>
      <c r="N251" s="5"/>
      <c r="O251" s="5"/>
      <c r="P251" s="5"/>
      <c r="Q251" s="5"/>
      <c r="R251" s="5"/>
      <c r="S251" s="5"/>
      <c r="T251" s="5"/>
      <c r="U251" s="5"/>
      <c r="V251" s="5"/>
    </row>
    <row r="252" spans="1:22" x14ac:dyDescent="0.25">
      <c r="C252" s="5"/>
      <c r="D252" s="4"/>
      <c r="E252" s="4"/>
      <c r="F252" s="4"/>
      <c r="G252" s="5"/>
      <c r="H252" s="5"/>
      <c r="K252" s="14" t="s">
        <v>56</v>
      </c>
      <c r="L252" s="66">
        <f>(T254/G248)*100</f>
        <v>70</v>
      </c>
      <c r="O252" s="5"/>
      <c r="P252" s="5"/>
      <c r="Q252" s="5"/>
      <c r="R252" s="5"/>
      <c r="S252" s="5"/>
    </row>
    <row r="253" spans="1:22" x14ac:dyDescent="0.25">
      <c r="C253" s="5"/>
      <c r="D253" s="4"/>
      <c r="E253" s="4"/>
      <c r="F253" s="4"/>
      <c r="G253" s="5"/>
      <c r="H253" s="5"/>
      <c r="K253" s="7" t="s">
        <v>57</v>
      </c>
      <c r="L253" s="65">
        <f>(S254/(E250)*100)</f>
        <v>96.715514727325754</v>
      </c>
      <c r="R253" s="6" t="s">
        <v>10</v>
      </c>
      <c r="S253" s="6" t="s">
        <v>11</v>
      </c>
      <c r="T253" s="6" t="s">
        <v>0</v>
      </c>
    </row>
    <row r="254" spans="1:22" x14ac:dyDescent="0.25">
      <c r="C254" s="5"/>
      <c r="D254" s="4"/>
      <c r="E254" s="4"/>
      <c r="F254" s="4"/>
      <c r="G254" s="5"/>
      <c r="H254" s="5"/>
      <c r="K254" s="14" t="s">
        <v>58</v>
      </c>
      <c r="L254" s="66">
        <f>(R254/D250)*100</f>
        <v>65.133235601506655</v>
      </c>
      <c r="P254" s="5"/>
      <c r="Q254" s="6" t="s">
        <v>3</v>
      </c>
      <c r="R254" s="11">
        <f>S254*T254</f>
        <v>8.5429819999999985</v>
      </c>
      <c r="S254" s="11">
        <v>530.62</v>
      </c>
      <c r="T254" s="31">
        <f>G248*0.7</f>
        <v>1.6099999999999996E-2</v>
      </c>
    </row>
    <row r="255" spans="1:22" ht="17.25" x14ac:dyDescent="0.25">
      <c r="C255" s="5"/>
      <c r="D255" s="4"/>
      <c r="E255" s="4"/>
      <c r="F255" s="4"/>
      <c r="G255" s="5"/>
      <c r="H255" s="5"/>
      <c r="K255" s="7" t="s">
        <v>59</v>
      </c>
      <c r="L255" s="16">
        <f>(D250+I250+L250+P250+R250+V250)/R254</f>
        <v>8.5863491225897484</v>
      </c>
      <c r="O255" s="5"/>
      <c r="P255" s="5"/>
      <c r="S255" s="69"/>
      <c r="T255" s="4"/>
    </row>
    <row r="256" spans="1:22" ht="17.25" x14ac:dyDescent="0.25">
      <c r="C256" s="5"/>
      <c r="D256" s="4"/>
      <c r="E256" s="4"/>
      <c r="F256" s="4"/>
      <c r="G256" s="5"/>
      <c r="H256" s="5"/>
      <c r="I256" s="5"/>
      <c r="K256" s="17" t="s">
        <v>60</v>
      </c>
      <c r="L256" s="18">
        <f>(D250+I250+L250)/R254</f>
        <v>2.6027827285601211</v>
      </c>
      <c r="O256" s="5"/>
      <c r="P256" s="5"/>
      <c r="S256" s="5"/>
    </row>
    <row r="257" spans="1:22" ht="17.25" x14ac:dyDescent="0.25">
      <c r="C257" s="5"/>
      <c r="D257" s="4"/>
      <c r="E257" s="4"/>
      <c r="F257" s="4"/>
      <c r="G257" s="5"/>
      <c r="H257" s="5"/>
      <c r="I257" s="5"/>
      <c r="K257" s="19" t="s">
        <v>61</v>
      </c>
      <c r="L257" s="20">
        <f>(P250+V250)/R254</f>
        <v>5.9835663940296264</v>
      </c>
      <c r="M257" s="5"/>
      <c r="N257" s="5"/>
      <c r="O257" s="5"/>
      <c r="P257" s="5"/>
      <c r="U257" s="5"/>
      <c r="V257" s="5"/>
    </row>
    <row r="258" spans="1:22" x14ac:dyDescent="0.25">
      <c r="C258" s="8"/>
      <c r="D258"/>
      <c r="E258" s="4"/>
      <c r="F258" s="4"/>
      <c r="G258" s="5"/>
      <c r="H258" s="5"/>
      <c r="I258" s="5"/>
      <c r="K258" s="5"/>
      <c r="L258" s="5"/>
      <c r="M258" s="5"/>
      <c r="N258" s="5"/>
      <c r="O258" s="5"/>
      <c r="P258" s="5"/>
      <c r="Q258" s="5"/>
      <c r="R258" s="5"/>
      <c r="S258" s="5"/>
      <c r="T258" s="5"/>
      <c r="U258" s="5"/>
      <c r="V258" s="5"/>
    </row>
    <row r="259" spans="1:22" x14ac:dyDescent="0.25">
      <c r="C259" s="8"/>
      <c r="D259"/>
      <c r="E259" s="4"/>
      <c r="F259" s="4"/>
      <c r="G259" s="5"/>
      <c r="H259" s="5"/>
      <c r="I259" s="5"/>
      <c r="M259" s="5"/>
      <c r="N259" s="5"/>
      <c r="O259" s="5"/>
      <c r="P259" s="5"/>
      <c r="Q259" s="5"/>
      <c r="R259" s="5"/>
      <c r="S259" s="5"/>
      <c r="T259" s="5"/>
      <c r="U259" s="5"/>
      <c r="V259" s="5"/>
    </row>
    <row r="260" spans="1:22" s="41" customFormat="1" x14ac:dyDescent="0.25">
      <c r="A260" s="40" t="s">
        <v>123</v>
      </c>
      <c r="D260" s="42"/>
      <c r="E260" s="42"/>
      <c r="F260" s="42"/>
    </row>
    <row r="261" spans="1:22" x14ac:dyDescent="0.25">
      <c r="B261" s="5"/>
      <c r="C261" s="8" t="s">
        <v>26</v>
      </c>
    </row>
    <row r="262" spans="1:22" ht="32.25" x14ac:dyDescent="0.25">
      <c r="C262" s="23" t="s">
        <v>13</v>
      </c>
      <c r="D262" s="26" t="s">
        <v>21</v>
      </c>
      <c r="E262" s="26" t="s">
        <v>32</v>
      </c>
      <c r="F262" s="23" t="s">
        <v>12</v>
      </c>
      <c r="G262" s="23" t="s">
        <v>15</v>
      </c>
      <c r="H262" s="24" t="s">
        <v>1</v>
      </c>
      <c r="I262" s="25" t="s">
        <v>25</v>
      </c>
      <c r="J262" s="23" t="s">
        <v>2</v>
      </c>
      <c r="K262" s="26" t="s">
        <v>32</v>
      </c>
      <c r="L262" s="26" t="s">
        <v>22</v>
      </c>
      <c r="M262" s="25" t="s">
        <v>7</v>
      </c>
      <c r="N262" s="25" t="s">
        <v>16</v>
      </c>
      <c r="O262" s="25" t="s">
        <v>17</v>
      </c>
      <c r="P262" s="25" t="s">
        <v>18</v>
      </c>
      <c r="Q262" s="26" t="s">
        <v>9</v>
      </c>
      <c r="R262" s="26" t="s">
        <v>23</v>
      </c>
      <c r="S262" s="25" t="s">
        <v>8</v>
      </c>
      <c r="T262" s="25" t="s">
        <v>19</v>
      </c>
      <c r="U262" s="25" t="s">
        <v>20</v>
      </c>
      <c r="V262" s="25" t="s">
        <v>24</v>
      </c>
    </row>
    <row r="263" spans="1:22" x14ac:dyDescent="0.25">
      <c r="A263" t="s">
        <v>51</v>
      </c>
      <c r="C263" s="121" t="s">
        <v>28</v>
      </c>
      <c r="D263" s="10">
        <f>0.023*E263</f>
        <v>2.8087599999999999</v>
      </c>
      <c r="E263" s="10">
        <v>122.12</v>
      </c>
      <c r="F263" s="10">
        <v>1</v>
      </c>
      <c r="G263" s="12">
        <f>D263/E263</f>
        <v>2.3E-2</v>
      </c>
      <c r="H263" s="9" t="s">
        <v>36</v>
      </c>
      <c r="I263" s="77">
        <f>G263*0.1*249.09</f>
        <v>0.57290699999999994</v>
      </c>
      <c r="J263" s="10" t="s">
        <v>31</v>
      </c>
      <c r="K263" s="10">
        <v>262.29000000000002</v>
      </c>
      <c r="L263" s="99">
        <f>K263*G264</f>
        <v>7.2392040000000009</v>
      </c>
      <c r="M263" s="9" t="s">
        <v>30</v>
      </c>
      <c r="N263" s="9">
        <v>57.5</v>
      </c>
      <c r="O263" s="9">
        <v>0.88900000000000001</v>
      </c>
      <c r="P263" s="13">
        <f>N263*O263</f>
        <v>51.1175</v>
      </c>
      <c r="Q263" s="10"/>
      <c r="R263" s="10"/>
      <c r="S263" s="9"/>
      <c r="T263" s="9"/>
      <c r="U263" s="9"/>
      <c r="V263" s="13">
        <f>T263*U263</f>
        <v>0</v>
      </c>
    </row>
    <row r="264" spans="1:22" x14ac:dyDescent="0.25">
      <c r="C264" s="10" t="s">
        <v>34</v>
      </c>
      <c r="D264" s="10">
        <f>E264*G264</f>
        <v>2.984664</v>
      </c>
      <c r="E264" s="10">
        <v>108.14</v>
      </c>
      <c r="F264" s="10">
        <v>1.2</v>
      </c>
      <c r="G264" s="12">
        <f>G263*F264</f>
        <v>2.76E-2</v>
      </c>
      <c r="H264" s="1" t="s">
        <v>95</v>
      </c>
      <c r="I264" s="1">
        <f>G263*0.1*568.37</f>
        <v>1.3072509999999999</v>
      </c>
      <c r="J264" s="10"/>
      <c r="K264" s="10"/>
      <c r="L264" s="99"/>
      <c r="M264" s="1"/>
      <c r="N264" s="3"/>
      <c r="O264" s="3"/>
      <c r="P264" s="13">
        <f t="shared" ref="P264" si="17">N264*O264</f>
        <v>0</v>
      </c>
      <c r="Q264" s="10"/>
      <c r="R264" s="10"/>
      <c r="S264" s="9"/>
      <c r="T264" s="9"/>
      <c r="U264" s="9"/>
      <c r="V264" s="13">
        <f>T264*U264</f>
        <v>0</v>
      </c>
    </row>
    <row r="265" spans="1:22" x14ac:dyDescent="0.25">
      <c r="C265" s="12" t="s">
        <v>4</v>
      </c>
      <c r="D265" s="13">
        <f>SUM(D263:D264)</f>
        <v>5.7934239999999999</v>
      </c>
      <c r="E265" s="13">
        <f>SUM(E263:E264)</f>
        <v>230.26</v>
      </c>
      <c r="F265" s="12"/>
      <c r="G265" s="12">
        <f>SUM(G263:G264)</f>
        <v>5.0599999999999999E-2</v>
      </c>
      <c r="I265" s="32">
        <f>SUM(I263:I264)</f>
        <v>1.8801579999999998</v>
      </c>
      <c r="L265" s="105">
        <f>SUM(L263:L264)</f>
        <v>7.2392040000000009</v>
      </c>
      <c r="P265" s="32">
        <f>SUM(P263:P264)</f>
        <v>51.1175</v>
      </c>
      <c r="R265" s="32">
        <f>SUM(R263:R264)</f>
        <v>0</v>
      </c>
      <c r="V265" s="32">
        <f>SUM(V263:V264)</f>
        <v>0</v>
      </c>
    </row>
    <row r="266" spans="1:22" x14ac:dyDescent="0.25">
      <c r="C266" s="5"/>
      <c r="D266" s="4"/>
      <c r="E266" s="4"/>
      <c r="F266" s="4"/>
      <c r="G266" s="5"/>
      <c r="H266" s="5"/>
      <c r="I266" s="5"/>
      <c r="M266" s="5"/>
      <c r="N266" s="5"/>
      <c r="O266" s="5"/>
      <c r="P266" s="5"/>
      <c r="Q266" s="5"/>
      <c r="R266" s="5"/>
      <c r="S266" s="5"/>
      <c r="T266" s="5"/>
      <c r="U266" s="5"/>
      <c r="V266" s="5"/>
    </row>
    <row r="267" spans="1:22" x14ac:dyDescent="0.25">
      <c r="C267" s="5"/>
      <c r="D267" s="4"/>
      <c r="E267" s="4"/>
      <c r="F267" s="4"/>
      <c r="G267" s="5"/>
      <c r="H267" s="5"/>
      <c r="K267" s="14" t="s">
        <v>56</v>
      </c>
      <c r="L267" s="66">
        <f>(T269/G263)*100</f>
        <v>50</v>
      </c>
      <c r="O267" s="5"/>
      <c r="P267" s="5"/>
      <c r="Q267" s="5"/>
      <c r="R267" s="5"/>
      <c r="S267" s="5"/>
    </row>
    <row r="268" spans="1:22" x14ac:dyDescent="0.25">
      <c r="C268" s="5"/>
      <c r="D268" s="4"/>
      <c r="E268" s="4"/>
      <c r="F268" s="4"/>
      <c r="G268" s="5"/>
      <c r="H268" s="5"/>
      <c r="K268" s="7" t="s">
        <v>57</v>
      </c>
      <c r="L268" s="65">
        <f>(S269/(E265)*100)</f>
        <v>92.178407018153393</v>
      </c>
      <c r="R268" s="6" t="s">
        <v>10</v>
      </c>
      <c r="S268" s="6" t="s">
        <v>11</v>
      </c>
      <c r="T268" s="6" t="s">
        <v>0</v>
      </c>
    </row>
    <row r="269" spans="1:22" x14ac:dyDescent="0.25">
      <c r="C269" s="5"/>
      <c r="D269" s="4"/>
      <c r="E269" s="4"/>
      <c r="F269" s="4"/>
      <c r="G269" s="5"/>
      <c r="H269" s="5"/>
      <c r="K269" s="14" t="s">
        <v>58</v>
      </c>
      <c r="L269" s="66">
        <f>(R269/D265)*100</f>
        <v>42.131820491647083</v>
      </c>
      <c r="P269" s="5"/>
      <c r="Q269" s="6" t="s">
        <v>3</v>
      </c>
      <c r="R269" s="11">
        <f>S269*T269</f>
        <v>2.4408750000000001</v>
      </c>
      <c r="S269" s="11">
        <v>212.25</v>
      </c>
      <c r="T269" s="31">
        <f>G263*0.5</f>
        <v>1.15E-2</v>
      </c>
    </row>
    <row r="270" spans="1:22" ht="17.25" x14ac:dyDescent="0.25">
      <c r="C270" s="5"/>
      <c r="D270" s="4"/>
      <c r="E270" s="4"/>
      <c r="F270" s="4"/>
      <c r="G270" s="5"/>
      <c r="H270" s="5"/>
      <c r="K270" s="7" t="s">
        <v>59</v>
      </c>
      <c r="L270" s="16">
        <f>(D265+I265+L265+P265+R265+V265)/R269</f>
        <v>27.051891637220258</v>
      </c>
      <c r="O270" s="5"/>
      <c r="P270" s="5"/>
      <c r="S270" s="69"/>
      <c r="T270" s="4"/>
    </row>
    <row r="271" spans="1:22" ht="17.25" x14ac:dyDescent="0.25">
      <c r="C271" s="5"/>
      <c r="D271" s="4"/>
      <c r="E271" s="4"/>
      <c r="F271" s="4"/>
      <c r="G271" s="5"/>
      <c r="H271" s="5"/>
      <c r="I271" s="5"/>
      <c r="K271" s="17" t="s">
        <v>60</v>
      </c>
      <c r="L271" s="18">
        <f>(D265+I265+L265)/R269</f>
        <v>6.1096065959952881</v>
      </c>
      <c r="O271" s="5"/>
      <c r="P271" s="5"/>
      <c r="S271" s="5"/>
    </row>
    <row r="272" spans="1:22" ht="17.25" x14ac:dyDescent="0.25">
      <c r="C272" s="5"/>
      <c r="D272" s="4"/>
      <c r="E272" s="4"/>
      <c r="F272" s="4"/>
      <c r="G272" s="5"/>
      <c r="H272" s="5"/>
      <c r="I272" s="5"/>
      <c r="K272" s="19" t="s">
        <v>61</v>
      </c>
      <c r="L272" s="20">
        <f>(P265+V265)/R269</f>
        <v>20.94228504122497</v>
      </c>
      <c r="M272" s="5"/>
      <c r="N272" s="115" t="s">
        <v>131</v>
      </c>
      <c r="O272" s="17">
        <f>G263/N263*1000</f>
        <v>0.4</v>
      </c>
      <c r="P272" s="5"/>
      <c r="U272" s="5"/>
      <c r="V272" s="5"/>
    </row>
    <row r="273" spans="1:22" x14ac:dyDescent="0.25">
      <c r="C273" s="8"/>
      <c r="D273"/>
      <c r="E273" s="4"/>
      <c r="F273" s="4"/>
      <c r="G273" s="5"/>
      <c r="H273" s="5"/>
      <c r="I273" s="5"/>
      <c r="K273" s="5"/>
      <c r="L273" s="5"/>
      <c r="M273" s="5"/>
      <c r="N273" s="5"/>
      <c r="O273" s="5"/>
      <c r="P273" s="5"/>
      <c r="Q273" s="5"/>
      <c r="R273" s="5"/>
      <c r="S273" s="5"/>
      <c r="T273" s="5"/>
      <c r="U273" s="5"/>
      <c r="V273" s="5"/>
    </row>
    <row r="274" spans="1:22" x14ac:dyDescent="0.25">
      <c r="B274" s="8"/>
      <c r="C274" s="8" t="s">
        <v>26</v>
      </c>
      <c r="K274" s="5"/>
      <c r="L274" s="5"/>
    </row>
    <row r="275" spans="1:22" ht="32.25" x14ac:dyDescent="0.25">
      <c r="C275" s="23" t="s">
        <v>13</v>
      </c>
      <c r="D275" s="26" t="s">
        <v>21</v>
      </c>
      <c r="E275" s="26" t="s">
        <v>32</v>
      </c>
      <c r="F275" s="23" t="s">
        <v>12</v>
      </c>
      <c r="G275" s="23" t="s">
        <v>15</v>
      </c>
      <c r="H275" s="24" t="s">
        <v>1</v>
      </c>
      <c r="I275" s="25" t="s">
        <v>25</v>
      </c>
      <c r="J275" s="23" t="s">
        <v>2</v>
      </c>
      <c r="K275" s="26" t="s">
        <v>32</v>
      </c>
      <c r="L275" s="26" t="s">
        <v>22</v>
      </c>
      <c r="M275" s="25" t="s">
        <v>7</v>
      </c>
      <c r="N275" s="25" t="s">
        <v>16</v>
      </c>
      <c r="O275" s="25" t="s">
        <v>17</v>
      </c>
      <c r="P275" s="25" t="s">
        <v>18</v>
      </c>
      <c r="Q275" s="26" t="s">
        <v>9</v>
      </c>
      <c r="R275" s="26" t="s">
        <v>23</v>
      </c>
      <c r="S275" s="25" t="s">
        <v>8</v>
      </c>
      <c r="T275" s="25" t="s">
        <v>19</v>
      </c>
      <c r="U275" s="25" t="s">
        <v>20</v>
      </c>
      <c r="V275" s="25" t="s">
        <v>24</v>
      </c>
    </row>
    <row r="276" spans="1:22" x14ac:dyDescent="0.25">
      <c r="A276" t="s">
        <v>52</v>
      </c>
      <c r="C276" s="121" t="s">
        <v>33</v>
      </c>
      <c r="D276" s="10">
        <f>0.023*E276</f>
        <v>3.6011099999999998</v>
      </c>
      <c r="E276" s="10">
        <v>156.57</v>
      </c>
      <c r="F276" s="10">
        <v>1</v>
      </c>
      <c r="G276" s="29">
        <f>D276/E276</f>
        <v>2.3E-2</v>
      </c>
      <c r="H276" s="9" t="s">
        <v>36</v>
      </c>
      <c r="I276" s="77">
        <f>G276*0.1*249.09</f>
        <v>0.57290699999999994</v>
      </c>
      <c r="J276" s="10" t="s">
        <v>31</v>
      </c>
      <c r="K276" s="10">
        <v>262.29000000000002</v>
      </c>
      <c r="L276" s="99">
        <f>K276*G277</f>
        <v>7.2392040000000009</v>
      </c>
      <c r="M276" s="9" t="s">
        <v>30</v>
      </c>
      <c r="N276" s="9">
        <v>57.5</v>
      </c>
      <c r="O276" s="9">
        <v>0.88900000000000001</v>
      </c>
      <c r="P276" s="13">
        <f>N276*O276</f>
        <v>51.1175</v>
      </c>
      <c r="Q276" s="10"/>
      <c r="R276" s="10"/>
      <c r="S276" s="9"/>
      <c r="T276" s="9"/>
      <c r="U276" s="9"/>
      <c r="V276" s="13">
        <f>T276*U276</f>
        <v>0</v>
      </c>
    </row>
    <row r="277" spans="1:22" x14ac:dyDescent="0.25">
      <c r="C277" s="10" t="s">
        <v>34</v>
      </c>
      <c r="D277" s="10">
        <f>E277*G277</f>
        <v>2.984664</v>
      </c>
      <c r="E277" s="10">
        <v>108.14</v>
      </c>
      <c r="F277" s="10">
        <v>1.2</v>
      </c>
      <c r="G277" s="29">
        <f>G276*F277</f>
        <v>2.76E-2</v>
      </c>
      <c r="H277" s="1" t="s">
        <v>95</v>
      </c>
      <c r="I277" s="1">
        <f>G276*0.1*568.37</f>
        <v>1.3072509999999999</v>
      </c>
      <c r="J277" s="10"/>
      <c r="K277" s="10"/>
      <c r="L277" s="99"/>
      <c r="M277" s="1"/>
      <c r="N277" s="3"/>
      <c r="O277" s="3"/>
      <c r="P277" s="13">
        <f t="shared" ref="P277" si="18">N277*O277</f>
        <v>0</v>
      </c>
      <c r="Q277" s="10"/>
      <c r="R277" s="10"/>
      <c r="S277" s="9"/>
      <c r="T277" s="9"/>
      <c r="U277" s="9"/>
      <c r="V277" s="13">
        <f>T277*U277</f>
        <v>0</v>
      </c>
    </row>
    <row r="278" spans="1:22" x14ac:dyDescent="0.25">
      <c r="C278" s="12" t="s">
        <v>4</v>
      </c>
      <c r="D278" s="13">
        <f>SUM(D276:D277)</f>
        <v>6.5857739999999998</v>
      </c>
      <c r="E278" s="13">
        <f>SUM(E276:E277)</f>
        <v>264.70999999999998</v>
      </c>
      <c r="F278" s="12"/>
      <c r="G278" s="29">
        <f>SUM(G276:G277)</f>
        <v>5.0599999999999999E-2</v>
      </c>
      <c r="I278" s="32">
        <f>SUM(I276:I277)</f>
        <v>1.8801579999999998</v>
      </c>
      <c r="L278" s="105">
        <f>SUM(L276:L277)</f>
        <v>7.2392040000000009</v>
      </c>
      <c r="P278" s="32">
        <f>SUM(P276:P277)</f>
        <v>51.1175</v>
      </c>
      <c r="R278" s="32">
        <f>SUM(R276:R277)</f>
        <v>0</v>
      </c>
      <c r="V278" s="32">
        <f>SUM(V276:V277)</f>
        <v>0</v>
      </c>
    </row>
    <row r="279" spans="1:22" x14ac:dyDescent="0.25">
      <c r="C279" s="5"/>
      <c r="D279" s="4"/>
      <c r="E279" s="4"/>
      <c r="F279" s="4"/>
      <c r="G279" s="5"/>
      <c r="H279" s="5"/>
      <c r="I279" s="5"/>
      <c r="M279" s="5"/>
      <c r="N279" s="5"/>
      <c r="O279" s="5"/>
      <c r="P279" s="5"/>
      <c r="Q279" s="5"/>
      <c r="R279" s="5"/>
      <c r="S279" s="5"/>
      <c r="T279" s="5"/>
      <c r="U279" s="5"/>
      <c r="V279" s="5"/>
    </row>
    <row r="280" spans="1:22" x14ac:dyDescent="0.25">
      <c r="B280" s="5"/>
      <c r="C280" s="5"/>
      <c r="D280" s="4"/>
      <c r="E280" s="4"/>
      <c r="F280" s="4"/>
      <c r="G280" s="5"/>
      <c r="H280" s="5"/>
      <c r="K280" s="14" t="s">
        <v>56</v>
      </c>
      <c r="L280" s="66">
        <f>(T282/G276)*100</f>
        <v>50</v>
      </c>
      <c r="O280" s="5"/>
      <c r="P280" s="5"/>
      <c r="Q280" s="5"/>
      <c r="R280" s="5"/>
      <c r="S280" s="5"/>
    </row>
    <row r="281" spans="1:22" x14ac:dyDescent="0.25">
      <c r="B281" s="5"/>
      <c r="C281" s="5"/>
      <c r="D281" s="4"/>
      <c r="E281" s="4"/>
      <c r="F281" s="4"/>
      <c r="G281" s="5"/>
      <c r="H281" s="5"/>
      <c r="K281" s="7" t="s">
        <v>57</v>
      </c>
      <c r="L281" s="65">
        <f>(S282/(E278)*100)</f>
        <v>93.19255033810586</v>
      </c>
      <c r="R281" s="6" t="s">
        <v>10</v>
      </c>
      <c r="S281" s="6" t="s">
        <v>11</v>
      </c>
      <c r="T281" s="6" t="s">
        <v>0</v>
      </c>
    </row>
    <row r="282" spans="1:22" x14ac:dyDescent="0.25">
      <c r="B282" s="5"/>
      <c r="C282" s="5"/>
      <c r="D282" s="4"/>
      <c r="E282" s="4"/>
      <c r="F282" s="4"/>
      <c r="G282" s="5"/>
      <c r="H282" s="5"/>
      <c r="K282" s="14" t="s">
        <v>58</v>
      </c>
      <c r="L282" s="66">
        <f>(R282/D278)*100</f>
        <v>43.076713534354504</v>
      </c>
      <c r="P282" s="5"/>
      <c r="Q282" s="6" t="s">
        <v>3</v>
      </c>
      <c r="R282" s="11">
        <f>S282*T282</f>
        <v>2.836935</v>
      </c>
      <c r="S282" s="11">
        <v>246.69</v>
      </c>
      <c r="T282" s="31">
        <f>G276*0.5</f>
        <v>1.15E-2</v>
      </c>
    </row>
    <row r="283" spans="1:22" ht="17.25" x14ac:dyDescent="0.25">
      <c r="B283" s="5"/>
      <c r="C283" s="5"/>
      <c r="D283" s="4"/>
      <c r="E283" s="4"/>
      <c r="F283" s="4"/>
      <c r="G283" s="5"/>
      <c r="H283" s="5"/>
      <c r="K283" s="7" t="s">
        <v>59</v>
      </c>
      <c r="L283" s="16">
        <f>(D278+I278+L278+P278+R278+V278)/R282</f>
        <v>23.554517815882281</v>
      </c>
      <c r="O283" s="5"/>
      <c r="P283" s="5"/>
      <c r="S283" s="69"/>
      <c r="T283" s="4"/>
    </row>
    <row r="284" spans="1:22" ht="17.25" x14ac:dyDescent="0.25">
      <c r="B284" s="5"/>
      <c r="C284" s="5"/>
      <c r="D284" s="4"/>
      <c r="E284" s="4"/>
      <c r="F284" s="4"/>
      <c r="G284" s="5"/>
      <c r="H284" s="5"/>
      <c r="I284" s="5"/>
      <c r="K284" s="17" t="s">
        <v>60</v>
      </c>
      <c r="L284" s="18">
        <f>(D278+I278+L278)/R282</f>
        <v>5.5359520045401114</v>
      </c>
      <c r="O284" s="5"/>
      <c r="P284" s="5"/>
      <c r="S284" s="5"/>
    </row>
    <row r="285" spans="1:22" ht="17.25" x14ac:dyDescent="0.25">
      <c r="B285" s="5"/>
      <c r="C285" s="5"/>
      <c r="D285" s="4"/>
      <c r="E285" s="4"/>
      <c r="F285" s="4"/>
      <c r="G285" s="5"/>
      <c r="H285" s="5"/>
      <c r="I285" s="5"/>
      <c r="K285" s="19" t="s">
        <v>61</v>
      </c>
      <c r="L285" s="20">
        <f>(P278+V278)/R282</f>
        <v>18.018565811342171</v>
      </c>
      <c r="M285" s="5"/>
      <c r="N285" s="5"/>
      <c r="O285" s="5"/>
      <c r="P285" s="5"/>
      <c r="U285" s="5"/>
      <c r="V285" s="5"/>
    </row>
    <row r="286" spans="1:22" x14ac:dyDescent="0.25">
      <c r="B286" s="5"/>
      <c r="C286" s="8"/>
      <c r="D286"/>
      <c r="E286" s="4"/>
      <c r="F286" s="4"/>
      <c r="G286" s="5"/>
      <c r="H286" s="5"/>
      <c r="I286" s="5"/>
      <c r="K286" s="5"/>
      <c r="L286" s="5"/>
      <c r="M286" s="5"/>
      <c r="N286" s="5"/>
      <c r="O286" s="5"/>
      <c r="P286" s="5"/>
      <c r="Q286" s="5"/>
      <c r="R286" s="5"/>
      <c r="S286" s="5"/>
      <c r="T286" s="5"/>
      <c r="U286" s="5"/>
      <c r="V286" s="5"/>
    </row>
    <row r="287" spans="1:22" x14ac:dyDescent="0.25">
      <c r="B287" s="5"/>
      <c r="C287" s="8" t="s">
        <v>26</v>
      </c>
    </row>
    <row r="288" spans="1:22" ht="32.25" x14ac:dyDescent="0.25">
      <c r="C288" s="23" t="s">
        <v>13</v>
      </c>
      <c r="D288" s="26" t="s">
        <v>21</v>
      </c>
      <c r="E288" s="26" t="s">
        <v>32</v>
      </c>
      <c r="F288" s="23" t="s">
        <v>12</v>
      </c>
      <c r="G288" s="23" t="s">
        <v>15</v>
      </c>
      <c r="H288" s="24" t="s">
        <v>1</v>
      </c>
      <c r="I288" s="25" t="s">
        <v>25</v>
      </c>
      <c r="J288" s="23" t="s">
        <v>2</v>
      </c>
      <c r="K288" s="26" t="s">
        <v>32</v>
      </c>
      <c r="L288" s="26" t="s">
        <v>22</v>
      </c>
      <c r="M288" s="25" t="s">
        <v>7</v>
      </c>
      <c r="N288" s="25" t="s">
        <v>16</v>
      </c>
      <c r="O288" s="25" t="s">
        <v>17</v>
      </c>
      <c r="P288" s="25" t="s">
        <v>18</v>
      </c>
      <c r="Q288" s="26" t="s">
        <v>9</v>
      </c>
      <c r="R288" s="26" t="s">
        <v>23</v>
      </c>
      <c r="S288" s="25" t="s">
        <v>8</v>
      </c>
      <c r="T288" s="25" t="s">
        <v>19</v>
      </c>
      <c r="U288" s="25" t="s">
        <v>20</v>
      </c>
      <c r="V288" s="25" t="s">
        <v>24</v>
      </c>
    </row>
    <row r="289" spans="1:22" x14ac:dyDescent="0.25">
      <c r="A289" t="s">
        <v>53</v>
      </c>
      <c r="C289" s="121" t="s">
        <v>35</v>
      </c>
      <c r="D289" s="10">
        <f>0.023*E289</f>
        <v>4.8799099999999997</v>
      </c>
      <c r="E289" s="10">
        <v>212.17</v>
      </c>
      <c r="F289" s="10">
        <v>1</v>
      </c>
      <c r="G289" s="29">
        <f>D289/E289</f>
        <v>2.3E-2</v>
      </c>
      <c r="H289" s="9" t="s">
        <v>36</v>
      </c>
      <c r="I289" s="77">
        <f>G289*0.1*249.09</f>
        <v>0.57290699999999994</v>
      </c>
      <c r="J289" s="10" t="s">
        <v>31</v>
      </c>
      <c r="K289" s="10">
        <v>262.29000000000002</v>
      </c>
      <c r="L289" s="99">
        <f>(G289*2)*K289</f>
        <v>12.065340000000001</v>
      </c>
      <c r="M289" s="9" t="s">
        <v>30</v>
      </c>
      <c r="N289" s="9">
        <v>57.5</v>
      </c>
      <c r="O289" s="9">
        <v>0.88900000000000001</v>
      </c>
      <c r="P289" s="13">
        <f>N289*O289</f>
        <v>51.1175</v>
      </c>
      <c r="Q289" s="10"/>
      <c r="R289" s="10"/>
      <c r="S289" s="9"/>
      <c r="T289" s="9"/>
      <c r="U289" s="9"/>
      <c r="V289" s="13">
        <f>T289*U289</f>
        <v>0</v>
      </c>
    </row>
    <row r="290" spans="1:22" x14ac:dyDescent="0.25">
      <c r="C290" s="10" t="s">
        <v>34</v>
      </c>
      <c r="D290" s="10">
        <f>E290*G290</f>
        <v>2.984664</v>
      </c>
      <c r="E290" s="10">
        <v>108.14</v>
      </c>
      <c r="F290" s="10">
        <v>1.2</v>
      </c>
      <c r="G290" s="29">
        <f>G289*F290</f>
        <v>2.76E-2</v>
      </c>
      <c r="H290" s="1" t="s">
        <v>95</v>
      </c>
      <c r="I290" s="1">
        <f>G289*0.1*568.37</f>
        <v>1.3072509999999999</v>
      </c>
      <c r="J290" s="10"/>
      <c r="K290" s="10"/>
      <c r="L290" s="99"/>
      <c r="M290" s="1"/>
      <c r="N290" s="3"/>
      <c r="O290" s="3"/>
      <c r="P290" s="13">
        <f t="shared" ref="P290" si="19">N290*O290</f>
        <v>0</v>
      </c>
      <c r="Q290" s="10"/>
      <c r="R290" s="10"/>
      <c r="S290" s="9"/>
      <c r="T290" s="9"/>
      <c r="U290" s="9"/>
      <c r="V290" s="13">
        <f>T290*U290</f>
        <v>0</v>
      </c>
    </row>
    <row r="291" spans="1:22" x14ac:dyDescent="0.25">
      <c r="C291" s="12" t="s">
        <v>4</v>
      </c>
      <c r="D291" s="13">
        <f>SUM(D289:D290)</f>
        <v>7.8645739999999993</v>
      </c>
      <c r="E291" s="13">
        <f>SUM(E289:E290)</f>
        <v>320.31</v>
      </c>
      <c r="F291" s="12"/>
      <c r="G291" s="29">
        <f>SUM(G289:G290)</f>
        <v>5.0599999999999999E-2</v>
      </c>
      <c r="I291" s="32">
        <f>SUM(I289:I290)</f>
        <v>1.8801579999999998</v>
      </c>
      <c r="L291" s="105">
        <f>SUM(L289:L290)</f>
        <v>12.065340000000001</v>
      </c>
      <c r="P291" s="32">
        <f>SUM(P289:P290)</f>
        <v>51.1175</v>
      </c>
      <c r="R291" s="32">
        <f>SUM(R289:R290)</f>
        <v>0</v>
      </c>
      <c r="V291" s="32">
        <f>SUM(V289:V290)</f>
        <v>0</v>
      </c>
    </row>
    <row r="292" spans="1:22" x14ac:dyDescent="0.25">
      <c r="C292" s="5"/>
      <c r="D292" s="4"/>
      <c r="E292" s="4"/>
      <c r="F292" s="4"/>
      <c r="G292" s="5"/>
      <c r="H292" s="5"/>
      <c r="I292" s="5"/>
      <c r="M292" s="5"/>
      <c r="N292" s="5"/>
      <c r="O292" s="5"/>
      <c r="P292" s="5"/>
      <c r="Q292" s="5"/>
      <c r="R292" s="5"/>
      <c r="S292" s="5"/>
      <c r="T292" s="5"/>
      <c r="U292" s="5"/>
      <c r="V292" s="5"/>
    </row>
    <row r="293" spans="1:22" x14ac:dyDescent="0.25">
      <c r="C293" s="5"/>
      <c r="D293" s="4"/>
      <c r="E293" s="4"/>
      <c r="F293" s="4"/>
      <c r="G293" s="5"/>
      <c r="H293" s="5"/>
      <c r="K293" s="14" t="s">
        <v>56</v>
      </c>
      <c r="L293" s="66">
        <f>(T295/G289)*100</f>
        <v>50</v>
      </c>
      <c r="O293" s="5"/>
      <c r="P293" s="5"/>
      <c r="Q293" s="5"/>
      <c r="R293" s="5"/>
      <c r="S293" s="5"/>
    </row>
    <row r="294" spans="1:22" x14ac:dyDescent="0.25">
      <c r="C294" s="5"/>
      <c r="D294" s="4"/>
      <c r="E294" s="4"/>
      <c r="F294" s="4"/>
      <c r="G294" s="5"/>
      <c r="H294" s="5"/>
      <c r="K294" s="7" t="s">
        <v>57</v>
      </c>
      <c r="L294" s="65">
        <f>(S295/(E291)*100)</f>
        <v>94.358590115825294</v>
      </c>
      <c r="R294" s="6" t="s">
        <v>10</v>
      </c>
      <c r="S294" s="6" t="s">
        <v>11</v>
      </c>
      <c r="T294" s="6" t="s">
        <v>0</v>
      </c>
    </row>
    <row r="295" spans="1:22" x14ac:dyDescent="0.25">
      <c r="C295" s="5"/>
      <c r="D295" s="4"/>
      <c r="E295" s="4"/>
      <c r="F295" s="4"/>
      <c r="G295" s="5"/>
      <c r="H295" s="5"/>
      <c r="K295" s="14" t="s">
        <v>58</v>
      </c>
      <c r="L295" s="66">
        <f>(R295/D291)*100</f>
        <v>44.195146488544715</v>
      </c>
      <c r="P295" s="5"/>
      <c r="Q295" s="6" t="s">
        <v>3</v>
      </c>
      <c r="R295" s="11">
        <f>S295*T295</f>
        <v>3.4757600000000002</v>
      </c>
      <c r="S295" s="11">
        <v>302.24</v>
      </c>
      <c r="T295" s="31">
        <f>G289*0.5</f>
        <v>1.15E-2</v>
      </c>
    </row>
    <row r="296" spans="1:22" ht="17.25" x14ac:dyDescent="0.25">
      <c r="C296" s="5"/>
      <c r="D296" s="4"/>
      <c r="E296" s="4"/>
      <c r="F296" s="4"/>
      <c r="G296" s="5"/>
      <c r="H296" s="5"/>
      <c r="K296" s="7" t="s">
        <v>59</v>
      </c>
      <c r="L296" s="16">
        <f>(D291+I291+L291+P291+R291+V291)/R295</f>
        <v>20.981762837480147</v>
      </c>
      <c r="O296" s="5"/>
      <c r="P296" s="5"/>
      <c r="S296" s="69"/>
      <c r="T296" s="4"/>
    </row>
    <row r="297" spans="1:22" ht="17.25" x14ac:dyDescent="0.25">
      <c r="C297" s="5"/>
      <c r="D297" s="4"/>
      <c r="E297" s="4"/>
      <c r="F297" s="4"/>
      <c r="G297" s="5"/>
      <c r="H297" s="5"/>
      <c r="I297" s="5"/>
      <c r="K297" s="17" t="s">
        <v>60</v>
      </c>
      <c r="L297" s="18">
        <f>(D291+I291+L291)/R295</f>
        <v>6.2749073583906823</v>
      </c>
      <c r="O297" s="5"/>
      <c r="P297" s="5"/>
      <c r="S297" s="5"/>
    </row>
    <row r="298" spans="1:22" ht="17.25" x14ac:dyDescent="0.25">
      <c r="C298" s="5"/>
      <c r="D298" s="4"/>
      <c r="E298" s="4"/>
      <c r="F298" s="4"/>
      <c r="G298" s="5"/>
      <c r="H298" s="5"/>
      <c r="I298" s="5"/>
      <c r="K298" s="19" t="s">
        <v>61</v>
      </c>
      <c r="L298" s="20">
        <f>(P291+V291)/R295</f>
        <v>14.706855479089464</v>
      </c>
      <c r="M298" s="5"/>
      <c r="N298" s="5"/>
      <c r="O298" s="5"/>
      <c r="P298" s="5"/>
      <c r="U298" s="5"/>
      <c r="V298" s="5"/>
    </row>
    <row r="299" spans="1:22" x14ac:dyDescent="0.25">
      <c r="C299" s="8"/>
      <c r="D299"/>
      <c r="E299" s="4"/>
      <c r="F299" s="4"/>
      <c r="G299" s="5"/>
      <c r="H299" s="5"/>
      <c r="I299" s="5"/>
      <c r="K299" s="5"/>
      <c r="L299" s="5"/>
      <c r="M299" s="5"/>
      <c r="N299" s="5"/>
      <c r="O299" s="5"/>
      <c r="P299" s="5"/>
      <c r="Q299" s="5"/>
      <c r="R299" s="5"/>
      <c r="S299" s="5"/>
      <c r="T299" s="5"/>
      <c r="U299" s="5"/>
      <c r="V299" s="5"/>
    </row>
    <row r="300" spans="1:22" x14ac:dyDescent="0.25">
      <c r="B300" s="5"/>
      <c r="C300" s="8" t="s">
        <v>26</v>
      </c>
    </row>
    <row r="301" spans="1:22" ht="32.25" x14ac:dyDescent="0.25">
      <c r="C301" s="23" t="s">
        <v>13</v>
      </c>
      <c r="D301" s="26" t="s">
        <v>21</v>
      </c>
      <c r="E301" s="26" t="s">
        <v>32</v>
      </c>
      <c r="F301" s="23" t="s">
        <v>12</v>
      </c>
      <c r="G301" s="23" t="s">
        <v>15</v>
      </c>
      <c r="H301" s="24" t="s">
        <v>1</v>
      </c>
      <c r="I301" s="25" t="s">
        <v>25</v>
      </c>
      <c r="J301" s="23" t="s">
        <v>2</v>
      </c>
      <c r="K301" s="26" t="s">
        <v>32</v>
      </c>
      <c r="L301" s="26" t="s">
        <v>22</v>
      </c>
      <c r="M301" s="25" t="s">
        <v>7</v>
      </c>
      <c r="N301" s="25" t="s">
        <v>16</v>
      </c>
      <c r="O301" s="25" t="s">
        <v>17</v>
      </c>
      <c r="P301" s="25" t="s">
        <v>18</v>
      </c>
      <c r="Q301" s="26" t="s">
        <v>9</v>
      </c>
      <c r="R301" s="26" t="s">
        <v>23</v>
      </c>
      <c r="S301" s="25" t="s">
        <v>8</v>
      </c>
      <c r="T301" s="25" t="s">
        <v>19</v>
      </c>
      <c r="U301" s="25" t="s">
        <v>20</v>
      </c>
      <c r="V301" s="25" t="s">
        <v>24</v>
      </c>
    </row>
    <row r="302" spans="1:22" ht="30" x14ac:dyDescent="0.25">
      <c r="A302" t="s">
        <v>54</v>
      </c>
      <c r="C302" s="123" t="s">
        <v>132</v>
      </c>
      <c r="D302" s="10">
        <f>0.023*E302</f>
        <v>7.1477099999999991</v>
      </c>
      <c r="E302" s="10">
        <v>310.77</v>
      </c>
      <c r="F302" s="10">
        <v>1</v>
      </c>
      <c r="G302" s="29">
        <f>D302/E302</f>
        <v>2.3E-2</v>
      </c>
      <c r="H302" s="9" t="s">
        <v>36</v>
      </c>
      <c r="I302" s="77">
        <f>G302*0.1*249.09</f>
        <v>0.57290699999999994</v>
      </c>
      <c r="J302" s="10" t="s">
        <v>31</v>
      </c>
      <c r="K302" s="10">
        <v>262.29000000000002</v>
      </c>
      <c r="L302" s="99">
        <f>K302*G303</f>
        <v>7.2392040000000009</v>
      </c>
      <c r="M302" s="9" t="s">
        <v>30</v>
      </c>
      <c r="N302" s="9">
        <v>57.5</v>
      </c>
      <c r="O302" s="9">
        <v>0.88900000000000001</v>
      </c>
      <c r="P302" s="13">
        <f>N302*O302</f>
        <v>51.1175</v>
      </c>
      <c r="Q302" s="10"/>
      <c r="R302" s="10"/>
      <c r="S302" s="9"/>
      <c r="T302" s="9"/>
      <c r="U302" s="9"/>
      <c r="V302" s="13">
        <f>T302*U302</f>
        <v>0</v>
      </c>
    </row>
    <row r="303" spans="1:22" x14ac:dyDescent="0.25">
      <c r="C303" s="10" t="s">
        <v>34</v>
      </c>
      <c r="D303" s="10">
        <f>E303*G303</f>
        <v>2.984664</v>
      </c>
      <c r="E303" s="10">
        <v>108.14</v>
      </c>
      <c r="F303" s="10">
        <v>1.2</v>
      </c>
      <c r="G303" s="29">
        <f>G302*F303</f>
        <v>2.76E-2</v>
      </c>
      <c r="H303" s="1" t="s">
        <v>95</v>
      </c>
      <c r="I303" s="1">
        <f>G302*0.1*568.37</f>
        <v>1.3072509999999999</v>
      </c>
      <c r="J303" s="10"/>
      <c r="K303" s="10"/>
      <c r="L303" s="99"/>
      <c r="M303" s="1"/>
      <c r="N303" s="3"/>
      <c r="O303" s="3"/>
      <c r="P303" s="13">
        <f t="shared" ref="P303" si="20">N303*O303</f>
        <v>0</v>
      </c>
      <c r="Q303" s="10"/>
      <c r="R303" s="10"/>
      <c r="S303" s="9"/>
      <c r="T303" s="9"/>
      <c r="U303" s="9"/>
      <c r="V303" s="13">
        <f>T303*U303</f>
        <v>0</v>
      </c>
    </row>
    <row r="304" spans="1:22" x14ac:dyDescent="0.25">
      <c r="C304" s="12" t="s">
        <v>4</v>
      </c>
      <c r="D304" s="13">
        <f>SUM(D302:D303)</f>
        <v>10.132373999999999</v>
      </c>
      <c r="E304" s="13">
        <f>SUM(E302:E303)</f>
        <v>418.90999999999997</v>
      </c>
      <c r="F304" s="12"/>
      <c r="G304" s="29">
        <f>SUM(G302:G303)</f>
        <v>5.0599999999999999E-2</v>
      </c>
      <c r="I304" s="32">
        <f>SUM(I302:I303)</f>
        <v>1.8801579999999998</v>
      </c>
      <c r="L304" s="105">
        <f>SUM(L302:L303)</f>
        <v>7.2392040000000009</v>
      </c>
      <c r="P304" s="32">
        <f>SUM(P302:P303)</f>
        <v>51.1175</v>
      </c>
      <c r="R304" s="32">
        <f>SUM(R302:R303)</f>
        <v>0</v>
      </c>
      <c r="V304" s="32">
        <f>SUM(V302:V303)</f>
        <v>0</v>
      </c>
    </row>
    <row r="305" spans="1:22" x14ac:dyDescent="0.25">
      <c r="C305" s="5"/>
      <c r="D305" s="4"/>
      <c r="E305" s="4"/>
      <c r="F305" s="4"/>
      <c r="G305" s="5"/>
      <c r="H305" s="5"/>
      <c r="I305" s="5"/>
      <c r="M305" s="5"/>
      <c r="N305" s="5"/>
      <c r="O305" s="5"/>
      <c r="P305" s="5"/>
      <c r="Q305" s="5"/>
      <c r="R305" s="5"/>
      <c r="S305" s="5"/>
      <c r="T305" s="5"/>
      <c r="U305" s="5"/>
      <c r="V305" s="5"/>
    </row>
    <row r="306" spans="1:22" x14ac:dyDescent="0.25">
      <c r="C306" s="5"/>
      <c r="D306" s="4"/>
      <c r="E306" s="4"/>
      <c r="F306" s="4"/>
      <c r="G306" s="5"/>
      <c r="H306" s="5"/>
      <c r="K306" s="14" t="s">
        <v>56</v>
      </c>
      <c r="L306" s="66">
        <f>(T308/G302)*100</f>
        <v>50</v>
      </c>
      <c r="O306" s="5"/>
      <c r="P306" s="5"/>
      <c r="Q306" s="5"/>
      <c r="R306" s="5"/>
      <c r="S306" s="5"/>
    </row>
    <row r="307" spans="1:22" x14ac:dyDescent="0.25">
      <c r="C307" s="5"/>
      <c r="D307" s="4"/>
      <c r="E307" s="4"/>
      <c r="F307" s="4"/>
      <c r="G307" s="5"/>
      <c r="H307" s="5"/>
      <c r="K307" s="7" t="s">
        <v>57</v>
      </c>
      <c r="L307" s="65">
        <f>(S308/(E304)*100)</f>
        <v>95.700747177197968</v>
      </c>
      <c r="R307" s="6" t="s">
        <v>10</v>
      </c>
      <c r="S307" s="6" t="s">
        <v>11</v>
      </c>
      <c r="T307" s="6" t="s">
        <v>0</v>
      </c>
    </row>
    <row r="308" spans="1:22" x14ac:dyDescent="0.25">
      <c r="C308" s="5"/>
      <c r="D308" s="4"/>
      <c r="E308" s="4"/>
      <c r="F308" s="4"/>
      <c r="G308" s="5"/>
      <c r="H308" s="5"/>
      <c r="K308" s="14" t="s">
        <v>58</v>
      </c>
      <c r="L308" s="66">
        <f>(R308/D304)*100</f>
        <v>45.501182644856968</v>
      </c>
      <c r="P308" s="5"/>
      <c r="Q308" s="6" t="s">
        <v>3</v>
      </c>
      <c r="R308" s="11">
        <f>S308*T308</f>
        <v>4.6103499999999995</v>
      </c>
      <c r="S308" s="11">
        <v>400.9</v>
      </c>
      <c r="T308" s="31">
        <f>G302*0.5</f>
        <v>1.15E-2</v>
      </c>
    </row>
    <row r="309" spans="1:22" ht="17.25" x14ac:dyDescent="0.25">
      <c r="C309" s="5"/>
      <c r="D309" s="4"/>
      <c r="E309" s="4"/>
      <c r="F309" s="4"/>
      <c r="G309" s="5"/>
      <c r="H309" s="5"/>
      <c r="K309" s="7" t="s">
        <v>59</v>
      </c>
      <c r="L309" s="16">
        <f>(D304+I304+L304+P304+R304+V304)/R308</f>
        <v>15.263317535545026</v>
      </c>
      <c r="O309" s="5"/>
      <c r="P309" s="5"/>
      <c r="S309" s="69"/>
      <c r="T309" s="4"/>
    </row>
    <row r="310" spans="1:22" ht="17.25" x14ac:dyDescent="0.25">
      <c r="C310" s="5"/>
      <c r="D310" s="4"/>
      <c r="E310" s="4"/>
      <c r="F310" s="4"/>
      <c r="G310" s="5"/>
      <c r="H310" s="5"/>
      <c r="I310" s="5"/>
      <c r="K310" s="17" t="s">
        <v>60</v>
      </c>
      <c r="L310" s="18">
        <f>(D304+I304+L304)/R308</f>
        <v>4.1757645298079327</v>
      </c>
      <c r="O310" s="5"/>
      <c r="P310" s="5"/>
      <c r="S310" s="5"/>
    </row>
    <row r="311" spans="1:22" ht="17.25" x14ac:dyDescent="0.25">
      <c r="C311" s="5"/>
      <c r="D311" s="4"/>
      <c r="E311" s="4"/>
      <c r="F311" s="4"/>
      <c r="G311" s="5"/>
      <c r="H311" s="5"/>
      <c r="I311" s="5"/>
      <c r="K311" s="19" t="s">
        <v>61</v>
      </c>
      <c r="L311" s="20">
        <f>(P304+V304)/R308</f>
        <v>11.087553005737092</v>
      </c>
      <c r="M311" s="5"/>
      <c r="N311" s="5"/>
      <c r="O311" s="5"/>
      <c r="P311" s="5"/>
      <c r="U311" s="5"/>
      <c r="V311" s="5"/>
    </row>
    <row r="312" spans="1:22" x14ac:dyDescent="0.25">
      <c r="C312" s="8"/>
      <c r="D312"/>
      <c r="E312" s="4"/>
      <c r="F312" s="4"/>
      <c r="G312" s="5"/>
      <c r="H312" s="5"/>
      <c r="I312" s="5"/>
      <c r="K312" s="5"/>
      <c r="L312" s="5"/>
      <c r="M312" s="5"/>
      <c r="N312" s="5"/>
      <c r="O312" s="5"/>
      <c r="P312" s="5"/>
      <c r="Q312" s="5"/>
      <c r="R312" s="5"/>
      <c r="S312" s="5"/>
      <c r="T312" s="5"/>
      <c r="U312" s="5"/>
      <c r="V312" s="5"/>
    </row>
    <row r="313" spans="1:22" x14ac:dyDescent="0.25">
      <c r="B313" s="5"/>
      <c r="C313" s="8" t="s">
        <v>26</v>
      </c>
    </row>
    <row r="314" spans="1:22" ht="32.25" x14ac:dyDescent="0.25">
      <c r="C314" s="23" t="s">
        <v>13</v>
      </c>
      <c r="D314" s="26" t="s">
        <v>21</v>
      </c>
      <c r="E314" s="26" t="s">
        <v>32</v>
      </c>
      <c r="F314" s="23" t="s">
        <v>12</v>
      </c>
      <c r="G314" s="23" t="s">
        <v>15</v>
      </c>
      <c r="H314" s="24" t="s">
        <v>1</v>
      </c>
      <c r="I314" s="25" t="s">
        <v>25</v>
      </c>
      <c r="J314" s="23" t="s">
        <v>2</v>
      </c>
      <c r="K314" s="26" t="s">
        <v>32</v>
      </c>
      <c r="L314" s="26" t="s">
        <v>22</v>
      </c>
      <c r="M314" s="25" t="s">
        <v>7</v>
      </c>
      <c r="N314" s="25" t="s">
        <v>16</v>
      </c>
      <c r="O314" s="25" t="s">
        <v>17</v>
      </c>
      <c r="P314" s="25" t="s">
        <v>18</v>
      </c>
      <c r="Q314" s="26" t="s">
        <v>9</v>
      </c>
      <c r="R314" s="26" t="s">
        <v>23</v>
      </c>
      <c r="S314" s="25" t="s">
        <v>8</v>
      </c>
      <c r="T314" s="25" t="s">
        <v>19</v>
      </c>
      <c r="U314" s="25" t="s">
        <v>20</v>
      </c>
      <c r="V314" s="25" t="s">
        <v>24</v>
      </c>
    </row>
    <row r="315" spans="1:22" x14ac:dyDescent="0.25">
      <c r="A315" t="s">
        <v>55</v>
      </c>
      <c r="C315" s="121" t="s">
        <v>50</v>
      </c>
      <c r="D315" s="10">
        <f>0.023*E315</f>
        <v>10.131499999999999</v>
      </c>
      <c r="E315" s="10">
        <v>440.5</v>
      </c>
      <c r="F315" s="10">
        <v>1</v>
      </c>
      <c r="G315" s="29">
        <f>D315/E315</f>
        <v>2.2999999999999996E-2</v>
      </c>
      <c r="H315" s="9" t="s">
        <v>36</v>
      </c>
      <c r="I315" s="77">
        <f>G315*0.1*249.09</f>
        <v>0.57290699999999994</v>
      </c>
      <c r="J315" s="10" t="s">
        <v>31</v>
      </c>
      <c r="K315" s="10">
        <v>262.29000000000002</v>
      </c>
      <c r="L315" s="99">
        <f>K315*G316</f>
        <v>7.239204</v>
      </c>
      <c r="M315" s="9" t="s">
        <v>30</v>
      </c>
      <c r="N315" s="9">
        <v>57.5</v>
      </c>
      <c r="O315" s="9">
        <v>0.88900000000000001</v>
      </c>
      <c r="P315" s="13">
        <f>N315*O315</f>
        <v>51.1175</v>
      </c>
      <c r="Q315" s="10"/>
      <c r="R315" s="10"/>
      <c r="S315" s="9"/>
      <c r="T315" s="9"/>
      <c r="U315" s="9"/>
      <c r="V315" s="13">
        <f>T315*U315</f>
        <v>0</v>
      </c>
    </row>
    <row r="316" spans="1:22" x14ac:dyDescent="0.25">
      <c r="C316" s="10" t="s">
        <v>34</v>
      </c>
      <c r="D316" s="10">
        <f>E316*G316</f>
        <v>2.9846639999999995</v>
      </c>
      <c r="E316" s="10">
        <v>108.14</v>
      </c>
      <c r="F316" s="10">
        <v>1.2</v>
      </c>
      <c r="G316" s="29">
        <f>G315*F316</f>
        <v>2.7599999999999996E-2</v>
      </c>
      <c r="H316" s="1" t="s">
        <v>95</v>
      </c>
      <c r="I316" s="1">
        <f>G315*0.1*568.37</f>
        <v>1.3072509999999997</v>
      </c>
      <c r="J316" s="10"/>
      <c r="K316" s="10"/>
      <c r="L316" s="99"/>
      <c r="M316" s="1"/>
      <c r="N316" s="3"/>
      <c r="O316" s="3"/>
      <c r="P316" s="13">
        <f t="shared" ref="P316" si="21">N316*O316</f>
        <v>0</v>
      </c>
      <c r="Q316" s="10"/>
      <c r="R316" s="10"/>
      <c r="S316" s="9"/>
      <c r="T316" s="9"/>
      <c r="U316" s="9"/>
      <c r="V316" s="13">
        <f>T316*U316</f>
        <v>0</v>
      </c>
    </row>
    <row r="317" spans="1:22" x14ac:dyDescent="0.25">
      <c r="C317" s="12" t="s">
        <v>4</v>
      </c>
      <c r="D317" s="13">
        <f>SUM(D315:D316)</f>
        <v>13.116163999999998</v>
      </c>
      <c r="E317" s="13">
        <f>SUM(E315:E316)</f>
        <v>548.64</v>
      </c>
      <c r="F317" s="12"/>
      <c r="G317" s="29">
        <f>SUM(G315:G316)</f>
        <v>5.0599999999999992E-2</v>
      </c>
      <c r="I317" s="32">
        <f>SUM(I315:I316)</f>
        <v>1.8801579999999998</v>
      </c>
      <c r="L317" s="105">
        <f>SUM(L315:L316)</f>
        <v>7.239204</v>
      </c>
      <c r="P317" s="32">
        <f>SUM(P315:P316)</f>
        <v>51.1175</v>
      </c>
      <c r="R317" s="32">
        <f>SUM(R315:R316)</f>
        <v>0</v>
      </c>
      <c r="V317" s="32">
        <f>SUM(V315:V316)</f>
        <v>0</v>
      </c>
    </row>
    <row r="318" spans="1:22" x14ac:dyDescent="0.25">
      <c r="C318" s="5"/>
      <c r="D318" s="4"/>
      <c r="E318" s="4"/>
      <c r="F318" s="4"/>
      <c r="G318" s="5"/>
      <c r="H318" s="5"/>
      <c r="I318" s="5"/>
      <c r="M318" s="5"/>
      <c r="N318" s="5"/>
      <c r="O318" s="5"/>
      <c r="P318" s="5"/>
      <c r="Q318" s="5"/>
      <c r="R318" s="5"/>
      <c r="S318" s="5"/>
      <c r="T318" s="5"/>
      <c r="U318" s="5"/>
      <c r="V318" s="5"/>
    </row>
    <row r="319" spans="1:22" x14ac:dyDescent="0.25">
      <c r="C319" s="5"/>
      <c r="D319" s="4"/>
      <c r="E319" s="4"/>
      <c r="F319" s="4"/>
      <c r="G319" s="5"/>
      <c r="H319" s="5"/>
      <c r="K319" s="14" t="s">
        <v>56</v>
      </c>
      <c r="L319" s="66">
        <f>(T321/G315)*100</f>
        <v>50</v>
      </c>
      <c r="O319" s="5"/>
      <c r="P319" s="5"/>
      <c r="Q319" s="5"/>
      <c r="R319" s="5"/>
      <c r="S319" s="5"/>
    </row>
    <row r="320" spans="1:22" x14ac:dyDescent="0.25">
      <c r="C320" s="5"/>
      <c r="D320" s="4"/>
      <c r="E320" s="4"/>
      <c r="F320" s="4"/>
      <c r="G320" s="5"/>
      <c r="H320" s="5"/>
      <c r="K320" s="7" t="s">
        <v>57</v>
      </c>
      <c r="L320" s="65">
        <f>(S321/(E317)*100)</f>
        <v>96.715514727325754</v>
      </c>
      <c r="R320" s="6" t="s">
        <v>10</v>
      </c>
      <c r="S320" s="6" t="s">
        <v>11</v>
      </c>
      <c r="T320" s="6" t="s">
        <v>0</v>
      </c>
    </row>
    <row r="321" spans="1:22" x14ac:dyDescent="0.25">
      <c r="C321" s="5"/>
      <c r="D321" s="4"/>
      <c r="E321" s="4"/>
      <c r="F321" s="4"/>
      <c r="G321" s="5"/>
      <c r="H321" s="5"/>
      <c r="K321" s="14" t="s">
        <v>58</v>
      </c>
      <c r="L321" s="66">
        <f>(R321/D317)*100</f>
        <v>46.523739715361899</v>
      </c>
      <c r="P321" s="5"/>
      <c r="Q321" s="6" t="s">
        <v>3</v>
      </c>
      <c r="R321" s="11">
        <f>S321*T321</f>
        <v>6.1021299999999989</v>
      </c>
      <c r="S321" s="11">
        <v>530.62</v>
      </c>
      <c r="T321" s="31">
        <f>G315*0.5</f>
        <v>1.1499999999999998E-2</v>
      </c>
    </row>
    <row r="322" spans="1:22" ht="17.25" x14ac:dyDescent="0.25">
      <c r="C322" s="5"/>
      <c r="D322" s="4"/>
      <c r="E322" s="4"/>
      <c r="F322" s="4"/>
      <c r="G322" s="5"/>
      <c r="H322" s="5"/>
      <c r="K322" s="7" t="s">
        <v>59</v>
      </c>
      <c r="L322" s="16">
        <f>(D317+I317+L317+P317+R317+V317)/R321</f>
        <v>12.020888771625648</v>
      </c>
      <c r="O322" s="5"/>
      <c r="P322" s="5"/>
      <c r="S322" s="69"/>
      <c r="T322" s="4"/>
    </row>
    <row r="323" spans="1:22" ht="17.25" x14ac:dyDescent="0.25">
      <c r="C323" s="5"/>
      <c r="D323" s="4"/>
      <c r="E323" s="4"/>
      <c r="F323" s="4"/>
      <c r="G323" s="5"/>
      <c r="H323" s="5"/>
      <c r="I323" s="5"/>
      <c r="K323" s="17" t="s">
        <v>60</v>
      </c>
      <c r="L323" s="18">
        <f>(D317+I317+L317)/R321</f>
        <v>3.6438958199841696</v>
      </c>
      <c r="O323" s="5"/>
      <c r="P323" s="5"/>
      <c r="S323" s="5"/>
    </row>
    <row r="324" spans="1:22" ht="17.25" x14ac:dyDescent="0.25">
      <c r="C324" s="5"/>
      <c r="D324" s="4"/>
      <c r="E324" s="4"/>
      <c r="F324" s="4"/>
      <c r="G324" s="5"/>
      <c r="H324" s="5"/>
      <c r="I324" s="5"/>
      <c r="K324" s="19" t="s">
        <v>61</v>
      </c>
      <c r="L324" s="20">
        <f>(P317+V317)/R321</f>
        <v>8.3769929516414781</v>
      </c>
      <c r="M324" s="5"/>
      <c r="N324" s="5"/>
      <c r="O324" s="5"/>
      <c r="P324" s="5"/>
      <c r="U324" s="5"/>
      <c r="V324" s="5"/>
    </row>
    <row r="325" spans="1:22" x14ac:dyDescent="0.25">
      <c r="C325" s="8"/>
      <c r="D325"/>
      <c r="E325" s="4"/>
      <c r="F325" s="4"/>
      <c r="G325" s="5"/>
      <c r="H325" s="5"/>
      <c r="I325" s="5"/>
      <c r="K325" s="5"/>
      <c r="L325" s="5"/>
      <c r="M325" s="5"/>
      <c r="N325" s="5"/>
      <c r="O325" s="5"/>
      <c r="P325" s="5"/>
      <c r="Q325" s="5"/>
      <c r="R325" s="5"/>
      <c r="S325" s="5"/>
      <c r="T325" s="5"/>
      <c r="U325" s="5"/>
      <c r="V325" s="5"/>
    </row>
    <row r="326" spans="1:22" x14ac:dyDescent="0.25">
      <c r="C326" s="8"/>
      <c r="D326"/>
      <c r="E326" s="4"/>
      <c r="F326" s="4"/>
      <c r="G326" s="5"/>
      <c r="H326" s="5"/>
      <c r="I326" s="5"/>
      <c r="M326" s="5"/>
      <c r="N326" s="5"/>
      <c r="O326" s="5"/>
      <c r="P326" s="5"/>
      <c r="Q326" s="5"/>
      <c r="R326" s="5"/>
      <c r="S326" s="5"/>
      <c r="T326" s="5"/>
      <c r="U326" s="5"/>
      <c r="V326" s="5"/>
    </row>
    <row r="327" spans="1:22" s="36" customFormat="1" x14ac:dyDescent="0.25">
      <c r="A327" s="38" t="s">
        <v>124</v>
      </c>
      <c r="D327" s="37"/>
      <c r="E327" s="37"/>
      <c r="F327" s="37"/>
    </row>
    <row r="328" spans="1:22" x14ac:dyDescent="0.25">
      <c r="B328" s="5"/>
      <c r="C328" s="8" t="s">
        <v>26</v>
      </c>
    </row>
    <row r="329" spans="1:22" ht="32.25" x14ac:dyDescent="0.25">
      <c r="C329" s="23" t="s">
        <v>13</v>
      </c>
      <c r="D329" s="26" t="s">
        <v>21</v>
      </c>
      <c r="E329" s="26" t="s">
        <v>32</v>
      </c>
      <c r="F329" s="23" t="s">
        <v>12</v>
      </c>
      <c r="G329" s="23" t="s">
        <v>15</v>
      </c>
      <c r="H329" s="24" t="s">
        <v>1</v>
      </c>
      <c r="I329" s="25" t="s">
        <v>25</v>
      </c>
      <c r="J329" s="23" t="s">
        <v>2</v>
      </c>
      <c r="K329" s="26" t="s">
        <v>32</v>
      </c>
      <c r="L329" s="26" t="s">
        <v>22</v>
      </c>
      <c r="M329" s="25" t="s">
        <v>7</v>
      </c>
      <c r="N329" s="25" t="s">
        <v>16</v>
      </c>
      <c r="O329" s="25" t="s">
        <v>17</v>
      </c>
      <c r="P329" s="25" t="s">
        <v>18</v>
      </c>
      <c r="Q329" s="26" t="s">
        <v>9</v>
      </c>
      <c r="R329" s="26" t="s">
        <v>23</v>
      </c>
      <c r="S329" s="25" t="s">
        <v>8</v>
      </c>
      <c r="T329" s="25" t="s">
        <v>19</v>
      </c>
      <c r="U329" s="25" t="s">
        <v>20</v>
      </c>
      <c r="V329" s="25" t="s">
        <v>24</v>
      </c>
    </row>
    <row r="330" spans="1:22" x14ac:dyDescent="0.25">
      <c r="A330" t="s">
        <v>51</v>
      </c>
      <c r="C330" s="121" t="s">
        <v>28</v>
      </c>
      <c r="D330" s="10">
        <v>14.05</v>
      </c>
      <c r="E330" s="10">
        <v>122.12</v>
      </c>
      <c r="F330" s="10">
        <v>1</v>
      </c>
      <c r="G330" s="12">
        <f>D330/E330</f>
        <v>0.1150507697346872</v>
      </c>
      <c r="H330" s="9" t="s">
        <v>36</v>
      </c>
      <c r="I330" s="77">
        <f>G330*0.1*249.09</f>
        <v>2.8657996233213234</v>
      </c>
      <c r="J330" s="10" t="s">
        <v>31</v>
      </c>
      <c r="K330" s="10">
        <v>262.29000000000002</v>
      </c>
      <c r="L330" s="99">
        <f>K330*G331</f>
        <v>36.211999672453324</v>
      </c>
      <c r="M330" s="9" t="s">
        <v>30</v>
      </c>
      <c r="N330" s="9">
        <v>287.39999999999998</v>
      </c>
      <c r="O330" s="9">
        <v>0.88900000000000001</v>
      </c>
      <c r="P330" s="13">
        <f>N330*O330</f>
        <v>255.49859999999998</v>
      </c>
      <c r="Q330" s="10"/>
      <c r="R330" s="10"/>
      <c r="S330" s="9"/>
      <c r="T330" s="9"/>
      <c r="U330" s="9"/>
      <c r="V330" s="13">
        <f>T330*U330</f>
        <v>0</v>
      </c>
    </row>
    <row r="331" spans="1:22" x14ac:dyDescent="0.25">
      <c r="C331" s="10" t="s">
        <v>34</v>
      </c>
      <c r="D331" s="10">
        <f>E331*G331</f>
        <v>14.929908286930887</v>
      </c>
      <c r="E331" s="10">
        <v>108.14</v>
      </c>
      <c r="F331" s="10">
        <v>1.2</v>
      </c>
      <c r="G331" s="12">
        <f>G330*F331</f>
        <v>0.13806092368162462</v>
      </c>
      <c r="H331" s="1" t="s">
        <v>95</v>
      </c>
      <c r="I331" s="1">
        <f>G330*0.1*568.37</f>
        <v>6.5391405994104161</v>
      </c>
      <c r="J331" s="10"/>
      <c r="K331" s="10"/>
      <c r="L331" s="99"/>
      <c r="M331" s="1"/>
      <c r="N331" s="3"/>
      <c r="O331" s="3"/>
      <c r="P331" s="13">
        <f t="shared" ref="P331" si="22">N331*O331</f>
        <v>0</v>
      </c>
      <c r="Q331" s="10"/>
      <c r="R331" s="10"/>
      <c r="S331" s="9"/>
      <c r="T331" s="9"/>
      <c r="U331" s="9"/>
      <c r="V331" s="13">
        <f>T331*U331</f>
        <v>0</v>
      </c>
    </row>
    <row r="332" spans="1:22" x14ac:dyDescent="0.25">
      <c r="C332" s="12" t="s">
        <v>4</v>
      </c>
      <c r="D332" s="13">
        <f>SUM(D330:D331)</f>
        <v>28.979908286930886</v>
      </c>
      <c r="E332" s="13">
        <f>SUM(E330:E331)</f>
        <v>230.26</v>
      </c>
      <c r="F332" s="12"/>
      <c r="G332" s="12">
        <f>SUM(G330:G331)</f>
        <v>0.25311169341631179</v>
      </c>
      <c r="I332" s="32">
        <f>SUM(I330:I331)</f>
        <v>9.4049402227317387</v>
      </c>
      <c r="L332" s="105">
        <f>SUM(L330:L331)</f>
        <v>36.211999672453324</v>
      </c>
      <c r="P332" s="32">
        <f>SUM(P330:P331)</f>
        <v>255.49859999999998</v>
      </c>
      <c r="R332" s="32">
        <f>SUM(R330:R331)</f>
        <v>0</v>
      </c>
      <c r="V332" s="32">
        <f>SUM(V330:V331)</f>
        <v>0</v>
      </c>
    </row>
    <row r="333" spans="1:22" x14ac:dyDescent="0.25">
      <c r="C333" s="5"/>
      <c r="D333" s="4"/>
      <c r="E333" s="4"/>
      <c r="F333" s="4"/>
      <c r="G333" s="5"/>
      <c r="H333" s="5"/>
      <c r="I333" s="5"/>
      <c r="M333" s="5"/>
      <c r="N333" s="5"/>
      <c r="O333" s="5"/>
      <c r="P333" s="5"/>
      <c r="Q333" s="5"/>
      <c r="R333" s="5"/>
      <c r="S333" s="5"/>
      <c r="T333" s="5"/>
      <c r="U333" s="5"/>
      <c r="V333" s="5"/>
    </row>
    <row r="334" spans="1:22" x14ac:dyDescent="0.25">
      <c r="C334" s="5"/>
      <c r="D334" s="4"/>
      <c r="E334" s="4"/>
      <c r="F334" s="4"/>
      <c r="G334" s="5"/>
      <c r="H334" s="5"/>
      <c r="K334" s="14" t="s">
        <v>56</v>
      </c>
      <c r="L334" s="66">
        <f>(T336/G330)*100</f>
        <v>90</v>
      </c>
      <c r="O334" s="5"/>
      <c r="P334" s="5"/>
      <c r="Q334" s="5"/>
      <c r="R334" s="5"/>
      <c r="S334" s="5"/>
    </row>
    <row r="335" spans="1:22" x14ac:dyDescent="0.25">
      <c r="C335" s="5"/>
      <c r="D335" s="4"/>
      <c r="E335" s="4"/>
      <c r="F335" s="4"/>
      <c r="G335" s="5"/>
      <c r="H335" s="5"/>
      <c r="K335" s="7" t="s">
        <v>57</v>
      </c>
      <c r="L335" s="65">
        <f>(S336/(E332)*100)</f>
        <v>92.178407018153393</v>
      </c>
      <c r="R335" s="6" t="s">
        <v>10</v>
      </c>
      <c r="S335" s="6" t="s">
        <v>11</v>
      </c>
      <c r="T335" s="6" t="s">
        <v>0</v>
      </c>
    </row>
    <row r="336" spans="1:22" x14ac:dyDescent="0.25">
      <c r="C336" s="5"/>
      <c r="D336" s="4"/>
      <c r="E336" s="4"/>
      <c r="F336" s="4"/>
      <c r="G336" s="5"/>
      <c r="H336" s="5"/>
      <c r="K336" s="14" t="s">
        <v>58</v>
      </c>
      <c r="L336" s="66">
        <f>(R336/D332)*100</f>
        <v>75.837276884964766</v>
      </c>
      <c r="P336" s="5"/>
      <c r="Q336" s="6" t="s">
        <v>3</v>
      </c>
      <c r="R336" s="11">
        <f>S336*T336</f>
        <v>21.977573288568625</v>
      </c>
      <c r="S336" s="11">
        <v>212.25</v>
      </c>
      <c r="T336" s="31">
        <f>G330*0.9</f>
        <v>0.10354569276121849</v>
      </c>
    </row>
    <row r="337" spans="1:22" ht="17.25" x14ac:dyDescent="0.25">
      <c r="C337" s="5"/>
      <c r="D337" s="4"/>
      <c r="E337" s="4"/>
      <c r="F337" s="4"/>
      <c r="G337" s="5"/>
      <c r="H337" s="5"/>
      <c r="K337" s="7" t="s">
        <v>59</v>
      </c>
      <c r="L337" s="16">
        <f>(D332+I332+L332+P332+R332+V332)/R336</f>
        <v>15.019649523990495</v>
      </c>
      <c r="O337" s="5"/>
      <c r="P337" s="5"/>
      <c r="S337" s="69"/>
      <c r="T337" s="4"/>
    </row>
    <row r="338" spans="1:22" ht="17.25" x14ac:dyDescent="0.25">
      <c r="C338" s="5"/>
      <c r="D338" s="4"/>
      <c r="E338" s="4"/>
      <c r="F338" s="4"/>
      <c r="G338" s="5"/>
      <c r="H338" s="5"/>
      <c r="I338" s="5"/>
      <c r="K338" s="17" t="s">
        <v>60</v>
      </c>
      <c r="L338" s="18">
        <f>(D332+I332+L332)/R336</f>
        <v>3.3942258866640485</v>
      </c>
      <c r="O338" s="5"/>
      <c r="P338" s="5"/>
      <c r="S338" s="5"/>
    </row>
    <row r="339" spans="1:22" ht="17.25" x14ac:dyDescent="0.25">
      <c r="C339" s="5"/>
      <c r="D339" s="4"/>
      <c r="E339" s="4"/>
      <c r="F339" s="4"/>
      <c r="G339" s="5"/>
      <c r="H339" s="5"/>
      <c r="I339" s="5"/>
      <c r="K339" s="19" t="s">
        <v>61</v>
      </c>
      <c r="L339" s="20">
        <f>(P332+V332)/R336</f>
        <v>11.625423637326445</v>
      </c>
      <c r="M339" s="5"/>
      <c r="N339" s="115" t="s">
        <v>131</v>
      </c>
      <c r="O339" s="17">
        <f>G330/N330*1000</f>
        <v>0.40031583067044957</v>
      </c>
      <c r="P339" s="5"/>
      <c r="U339" s="5"/>
      <c r="V339" s="5"/>
    </row>
    <row r="340" spans="1:22" x14ac:dyDescent="0.25">
      <c r="C340" s="8"/>
      <c r="D340"/>
      <c r="E340" s="4"/>
      <c r="F340" s="4"/>
      <c r="G340" s="5"/>
      <c r="H340" s="5"/>
      <c r="I340" s="5"/>
      <c r="K340" s="5"/>
      <c r="L340" s="5"/>
      <c r="M340" s="5"/>
      <c r="N340" s="5"/>
      <c r="O340" s="5"/>
      <c r="P340" s="5"/>
      <c r="Q340" s="5"/>
      <c r="R340" s="5"/>
      <c r="S340" s="5"/>
      <c r="T340" s="5"/>
      <c r="U340" s="5"/>
      <c r="V340" s="5"/>
    </row>
    <row r="341" spans="1:22" x14ac:dyDescent="0.25">
      <c r="B341" s="8"/>
      <c r="C341" s="8" t="s">
        <v>26</v>
      </c>
    </row>
    <row r="342" spans="1:22" ht="32.25" x14ac:dyDescent="0.25">
      <c r="C342" s="23" t="s">
        <v>13</v>
      </c>
      <c r="D342" s="26" t="s">
        <v>21</v>
      </c>
      <c r="E342" s="26" t="s">
        <v>32</v>
      </c>
      <c r="F342" s="23" t="s">
        <v>12</v>
      </c>
      <c r="G342" s="23" t="s">
        <v>15</v>
      </c>
      <c r="H342" s="24" t="s">
        <v>1</v>
      </c>
      <c r="I342" s="25" t="s">
        <v>25</v>
      </c>
      <c r="J342" s="23" t="s">
        <v>2</v>
      </c>
      <c r="K342" s="26" t="s">
        <v>32</v>
      </c>
      <c r="L342" s="26" t="s">
        <v>22</v>
      </c>
      <c r="M342" s="25" t="s">
        <v>7</v>
      </c>
      <c r="N342" s="25" t="s">
        <v>16</v>
      </c>
      <c r="O342" s="25" t="s">
        <v>17</v>
      </c>
      <c r="P342" s="25" t="s">
        <v>18</v>
      </c>
      <c r="Q342" s="26" t="s">
        <v>9</v>
      </c>
      <c r="R342" s="26" t="s">
        <v>23</v>
      </c>
      <c r="S342" s="25" t="s">
        <v>8</v>
      </c>
      <c r="T342" s="25" t="s">
        <v>19</v>
      </c>
      <c r="U342" s="25" t="s">
        <v>20</v>
      </c>
      <c r="V342" s="25" t="s">
        <v>24</v>
      </c>
    </row>
    <row r="343" spans="1:22" x14ac:dyDescent="0.25">
      <c r="A343" t="s">
        <v>52</v>
      </c>
      <c r="C343" s="121" t="s">
        <v>33</v>
      </c>
      <c r="D343" s="10">
        <v>18</v>
      </c>
      <c r="E343" s="10">
        <v>156.57</v>
      </c>
      <c r="F343" s="10">
        <v>1</v>
      </c>
      <c r="G343" s="29">
        <f>D343/E343</f>
        <v>0.11496455259628281</v>
      </c>
      <c r="H343" s="9" t="s">
        <v>36</v>
      </c>
      <c r="I343" s="77">
        <f>G343*0.1*249.09</f>
        <v>2.8636520406208086</v>
      </c>
      <c r="J343" s="10" t="s">
        <v>31</v>
      </c>
      <c r="K343" s="10">
        <v>262.29000000000002</v>
      </c>
      <c r="L343" s="99">
        <f>K343*G344</f>
        <v>36.184863000574822</v>
      </c>
      <c r="M343" s="9" t="s">
        <v>30</v>
      </c>
      <c r="N343" s="9">
        <v>287.39999999999998</v>
      </c>
      <c r="O343" s="9">
        <v>0.88900000000000001</v>
      </c>
      <c r="P343" s="13">
        <f>N343*O343</f>
        <v>255.49859999999998</v>
      </c>
      <c r="Q343" s="10"/>
      <c r="R343" s="10"/>
      <c r="S343" s="9"/>
      <c r="T343" s="9"/>
      <c r="U343" s="9"/>
      <c r="V343" s="13">
        <f>T343*U343</f>
        <v>0</v>
      </c>
    </row>
    <row r="344" spans="1:22" x14ac:dyDescent="0.25">
      <c r="C344" s="10" t="s">
        <v>34</v>
      </c>
      <c r="D344" s="10">
        <f>E344*G344</f>
        <v>14.918720061314426</v>
      </c>
      <c r="E344" s="10">
        <v>108.14</v>
      </c>
      <c r="F344" s="10">
        <v>1.2</v>
      </c>
      <c r="G344" s="29">
        <f>G343*F344</f>
        <v>0.13795746311553936</v>
      </c>
      <c r="H344" s="1" t="s">
        <v>95</v>
      </c>
      <c r="I344" s="1">
        <f>G343*0.1*568.37</f>
        <v>6.5342402759149261</v>
      </c>
      <c r="J344" s="10"/>
      <c r="K344" s="10"/>
      <c r="L344" s="99"/>
      <c r="M344" s="1"/>
      <c r="N344" s="3"/>
      <c r="O344" s="3"/>
      <c r="P344" s="13">
        <f t="shared" ref="P344" si="23">N344*O344</f>
        <v>0</v>
      </c>
      <c r="Q344" s="10"/>
      <c r="R344" s="10"/>
      <c r="S344" s="9"/>
      <c r="T344" s="9"/>
      <c r="U344" s="9"/>
      <c r="V344" s="13">
        <f>T344*U344</f>
        <v>0</v>
      </c>
    </row>
    <row r="345" spans="1:22" x14ac:dyDescent="0.25">
      <c r="C345" s="12" t="s">
        <v>4</v>
      </c>
      <c r="D345" s="13">
        <f>SUM(D343:D344)</f>
        <v>32.918720061314424</v>
      </c>
      <c r="E345" s="13">
        <f>SUM(E343:E344)</f>
        <v>264.70999999999998</v>
      </c>
      <c r="F345" s="12"/>
      <c r="G345" s="29">
        <f>SUM(G343:G344)</f>
        <v>0.25292201571182216</v>
      </c>
      <c r="I345" s="32">
        <f>SUM(I343:I344)</f>
        <v>9.3978923165357351</v>
      </c>
      <c r="L345" s="105">
        <f>SUM(L343:L344)</f>
        <v>36.184863000574822</v>
      </c>
      <c r="P345" s="32">
        <f>SUM(P343:P344)</f>
        <v>255.49859999999998</v>
      </c>
      <c r="R345" s="32">
        <f>SUM(R343:R344)</f>
        <v>0</v>
      </c>
      <c r="V345" s="32">
        <f>SUM(V343:V344)</f>
        <v>0</v>
      </c>
    </row>
    <row r="346" spans="1:22" x14ac:dyDescent="0.25">
      <c r="C346" s="5"/>
      <c r="D346" s="4"/>
      <c r="E346" s="4"/>
      <c r="F346" s="4"/>
      <c r="G346" s="5"/>
      <c r="H346" s="5"/>
      <c r="I346" s="5"/>
      <c r="M346" s="5"/>
      <c r="N346" s="5"/>
      <c r="O346" s="5"/>
      <c r="P346" s="5"/>
      <c r="Q346" s="5"/>
      <c r="R346" s="5"/>
      <c r="S346" s="5"/>
      <c r="T346" s="5"/>
      <c r="U346" s="5"/>
      <c r="V346" s="5"/>
    </row>
    <row r="347" spans="1:22" x14ac:dyDescent="0.25">
      <c r="B347" s="5"/>
      <c r="C347" s="5"/>
      <c r="D347" s="4"/>
      <c r="E347" s="4"/>
      <c r="F347" s="4"/>
      <c r="G347" s="5"/>
      <c r="H347" s="5"/>
      <c r="K347" s="14" t="s">
        <v>56</v>
      </c>
      <c r="L347" s="66">
        <f>(T349/G343)*100</f>
        <v>90</v>
      </c>
      <c r="O347" s="5"/>
      <c r="P347" s="5"/>
      <c r="Q347" s="5"/>
      <c r="R347" s="5"/>
      <c r="S347" s="5"/>
    </row>
    <row r="348" spans="1:22" x14ac:dyDescent="0.25">
      <c r="B348" s="5"/>
      <c r="C348" s="5"/>
      <c r="D348" s="4"/>
      <c r="E348" s="4"/>
      <c r="F348" s="4"/>
      <c r="G348" s="5"/>
      <c r="H348" s="5"/>
      <c r="K348" s="7" t="s">
        <v>57</v>
      </c>
      <c r="L348" s="65">
        <f>(S349/(E345)*100)</f>
        <v>93.19255033810586</v>
      </c>
      <c r="R348" s="6" t="s">
        <v>10</v>
      </c>
      <c r="S348" s="6" t="s">
        <v>11</v>
      </c>
      <c r="T348" s="6" t="s">
        <v>0</v>
      </c>
    </row>
    <row r="349" spans="1:22" x14ac:dyDescent="0.25">
      <c r="B349" s="5"/>
      <c r="C349" s="5"/>
      <c r="D349" s="4"/>
      <c r="E349" s="4"/>
      <c r="F349" s="4"/>
      <c r="G349" s="5"/>
      <c r="H349" s="5"/>
      <c r="K349" s="14" t="s">
        <v>58</v>
      </c>
      <c r="L349" s="66">
        <f>(R349/D345)*100</f>
        <v>77.538084361838116</v>
      </c>
      <c r="P349" s="5"/>
      <c r="Q349" s="6" t="s">
        <v>3</v>
      </c>
      <c r="R349" s="11">
        <f>S349*T349</f>
        <v>25.524544931979307</v>
      </c>
      <c r="S349" s="11">
        <v>246.69</v>
      </c>
      <c r="T349" s="31">
        <f>G343*0.9</f>
        <v>0.10346809733665453</v>
      </c>
    </row>
    <row r="350" spans="1:22" ht="17.25" x14ac:dyDescent="0.25">
      <c r="B350" s="5"/>
      <c r="C350" s="5"/>
      <c r="D350" s="4"/>
      <c r="E350" s="4"/>
      <c r="F350" s="4"/>
      <c r="G350" s="5"/>
      <c r="H350" s="5"/>
      <c r="K350" s="7" t="s">
        <v>59</v>
      </c>
      <c r="L350" s="16">
        <f>(D345+I345+L345+P345+R345+V345)/R349</f>
        <v>13.085446822597863</v>
      </c>
      <c r="O350" s="5"/>
      <c r="P350" s="5"/>
      <c r="S350" s="69"/>
      <c r="T350" s="4"/>
    </row>
    <row r="351" spans="1:22" ht="17.25" x14ac:dyDescent="0.25">
      <c r="B351" s="5"/>
      <c r="C351" s="5"/>
      <c r="D351" s="4"/>
      <c r="E351" s="4"/>
      <c r="F351" s="4"/>
      <c r="G351" s="5"/>
      <c r="H351" s="5"/>
      <c r="I351" s="5"/>
      <c r="K351" s="17" t="s">
        <v>60</v>
      </c>
      <c r="L351" s="18">
        <f>(D345+I345+L345)/R349</f>
        <v>3.0755288914111727</v>
      </c>
      <c r="O351" s="5"/>
      <c r="P351" s="5"/>
      <c r="S351" s="5"/>
    </row>
    <row r="352" spans="1:22" ht="17.25" x14ac:dyDescent="0.25">
      <c r="B352" s="5"/>
      <c r="C352" s="5"/>
      <c r="D352" s="4"/>
      <c r="E352" s="4"/>
      <c r="F352" s="4"/>
      <c r="G352" s="5"/>
      <c r="H352" s="5"/>
      <c r="I352" s="5"/>
      <c r="K352" s="19" t="s">
        <v>61</v>
      </c>
      <c r="L352" s="20">
        <f>(P345+V345)/R349</f>
        <v>10.009917931186688</v>
      </c>
      <c r="M352" s="5"/>
      <c r="N352" s="5"/>
      <c r="O352" s="5"/>
      <c r="P352" s="5"/>
      <c r="U352" s="5"/>
      <c r="V352" s="5"/>
    </row>
    <row r="353" spans="1:22" x14ac:dyDescent="0.25">
      <c r="B353" s="5"/>
      <c r="C353" s="8"/>
      <c r="D353"/>
      <c r="E353" s="4"/>
      <c r="F353" s="4"/>
      <c r="G353" s="5"/>
      <c r="H353" s="5"/>
      <c r="I353" s="5"/>
      <c r="K353" s="5"/>
      <c r="L353" s="5"/>
      <c r="M353" s="5"/>
      <c r="N353" s="5"/>
      <c r="O353" s="5"/>
      <c r="P353" s="5"/>
      <c r="Q353" s="5"/>
      <c r="R353" s="5"/>
      <c r="S353" s="5"/>
      <c r="T353" s="5"/>
      <c r="U353" s="5"/>
      <c r="V353" s="5"/>
    </row>
    <row r="354" spans="1:22" x14ac:dyDescent="0.25">
      <c r="B354" s="5"/>
      <c r="C354" s="8" t="s">
        <v>26</v>
      </c>
    </row>
    <row r="355" spans="1:22" ht="32.25" x14ac:dyDescent="0.25">
      <c r="C355" s="23" t="s">
        <v>13</v>
      </c>
      <c r="D355" s="26" t="s">
        <v>21</v>
      </c>
      <c r="E355" s="26" t="s">
        <v>32</v>
      </c>
      <c r="F355" s="23" t="s">
        <v>12</v>
      </c>
      <c r="G355" s="23" t="s">
        <v>15</v>
      </c>
      <c r="H355" s="24" t="s">
        <v>1</v>
      </c>
      <c r="I355" s="25" t="s">
        <v>25</v>
      </c>
      <c r="J355" s="23" t="s">
        <v>2</v>
      </c>
      <c r="K355" s="26" t="s">
        <v>32</v>
      </c>
      <c r="L355" s="26" t="s">
        <v>22</v>
      </c>
      <c r="M355" s="25" t="s">
        <v>7</v>
      </c>
      <c r="N355" s="25" t="s">
        <v>16</v>
      </c>
      <c r="O355" s="25" t="s">
        <v>17</v>
      </c>
      <c r="P355" s="25" t="s">
        <v>18</v>
      </c>
      <c r="Q355" s="26" t="s">
        <v>9</v>
      </c>
      <c r="R355" s="26" t="s">
        <v>23</v>
      </c>
      <c r="S355" s="25" t="s">
        <v>8</v>
      </c>
      <c r="T355" s="25" t="s">
        <v>19</v>
      </c>
      <c r="U355" s="25" t="s">
        <v>20</v>
      </c>
      <c r="V355" s="25" t="s">
        <v>24</v>
      </c>
    </row>
    <row r="356" spans="1:22" x14ac:dyDescent="0.25">
      <c r="A356" t="s">
        <v>53</v>
      </c>
      <c r="C356" s="121" t="s">
        <v>35</v>
      </c>
      <c r="D356" s="10">
        <v>24.4</v>
      </c>
      <c r="E356" s="10">
        <v>212.17</v>
      </c>
      <c r="F356" s="10">
        <v>1</v>
      </c>
      <c r="G356" s="29">
        <f>D356/E356</f>
        <v>0.11500212094075506</v>
      </c>
      <c r="H356" s="9" t="s">
        <v>36</v>
      </c>
      <c r="I356" s="77">
        <f>G356*0.1*249.09</f>
        <v>2.8645878305132682</v>
      </c>
      <c r="J356" s="10" t="s">
        <v>31</v>
      </c>
      <c r="K356" s="10">
        <v>262.29000000000002</v>
      </c>
      <c r="L356" s="99">
        <f>K356*G357</f>
        <v>36.19668756186077</v>
      </c>
      <c r="M356" s="9" t="s">
        <v>30</v>
      </c>
      <c r="N356" s="9">
        <v>287.39999999999998</v>
      </c>
      <c r="O356" s="9">
        <v>0.88900000000000001</v>
      </c>
      <c r="P356" s="13">
        <f>N356*O356</f>
        <v>255.49859999999998</v>
      </c>
      <c r="Q356" s="10"/>
      <c r="R356" s="10"/>
      <c r="S356" s="9"/>
      <c r="T356" s="9"/>
      <c r="U356" s="9"/>
      <c r="V356" s="13">
        <f>T356*U356</f>
        <v>0</v>
      </c>
    </row>
    <row r="357" spans="1:22" x14ac:dyDescent="0.25">
      <c r="C357" s="10" t="s">
        <v>34</v>
      </c>
      <c r="D357" s="10">
        <f>E357*G357</f>
        <v>14.923595230239901</v>
      </c>
      <c r="E357" s="10">
        <v>108.14</v>
      </c>
      <c r="F357" s="10">
        <v>1.2</v>
      </c>
      <c r="G357" s="29">
        <f>G356*F357</f>
        <v>0.13800254512890606</v>
      </c>
      <c r="H357" s="1" t="s">
        <v>95</v>
      </c>
      <c r="I357" s="1">
        <f>G356*0.1*568.37</f>
        <v>6.5363755479096959</v>
      </c>
      <c r="J357" s="10"/>
      <c r="K357" s="10"/>
      <c r="L357" s="99"/>
      <c r="M357" s="1"/>
      <c r="N357" s="3"/>
      <c r="O357" s="3"/>
      <c r="P357" s="13">
        <f t="shared" ref="P357" si="24">N357*O357</f>
        <v>0</v>
      </c>
      <c r="Q357" s="10"/>
      <c r="R357" s="10"/>
      <c r="S357" s="9"/>
      <c r="T357" s="9"/>
      <c r="U357" s="9"/>
      <c r="V357" s="13">
        <f>T357*U357</f>
        <v>0</v>
      </c>
    </row>
    <row r="358" spans="1:22" x14ac:dyDescent="0.25">
      <c r="C358" s="12" t="s">
        <v>4</v>
      </c>
      <c r="D358" s="13">
        <f>SUM(D356:D357)</f>
        <v>39.323595230239903</v>
      </c>
      <c r="E358" s="13">
        <f>SUM(E356:E357)</f>
        <v>320.31</v>
      </c>
      <c r="F358" s="12"/>
      <c r="G358" s="29">
        <f>SUM(G356:G357)</f>
        <v>0.2530046660696611</v>
      </c>
      <c r="I358" s="32">
        <f>SUM(I356:I357)</f>
        <v>9.4009633784229649</v>
      </c>
      <c r="L358" s="105">
        <f>SUM(L356:L357)</f>
        <v>36.19668756186077</v>
      </c>
      <c r="P358" s="32">
        <f>SUM(P356:P357)</f>
        <v>255.49859999999998</v>
      </c>
      <c r="R358" s="32">
        <f>SUM(R356:R357)</f>
        <v>0</v>
      </c>
      <c r="V358" s="32">
        <f>SUM(V356:V357)</f>
        <v>0</v>
      </c>
    </row>
    <row r="359" spans="1:22" x14ac:dyDescent="0.25">
      <c r="C359" s="5"/>
      <c r="D359" s="4"/>
      <c r="E359" s="4"/>
      <c r="F359" s="4"/>
      <c r="G359" s="5"/>
      <c r="H359" s="5"/>
      <c r="I359" s="5"/>
      <c r="M359" s="5"/>
      <c r="N359" s="5"/>
      <c r="O359" s="5"/>
      <c r="P359" s="5"/>
      <c r="Q359" s="5"/>
      <c r="R359" s="5"/>
      <c r="S359" s="5"/>
      <c r="T359" s="5"/>
      <c r="U359" s="5"/>
      <c r="V359" s="5"/>
    </row>
    <row r="360" spans="1:22" x14ac:dyDescent="0.25">
      <c r="C360" s="5"/>
      <c r="D360" s="4"/>
      <c r="E360" s="4"/>
      <c r="F360" s="4"/>
      <c r="G360" s="5"/>
      <c r="H360" s="5"/>
      <c r="K360" s="14" t="s">
        <v>56</v>
      </c>
      <c r="L360" s="66">
        <f>(T362/G356)*100</f>
        <v>90</v>
      </c>
      <c r="O360" s="5"/>
      <c r="P360" s="5"/>
      <c r="Q360" s="5"/>
      <c r="R360" s="5"/>
      <c r="S360" s="5"/>
    </row>
    <row r="361" spans="1:22" x14ac:dyDescent="0.25">
      <c r="C361" s="5"/>
      <c r="D361" s="4"/>
      <c r="E361" s="4"/>
      <c r="F361" s="4"/>
      <c r="G361" s="5"/>
      <c r="H361" s="5"/>
      <c r="K361" s="7" t="s">
        <v>57</v>
      </c>
      <c r="L361" s="65">
        <f>(S362/(E358)*100)</f>
        <v>94.358590115825294</v>
      </c>
      <c r="R361" s="6" t="s">
        <v>10</v>
      </c>
      <c r="S361" s="6" t="s">
        <v>11</v>
      </c>
      <c r="T361" s="6" t="s">
        <v>0</v>
      </c>
    </row>
    <row r="362" spans="1:22" x14ac:dyDescent="0.25">
      <c r="C362" s="5"/>
      <c r="D362" s="4"/>
      <c r="E362" s="4"/>
      <c r="F362" s="4"/>
      <c r="G362" s="5"/>
      <c r="H362" s="5"/>
      <c r="K362" s="14" t="s">
        <v>58</v>
      </c>
      <c r="L362" s="66">
        <f>(R362/D358)*100</f>
        <v>79.551263679380469</v>
      </c>
      <c r="P362" s="5"/>
      <c r="Q362" s="6" t="s">
        <v>3</v>
      </c>
      <c r="R362" s="11">
        <f>S362*T362</f>
        <v>31.282416929820428</v>
      </c>
      <c r="S362" s="11">
        <v>302.24</v>
      </c>
      <c r="T362" s="31">
        <f>G356*0.9</f>
        <v>0.10350190884667955</v>
      </c>
    </row>
    <row r="363" spans="1:22" ht="17.25" x14ac:dyDescent="0.25">
      <c r="C363" s="5"/>
      <c r="D363" s="4"/>
      <c r="E363" s="4"/>
      <c r="F363" s="4"/>
      <c r="G363" s="5"/>
      <c r="H363" s="5"/>
      <c r="K363" s="7" t="s">
        <v>59</v>
      </c>
      <c r="L363" s="16">
        <f>(D358+I358+L358+P358+R358+V358)/R362</f>
        <v>10.882146572441254</v>
      </c>
      <c r="O363" s="5"/>
      <c r="P363" s="5"/>
      <c r="S363" s="69"/>
      <c r="T363" s="4"/>
    </row>
    <row r="364" spans="1:22" ht="17.25" x14ac:dyDescent="0.25">
      <c r="C364" s="5"/>
      <c r="D364" s="4"/>
      <c r="E364" s="4"/>
      <c r="F364" s="4"/>
      <c r="G364" s="5"/>
      <c r="H364" s="5"/>
      <c r="I364" s="5"/>
      <c r="K364" s="17" t="s">
        <v>60</v>
      </c>
      <c r="L364" s="18">
        <f>(D358+I358+L358)/R362</f>
        <v>2.714663843303335</v>
      </c>
      <c r="O364" s="5"/>
      <c r="P364" s="5"/>
      <c r="S364" s="5"/>
    </row>
    <row r="365" spans="1:22" ht="17.25" x14ac:dyDescent="0.25">
      <c r="C365" s="5"/>
      <c r="D365" s="4"/>
      <c r="E365" s="4"/>
      <c r="F365" s="4"/>
      <c r="G365" s="5"/>
      <c r="H365" s="5"/>
      <c r="I365" s="5"/>
      <c r="K365" s="19" t="s">
        <v>61</v>
      </c>
      <c r="L365" s="20">
        <f>(P358+V358)/R362</f>
        <v>8.1674827291379195</v>
      </c>
      <c r="M365" s="5"/>
      <c r="N365" s="5"/>
      <c r="O365" s="5"/>
      <c r="P365" s="5"/>
      <c r="U365" s="5"/>
      <c r="V365" s="5"/>
    </row>
    <row r="366" spans="1:22" x14ac:dyDescent="0.25">
      <c r="C366" s="8"/>
      <c r="D366"/>
      <c r="E366" s="4"/>
      <c r="F366" s="4"/>
      <c r="G366" s="5"/>
      <c r="H366" s="5"/>
      <c r="I366" s="5"/>
      <c r="K366" s="5"/>
      <c r="L366" s="5"/>
      <c r="M366" s="5"/>
      <c r="N366" s="5"/>
      <c r="O366" s="5"/>
      <c r="P366" s="5"/>
      <c r="Q366" s="5"/>
      <c r="R366" s="5"/>
      <c r="S366" s="5"/>
      <c r="T366" s="5"/>
      <c r="U366" s="5"/>
      <c r="V366" s="5"/>
    </row>
    <row r="367" spans="1:22" x14ac:dyDescent="0.25">
      <c r="B367" s="5"/>
      <c r="C367" s="8" t="s">
        <v>26</v>
      </c>
    </row>
    <row r="368" spans="1:22" ht="32.25" x14ac:dyDescent="0.25">
      <c r="C368" s="23" t="s">
        <v>13</v>
      </c>
      <c r="D368" s="26" t="s">
        <v>21</v>
      </c>
      <c r="E368" s="26" t="s">
        <v>32</v>
      </c>
      <c r="F368" s="23" t="s">
        <v>12</v>
      </c>
      <c r="G368" s="23" t="s">
        <v>15</v>
      </c>
      <c r="H368" s="24" t="s">
        <v>1</v>
      </c>
      <c r="I368" s="25" t="s">
        <v>25</v>
      </c>
      <c r="J368" s="23" t="s">
        <v>2</v>
      </c>
      <c r="K368" s="26" t="s">
        <v>32</v>
      </c>
      <c r="L368" s="26" t="s">
        <v>22</v>
      </c>
      <c r="M368" s="25" t="s">
        <v>7</v>
      </c>
      <c r="N368" s="25" t="s">
        <v>16</v>
      </c>
      <c r="O368" s="25" t="s">
        <v>17</v>
      </c>
      <c r="P368" s="25" t="s">
        <v>18</v>
      </c>
      <c r="Q368" s="26" t="s">
        <v>9</v>
      </c>
      <c r="R368" s="26" t="s">
        <v>23</v>
      </c>
      <c r="S368" s="25" t="s">
        <v>8</v>
      </c>
      <c r="T368" s="25" t="s">
        <v>19</v>
      </c>
      <c r="U368" s="25" t="s">
        <v>20</v>
      </c>
      <c r="V368" s="25" t="s">
        <v>24</v>
      </c>
    </row>
    <row r="369" spans="1:22" ht="30" x14ac:dyDescent="0.25">
      <c r="A369" t="s">
        <v>54</v>
      </c>
      <c r="C369" s="123" t="s">
        <v>132</v>
      </c>
      <c r="D369" s="10">
        <f>E369*G369</f>
        <v>35.738549999999996</v>
      </c>
      <c r="E369" s="10">
        <v>310.77</v>
      </c>
      <c r="F369" s="10">
        <v>1</v>
      </c>
      <c r="G369" s="29">
        <v>0.115</v>
      </c>
      <c r="H369" s="9" t="s">
        <v>36</v>
      </c>
      <c r="I369" s="77">
        <f>G369*0.1*249.09</f>
        <v>2.8645350000000005</v>
      </c>
      <c r="J369" s="10" t="s">
        <v>31</v>
      </c>
      <c r="K369" s="10">
        <v>262.29000000000002</v>
      </c>
      <c r="L369" s="99">
        <f>K369*G370</f>
        <v>36.196020000000004</v>
      </c>
      <c r="M369" s="9" t="s">
        <v>30</v>
      </c>
      <c r="N369" s="9">
        <v>287.39999999999998</v>
      </c>
      <c r="O369" s="9">
        <v>0.88900000000000001</v>
      </c>
      <c r="P369" s="13">
        <f>N369*O369</f>
        <v>255.49859999999998</v>
      </c>
      <c r="Q369" s="10"/>
      <c r="R369" s="10"/>
      <c r="S369" s="9"/>
      <c r="T369" s="9"/>
      <c r="U369" s="9"/>
      <c r="V369" s="13">
        <f>T369*U369</f>
        <v>0</v>
      </c>
    </row>
    <row r="370" spans="1:22" x14ac:dyDescent="0.25">
      <c r="C370" s="10" t="s">
        <v>34</v>
      </c>
      <c r="D370" s="10">
        <f>E370*G370</f>
        <v>14.923320000000002</v>
      </c>
      <c r="E370" s="10">
        <v>108.14</v>
      </c>
      <c r="F370" s="10">
        <v>1.2</v>
      </c>
      <c r="G370" s="29">
        <f>G369*F370</f>
        <v>0.13800000000000001</v>
      </c>
      <c r="H370" s="1" t="s">
        <v>95</v>
      </c>
      <c r="I370" s="1">
        <f>G369*0.1*568.37</f>
        <v>6.5362550000000006</v>
      </c>
      <c r="J370" s="10"/>
      <c r="K370" s="10"/>
      <c r="L370" s="99"/>
      <c r="M370" s="1"/>
      <c r="N370" s="3"/>
      <c r="O370" s="3"/>
      <c r="P370" s="13">
        <f t="shared" ref="P370" si="25">N370*O370</f>
        <v>0</v>
      </c>
      <c r="Q370" s="10"/>
      <c r="R370" s="10"/>
      <c r="S370" s="9"/>
      <c r="T370" s="9"/>
      <c r="U370" s="9"/>
      <c r="V370" s="13">
        <f>T370*U370</f>
        <v>0</v>
      </c>
    </row>
    <row r="371" spans="1:22" x14ac:dyDescent="0.25">
      <c r="C371" s="12" t="s">
        <v>4</v>
      </c>
      <c r="D371" s="13">
        <f>SUM(D369:D370)</f>
        <v>50.66187</v>
      </c>
      <c r="E371" s="13">
        <f>SUM(E369:E370)</f>
        <v>418.90999999999997</v>
      </c>
      <c r="F371" s="12"/>
      <c r="G371" s="29">
        <f>SUM(G369:G370)</f>
        <v>0.253</v>
      </c>
      <c r="I371" s="32">
        <f>SUM(I369:I370)</f>
        <v>9.4007900000000006</v>
      </c>
      <c r="L371" s="105">
        <f>SUM(L369:L370)</f>
        <v>36.196020000000004</v>
      </c>
      <c r="P371" s="32">
        <f>SUM(P369:P370)</f>
        <v>255.49859999999998</v>
      </c>
      <c r="R371" s="32">
        <f>SUM(R369:R370)</f>
        <v>0</v>
      </c>
      <c r="V371" s="32">
        <f>SUM(V369:V370)</f>
        <v>0</v>
      </c>
    </row>
    <row r="372" spans="1:22" x14ac:dyDescent="0.25">
      <c r="C372" s="5"/>
      <c r="D372" s="4"/>
      <c r="E372" s="4"/>
      <c r="F372" s="4"/>
      <c r="G372" s="5"/>
      <c r="H372" s="5"/>
      <c r="I372" s="5"/>
      <c r="M372" s="5"/>
      <c r="N372" s="5"/>
      <c r="O372" s="5"/>
      <c r="P372" s="5"/>
      <c r="Q372" s="5"/>
      <c r="R372" s="5"/>
      <c r="S372" s="5"/>
      <c r="T372" s="5"/>
      <c r="U372" s="5"/>
      <c r="V372" s="5"/>
    </row>
    <row r="373" spans="1:22" x14ac:dyDescent="0.25">
      <c r="C373" s="5"/>
      <c r="D373" s="4"/>
      <c r="E373" s="4"/>
      <c r="F373" s="4"/>
      <c r="G373" s="5"/>
      <c r="H373" s="5"/>
      <c r="K373" s="14" t="s">
        <v>56</v>
      </c>
      <c r="L373" s="66">
        <f>(T375/G369)*100</f>
        <v>90</v>
      </c>
      <c r="O373" s="5"/>
      <c r="P373" s="5"/>
      <c r="Q373" s="5"/>
      <c r="R373" s="5"/>
      <c r="S373" s="5"/>
    </row>
    <row r="374" spans="1:22" x14ac:dyDescent="0.25">
      <c r="C374" s="5"/>
      <c r="D374" s="4"/>
      <c r="E374" s="4"/>
      <c r="F374" s="4"/>
      <c r="G374" s="5"/>
      <c r="H374" s="5"/>
      <c r="K374" s="7" t="s">
        <v>57</v>
      </c>
      <c r="L374" s="65">
        <f>(S375/(E371)*100)</f>
        <v>95.700747177197968</v>
      </c>
      <c r="R374" s="6" t="s">
        <v>10</v>
      </c>
      <c r="S374" s="6" t="s">
        <v>11</v>
      </c>
      <c r="T374" s="6" t="s">
        <v>0</v>
      </c>
    </row>
    <row r="375" spans="1:22" x14ac:dyDescent="0.25">
      <c r="C375" s="5"/>
      <c r="D375" s="4"/>
      <c r="E375" s="4"/>
      <c r="F375" s="4"/>
      <c r="G375" s="5"/>
      <c r="H375" s="5"/>
      <c r="K375" s="14" t="s">
        <v>58</v>
      </c>
      <c r="L375" s="66">
        <f>(R375/D371)*100</f>
        <v>81.902128760742542</v>
      </c>
      <c r="P375" s="5"/>
      <c r="Q375" s="6" t="s">
        <v>3</v>
      </c>
      <c r="R375" s="11">
        <f>S375*T375</f>
        <v>41.49315</v>
      </c>
      <c r="S375" s="11">
        <v>400.9</v>
      </c>
      <c r="T375" s="31">
        <f>G369*0.9</f>
        <v>0.10350000000000001</v>
      </c>
    </row>
    <row r="376" spans="1:22" ht="17.25" x14ac:dyDescent="0.25">
      <c r="C376" s="5"/>
      <c r="D376" s="4"/>
      <c r="E376" s="4"/>
      <c r="F376" s="4"/>
      <c r="G376" s="5"/>
      <c r="H376" s="5"/>
      <c r="K376" s="7" t="s">
        <v>59</v>
      </c>
      <c r="L376" s="16">
        <f>(D371+I371+L371+P371+R371+V371)/R375</f>
        <v>8.4774783307606185</v>
      </c>
      <c r="O376" s="5"/>
      <c r="P376" s="5"/>
      <c r="S376" s="69"/>
      <c r="T376" s="4"/>
    </row>
    <row r="377" spans="1:22" ht="17.25" x14ac:dyDescent="0.25">
      <c r="C377" s="5"/>
      <c r="D377" s="4"/>
      <c r="E377" s="4"/>
      <c r="F377" s="4"/>
      <c r="G377" s="5"/>
      <c r="H377" s="5"/>
      <c r="I377" s="5"/>
      <c r="K377" s="17" t="s">
        <v>60</v>
      </c>
      <c r="L377" s="18">
        <f>(D371+I371+L371)/R375</f>
        <v>2.3198691832266287</v>
      </c>
      <c r="O377" s="5"/>
      <c r="P377" s="5"/>
      <c r="S377" s="5"/>
    </row>
    <row r="378" spans="1:22" ht="17.25" x14ac:dyDescent="0.25">
      <c r="C378" s="5"/>
      <c r="D378" s="4"/>
      <c r="E378" s="4"/>
      <c r="F378" s="4"/>
      <c r="G378" s="5"/>
      <c r="H378" s="5"/>
      <c r="I378" s="5"/>
      <c r="K378" s="19" t="s">
        <v>61</v>
      </c>
      <c r="L378" s="20">
        <f>(P371+V371)/R375</f>
        <v>6.1576091475339902</v>
      </c>
      <c r="M378" s="5"/>
      <c r="N378" s="5"/>
      <c r="O378" s="5"/>
      <c r="P378" s="5"/>
      <c r="U378" s="5"/>
      <c r="V378" s="5"/>
    </row>
    <row r="379" spans="1:22" x14ac:dyDescent="0.25">
      <c r="C379" s="8"/>
      <c r="D379"/>
      <c r="E379" s="4"/>
      <c r="F379" s="4"/>
      <c r="G379" s="5"/>
      <c r="H379" s="5"/>
      <c r="I379" s="5"/>
      <c r="K379" s="5"/>
      <c r="L379" s="5"/>
      <c r="M379" s="5"/>
      <c r="N379" s="5"/>
      <c r="O379" s="5"/>
      <c r="P379" s="5"/>
      <c r="Q379" s="5"/>
      <c r="R379" s="5"/>
      <c r="S379" s="5"/>
      <c r="T379" s="5"/>
      <c r="U379" s="5"/>
      <c r="V379" s="5"/>
    </row>
    <row r="380" spans="1:22" x14ac:dyDescent="0.25">
      <c r="B380" s="5"/>
      <c r="C380" s="8" t="s">
        <v>26</v>
      </c>
    </row>
    <row r="381" spans="1:22" ht="32.25" x14ac:dyDescent="0.25">
      <c r="C381" s="23" t="s">
        <v>13</v>
      </c>
      <c r="D381" s="26" t="s">
        <v>21</v>
      </c>
      <c r="E381" s="26" t="s">
        <v>32</v>
      </c>
      <c r="F381" s="23" t="s">
        <v>12</v>
      </c>
      <c r="G381" s="23" t="s">
        <v>15</v>
      </c>
      <c r="H381" s="24" t="s">
        <v>1</v>
      </c>
      <c r="I381" s="25" t="s">
        <v>25</v>
      </c>
      <c r="J381" s="23" t="s">
        <v>2</v>
      </c>
      <c r="K381" s="26" t="s">
        <v>32</v>
      </c>
      <c r="L381" s="26" t="s">
        <v>22</v>
      </c>
      <c r="M381" s="25" t="s">
        <v>7</v>
      </c>
      <c r="N381" s="25" t="s">
        <v>16</v>
      </c>
      <c r="O381" s="25" t="s">
        <v>17</v>
      </c>
      <c r="P381" s="25" t="s">
        <v>18</v>
      </c>
      <c r="Q381" s="26" t="s">
        <v>9</v>
      </c>
      <c r="R381" s="26" t="s">
        <v>23</v>
      </c>
      <c r="S381" s="25" t="s">
        <v>8</v>
      </c>
      <c r="T381" s="25" t="s">
        <v>19</v>
      </c>
      <c r="U381" s="25" t="s">
        <v>20</v>
      </c>
      <c r="V381" s="25" t="s">
        <v>24</v>
      </c>
    </row>
    <row r="382" spans="1:22" x14ac:dyDescent="0.25">
      <c r="A382" t="s">
        <v>55</v>
      </c>
      <c r="C382" s="121" t="s">
        <v>50</v>
      </c>
      <c r="D382" s="10">
        <f>E382*G382</f>
        <v>50.657499999999999</v>
      </c>
      <c r="E382" s="10">
        <v>440.5</v>
      </c>
      <c r="F382" s="10">
        <v>1</v>
      </c>
      <c r="G382" s="29">
        <v>0.115</v>
      </c>
      <c r="H382" s="9" t="s">
        <v>36</v>
      </c>
      <c r="I382" s="77">
        <f>G382*0.1*249.09</f>
        <v>2.8645350000000005</v>
      </c>
      <c r="J382" s="10" t="s">
        <v>31</v>
      </c>
      <c r="K382" s="10">
        <v>262.29000000000002</v>
      </c>
      <c r="L382" s="99">
        <f>K382*G383</f>
        <v>36.196020000000004</v>
      </c>
      <c r="M382" s="9" t="s">
        <v>30</v>
      </c>
      <c r="N382" s="9">
        <v>287.39999999999998</v>
      </c>
      <c r="O382" s="9">
        <v>0.88900000000000001</v>
      </c>
      <c r="P382" s="13">
        <f>N382*O382</f>
        <v>255.49859999999998</v>
      </c>
      <c r="Q382" s="10"/>
      <c r="R382" s="10"/>
      <c r="S382" s="9"/>
      <c r="T382" s="9"/>
      <c r="U382" s="9"/>
      <c r="V382" s="13">
        <f>T382*U382</f>
        <v>0</v>
      </c>
    </row>
    <row r="383" spans="1:22" x14ac:dyDescent="0.25">
      <c r="C383" s="10" t="s">
        <v>34</v>
      </c>
      <c r="D383" s="10">
        <f>E383*G383</f>
        <v>14.923320000000002</v>
      </c>
      <c r="E383" s="10">
        <v>108.14</v>
      </c>
      <c r="F383" s="10">
        <v>1.2</v>
      </c>
      <c r="G383" s="29">
        <f>G382*F383</f>
        <v>0.13800000000000001</v>
      </c>
      <c r="H383" s="1" t="s">
        <v>95</v>
      </c>
      <c r="I383" s="1">
        <f>G382*0.1*568.37</f>
        <v>6.5362550000000006</v>
      </c>
      <c r="J383" s="10"/>
      <c r="K383" s="10"/>
      <c r="L383" s="99"/>
      <c r="M383" s="1"/>
      <c r="N383" s="3"/>
      <c r="O383" s="3"/>
      <c r="P383" s="13">
        <f t="shared" ref="P383" si="26">N383*O383</f>
        <v>0</v>
      </c>
      <c r="Q383" s="10"/>
      <c r="R383" s="10"/>
      <c r="S383" s="9"/>
      <c r="T383" s="9"/>
      <c r="U383" s="9"/>
      <c r="V383" s="13">
        <f>T383*U383</f>
        <v>0</v>
      </c>
    </row>
    <row r="384" spans="1:22" x14ac:dyDescent="0.25">
      <c r="C384" s="12" t="s">
        <v>4</v>
      </c>
      <c r="D384" s="13">
        <f>SUM(D382:D383)</f>
        <v>65.580820000000003</v>
      </c>
      <c r="E384" s="13">
        <f>SUM(E382:E383)</f>
        <v>548.64</v>
      </c>
      <c r="F384" s="12"/>
      <c r="G384" s="29">
        <f>SUM(G382:G383)</f>
        <v>0.253</v>
      </c>
      <c r="I384" s="32">
        <f>SUM(I382:I383)</f>
        <v>9.4007900000000006</v>
      </c>
      <c r="L384" s="105">
        <f>SUM(L382:L383)</f>
        <v>36.196020000000004</v>
      </c>
      <c r="P384" s="32">
        <f>SUM(P382:P383)</f>
        <v>255.49859999999998</v>
      </c>
      <c r="R384" s="32">
        <f>SUM(R382:R383)</f>
        <v>0</v>
      </c>
      <c r="V384" s="32">
        <f>SUM(V382:V383)</f>
        <v>0</v>
      </c>
    </row>
    <row r="385" spans="1:22" x14ac:dyDescent="0.25">
      <c r="C385" s="5"/>
      <c r="D385" s="4"/>
      <c r="E385" s="4"/>
      <c r="F385" s="4"/>
      <c r="G385" s="5"/>
      <c r="H385" s="5"/>
      <c r="I385" s="5"/>
      <c r="M385" s="5"/>
      <c r="N385" s="5"/>
      <c r="O385" s="5"/>
      <c r="P385" s="5"/>
      <c r="Q385" s="5"/>
      <c r="R385" s="5"/>
      <c r="S385" s="5"/>
      <c r="T385" s="5"/>
      <c r="U385" s="5"/>
      <c r="V385" s="5"/>
    </row>
    <row r="386" spans="1:22" x14ac:dyDescent="0.25">
      <c r="C386" s="5"/>
      <c r="D386" s="4"/>
      <c r="E386" s="4"/>
      <c r="F386" s="4"/>
      <c r="G386" s="5"/>
      <c r="H386" s="5"/>
      <c r="K386" s="14" t="s">
        <v>56</v>
      </c>
      <c r="L386" s="66">
        <f>(T388/G382)*100</f>
        <v>90</v>
      </c>
      <c r="O386" s="5"/>
      <c r="P386" s="5"/>
      <c r="Q386" s="5"/>
      <c r="R386" s="5"/>
      <c r="S386" s="5"/>
    </row>
    <row r="387" spans="1:22" x14ac:dyDescent="0.25">
      <c r="C387" s="5"/>
      <c r="D387" s="4"/>
      <c r="E387" s="4"/>
      <c r="F387" s="4"/>
      <c r="G387" s="5"/>
      <c r="H387" s="5"/>
      <c r="K387" s="7" t="s">
        <v>57</v>
      </c>
      <c r="L387" s="65">
        <f>(S388/(E384)*100)</f>
        <v>96.715514727325754</v>
      </c>
      <c r="R387" s="6" t="s">
        <v>10</v>
      </c>
      <c r="S387" s="6" t="s">
        <v>11</v>
      </c>
      <c r="T387" s="6" t="s">
        <v>0</v>
      </c>
    </row>
    <row r="388" spans="1:22" x14ac:dyDescent="0.25">
      <c r="C388" s="5"/>
      <c r="D388" s="4"/>
      <c r="E388" s="4"/>
      <c r="F388" s="4"/>
      <c r="G388" s="5"/>
      <c r="H388" s="5"/>
      <c r="K388" s="14" t="s">
        <v>58</v>
      </c>
      <c r="L388" s="66">
        <f>(R388/D384)*100</f>
        <v>83.74273148765144</v>
      </c>
      <c r="P388" s="5"/>
      <c r="Q388" s="6" t="s">
        <v>3</v>
      </c>
      <c r="R388" s="11">
        <f>S388*T388</f>
        <v>54.919170000000008</v>
      </c>
      <c r="S388" s="11">
        <v>530.62</v>
      </c>
      <c r="T388" s="31">
        <f>G382*0.9</f>
        <v>0.10350000000000001</v>
      </c>
    </row>
    <row r="389" spans="1:22" ht="17.25" x14ac:dyDescent="0.25">
      <c r="C389" s="5"/>
      <c r="D389" s="4"/>
      <c r="E389" s="4"/>
      <c r="F389" s="4"/>
      <c r="G389" s="5"/>
      <c r="H389" s="5"/>
      <c r="K389" s="7" t="s">
        <v>59</v>
      </c>
      <c r="L389" s="16">
        <f>(D384+I384+L384+P384+R384+V384)/R388</f>
        <v>6.6766527971926726</v>
      </c>
      <c r="O389" s="5"/>
      <c r="P389" s="5"/>
      <c r="S389" s="69"/>
      <c r="T389" s="4"/>
    </row>
    <row r="390" spans="1:22" ht="17.25" x14ac:dyDescent="0.25">
      <c r="C390" s="5"/>
      <c r="D390" s="4"/>
      <c r="E390" s="4"/>
      <c r="F390" s="4"/>
      <c r="G390" s="5"/>
      <c r="H390" s="5"/>
      <c r="I390" s="5"/>
      <c r="K390" s="17" t="s">
        <v>60</v>
      </c>
      <c r="L390" s="18">
        <f>(D384+I384+L384)/R388</f>
        <v>2.024386566657872</v>
      </c>
      <c r="O390" s="5"/>
      <c r="P390" s="5"/>
      <c r="S390" s="5"/>
    </row>
    <row r="391" spans="1:22" ht="17.25" x14ac:dyDescent="0.25">
      <c r="C391" s="5"/>
      <c r="D391" s="4"/>
      <c r="E391" s="4"/>
      <c r="F391" s="4"/>
      <c r="G391" s="5"/>
      <c r="H391" s="5"/>
      <c r="I391" s="5"/>
      <c r="K391" s="19" t="s">
        <v>61</v>
      </c>
      <c r="L391" s="20">
        <f>(P384+V384)/R388</f>
        <v>4.652266230534801</v>
      </c>
      <c r="M391" s="5"/>
      <c r="N391" s="5"/>
      <c r="O391" s="5"/>
      <c r="P391" s="5"/>
      <c r="U391" s="5"/>
      <c r="V391" s="5"/>
    </row>
    <row r="392" spans="1:22" x14ac:dyDescent="0.25">
      <c r="C392" s="8"/>
      <c r="D392"/>
      <c r="E392" s="4"/>
      <c r="F392" s="4"/>
      <c r="G392" s="5"/>
      <c r="H392" s="5"/>
      <c r="I392" s="5"/>
      <c r="K392" s="5"/>
      <c r="L392" s="5"/>
      <c r="M392" s="5"/>
      <c r="N392" s="5"/>
      <c r="O392" s="5"/>
      <c r="P392" s="5"/>
      <c r="Q392" s="5"/>
      <c r="R392" s="5"/>
      <c r="S392" s="5"/>
      <c r="T392" s="5"/>
      <c r="U392" s="5"/>
      <c r="V392" s="5"/>
    </row>
    <row r="394" spans="1:22" s="44" customFormat="1" x14ac:dyDescent="0.25">
      <c r="A394" s="43" t="s">
        <v>125</v>
      </c>
      <c r="D394" s="45"/>
      <c r="E394" s="45"/>
      <c r="F394" s="45"/>
    </row>
    <row r="395" spans="1:22" x14ac:dyDescent="0.25">
      <c r="B395" s="5"/>
      <c r="C395" s="8" t="s">
        <v>26</v>
      </c>
    </row>
    <row r="396" spans="1:22" ht="32.25" x14ac:dyDescent="0.25">
      <c r="C396" s="23" t="s">
        <v>13</v>
      </c>
      <c r="D396" s="26" t="s">
        <v>21</v>
      </c>
      <c r="E396" s="26" t="s">
        <v>32</v>
      </c>
      <c r="F396" s="23" t="s">
        <v>12</v>
      </c>
      <c r="G396" s="23" t="s">
        <v>15</v>
      </c>
      <c r="H396" s="24" t="s">
        <v>1</v>
      </c>
      <c r="I396" s="25" t="s">
        <v>25</v>
      </c>
      <c r="J396" s="23" t="s">
        <v>2</v>
      </c>
      <c r="K396" s="26" t="s">
        <v>32</v>
      </c>
      <c r="L396" s="26" t="s">
        <v>22</v>
      </c>
      <c r="M396" s="25" t="s">
        <v>7</v>
      </c>
      <c r="N396" s="25" t="s">
        <v>16</v>
      </c>
      <c r="O396" s="25" t="s">
        <v>17</v>
      </c>
      <c r="P396" s="25" t="s">
        <v>18</v>
      </c>
      <c r="Q396" s="26" t="s">
        <v>9</v>
      </c>
      <c r="R396" s="26" t="s">
        <v>23</v>
      </c>
      <c r="S396" s="25" t="s">
        <v>8</v>
      </c>
      <c r="T396" s="25" t="s">
        <v>19</v>
      </c>
      <c r="U396" s="25" t="s">
        <v>20</v>
      </c>
      <c r="V396" s="25" t="s">
        <v>24</v>
      </c>
    </row>
    <row r="397" spans="1:22" x14ac:dyDescent="0.25">
      <c r="A397" t="s">
        <v>51</v>
      </c>
      <c r="C397" s="121" t="s">
        <v>28</v>
      </c>
      <c r="D397" s="10">
        <f>0.023*E397</f>
        <v>2.8087599999999999</v>
      </c>
      <c r="E397" s="10">
        <v>122.12</v>
      </c>
      <c r="F397" s="10">
        <v>1</v>
      </c>
      <c r="G397" s="12">
        <f>D397/E397</f>
        <v>2.3E-2</v>
      </c>
      <c r="H397" s="9" t="s">
        <v>36</v>
      </c>
      <c r="I397" s="77">
        <f>G397*0.1*249.09</f>
        <v>0.57290699999999994</v>
      </c>
      <c r="J397" s="10" t="s">
        <v>31</v>
      </c>
      <c r="K397" s="10">
        <v>262.29000000000002</v>
      </c>
      <c r="L397" s="99">
        <f>K397*G398</f>
        <v>7.2392040000000009</v>
      </c>
      <c r="M397" s="9" t="s">
        <v>30</v>
      </c>
      <c r="N397" s="9">
        <v>28.75</v>
      </c>
      <c r="O397" s="9">
        <v>0.88900000000000001</v>
      </c>
      <c r="P397" s="13">
        <f>N397*O397</f>
        <v>25.55875</v>
      </c>
      <c r="Q397" s="10"/>
      <c r="R397" s="10"/>
      <c r="S397" s="9"/>
      <c r="T397" s="9"/>
      <c r="U397" s="9"/>
      <c r="V397" s="13">
        <f>T397*U397</f>
        <v>0</v>
      </c>
    </row>
    <row r="398" spans="1:22" x14ac:dyDescent="0.25">
      <c r="C398" s="10" t="s">
        <v>34</v>
      </c>
      <c r="D398" s="10">
        <f>E398*G398</f>
        <v>2.984664</v>
      </c>
      <c r="E398" s="10">
        <v>108.14</v>
      </c>
      <c r="F398" s="10">
        <v>1.2</v>
      </c>
      <c r="G398" s="12">
        <f>G397*F398</f>
        <v>2.76E-2</v>
      </c>
      <c r="H398" s="1" t="s">
        <v>95</v>
      </c>
      <c r="I398" s="1">
        <f>G397*0.1*568.37</f>
        <v>1.3072509999999999</v>
      </c>
      <c r="J398" s="10"/>
      <c r="K398" s="10"/>
      <c r="L398" s="99"/>
      <c r="M398" s="1"/>
      <c r="N398" s="3"/>
      <c r="O398" s="3"/>
      <c r="P398" s="13">
        <f t="shared" ref="P398" si="27">N398*O398</f>
        <v>0</v>
      </c>
      <c r="Q398" s="10"/>
      <c r="R398" s="10"/>
      <c r="S398" s="9"/>
      <c r="T398" s="9"/>
      <c r="U398" s="9"/>
      <c r="V398" s="13">
        <f>T398*U398</f>
        <v>0</v>
      </c>
    </row>
    <row r="399" spans="1:22" x14ac:dyDescent="0.25">
      <c r="C399" s="12" t="s">
        <v>4</v>
      </c>
      <c r="D399" s="13">
        <f>SUM(D397:D398)</f>
        <v>5.7934239999999999</v>
      </c>
      <c r="E399" s="13">
        <f>SUM(E397:E398)</f>
        <v>230.26</v>
      </c>
      <c r="F399" s="12"/>
      <c r="G399" s="12">
        <f>SUM(G397:G398)</f>
        <v>5.0599999999999999E-2</v>
      </c>
      <c r="I399" s="32">
        <f>SUM(I397:I398)</f>
        <v>1.8801579999999998</v>
      </c>
      <c r="L399" s="105">
        <f>SUM(L397:L398)</f>
        <v>7.2392040000000009</v>
      </c>
      <c r="P399" s="32">
        <f>SUM(P397:P398)</f>
        <v>25.55875</v>
      </c>
      <c r="R399" s="32">
        <f>SUM(R397:R398)</f>
        <v>0</v>
      </c>
      <c r="V399" s="32">
        <f>SUM(V397:V398)</f>
        <v>0</v>
      </c>
    </row>
    <row r="400" spans="1:22" x14ac:dyDescent="0.25">
      <c r="C400" s="5"/>
      <c r="D400" s="4"/>
      <c r="E400" s="4"/>
      <c r="F400" s="4"/>
      <c r="G400" s="5"/>
      <c r="H400" s="5"/>
      <c r="I400" s="5"/>
      <c r="M400" s="5"/>
      <c r="N400" s="5"/>
      <c r="O400" s="5"/>
      <c r="P400" s="5"/>
      <c r="Q400" s="5"/>
      <c r="R400" s="5"/>
      <c r="S400" s="5"/>
      <c r="T400" s="5"/>
      <c r="U400" s="5"/>
      <c r="V400" s="5"/>
    </row>
    <row r="401" spans="1:22" x14ac:dyDescent="0.25">
      <c r="C401" s="5"/>
      <c r="D401" s="4"/>
      <c r="E401" s="4"/>
      <c r="F401" s="4"/>
      <c r="G401" s="5"/>
      <c r="H401" s="5"/>
      <c r="K401" s="14" t="s">
        <v>56</v>
      </c>
      <c r="L401" s="66">
        <f>(T403/G397)*100</f>
        <v>90</v>
      </c>
      <c r="O401" s="5"/>
      <c r="P401" s="5"/>
      <c r="Q401" s="5"/>
      <c r="R401" s="5"/>
      <c r="S401" s="5"/>
    </row>
    <row r="402" spans="1:22" x14ac:dyDescent="0.25">
      <c r="C402" s="5"/>
      <c r="D402" s="4"/>
      <c r="E402" s="4"/>
      <c r="F402" s="4"/>
      <c r="G402" s="5"/>
      <c r="H402" s="5"/>
      <c r="K402" s="7" t="s">
        <v>57</v>
      </c>
      <c r="L402" s="65">
        <f>(S403/(E399)*100)</f>
        <v>92.178407018153393</v>
      </c>
      <c r="R402" s="6" t="s">
        <v>10</v>
      </c>
      <c r="S402" s="6" t="s">
        <v>11</v>
      </c>
      <c r="T402" s="6" t="s">
        <v>0</v>
      </c>
    </row>
    <row r="403" spans="1:22" x14ac:dyDescent="0.25">
      <c r="C403" s="5"/>
      <c r="D403" s="4"/>
      <c r="E403" s="4"/>
      <c r="F403" s="4"/>
      <c r="G403" s="5"/>
      <c r="H403" s="5"/>
      <c r="K403" s="14" t="s">
        <v>58</v>
      </c>
      <c r="L403" s="66">
        <f>(R403/D399)*100</f>
        <v>75.837276884964751</v>
      </c>
      <c r="P403" s="5"/>
      <c r="Q403" s="6" t="s">
        <v>3</v>
      </c>
      <c r="R403" s="11">
        <f>S403*T403</f>
        <v>4.3935750000000002</v>
      </c>
      <c r="S403" s="11">
        <v>212.25</v>
      </c>
      <c r="T403" s="31">
        <f>G397*0.9</f>
        <v>2.07E-2</v>
      </c>
    </row>
    <row r="404" spans="1:22" ht="17.25" x14ac:dyDescent="0.25">
      <c r="C404" s="5"/>
      <c r="D404" s="4"/>
      <c r="E404" s="4"/>
      <c r="F404" s="4"/>
      <c r="G404" s="5"/>
      <c r="H404" s="5"/>
      <c r="K404" s="7" t="s">
        <v>59</v>
      </c>
      <c r="L404" s="16">
        <f>(D399+I399+L399+P399+R399+V399)/R403</f>
        <v>9.2115272870043192</v>
      </c>
      <c r="O404" s="5"/>
      <c r="P404" s="5"/>
      <c r="S404" s="69"/>
      <c r="T404" s="4"/>
    </row>
    <row r="405" spans="1:22" ht="17.25" x14ac:dyDescent="0.25">
      <c r="C405" s="5"/>
      <c r="D405" s="4"/>
      <c r="E405" s="4"/>
      <c r="F405" s="4"/>
      <c r="G405" s="5"/>
      <c r="H405" s="5"/>
      <c r="I405" s="5"/>
      <c r="K405" s="17" t="s">
        <v>60</v>
      </c>
      <c r="L405" s="18">
        <f>(D399+I399+L399)/R403</f>
        <v>3.3942258866640493</v>
      </c>
      <c r="O405" s="5"/>
      <c r="P405" s="5"/>
      <c r="S405" s="5"/>
    </row>
    <row r="406" spans="1:22" ht="17.25" x14ac:dyDescent="0.25">
      <c r="C406" s="5"/>
      <c r="D406" s="4"/>
      <c r="E406" s="4"/>
      <c r="F406" s="4"/>
      <c r="G406" s="5"/>
      <c r="H406" s="5"/>
      <c r="I406" s="5"/>
      <c r="K406" s="19" t="s">
        <v>61</v>
      </c>
      <c r="L406" s="20">
        <f>(P399+V399)/R403</f>
        <v>5.817301400340269</v>
      </c>
      <c r="M406" s="5"/>
      <c r="N406" s="115" t="s">
        <v>131</v>
      </c>
      <c r="O406" s="17">
        <f>G397/N397*1000</f>
        <v>0.8</v>
      </c>
      <c r="P406" s="5"/>
      <c r="U406" s="5"/>
      <c r="V406" s="5"/>
    </row>
    <row r="407" spans="1:22" x14ac:dyDescent="0.25">
      <c r="C407" s="8"/>
      <c r="D407"/>
      <c r="E407" s="4"/>
      <c r="F407" s="4"/>
      <c r="G407" s="5"/>
      <c r="H407" s="5"/>
      <c r="I407" s="5"/>
      <c r="K407" s="5"/>
      <c r="L407" s="5"/>
      <c r="M407" s="5"/>
      <c r="N407" s="5"/>
      <c r="O407" s="5"/>
      <c r="P407" s="5"/>
      <c r="Q407" s="5"/>
      <c r="R407" s="5"/>
      <c r="S407" s="5"/>
      <c r="T407" s="5"/>
      <c r="U407" s="5"/>
      <c r="V407" s="5"/>
    </row>
    <row r="408" spans="1:22" x14ac:dyDescent="0.25">
      <c r="B408" s="8"/>
      <c r="C408" s="8" t="s">
        <v>26</v>
      </c>
    </row>
    <row r="409" spans="1:22" ht="32.25" x14ac:dyDescent="0.25">
      <c r="C409" s="23" t="s">
        <v>13</v>
      </c>
      <c r="D409" s="26" t="s">
        <v>21</v>
      </c>
      <c r="E409" s="26" t="s">
        <v>32</v>
      </c>
      <c r="F409" s="23" t="s">
        <v>12</v>
      </c>
      <c r="G409" s="23" t="s">
        <v>15</v>
      </c>
      <c r="H409" s="24" t="s">
        <v>1</v>
      </c>
      <c r="I409" s="25" t="s">
        <v>25</v>
      </c>
      <c r="J409" s="23" t="s">
        <v>2</v>
      </c>
      <c r="K409" s="26" t="s">
        <v>32</v>
      </c>
      <c r="L409" s="26" t="s">
        <v>22</v>
      </c>
      <c r="M409" s="25" t="s">
        <v>7</v>
      </c>
      <c r="N409" s="25" t="s">
        <v>16</v>
      </c>
      <c r="O409" s="25" t="s">
        <v>17</v>
      </c>
      <c r="P409" s="25" t="s">
        <v>18</v>
      </c>
      <c r="Q409" s="26" t="s">
        <v>9</v>
      </c>
      <c r="R409" s="26" t="s">
        <v>23</v>
      </c>
      <c r="S409" s="25" t="s">
        <v>8</v>
      </c>
      <c r="T409" s="25" t="s">
        <v>19</v>
      </c>
      <c r="U409" s="25" t="s">
        <v>20</v>
      </c>
      <c r="V409" s="25" t="s">
        <v>24</v>
      </c>
    </row>
    <row r="410" spans="1:22" x14ac:dyDescent="0.25">
      <c r="A410" t="s">
        <v>52</v>
      </c>
      <c r="C410" s="121" t="s">
        <v>33</v>
      </c>
      <c r="D410" s="10">
        <f>0.023*E410</f>
        <v>3.6011099999999998</v>
      </c>
      <c r="E410" s="10">
        <v>156.57</v>
      </c>
      <c r="F410" s="10">
        <v>1</v>
      </c>
      <c r="G410" s="29">
        <f>D410/E410</f>
        <v>2.3E-2</v>
      </c>
      <c r="H410" s="9" t="s">
        <v>36</v>
      </c>
      <c r="I410" s="77">
        <f>G410*0.1*249.09</f>
        <v>0.57290699999999994</v>
      </c>
      <c r="J410" s="10" t="s">
        <v>31</v>
      </c>
      <c r="K410" s="10">
        <v>262.29000000000002</v>
      </c>
      <c r="L410" s="99">
        <f>K410*G411</f>
        <v>7.2392040000000009</v>
      </c>
      <c r="M410" s="9" t="s">
        <v>30</v>
      </c>
      <c r="N410" s="9">
        <v>28.75</v>
      </c>
      <c r="O410" s="9">
        <v>0.88900000000000001</v>
      </c>
      <c r="P410" s="13">
        <f>N410*O410</f>
        <v>25.55875</v>
      </c>
      <c r="Q410" s="10"/>
      <c r="R410" s="10"/>
      <c r="S410" s="9"/>
      <c r="T410" s="9"/>
      <c r="U410" s="9"/>
      <c r="V410" s="13">
        <f>T410*U410</f>
        <v>0</v>
      </c>
    </row>
    <row r="411" spans="1:22" x14ac:dyDescent="0.25">
      <c r="C411" s="10" t="s">
        <v>34</v>
      </c>
      <c r="D411" s="10">
        <f>E411*G411</f>
        <v>2.984664</v>
      </c>
      <c r="E411" s="10">
        <v>108.14</v>
      </c>
      <c r="F411" s="10">
        <v>1.2</v>
      </c>
      <c r="G411" s="29">
        <f>G410*F411</f>
        <v>2.76E-2</v>
      </c>
      <c r="H411" s="1" t="s">
        <v>95</v>
      </c>
      <c r="I411" s="1">
        <f>G410*0.1*568.37</f>
        <v>1.3072509999999999</v>
      </c>
      <c r="J411" s="10"/>
      <c r="K411" s="10"/>
      <c r="L411" s="99"/>
      <c r="M411" s="1"/>
      <c r="N411" s="3"/>
      <c r="O411" s="3"/>
      <c r="P411" s="13">
        <f t="shared" ref="P411" si="28">N411*O411</f>
        <v>0</v>
      </c>
      <c r="Q411" s="10"/>
      <c r="R411" s="10"/>
      <c r="S411" s="9"/>
      <c r="T411" s="9"/>
      <c r="U411" s="9"/>
      <c r="V411" s="13">
        <f>T411*U411</f>
        <v>0</v>
      </c>
    </row>
    <row r="412" spans="1:22" x14ac:dyDescent="0.25">
      <c r="C412" s="12" t="s">
        <v>4</v>
      </c>
      <c r="D412" s="13">
        <f>SUM(D410:D411)</f>
        <v>6.5857739999999998</v>
      </c>
      <c r="E412" s="13">
        <f>SUM(E410:E411)</f>
        <v>264.70999999999998</v>
      </c>
      <c r="F412" s="12"/>
      <c r="G412" s="29">
        <f>SUM(G410:G411)</f>
        <v>5.0599999999999999E-2</v>
      </c>
      <c r="I412" s="32">
        <f>SUM(I410:I411)</f>
        <v>1.8801579999999998</v>
      </c>
      <c r="L412" s="105">
        <f>SUM(L410:L411)</f>
        <v>7.2392040000000009</v>
      </c>
      <c r="P412" s="32">
        <f>SUM(P410:P411)</f>
        <v>25.55875</v>
      </c>
      <c r="R412" s="32">
        <f>SUM(R410:R411)</f>
        <v>0</v>
      </c>
      <c r="V412" s="32">
        <f>SUM(V410:V411)</f>
        <v>0</v>
      </c>
    </row>
    <row r="413" spans="1:22" x14ac:dyDescent="0.25">
      <c r="C413" s="5"/>
      <c r="D413" s="4"/>
      <c r="E413" s="4"/>
      <c r="F413" s="4"/>
      <c r="G413" s="5"/>
      <c r="H413" s="5"/>
      <c r="I413" s="5"/>
      <c r="M413" s="5"/>
      <c r="N413" s="5"/>
      <c r="O413" s="5"/>
      <c r="P413" s="5"/>
      <c r="Q413" s="5"/>
      <c r="R413" s="5"/>
      <c r="S413" s="5"/>
      <c r="T413" s="5"/>
      <c r="U413" s="5"/>
      <c r="V413" s="5"/>
    </row>
    <row r="414" spans="1:22" x14ac:dyDescent="0.25">
      <c r="B414" s="5"/>
      <c r="C414" s="5"/>
      <c r="D414" s="4"/>
      <c r="E414" s="4"/>
      <c r="F414" s="4"/>
      <c r="G414" s="5"/>
      <c r="H414" s="5"/>
      <c r="K414" s="14" t="s">
        <v>56</v>
      </c>
      <c r="L414" s="66">
        <f>(T416/G410)*100</f>
        <v>90</v>
      </c>
      <c r="O414" s="5"/>
      <c r="P414" s="5"/>
      <c r="Q414" s="5"/>
      <c r="R414" s="5"/>
      <c r="S414" s="5"/>
    </row>
    <row r="415" spans="1:22" x14ac:dyDescent="0.25">
      <c r="B415" s="5"/>
      <c r="C415" s="5"/>
      <c r="D415" s="4"/>
      <c r="E415" s="4"/>
      <c r="F415" s="4"/>
      <c r="G415" s="5"/>
      <c r="H415" s="5"/>
      <c r="K415" s="7" t="s">
        <v>57</v>
      </c>
      <c r="L415" s="65">
        <f>(S416/(E412)*100)</f>
        <v>93.19255033810586</v>
      </c>
      <c r="R415" s="6" t="s">
        <v>10</v>
      </c>
      <c r="S415" s="6" t="s">
        <v>11</v>
      </c>
      <c r="T415" s="6" t="s">
        <v>0</v>
      </c>
    </row>
    <row r="416" spans="1:22" x14ac:dyDescent="0.25">
      <c r="B416" s="5"/>
      <c r="C416" s="5"/>
      <c r="D416" s="4"/>
      <c r="E416" s="4"/>
      <c r="F416" s="4"/>
      <c r="G416" s="5"/>
      <c r="H416" s="5"/>
      <c r="K416" s="14" t="s">
        <v>58</v>
      </c>
      <c r="L416" s="66">
        <f>(R416/D412)*100</f>
        <v>77.538084361838116</v>
      </c>
      <c r="P416" s="5"/>
      <c r="Q416" s="6" t="s">
        <v>3</v>
      </c>
      <c r="R416" s="11">
        <f>S416*T416</f>
        <v>5.1064829999999999</v>
      </c>
      <c r="S416" s="11">
        <v>246.69</v>
      </c>
      <c r="T416" s="31">
        <f>G410*0.9</f>
        <v>2.07E-2</v>
      </c>
    </row>
    <row r="417" spans="1:22" ht="17.25" x14ac:dyDescent="0.25">
      <c r="B417" s="5"/>
      <c r="C417" s="5"/>
      <c r="D417" s="4"/>
      <c r="E417" s="4"/>
      <c r="F417" s="4"/>
      <c r="G417" s="5"/>
      <c r="H417" s="5"/>
      <c r="K417" s="7" t="s">
        <v>59</v>
      </c>
      <c r="L417" s="16">
        <f>(D412+I412+L412+P412+R412+V412)/R416</f>
        <v>8.0806860612284428</v>
      </c>
      <c r="O417" s="5"/>
      <c r="P417" s="5"/>
      <c r="S417" s="69"/>
      <c r="T417" s="4"/>
    </row>
    <row r="418" spans="1:22" ht="17.25" x14ac:dyDescent="0.25">
      <c r="B418" s="5"/>
      <c r="C418" s="5"/>
      <c r="D418" s="4"/>
      <c r="E418" s="4"/>
      <c r="F418" s="4"/>
      <c r="G418" s="5"/>
      <c r="H418" s="5"/>
      <c r="I418" s="5"/>
      <c r="K418" s="17" t="s">
        <v>60</v>
      </c>
      <c r="L418" s="18">
        <f>(D412+I412+L412)/R416</f>
        <v>3.0755288914111727</v>
      </c>
      <c r="O418" s="5"/>
      <c r="P418" s="5"/>
      <c r="S418" s="5"/>
    </row>
    <row r="419" spans="1:22" ht="17.25" x14ac:dyDescent="0.25">
      <c r="B419" s="5"/>
      <c r="C419" s="5"/>
      <c r="D419" s="4"/>
      <c r="E419" s="4"/>
      <c r="F419" s="4"/>
      <c r="G419" s="5"/>
      <c r="H419" s="5"/>
      <c r="I419" s="5"/>
      <c r="K419" s="19" t="s">
        <v>61</v>
      </c>
      <c r="L419" s="20">
        <f>(P412+V412)/R416</f>
        <v>5.0051571698172692</v>
      </c>
      <c r="M419" s="5"/>
      <c r="N419" s="5"/>
      <c r="O419" s="5"/>
      <c r="P419" s="5"/>
      <c r="U419" s="5"/>
      <c r="V419" s="5"/>
    </row>
    <row r="420" spans="1:22" x14ac:dyDescent="0.25">
      <c r="B420" s="5"/>
      <c r="C420" s="8"/>
      <c r="D420"/>
      <c r="E420" s="4"/>
      <c r="F420" s="4"/>
      <c r="G420" s="5"/>
      <c r="H420" s="5"/>
      <c r="I420" s="5"/>
      <c r="K420" s="5"/>
      <c r="L420" s="5"/>
      <c r="M420" s="5"/>
      <c r="N420" s="5"/>
      <c r="O420" s="5"/>
      <c r="P420" s="5"/>
      <c r="Q420" s="5"/>
      <c r="R420" s="5"/>
      <c r="S420" s="5"/>
      <c r="T420" s="5"/>
      <c r="U420" s="5"/>
      <c r="V420" s="5"/>
    </row>
    <row r="421" spans="1:22" s="39" customFormat="1" x14ac:dyDescent="0.25">
      <c r="A421"/>
      <c r="B421" s="5"/>
      <c r="C421" s="8" t="s">
        <v>26</v>
      </c>
      <c r="D421" s="69"/>
      <c r="E421" s="69"/>
      <c r="F421" s="69"/>
      <c r="G421"/>
      <c r="H421"/>
      <c r="I421"/>
      <c r="J421"/>
      <c r="K421"/>
      <c r="L421"/>
      <c r="M421"/>
      <c r="N421"/>
      <c r="O421"/>
      <c r="P421"/>
      <c r="Q421"/>
      <c r="R421"/>
      <c r="S421"/>
      <c r="T421"/>
      <c r="U421"/>
      <c r="V421"/>
    </row>
    <row r="422" spans="1:22" ht="32.25" x14ac:dyDescent="0.25">
      <c r="C422" s="23" t="s">
        <v>13</v>
      </c>
      <c r="D422" s="26" t="s">
        <v>21</v>
      </c>
      <c r="E422" s="26" t="s">
        <v>32</v>
      </c>
      <c r="F422" s="23" t="s">
        <v>12</v>
      </c>
      <c r="G422" s="23" t="s">
        <v>15</v>
      </c>
      <c r="H422" s="24" t="s">
        <v>1</v>
      </c>
      <c r="I422" s="25" t="s">
        <v>25</v>
      </c>
      <c r="J422" s="23" t="s">
        <v>2</v>
      </c>
      <c r="K422" s="26" t="s">
        <v>32</v>
      </c>
      <c r="L422" s="26" t="s">
        <v>22</v>
      </c>
      <c r="M422" s="25" t="s">
        <v>7</v>
      </c>
      <c r="N422" s="25" t="s">
        <v>16</v>
      </c>
      <c r="O422" s="25" t="s">
        <v>17</v>
      </c>
      <c r="P422" s="25" t="s">
        <v>18</v>
      </c>
      <c r="Q422" s="26" t="s">
        <v>9</v>
      </c>
      <c r="R422" s="26" t="s">
        <v>23</v>
      </c>
      <c r="S422" s="25" t="s">
        <v>8</v>
      </c>
      <c r="T422" s="25" t="s">
        <v>19</v>
      </c>
      <c r="U422" s="25" t="s">
        <v>20</v>
      </c>
      <c r="V422" s="25" t="s">
        <v>24</v>
      </c>
    </row>
    <row r="423" spans="1:22" x14ac:dyDescent="0.25">
      <c r="A423" t="s">
        <v>53</v>
      </c>
      <c r="C423" s="121" t="s">
        <v>35</v>
      </c>
      <c r="D423" s="10">
        <f>0.023*E423</f>
        <v>4.8799099999999997</v>
      </c>
      <c r="E423" s="10">
        <v>212.17</v>
      </c>
      <c r="F423" s="10">
        <v>1</v>
      </c>
      <c r="G423" s="29">
        <f>D423/E423</f>
        <v>2.3E-2</v>
      </c>
      <c r="H423" s="9" t="s">
        <v>36</v>
      </c>
      <c r="I423" s="77">
        <f>G423*0.1*249.09</f>
        <v>0.57290699999999994</v>
      </c>
      <c r="J423" s="10" t="s">
        <v>31</v>
      </c>
      <c r="K423" s="10">
        <v>262.29000000000002</v>
      </c>
      <c r="L423" s="99">
        <f>K423*G424</f>
        <v>7.2392040000000009</v>
      </c>
      <c r="M423" s="9" t="s">
        <v>30</v>
      </c>
      <c r="N423" s="9">
        <v>28.75</v>
      </c>
      <c r="O423" s="9">
        <v>0.88900000000000001</v>
      </c>
      <c r="P423" s="13">
        <f>N423*O423</f>
        <v>25.55875</v>
      </c>
      <c r="Q423" s="10"/>
      <c r="R423" s="10"/>
      <c r="S423" s="9"/>
      <c r="T423" s="9"/>
      <c r="U423" s="9"/>
      <c r="V423" s="13">
        <f>T423*U423</f>
        <v>0</v>
      </c>
    </row>
    <row r="424" spans="1:22" x14ac:dyDescent="0.25">
      <c r="C424" s="10" t="s">
        <v>34</v>
      </c>
      <c r="D424" s="10">
        <f>E424*G424</f>
        <v>2.984664</v>
      </c>
      <c r="E424" s="10">
        <v>108.14</v>
      </c>
      <c r="F424" s="10">
        <v>1.2</v>
      </c>
      <c r="G424" s="29">
        <f>G423*F424</f>
        <v>2.76E-2</v>
      </c>
      <c r="H424" s="1" t="s">
        <v>95</v>
      </c>
      <c r="I424" s="1">
        <f>G423*0.1*568.37</f>
        <v>1.3072509999999999</v>
      </c>
      <c r="J424" s="10"/>
      <c r="K424" s="10"/>
      <c r="L424" s="99"/>
      <c r="M424" s="1"/>
      <c r="N424" s="3"/>
      <c r="O424" s="3"/>
      <c r="P424" s="13">
        <f t="shared" ref="P424" si="29">N424*O424</f>
        <v>0</v>
      </c>
      <c r="Q424" s="10"/>
      <c r="R424" s="10"/>
      <c r="S424" s="9"/>
      <c r="T424" s="9"/>
      <c r="U424" s="9"/>
      <c r="V424" s="13">
        <f>T424*U424</f>
        <v>0</v>
      </c>
    </row>
    <row r="425" spans="1:22" x14ac:dyDescent="0.25">
      <c r="C425" s="12" t="s">
        <v>4</v>
      </c>
      <c r="D425" s="13">
        <f>SUM(D423:D424)</f>
        <v>7.8645739999999993</v>
      </c>
      <c r="E425" s="13">
        <f>SUM(E423:E424)</f>
        <v>320.31</v>
      </c>
      <c r="F425" s="12"/>
      <c r="G425" s="29">
        <f>SUM(G423:G424)</f>
        <v>5.0599999999999999E-2</v>
      </c>
      <c r="I425" s="32">
        <f>SUM(I423:I424)</f>
        <v>1.8801579999999998</v>
      </c>
      <c r="L425" s="105">
        <f>SUM(L423:L424)</f>
        <v>7.2392040000000009</v>
      </c>
      <c r="P425" s="32">
        <f>SUM(P423:P424)</f>
        <v>25.55875</v>
      </c>
      <c r="R425" s="32">
        <f>SUM(R423:R424)</f>
        <v>0</v>
      </c>
      <c r="V425" s="32">
        <f>SUM(V423:V424)</f>
        <v>0</v>
      </c>
    </row>
    <row r="426" spans="1:22" x14ac:dyDescent="0.25">
      <c r="C426" s="5"/>
      <c r="D426" s="4"/>
      <c r="E426" s="4"/>
      <c r="F426" s="4"/>
      <c r="G426" s="5"/>
      <c r="H426" s="5"/>
      <c r="I426" s="5"/>
      <c r="M426" s="5"/>
      <c r="N426" s="5"/>
      <c r="O426" s="5"/>
      <c r="P426" s="5"/>
      <c r="Q426" s="5"/>
      <c r="R426" s="5"/>
      <c r="S426" s="5"/>
      <c r="T426" s="5"/>
      <c r="U426" s="5"/>
      <c r="V426" s="5"/>
    </row>
    <row r="427" spans="1:22" x14ac:dyDescent="0.25">
      <c r="C427" s="5"/>
      <c r="D427" s="4"/>
      <c r="E427" s="4"/>
      <c r="F427" s="4"/>
      <c r="G427" s="5"/>
      <c r="H427" s="5"/>
      <c r="K427" s="14" t="s">
        <v>56</v>
      </c>
      <c r="L427" s="66">
        <f>(T429/G423)*100</f>
        <v>90</v>
      </c>
      <c r="O427" s="5"/>
      <c r="P427" s="5"/>
      <c r="Q427" s="5"/>
      <c r="R427" s="5"/>
      <c r="S427" s="5"/>
    </row>
    <row r="428" spans="1:22" x14ac:dyDescent="0.25">
      <c r="C428" s="5"/>
      <c r="D428" s="4"/>
      <c r="E428" s="4"/>
      <c r="F428" s="4"/>
      <c r="G428" s="5"/>
      <c r="H428" s="5"/>
      <c r="K428" s="7" t="s">
        <v>57</v>
      </c>
      <c r="L428" s="65">
        <f>(S429/(E425)*100)</f>
        <v>94.358590115825294</v>
      </c>
      <c r="R428" s="6" t="s">
        <v>10</v>
      </c>
      <c r="S428" s="6" t="s">
        <v>11</v>
      </c>
      <c r="T428" s="6" t="s">
        <v>0</v>
      </c>
    </row>
    <row r="429" spans="1:22" x14ac:dyDescent="0.25">
      <c r="C429" s="5"/>
      <c r="D429" s="4"/>
      <c r="E429" s="4"/>
      <c r="F429" s="4"/>
      <c r="G429" s="5"/>
      <c r="H429" s="5"/>
      <c r="K429" s="14" t="s">
        <v>58</v>
      </c>
      <c r="L429" s="66">
        <f>(R429/D425)*100</f>
        <v>79.551263679380483</v>
      </c>
      <c r="P429" s="5"/>
      <c r="Q429" s="6" t="s">
        <v>3</v>
      </c>
      <c r="R429" s="11">
        <f>S429*T429</f>
        <v>6.2563680000000002</v>
      </c>
      <c r="S429" s="11">
        <v>302.24</v>
      </c>
      <c r="T429" s="31">
        <f>G423*0.9</f>
        <v>2.07E-2</v>
      </c>
    </row>
    <row r="430" spans="1:22" ht="17.25" x14ac:dyDescent="0.25">
      <c r="C430" s="5"/>
      <c r="D430" s="4"/>
      <c r="E430" s="4"/>
      <c r="F430" s="4"/>
      <c r="G430" s="5"/>
      <c r="H430" s="5"/>
      <c r="K430" s="7" t="s">
        <v>59</v>
      </c>
      <c r="L430" s="16">
        <f>(D425+I425+L425+P425+R425+V425)/R429</f>
        <v>6.7999014763837424</v>
      </c>
      <c r="O430" s="5"/>
      <c r="P430" s="5"/>
      <c r="S430" s="69"/>
      <c r="T430" s="4"/>
    </row>
    <row r="431" spans="1:22" ht="17.25" x14ac:dyDescent="0.25">
      <c r="C431" s="5"/>
      <c r="D431" s="4"/>
      <c r="E431" s="4"/>
      <c r="F431" s="4"/>
      <c r="G431" s="5"/>
      <c r="H431" s="5"/>
      <c r="I431" s="5"/>
      <c r="K431" s="17" t="s">
        <v>60</v>
      </c>
      <c r="L431" s="18">
        <f>(D425+I425+L425)/R429</f>
        <v>2.714663843303335</v>
      </c>
      <c r="O431" s="5"/>
      <c r="P431" s="5"/>
      <c r="S431" s="5"/>
    </row>
    <row r="432" spans="1:22" ht="17.25" x14ac:dyDescent="0.25">
      <c r="C432" s="5"/>
      <c r="D432" s="4"/>
      <c r="E432" s="4"/>
      <c r="F432" s="4"/>
      <c r="G432" s="5"/>
      <c r="H432" s="5"/>
      <c r="I432" s="5"/>
      <c r="K432" s="19" t="s">
        <v>61</v>
      </c>
      <c r="L432" s="20">
        <f>(P425+V425)/R429</f>
        <v>4.085237633080407</v>
      </c>
      <c r="M432" s="5"/>
      <c r="N432" s="5"/>
      <c r="O432" s="5"/>
      <c r="P432" s="5"/>
      <c r="U432" s="5"/>
      <c r="V432" s="5"/>
    </row>
    <row r="433" spans="1:22" x14ac:dyDescent="0.25">
      <c r="C433" s="8"/>
      <c r="D433"/>
      <c r="E433" s="4"/>
      <c r="F433" s="4"/>
      <c r="G433" s="5"/>
      <c r="H433" s="5"/>
      <c r="I433" s="5"/>
      <c r="K433" s="5"/>
      <c r="L433" s="5"/>
      <c r="M433" s="5"/>
      <c r="N433" s="5"/>
      <c r="O433" s="5"/>
      <c r="P433" s="5"/>
      <c r="Q433" s="5"/>
      <c r="R433" s="5"/>
      <c r="S433" s="5"/>
      <c r="T433" s="5"/>
      <c r="U433" s="5"/>
      <c r="V433" s="5"/>
    </row>
    <row r="434" spans="1:22" s="39" customFormat="1" x14ac:dyDescent="0.25">
      <c r="A434"/>
      <c r="B434" s="5"/>
      <c r="C434" s="8" t="s">
        <v>26</v>
      </c>
      <c r="D434" s="69"/>
      <c r="E434" s="69"/>
      <c r="F434" s="69"/>
      <c r="G434"/>
      <c r="H434"/>
      <c r="I434"/>
      <c r="J434"/>
      <c r="K434"/>
      <c r="L434"/>
      <c r="M434"/>
      <c r="N434"/>
      <c r="O434"/>
      <c r="P434"/>
      <c r="Q434"/>
      <c r="R434"/>
      <c r="S434"/>
      <c r="T434"/>
      <c r="U434"/>
      <c r="V434"/>
    </row>
    <row r="435" spans="1:22" ht="32.25" x14ac:dyDescent="0.25">
      <c r="C435" s="23" t="s">
        <v>13</v>
      </c>
      <c r="D435" s="26" t="s">
        <v>21</v>
      </c>
      <c r="E435" s="26" t="s">
        <v>32</v>
      </c>
      <c r="F435" s="23" t="s">
        <v>12</v>
      </c>
      <c r="G435" s="23" t="s">
        <v>15</v>
      </c>
      <c r="H435" s="24" t="s">
        <v>1</v>
      </c>
      <c r="I435" s="25" t="s">
        <v>25</v>
      </c>
      <c r="J435" s="23" t="s">
        <v>2</v>
      </c>
      <c r="K435" s="26" t="s">
        <v>32</v>
      </c>
      <c r="L435" s="26" t="s">
        <v>22</v>
      </c>
      <c r="M435" s="25" t="s">
        <v>7</v>
      </c>
      <c r="N435" s="25" t="s">
        <v>16</v>
      </c>
      <c r="O435" s="25" t="s">
        <v>17</v>
      </c>
      <c r="P435" s="25" t="s">
        <v>18</v>
      </c>
      <c r="Q435" s="26" t="s">
        <v>9</v>
      </c>
      <c r="R435" s="26" t="s">
        <v>23</v>
      </c>
      <c r="S435" s="25" t="s">
        <v>8</v>
      </c>
      <c r="T435" s="25" t="s">
        <v>19</v>
      </c>
      <c r="U435" s="25" t="s">
        <v>20</v>
      </c>
      <c r="V435" s="25" t="s">
        <v>24</v>
      </c>
    </row>
    <row r="436" spans="1:22" ht="30" x14ac:dyDescent="0.25">
      <c r="A436" t="s">
        <v>54</v>
      </c>
      <c r="C436" s="123" t="s">
        <v>132</v>
      </c>
      <c r="D436" s="10">
        <f>0.023*E436</f>
        <v>7.1477099999999991</v>
      </c>
      <c r="E436" s="10">
        <v>310.77</v>
      </c>
      <c r="F436" s="10">
        <v>1</v>
      </c>
      <c r="G436" s="29">
        <f>D436/E436</f>
        <v>2.3E-2</v>
      </c>
      <c r="H436" s="9" t="s">
        <v>36</v>
      </c>
      <c r="I436" s="77">
        <f>G436*0.1*249.09</f>
        <v>0.57290699999999994</v>
      </c>
      <c r="J436" s="10" t="s">
        <v>31</v>
      </c>
      <c r="K436" s="10">
        <v>262.29000000000002</v>
      </c>
      <c r="L436" s="99">
        <f>K436*G437</f>
        <v>7.2392040000000009</v>
      </c>
      <c r="M436" s="9" t="s">
        <v>30</v>
      </c>
      <c r="N436" s="9">
        <v>28.75</v>
      </c>
      <c r="O436" s="9">
        <v>0.88900000000000001</v>
      </c>
      <c r="P436" s="13">
        <f>N436*O436</f>
        <v>25.55875</v>
      </c>
      <c r="Q436" s="10"/>
      <c r="R436" s="10"/>
      <c r="S436" s="9"/>
      <c r="T436" s="9"/>
      <c r="U436" s="9"/>
      <c r="V436" s="13">
        <f>T436*U436</f>
        <v>0</v>
      </c>
    </row>
    <row r="437" spans="1:22" x14ac:dyDescent="0.25">
      <c r="C437" s="10" t="s">
        <v>34</v>
      </c>
      <c r="D437" s="10">
        <f>E437*G437</f>
        <v>2.984664</v>
      </c>
      <c r="E437" s="10">
        <v>108.14</v>
      </c>
      <c r="F437" s="10">
        <v>1.2</v>
      </c>
      <c r="G437" s="29">
        <f>G436*F437</f>
        <v>2.76E-2</v>
      </c>
      <c r="H437" s="1" t="s">
        <v>95</v>
      </c>
      <c r="I437" s="1">
        <f>G436*0.1*568.37</f>
        <v>1.3072509999999999</v>
      </c>
      <c r="J437" s="10"/>
      <c r="K437" s="10"/>
      <c r="L437" s="99"/>
      <c r="M437" s="1"/>
      <c r="N437" s="3"/>
      <c r="O437" s="3"/>
      <c r="P437" s="13">
        <f t="shared" ref="P437" si="30">N437*O437</f>
        <v>0</v>
      </c>
      <c r="Q437" s="10"/>
      <c r="R437" s="10"/>
      <c r="S437" s="9"/>
      <c r="T437" s="9"/>
      <c r="U437" s="9"/>
      <c r="V437" s="13">
        <f>T437*U437</f>
        <v>0</v>
      </c>
    </row>
    <row r="438" spans="1:22" x14ac:dyDescent="0.25">
      <c r="C438" s="12" t="s">
        <v>4</v>
      </c>
      <c r="D438" s="13">
        <f>SUM(D436:D437)</f>
        <v>10.132373999999999</v>
      </c>
      <c r="E438" s="13">
        <f>SUM(E436:E437)</f>
        <v>418.90999999999997</v>
      </c>
      <c r="F438" s="12"/>
      <c r="G438" s="29">
        <f>SUM(G436:G437)</f>
        <v>5.0599999999999999E-2</v>
      </c>
      <c r="I438" s="32">
        <f>SUM(I436:I437)</f>
        <v>1.8801579999999998</v>
      </c>
      <c r="L438" s="105">
        <f>SUM(L436:L437)</f>
        <v>7.2392040000000009</v>
      </c>
      <c r="P438" s="32">
        <f>SUM(P436:P437)</f>
        <v>25.55875</v>
      </c>
      <c r="R438" s="32">
        <f>SUM(R436:R437)</f>
        <v>0</v>
      </c>
      <c r="V438" s="32">
        <f>SUM(V436:V437)</f>
        <v>0</v>
      </c>
    </row>
    <row r="439" spans="1:22" x14ac:dyDescent="0.25">
      <c r="C439" s="5"/>
      <c r="D439" s="4"/>
      <c r="E439" s="4"/>
      <c r="F439" s="4"/>
      <c r="G439" s="5"/>
      <c r="H439" s="5"/>
      <c r="I439" s="5"/>
      <c r="M439" s="5"/>
      <c r="N439" s="5"/>
      <c r="O439" s="5"/>
      <c r="P439" s="5"/>
      <c r="Q439" s="5"/>
      <c r="R439" s="5"/>
      <c r="S439" s="5"/>
      <c r="T439" s="5"/>
      <c r="U439" s="5"/>
      <c r="V439" s="5"/>
    </row>
    <row r="440" spans="1:22" x14ac:dyDescent="0.25">
      <c r="C440" s="5"/>
      <c r="D440" s="4"/>
      <c r="E440" s="4"/>
      <c r="F440" s="4"/>
      <c r="G440" s="5"/>
      <c r="H440" s="5"/>
      <c r="K440" s="14" t="s">
        <v>56</v>
      </c>
      <c r="L440" s="66">
        <f>(T442/G436)*100</f>
        <v>90</v>
      </c>
      <c r="O440" s="5"/>
      <c r="P440" s="5"/>
      <c r="Q440" s="5"/>
      <c r="R440" s="5"/>
      <c r="S440" s="5"/>
    </row>
    <row r="441" spans="1:22" x14ac:dyDescent="0.25">
      <c r="C441" s="5"/>
      <c r="D441" s="4"/>
      <c r="E441" s="4"/>
      <c r="F441" s="4"/>
      <c r="G441" s="5"/>
      <c r="H441" s="5"/>
      <c r="K441" s="7" t="s">
        <v>57</v>
      </c>
      <c r="L441" s="65">
        <f>(S442/(E438)*100)</f>
        <v>95.700747177197968</v>
      </c>
      <c r="R441" s="6" t="s">
        <v>10</v>
      </c>
      <c r="S441" s="6" t="s">
        <v>11</v>
      </c>
      <c r="T441" s="6" t="s">
        <v>0</v>
      </c>
    </row>
    <row r="442" spans="1:22" x14ac:dyDescent="0.25">
      <c r="C442" s="5"/>
      <c r="D442" s="4"/>
      <c r="E442" s="4"/>
      <c r="F442" s="4"/>
      <c r="G442" s="5"/>
      <c r="H442" s="5"/>
      <c r="K442" s="14" t="s">
        <v>58</v>
      </c>
      <c r="L442" s="66">
        <f>(R442/D438)*100</f>
        <v>81.902128760742556</v>
      </c>
      <c r="P442" s="5"/>
      <c r="Q442" s="6" t="s">
        <v>3</v>
      </c>
      <c r="R442" s="11">
        <f>S442*T442</f>
        <v>8.2986299999999993</v>
      </c>
      <c r="S442" s="11">
        <v>400.9</v>
      </c>
      <c r="T442" s="31">
        <f>G436*0.9</f>
        <v>2.07E-2</v>
      </c>
    </row>
    <row r="443" spans="1:22" ht="17.25" x14ac:dyDescent="0.25">
      <c r="C443" s="5"/>
      <c r="D443" s="4"/>
      <c r="E443" s="4"/>
      <c r="F443" s="4"/>
      <c r="G443" s="5"/>
      <c r="H443" s="5"/>
      <c r="K443" s="7" t="s">
        <v>59</v>
      </c>
      <c r="L443" s="16">
        <f>(D438+I438+L438+P438+R438+V438)/R442</f>
        <v>5.3997450181535989</v>
      </c>
      <c r="O443" s="5"/>
      <c r="P443" s="5"/>
      <c r="S443" s="69"/>
      <c r="T443" s="4"/>
    </row>
    <row r="444" spans="1:22" ht="17.25" x14ac:dyDescent="0.25">
      <c r="C444" s="5"/>
      <c r="D444" s="4"/>
      <c r="E444" s="4"/>
      <c r="F444" s="4"/>
      <c r="G444" s="5"/>
      <c r="H444" s="5"/>
      <c r="I444" s="5"/>
      <c r="K444" s="17" t="s">
        <v>60</v>
      </c>
      <c r="L444" s="18">
        <f>(D438+I438+L438)/R442</f>
        <v>2.3198691832266292</v>
      </c>
      <c r="O444" s="5"/>
      <c r="P444" s="5"/>
      <c r="S444" s="5"/>
    </row>
    <row r="445" spans="1:22" ht="17.25" x14ac:dyDescent="0.25">
      <c r="C445" s="5"/>
      <c r="D445" s="4"/>
      <c r="E445" s="4"/>
      <c r="F445" s="4"/>
      <c r="G445" s="5"/>
      <c r="H445" s="5"/>
      <c r="I445" s="5"/>
      <c r="K445" s="19" t="s">
        <v>61</v>
      </c>
      <c r="L445" s="20">
        <f>(P438+V438)/R442</f>
        <v>3.0798758349269701</v>
      </c>
      <c r="M445" s="5"/>
      <c r="N445" s="5"/>
      <c r="O445" s="5"/>
      <c r="P445" s="5"/>
      <c r="U445" s="5"/>
      <c r="V445" s="5"/>
    </row>
    <row r="446" spans="1:22" x14ac:dyDescent="0.25">
      <c r="C446" s="8"/>
      <c r="D446"/>
      <c r="E446" s="4"/>
      <c r="F446" s="4"/>
      <c r="G446" s="5"/>
      <c r="H446" s="5"/>
      <c r="I446" s="5"/>
      <c r="K446" s="5"/>
      <c r="L446" s="5"/>
      <c r="M446" s="5"/>
      <c r="N446" s="5"/>
      <c r="O446" s="5"/>
      <c r="P446" s="5"/>
      <c r="Q446" s="5"/>
      <c r="R446" s="5"/>
      <c r="S446" s="5"/>
      <c r="T446" s="5"/>
      <c r="U446" s="5"/>
      <c r="V446" s="5"/>
    </row>
    <row r="447" spans="1:22" s="39" customFormat="1" x14ac:dyDescent="0.25">
      <c r="A447"/>
      <c r="B447" s="5"/>
      <c r="C447" s="8" t="s">
        <v>26</v>
      </c>
      <c r="D447" s="69"/>
      <c r="E447" s="69"/>
      <c r="F447" s="69"/>
      <c r="G447"/>
      <c r="H447"/>
      <c r="I447"/>
      <c r="J447"/>
      <c r="K447"/>
      <c r="L447"/>
      <c r="M447"/>
      <c r="N447"/>
      <c r="O447"/>
      <c r="P447"/>
      <c r="Q447"/>
      <c r="R447"/>
      <c r="S447"/>
      <c r="T447"/>
      <c r="U447"/>
      <c r="V447"/>
    </row>
    <row r="448" spans="1:22" ht="32.25" x14ac:dyDescent="0.25">
      <c r="C448" s="23" t="s">
        <v>13</v>
      </c>
      <c r="D448" s="26" t="s">
        <v>21</v>
      </c>
      <c r="E448" s="26" t="s">
        <v>32</v>
      </c>
      <c r="F448" s="23" t="s">
        <v>12</v>
      </c>
      <c r="G448" s="23" t="s">
        <v>15</v>
      </c>
      <c r="H448" s="24" t="s">
        <v>1</v>
      </c>
      <c r="I448" s="25" t="s">
        <v>25</v>
      </c>
      <c r="J448" s="23" t="s">
        <v>2</v>
      </c>
      <c r="K448" s="26" t="s">
        <v>32</v>
      </c>
      <c r="L448" s="26" t="s">
        <v>22</v>
      </c>
      <c r="M448" s="25" t="s">
        <v>7</v>
      </c>
      <c r="N448" s="25" t="s">
        <v>16</v>
      </c>
      <c r="O448" s="25" t="s">
        <v>17</v>
      </c>
      <c r="P448" s="25" t="s">
        <v>18</v>
      </c>
      <c r="Q448" s="26" t="s">
        <v>9</v>
      </c>
      <c r="R448" s="26" t="s">
        <v>23</v>
      </c>
      <c r="S448" s="25" t="s">
        <v>8</v>
      </c>
      <c r="T448" s="25" t="s">
        <v>19</v>
      </c>
      <c r="U448" s="25" t="s">
        <v>20</v>
      </c>
      <c r="V448" s="25" t="s">
        <v>24</v>
      </c>
    </row>
    <row r="449" spans="1:22" x14ac:dyDescent="0.25">
      <c r="A449" t="s">
        <v>55</v>
      </c>
      <c r="C449" s="121" t="s">
        <v>50</v>
      </c>
      <c r="D449" s="10">
        <f>0.023*E449</f>
        <v>10.131499999999999</v>
      </c>
      <c r="E449" s="10">
        <v>440.5</v>
      </c>
      <c r="F449" s="10">
        <v>1</v>
      </c>
      <c r="G449" s="29">
        <f>D449/E449</f>
        <v>2.2999999999999996E-2</v>
      </c>
      <c r="H449" s="9" t="s">
        <v>36</v>
      </c>
      <c r="I449" s="77">
        <f>G449*0.1*249.09</f>
        <v>0.57290699999999994</v>
      </c>
      <c r="J449" s="10" t="s">
        <v>31</v>
      </c>
      <c r="K449" s="10">
        <v>262.29000000000002</v>
      </c>
      <c r="L449" s="99">
        <f>K449*G450</f>
        <v>7.239204</v>
      </c>
      <c r="M449" s="9" t="s">
        <v>30</v>
      </c>
      <c r="N449" s="9">
        <v>28.75</v>
      </c>
      <c r="O449" s="9">
        <v>0.88900000000000001</v>
      </c>
      <c r="P449" s="13">
        <f>N449*O449</f>
        <v>25.55875</v>
      </c>
      <c r="Q449" s="10"/>
      <c r="R449" s="10"/>
      <c r="S449" s="9"/>
      <c r="T449" s="9"/>
      <c r="U449" s="9"/>
      <c r="V449" s="13">
        <f>T449*U449</f>
        <v>0</v>
      </c>
    </row>
    <row r="450" spans="1:22" x14ac:dyDescent="0.25">
      <c r="C450" s="10" t="s">
        <v>34</v>
      </c>
      <c r="D450" s="10">
        <f>E450*G450</f>
        <v>2.9846639999999995</v>
      </c>
      <c r="E450" s="10">
        <v>108.14</v>
      </c>
      <c r="F450" s="10">
        <v>1.2</v>
      </c>
      <c r="G450" s="29">
        <f>G449*F450</f>
        <v>2.7599999999999996E-2</v>
      </c>
      <c r="H450" s="1" t="s">
        <v>95</v>
      </c>
      <c r="I450" s="1">
        <f>G449*0.1*568.37</f>
        <v>1.3072509999999997</v>
      </c>
      <c r="J450" s="10"/>
      <c r="K450" s="10"/>
      <c r="L450" s="99"/>
      <c r="M450" s="1"/>
      <c r="N450" s="3"/>
      <c r="O450" s="3"/>
      <c r="P450" s="13">
        <f t="shared" ref="P450" si="31">N450*O450</f>
        <v>0</v>
      </c>
      <c r="Q450" s="10"/>
      <c r="R450" s="10"/>
      <c r="S450" s="9"/>
      <c r="T450" s="9"/>
      <c r="U450" s="9"/>
      <c r="V450" s="13">
        <f>T450*U450</f>
        <v>0</v>
      </c>
    </row>
    <row r="451" spans="1:22" x14ac:dyDescent="0.25">
      <c r="C451" s="12" t="s">
        <v>4</v>
      </c>
      <c r="D451" s="13">
        <f>SUM(D449:D450)</f>
        <v>13.116163999999998</v>
      </c>
      <c r="E451" s="13">
        <f>SUM(E449:E450)</f>
        <v>548.64</v>
      </c>
      <c r="F451" s="12"/>
      <c r="G451" s="29">
        <f>SUM(G449:G450)</f>
        <v>5.0599999999999992E-2</v>
      </c>
      <c r="I451" s="32">
        <f>SUM(I449:I450)</f>
        <v>1.8801579999999998</v>
      </c>
      <c r="L451" s="105">
        <f>SUM(L449:L450)</f>
        <v>7.239204</v>
      </c>
      <c r="P451" s="32">
        <f>SUM(P449:P450)</f>
        <v>25.55875</v>
      </c>
      <c r="R451" s="32">
        <f>SUM(R449:R450)</f>
        <v>0</v>
      </c>
      <c r="V451" s="32">
        <f>SUM(V449:V450)</f>
        <v>0</v>
      </c>
    </row>
    <row r="452" spans="1:22" x14ac:dyDescent="0.25">
      <c r="C452" s="5"/>
      <c r="D452" s="4"/>
      <c r="E452" s="4"/>
      <c r="F452" s="4"/>
      <c r="G452" s="5"/>
      <c r="H452" s="5"/>
      <c r="I452" s="5"/>
      <c r="M452" s="5"/>
      <c r="N452" s="5"/>
      <c r="O452" s="5"/>
      <c r="P452" s="5"/>
      <c r="Q452" s="5"/>
      <c r="R452" s="5"/>
      <c r="S452" s="5"/>
      <c r="T452" s="5"/>
      <c r="U452" s="5"/>
      <c r="V452" s="5"/>
    </row>
    <row r="453" spans="1:22" x14ac:dyDescent="0.25">
      <c r="C453" s="5"/>
      <c r="D453" s="4"/>
      <c r="E453" s="4"/>
      <c r="F453" s="4"/>
      <c r="G453" s="5"/>
      <c r="H453" s="5"/>
      <c r="K453" s="14" t="s">
        <v>56</v>
      </c>
      <c r="L453" s="66">
        <f>(T455/G449)*100</f>
        <v>90</v>
      </c>
      <c r="O453" s="5"/>
      <c r="P453" s="5"/>
      <c r="Q453" s="5"/>
      <c r="R453" s="5"/>
      <c r="S453" s="5"/>
    </row>
    <row r="454" spans="1:22" x14ac:dyDescent="0.25">
      <c r="C454" s="5"/>
      <c r="D454" s="4"/>
      <c r="E454" s="4"/>
      <c r="F454" s="4"/>
      <c r="G454" s="5"/>
      <c r="H454" s="5"/>
      <c r="K454" s="7" t="s">
        <v>57</v>
      </c>
      <c r="L454" s="65">
        <f>(S455/(E451)*100)</f>
        <v>96.715514727325754</v>
      </c>
      <c r="R454" s="6" t="s">
        <v>10</v>
      </c>
      <c r="S454" s="6" t="s">
        <v>11</v>
      </c>
      <c r="T454" s="6" t="s">
        <v>0</v>
      </c>
    </row>
    <row r="455" spans="1:22" x14ac:dyDescent="0.25">
      <c r="C455" s="5"/>
      <c r="D455" s="4"/>
      <c r="E455" s="4"/>
      <c r="F455" s="4"/>
      <c r="G455" s="5"/>
      <c r="H455" s="5"/>
      <c r="K455" s="14" t="s">
        <v>58</v>
      </c>
      <c r="L455" s="66">
        <f>(R455/D451)*100</f>
        <v>83.742731487651426</v>
      </c>
      <c r="P455" s="5"/>
      <c r="Q455" s="6" t="s">
        <v>3</v>
      </c>
      <c r="R455" s="11">
        <f>S455*T455</f>
        <v>10.983833999999998</v>
      </c>
      <c r="S455" s="11">
        <v>530.62</v>
      </c>
      <c r="T455" s="31">
        <f>G449*0.9</f>
        <v>2.0699999999999996E-2</v>
      </c>
    </row>
    <row r="456" spans="1:22" ht="17.25" x14ac:dyDescent="0.25">
      <c r="C456" s="5"/>
      <c r="D456" s="4"/>
      <c r="E456" s="4"/>
      <c r="F456" s="4"/>
      <c r="G456" s="5"/>
      <c r="H456" s="5"/>
      <c r="K456" s="7" t="s">
        <v>59</v>
      </c>
      <c r="L456" s="16">
        <f>(D451+I451+L451+P451+R451+V451)/R455</f>
        <v>4.3513290532249487</v>
      </c>
      <c r="O456" s="5"/>
      <c r="P456" s="5"/>
      <c r="S456" s="69"/>
      <c r="T456" s="4"/>
    </row>
    <row r="457" spans="1:22" ht="17.25" x14ac:dyDescent="0.25">
      <c r="C457" s="5"/>
      <c r="D457" s="4"/>
      <c r="E457" s="4"/>
      <c r="F457" s="4"/>
      <c r="G457" s="5"/>
      <c r="H457" s="5"/>
      <c r="I457" s="5"/>
      <c r="K457" s="17" t="s">
        <v>60</v>
      </c>
      <c r="L457" s="18">
        <f>(D451+I451+L451)/R455</f>
        <v>2.024386566657872</v>
      </c>
      <c r="O457" s="5"/>
      <c r="P457" s="5"/>
      <c r="S457" s="5"/>
    </row>
    <row r="458" spans="1:22" ht="17.25" x14ac:dyDescent="0.25">
      <c r="C458" s="5"/>
      <c r="D458" s="4"/>
      <c r="E458" s="4"/>
      <c r="F458" s="4"/>
      <c r="G458" s="5"/>
      <c r="H458" s="5"/>
      <c r="I458" s="5"/>
      <c r="K458" s="19" t="s">
        <v>61</v>
      </c>
      <c r="L458" s="20">
        <f>(P451+V451)/R455</f>
        <v>2.3269424865670771</v>
      </c>
      <c r="M458" s="5"/>
      <c r="N458" s="5"/>
      <c r="O458" s="5"/>
      <c r="P458" s="5"/>
      <c r="U458" s="5"/>
      <c r="V458" s="5"/>
    </row>
    <row r="459" spans="1:22" x14ac:dyDescent="0.25">
      <c r="C459" s="8"/>
      <c r="D459"/>
      <c r="E459" s="4"/>
      <c r="F459" s="4"/>
      <c r="G459" s="5"/>
      <c r="H459" s="5"/>
      <c r="I459" s="5"/>
      <c r="K459" s="5"/>
      <c r="L459" s="5"/>
      <c r="M459" s="5"/>
      <c r="N459" s="5"/>
      <c r="O459" s="5"/>
      <c r="P459" s="5"/>
      <c r="Q459" s="5"/>
      <c r="R459" s="5"/>
      <c r="S459" s="5"/>
      <c r="T459" s="5"/>
      <c r="U459" s="5"/>
      <c r="V459" s="5"/>
    </row>
    <row r="460" spans="1:22" x14ac:dyDescent="0.25">
      <c r="C460" s="8"/>
      <c r="D460"/>
      <c r="E460" s="4"/>
      <c r="F460" s="4"/>
      <c r="G460" s="5"/>
      <c r="H460" s="5"/>
      <c r="I460" s="5"/>
      <c r="M460" s="5"/>
      <c r="N460" s="5"/>
      <c r="O460" s="5"/>
      <c r="P460" s="5"/>
      <c r="Q460" s="5"/>
      <c r="R460" s="5"/>
      <c r="S460" s="5"/>
      <c r="T460" s="5"/>
      <c r="U460" s="5"/>
      <c r="V460" s="5"/>
    </row>
    <row r="466" spans="4:20" ht="15.75" thickBot="1" x14ac:dyDescent="0.3"/>
    <row r="467" spans="4:20" ht="15.75" x14ac:dyDescent="0.25">
      <c r="D467" s="125" t="s">
        <v>38</v>
      </c>
      <c r="E467" s="125" t="s">
        <v>39</v>
      </c>
      <c r="F467" s="47" t="s">
        <v>5</v>
      </c>
      <c r="G467" s="67" t="s">
        <v>6</v>
      </c>
      <c r="H467" s="67" t="s">
        <v>41</v>
      </c>
      <c r="I467" s="67" t="s">
        <v>43</v>
      </c>
      <c r="J467" s="67" t="s">
        <v>44</v>
      </c>
      <c r="K467" s="53"/>
    </row>
    <row r="468" spans="4:20" ht="15.75" thickBot="1" x14ac:dyDescent="0.3">
      <c r="D468" s="126"/>
      <c r="E468" s="126"/>
      <c r="F468" s="48" t="s">
        <v>40</v>
      </c>
      <c r="G468" s="68" t="s">
        <v>40</v>
      </c>
      <c r="H468" s="68" t="s">
        <v>42</v>
      </c>
      <c r="I468" s="68" t="s">
        <v>42</v>
      </c>
      <c r="J468" s="68" t="s">
        <v>42</v>
      </c>
      <c r="K468" s="53"/>
    </row>
    <row r="469" spans="4:20" ht="15.75" customHeight="1" x14ac:dyDescent="0.25">
      <c r="D469" s="129" t="s">
        <v>114</v>
      </c>
      <c r="E469" s="129"/>
      <c r="F469" s="109">
        <f>L24</f>
        <v>94.543527630582901</v>
      </c>
      <c r="G469" s="109">
        <f>L25</f>
        <v>70.181612805936339</v>
      </c>
      <c r="H469" s="110">
        <f>L26</f>
        <v>11.091255756365905</v>
      </c>
      <c r="I469" s="110">
        <f>L27</f>
        <v>3.8830025091045752</v>
      </c>
      <c r="J469" s="110">
        <f>L28</f>
        <v>7.2082532472613305</v>
      </c>
      <c r="K469" s="54"/>
    </row>
    <row r="470" spans="4:20" ht="30.75" customHeight="1" thickBot="1" x14ac:dyDescent="0.3">
      <c r="D470" s="130" t="s">
        <v>115</v>
      </c>
      <c r="E470" s="130"/>
      <c r="F470" s="108">
        <f>L52</f>
        <v>94.543527630582901</v>
      </c>
      <c r="G470" s="108">
        <f>L53</f>
        <v>79.408323819643044</v>
      </c>
      <c r="H470" s="111">
        <f>L54</f>
        <v>10.48629728503728</v>
      </c>
      <c r="I470" s="111">
        <f>L55</f>
        <v>2.6702893522225426</v>
      </c>
      <c r="J470" s="111">
        <f>L56</f>
        <v>7.8160079328147365</v>
      </c>
      <c r="K470" s="54"/>
    </row>
    <row r="471" spans="4:20" ht="27.95" customHeight="1" x14ac:dyDescent="0.25">
      <c r="D471" s="124" t="str">
        <f>A59</f>
        <v>Simulation 1: PPh3 1.2 eq, DCPEAC 0.1 eq, Fe(Pc) 0.1 eq, Conc 0.4 M,  yield of 90%</v>
      </c>
      <c r="E471" s="124"/>
      <c r="F471" s="124"/>
      <c r="G471" s="124"/>
      <c r="H471" s="124"/>
      <c r="I471" s="124"/>
      <c r="J471" s="124"/>
      <c r="K471" s="55"/>
    </row>
    <row r="472" spans="4:20" x14ac:dyDescent="0.25">
      <c r="D472" s="46">
        <v>1</v>
      </c>
      <c r="E472" s="46" t="s">
        <v>45</v>
      </c>
      <c r="F472" s="51">
        <f>L67</f>
        <v>92.178407018153393</v>
      </c>
      <c r="G472" s="52">
        <f>L68</f>
        <v>75.837276884964751</v>
      </c>
      <c r="H472" s="50">
        <f>L69</f>
        <v>15.028828687344589</v>
      </c>
      <c r="I472" s="50">
        <f>L70</f>
        <v>3.3942258866640493</v>
      </c>
      <c r="J472" s="50">
        <f>L71</f>
        <v>11.634602800680538</v>
      </c>
      <c r="K472" s="56"/>
    </row>
    <row r="473" spans="4:20" x14ac:dyDescent="0.25">
      <c r="D473" s="46">
        <v>2</v>
      </c>
      <c r="E473" s="46" t="s">
        <v>46</v>
      </c>
      <c r="F473" s="51">
        <f>L80</f>
        <v>93.19255033810586</v>
      </c>
      <c r="G473" s="52">
        <f>L81</f>
        <v>77.538084361838116</v>
      </c>
      <c r="H473" s="50">
        <f>L82</f>
        <v>13.085843231045713</v>
      </c>
      <c r="I473" s="50">
        <f>L83</f>
        <v>3.0755288914111727</v>
      </c>
      <c r="J473" s="50">
        <f>L84</f>
        <v>10.010314339634538</v>
      </c>
      <c r="K473" s="56"/>
    </row>
    <row r="474" spans="4:20" x14ac:dyDescent="0.25">
      <c r="D474" s="46">
        <v>3</v>
      </c>
      <c r="E474" s="46" t="s">
        <v>47</v>
      </c>
      <c r="F474" s="51">
        <f>L93</f>
        <v>94.358590115825294</v>
      </c>
      <c r="G474" s="52">
        <f>L94</f>
        <v>79.551263679380483</v>
      </c>
      <c r="H474" s="50">
        <f>L95</f>
        <v>10.88513910946415</v>
      </c>
      <c r="I474" s="50">
        <f>L96</f>
        <v>2.714663843303335</v>
      </c>
      <c r="J474" s="50">
        <f>L97</f>
        <v>8.170475266160814</v>
      </c>
      <c r="K474" s="56"/>
    </row>
    <row r="475" spans="4:20" x14ac:dyDescent="0.25">
      <c r="D475" s="46">
        <v>4</v>
      </c>
      <c r="E475" s="46" t="s">
        <v>48</v>
      </c>
      <c r="F475" s="51">
        <f>L106</f>
        <v>95.700747177197968</v>
      </c>
      <c r="G475" s="52">
        <f>L107</f>
        <v>81.902128760742556</v>
      </c>
      <c r="H475" s="50">
        <f>L108</f>
        <v>8.4796208530805703</v>
      </c>
      <c r="I475" s="50">
        <f>L109</f>
        <v>2.3198691832266292</v>
      </c>
      <c r="J475" s="50">
        <f>L110</f>
        <v>6.1597516698539403</v>
      </c>
      <c r="K475" s="56"/>
    </row>
    <row r="476" spans="4:20" ht="15.75" thickBot="1" x14ac:dyDescent="0.3">
      <c r="D476" s="46">
        <v>5</v>
      </c>
      <c r="E476" s="46" t="s">
        <v>49</v>
      </c>
      <c r="F476" s="51">
        <f>L119</f>
        <v>96.715514727325754</v>
      </c>
      <c r="G476" s="52">
        <f>L120</f>
        <v>83.742731487651426</v>
      </c>
      <c r="H476" s="50">
        <f>L121</f>
        <v>6.6782715397920267</v>
      </c>
      <c r="I476" s="50">
        <f>L122</f>
        <v>2.024386566657872</v>
      </c>
      <c r="J476" s="50">
        <f>L123</f>
        <v>4.6538849731341543</v>
      </c>
      <c r="K476" s="56"/>
    </row>
    <row r="477" spans="4:20" ht="15" customHeight="1" x14ac:dyDescent="0.25">
      <c r="D477" s="124" t="str">
        <f>A126</f>
        <v>Simulation 2:  PPh3 1.2 eq, DCPEAC 0.1 eq, Fe(Pc) 0.1 eq, Conc 0.4 M, yield of 80%</v>
      </c>
      <c r="E477" s="124"/>
      <c r="F477" s="124"/>
      <c r="G477" s="124"/>
      <c r="H477" s="124"/>
      <c r="I477" s="124"/>
      <c r="J477" s="124"/>
      <c r="K477" s="55"/>
    </row>
    <row r="478" spans="4:20" x14ac:dyDescent="0.25">
      <c r="D478" s="46">
        <v>1</v>
      </c>
      <c r="E478" s="46" t="s">
        <v>45</v>
      </c>
      <c r="F478" s="51">
        <f>L134</f>
        <v>92.178407018153393</v>
      </c>
      <c r="G478" s="52">
        <f>L135</f>
        <v>67.410912786635322</v>
      </c>
      <c r="H478" s="50">
        <f>L136</f>
        <v>16.907432273262664</v>
      </c>
      <c r="I478" s="50">
        <f>L137</f>
        <v>3.818504122497056</v>
      </c>
      <c r="J478" s="50">
        <f>L138</f>
        <v>13.088928150765607</v>
      </c>
      <c r="K478" s="56"/>
    </row>
    <row r="479" spans="4:20" x14ac:dyDescent="0.25">
      <c r="D479" s="46">
        <v>2</v>
      </c>
      <c r="E479" s="46" t="s">
        <v>46</v>
      </c>
      <c r="F479" s="51">
        <f>L147</f>
        <v>93.19255033810586</v>
      </c>
      <c r="G479" s="51">
        <f>L148</f>
        <v>68.922741654967197</v>
      </c>
      <c r="H479" s="49">
        <f>L149</f>
        <v>14.721573634926427</v>
      </c>
      <c r="I479" s="49">
        <f>L150</f>
        <v>3.4599700028375695</v>
      </c>
      <c r="J479" s="49">
        <f>L151</f>
        <v>11.261603632088857</v>
      </c>
      <c r="K479" s="56"/>
    </row>
    <row r="480" spans="4:20" x14ac:dyDescent="0.25">
      <c r="D480" s="46">
        <v>3</v>
      </c>
      <c r="E480" s="46" t="s">
        <v>47</v>
      </c>
      <c r="F480" s="51">
        <f>L160</f>
        <v>94.358590115825294</v>
      </c>
      <c r="G480" s="52">
        <f>L161</f>
        <v>70.712234381671536</v>
      </c>
      <c r="H480" s="50">
        <f>L162</f>
        <v>12.245781498147169</v>
      </c>
      <c r="I480" s="50">
        <f>L163</f>
        <v>3.0539968237162518</v>
      </c>
      <c r="J480" s="50">
        <f>L164</f>
        <v>9.1917846744309166</v>
      </c>
      <c r="K480" s="56"/>
      <c r="L480" s="64"/>
      <c r="M480" s="64"/>
      <c r="N480" s="64"/>
      <c r="O480" s="64"/>
      <c r="P480" s="64"/>
      <c r="Q480" s="64"/>
      <c r="R480" s="64"/>
      <c r="S480" s="64"/>
      <c r="T480" s="64"/>
    </row>
    <row r="481" spans="4:11" x14ac:dyDescent="0.25">
      <c r="D481" s="46">
        <v>4</v>
      </c>
      <c r="E481" s="46" t="s">
        <v>48</v>
      </c>
      <c r="F481" s="51">
        <f>L173</f>
        <v>95.700747177197968</v>
      </c>
      <c r="G481" s="52">
        <f>L174</f>
        <v>72.801892231771163</v>
      </c>
      <c r="H481" s="50">
        <f>L175</f>
        <v>9.5395734597156405</v>
      </c>
      <c r="I481" s="50">
        <f>L176</f>
        <v>2.6098528311299578</v>
      </c>
      <c r="J481" s="50">
        <f>L177</f>
        <v>6.9297206285856827</v>
      </c>
      <c r="K481" s="56"/>
    </row>
    <row r="482" spans="4:11" ht="15.75" thickBot="1" x14ac:dyDescent="0.3">
      <c r="D482" s="46">
        <v>5</v>
      </c>
      <c r="E482" s="46" t="s">
        <v>49</v>
      </c>
      <c r="F482" s="51">
        <f>L186</f>
        <v>96.715514727325754</v>
      </c>
      <c r="G482" s="52">
        <f>L187</f>
        <v>74.437983544579041</v>
      </c>
      <c r="H482" s="50">
        <f>L188</f>
        <v>7.5130554822660294</v>
      </c>
      <c r="I482" s="50">
        <f>L189</f>
        <v>2.2774348874901058</v>
      </c>
      <c r="J482" s="50">
        <f>L190</f>
        <v>5.2356205947759236</v>
      </c>
      <c r="K482" s="56"/>
    </row>
    <row r="483" spans="4:11" ht="15" customHeight="1" x14ac:dyDescent="0.25">
      <c r="D483" s="124" t="str">
        <f>A193</f>
        <v>Simulation 3:  PPh3 1.2 eq, DCPEAC 0.1 eq, Fe(Pc) 0.1 eq, Conc 0.4 M, yield of 70%</v>
      </c>
      <c r="E483" s="124"/>
      <c r="F483" s="124"/>
      <c r="G483" s="124"/>
      <c r="H483" s="124"/>
      <c r="I483" s="124"/>
      <c r="J483" s="124"/>
      <c r="K483" s="55"/>
    </row>
    <row r="484" spans="4:11" x14ac:dyDescent="0.25">
      <c r="D484" s="46">
        <v>1</v>
      </c>
      <c r="E484" s="46" t="s">
        <v>45</v>
      </c>
      <c r="F484" s="51">
        <f>L201</f>
        <v>92.178407018153393</v>
      </c>
      <c r="G484" s="52">
        <f>L202</f>
        <v>58.984548688305914</v>
      </c>
      <c r="H484" s="50">
        <f>L203</f>
        <v>19.322779740871617</v>
      </c>
      <c r="I484" s="50">
        <f>L204</f>
        <v>4.3640047114252063</v>
      </c>
      <c r="J484" s="50">
        <f>L205</f>
        <v>14.958775029446409</v>
      </c>
      <c r="K484" s="56"/>
    </row>
    <row r="485" spans="4:11" x14ac:dyDescent="0.25">
      <c r="D485" s="46">
        <v>2</v>
      </c>
      <c r="E485" s="46" t="s">
        <v>46</v>
      </c>
      <c r="F485" s="51">
        <f>L214</f>
        <v>93.19255033810586</v>
      </c>
      <c r="G485" s="51">
        <f>L215</f>
        <v>60.307398948096299</v>
      </c>
      <c r="H485" s="49">
        <f>L216</f>
        <v>16.824655582773062</v>
      </c>
      <c r="I485" s="49">
        <f>L217</f>
        <v>3.9542514318143653</v>
      </c>
      <c r="J485" s="49">
        <f>L218</f>
        <v>12.870404150958693</v>
      </c>
      <c r="K485" s="56"/>
    </row>
    <row r="486" spans="4:11" x14ac:dyDescent="0.25">
      <c r="D486" s="46">
        <v>3</v>
      </c>
      <c r="E486" s="46" t="s">
        <v>47</v>
      </c>
      <c r="F486" s="51">
        <f>L227</f>
        <v>94.358590115825294</v>
      </c>
      <c r="G486" s="52">
        <f>L228</f>
        <v>61.873205083962588</v>
      </c>
      <c r="H486" s="50">
        <f>L229</f>
        <v>13.995178855025337</v>
      </c>
      <c r="I486" s="50">
        <f>L230</f>
        <v>3.4902820842471454</v>
      </c>
      <c r="J486" s="50">
        <f>L231</f>
        <v>10.50489677077819</v>
      </c>
      <c r="K486" s="56"/>
    </row>
    <row r="487" spans="4:11" x14ac:dyDescent="0.25">
      <c r="D487" s="46">
        <v>4</v>
      </c>
      <c r="E487" s="46" t="s">
        <v>48</v>
      </c>
      <c r="F487" s="51">
        <f>L240</f>
        <v>95.700747177197968</v>
      </c>
      <c r="G487" s="52">
        <f>L241</f>
        <v>63.701655702799762</v>
      </c>
      <c r="H487" s="50">
        <f>L242</f>
        <v>10.902369668246445</v>
      </c>
      <c r="I487" s="50">
        <f>L243</f>
        <v>2.9826889498628089</v>
      </c>
      <c r="J487" s="50">
        <f>L244</f>
        <v>7.9196807183836366</v>
      </c>
      <c r="K487" s="56"/>
    </row>
    <row r="488" spans="4:11" ht="15.75" thickBot="1" x14ac:dyDescent="0.3">
      <c r="D488" s="46">
        <v>5</v>
      </c>
      <c r="E488" s="46" t="s">
        <v>49</v>
      </c>
      <c r="F488" s="51">
        <f>L253</f>
        <v>96.715514727325754</v>
      </c>
      <c r="G488" s="52">
        <f>L254</f>
        <v>65.133235601506655</v>
      </c>
      <c r="H488" s="50">
        <f>L255</f>
        <v>8.5863491225897484</v>
      </c>
      <c r="I488" s="50">
        <f>L256</f>
        <v>2.6027827285601211</v>
      </c>
      <c r="J488" s="50">
        <f>L257</f>
        <v>5.9835663940296264</v>
      </c>
      <c r="K488" s="56"/>
    </row>
    <row r="489" spans="4:11" ht="15" customHeight="1" x14ac:dyDescent="0.25">
      <c r="D489" s="124" t="str">
        <f>A260</f>
        <v>Simulation 4:  PPh3 1.2 eq, DCPEAC 0.1 eq, Fe(Pc) 0.1 eq, Conc 0.4 M, yield of 50%</v>
      </c>
      <c r="E489" s="124"/>
      <c r="F489" s="124"/>
      <c r="G489" s="124"/>
      <c r="H489" s="124"/>
      <c r="I489" s="124"/>
      <c r="J489" s="124"/>
      <c r="K489" s="55"/>
    </row>
    <row r="490" spans="4:11" x14ac:dyDescent="0.25">
      <c r="D490" s="46">
        <v>1</v>
      </c>
      <c r="E490" s="46" t="s">
        <v>45</v>
      </c>
      <c r="F490" s="51">
        <f>L268</f>
        <v>92.178407018153393</v>
      </c>
      <c r="G490" s="52">
        <f>L269</f>
        <v>42.131820491647083</v>
      </c>
      <c r="H490" s="50">
        <f>L270</f>
        <v>27.051891637220258</v>
      </c>
      <c r="I490" s="50">
        <f>L271</f>
        <v>6.1096065959952881</v>
      </c>
      <c r="J490" s="50">
        <f>L272</f>
        <v>20.94228504122497</v>
      </c>
      <c r="K490" s="56"/>
    </row>
    <row r="491" spans="4:11" x14ac:dyDescent="0.25">
      <c r="D491" s="46">
        <v>2</v>
      </c>
      <c r="E491" s="46" t="s">
        <v>46</v>
      </c>
      <c r="F491" s="51">
        <f>L281</f>
        <v>93.19255033810586</v>
      </c>
      <c r="G491" s="51">
        <f>L282</f>
        <v>43.076713534354504</v>
      </c>
      <c r="H491" s="49">
        <f>L283</f>
        <v>23.554517815882281</v>
      </c>
      <c r="I491" s="49">
        <f>L284</f>
        <v>5.5359520045401114</v>
      </c>
      <c r="J491" s="49">
        <f>L285</f>
        <v>18.018565811342171</v>
      </c>
      <c r="K491" s="56"/>
    </row>
    <row r="492" spans="4:11" x14ac:dyDescent="0.25">
      <c r="D492" s="46">
        <v>3</v>
      </c>
      <c r="E492" s="46" t="s">
        <v>47</v>
      </c>
      <c r="F492" s="51">
        <f>L294</f>
        <v>94.358590115825294</v>
      </c>
      <c r="G492" s="52">
        <f>L295</f>
        <v>44.195146488544715</v>
      </c>
      <c r="H492" s="50">
        <f>L296</f>
        <v>20.981762837480147</v>
      </c>
      <c r="I492" s="50">
        <f>L297</f>
        <v>6.2749073583906823</v>
      </c>
      <c r="J492" s="50">
        <f>L298</f>
        <v>14.706855479089464</v>
      </c>
      <c r="K492" s="56"/>
    </row>
    <row r="493" spans="4:11" x14ac:dyDescent="0.25">
      <c r="D493" s="46">
        <v>4</v>
      </c>
      <c r="E493" s="46" t="s">
        <v>48</v>
      </c>
      <c r="F493" s="51">
        <f>L307</f>
        <v>95.700747177197968</v>
      </c>
      <c r="G493" s="52">
        <f>L308</f>
        <v>45.501182644856968</v>
      </c>
      <c r="H493" s="50">
        <f>L309</f>
        <v>15.263317535545026</v>
      </c>
      <c r="I493" s="50">
        <f>L310</f>
        <v>4.1757645298079327</v>
      </c>
      <c r="J493" s="50">
        <f>L311</f>
        <v>11.087553005737092</v>
      </c>
      <c r="K493" s="56"/>
    </row>
    <row r="494" spans="4:11" ht="15.75" thickBot="1" x14ac:dyDescent="0.3">
      <c r="D494" s="46">
        <v>5</v>
      </c>
      <c r="E494" s="46" t="s">
        <v>49</v>
      </c>
      <c r="F494" s="51">
        <f>L320</f>
        <v>96.715514727325754</v>
      </c>
      <c r="G494" s="52">
        <f>L321</f>
        <v>46.523739715361899</v>
      </c>
      <c r="H494" s="50">
        <f>L322</f>
        <v>12.020888771625648</v>
      </c>
      <c r="I494" s="50">
        <f>L323</f>
        <v>3.6438958199841696</v>
      </c>
      <c r="J494" s="50">
        <f>L324</f>
        <v>8.3769929516414781</v>
      </c>
      <c r="K494" s="56"/>
    </row>
    <row r="495" spans="4:11" ht="15" customHeight="1" x14ac:dyDescent="0.25">
      <c r="D495" s="124" t="str">
        <f>A327</f>
        <v xml:space="preserve">Simulation 5:  PPh3 1.2 eq, DCPEAC 0.1 eq, Fe(Pc) 0.1 eq, Scale x5, Conc 0.4 M, yield of 90% </v>
      </c>
      <c r="E495" s="124"/>
      <c r="F495" s="124"/>
      <c r="G495" s="124"/>
      <c r="H495" s="124"/>
      <c r="I495" s="124"/>
      <c r="J495" s="124"/>
      <c r="K495" s="55"/>
    </row>
    <row r="496" spans="4:11" x14ac:dyDescent="0.25">
      <c r="D496" s="46">
        <v>1</v>
      </c>
      <c r="E496" s="46" t="s">
        <v>45</v>
      </c>
      <c r="F496" s="51">
        <f>L335</f>
        <v>92.178407018153393</v>
      </c>
      <c r="G496" s="52">
        <f>L336</f>
        <v>75.837276884964766</v>
      </c>
      <c r="H496" s="50">
        <f>L337</f>
        <v>15.019649523990495</v>
      </c>
      <c r="I496" s="50">
        <f>L338</f>
        <v>3.3942258866640485</v>
      </c>
      <c r="J496" s="50">
        <f>L339</f>
        <v>11.625423637326445</v>
      </c>
      <c r="K496" s="56"/>
    </row>
    <row r="497" spans="4:11" x14ac:dyDescent="0.25">
      <c r="D497" s="46">
        <v>2</v>
      </c>
      <c r="E497" s="46" t="s">
        <v>46</v>
      </c>
      <c r="F497" s="51">
        <f>L348</f>
        <v>93.19255033810586</v>
      </c>
      <c r="G497" s="51">
        <f>L349</f>
        <v>77.538084361838116</v>
      </c>
      <c r="H497" s="49">
        <f>L350</f>
        <v>13.085446822597863</v>
      </c>
      <c r="I497" s="49">
        <f>L351</f>
        <v>3.0755288914111727</v>
      </c>
      <c r="J497" s="49">
        <f>L352</f>
        <v>10.009917931186688</v>
      </c>
      <c r="K497" s="56"/>
    </row>
    <row r="498" spans="4:11" x14ac:dyDescent="0.25">
      <c r="D498" s="46">
        <v>3</v>
      </c>
      <c r="E498" s="46" t="s">
        <v>47</v>
      </c>
      <c r="F498" s="51">
        <f>L361</f>
        <v>94.358590115825294</v>
      </c>
      <c r="G498" s="52">
        <f>L362</f>
        <v>79.551263679380469</v>
      </c>
      <c r="H498" s="50">
        <f>L363</f>
        <v>10.882146572441254</v>
      </c>
      <c r="I498" s="50">
        <f>L364</f>
        <v>2.714663843303335</v>
      </c>
      <c r="J498" s="50">
        <f>L365</f>
        <v>8.1674827291379195</v>
      </c>
      <c r="K498" s="56"/>
    </row>
    <row r="499" spans="4:11" x14ac:dyDescent="0.25">
      <c r="D499" s="46">
        <v>4</v>
      </c>
      <c r="E499" s="46" t="s">
        <v>48</v>
      </c>
      <c r="F499" s="51">
        <f>L374</f>
        <v>95.700747177197968</v>
      </c>
      <c r="G499" s="52">
        <f>L375</f>
        <v>81.902128760742542</v>
      </c>
      <c r="H499" s="50">
        <f>L376</f>
        <v>8.4774783307606185</v>
      </c>
      <c r="I499" s="50">
        <f>L377</f>
        <v>2.3198691832266287</v>
      </c>
      <c r="J499" s="50">
        <f>L378</f>
        <v>6.1576091475339902</v>
      </c>
      <c r="K499" s="56"/>
    </row>
    <row r="500" spans="4:11" ht="15.75" thickBot="1" x14ac:dyDescent="0.3">
      <c r="D500" s="46">
        <v>5</v>
      </c>
      <c r="E500" s="46" t="s">
        <v>49</v>
      </c>
      <c r="F500" s="51">
        <f>L387</f>
        <v>96.715514727325754</v>
      </c>
      <c r="G500" s="52">
        <f>L388</f>
        <v>83.74273148765144</v>
      </c>
      <c r="H500" s="50">
        <f>L389</f>
        <v>6.6766527971926726</v>
      </c>
      <c r="I500" s="50">
        <f>L390</f>
        <v>2.024386566657872</v>
      </c>
      <c r="J500" s="50">
        <f>L391</f>
        <v>4.652266230534801</v>
      </c>
      <c r="K500" s="56"/>
    </row>
    <row r="501" spans="4:11" ht="15" customHeight="1" x14ac:dyDescent="0.25">
      <c r="D501" s="124" t="str">
        <f>A394</f>
        <v>Simulation 6: PPh3 1.2 eq, DCPEAC 0.1 eq, Fe(Pc) 0.1 eq, Conc 0.8 M, yield of 90%</v>
      </c>
      <c r="E501" s="124"/>
      <c r="F501" s="124"/>
      <c r="G501" s="124"/>
      <c r="H501" s="124"/>
      <c r="I501" s="124"/>
      <c r="J501" s="124"/>
      <c r="K501" s="55"/>
    </row>
    <row r="502" spans="4:11" x14ac:dyDescent="0.25">
      <c r="D502" s="46">
        <v>1</v>
      </c>
      <c r="E502" s="46" t="s">
        <v>45</v>
      </c>
      <c r="F502" s="51">
        <f>L402</f>
        <v>92.178407018153393</v>
      </c>
      <c r="G502" s="52">
        <f>L403</f>
        <v>75.837276884964751</v>
      </c>
      <c r="H502" s="50">
        <f>L404</f>
        <v>9.2115272870043192</v>
      </c>
      <c r="I502" s="50">
        <f>L405</f>
        <v>3.3942258866640493</v>
      </c>
      <c r="J502" s="50">
        <f>L406</f>
        <v>5.817301400340269</v>
      </c>
      <c r="K502" s="56"/>
    </row>
    <row r="503" spans="4:11" x14ac:dyDescent="0.25">
      <c r="D503" s="46">
        <v>2</v>
      </c>
      <c r="E503" s="46" t="s">
        <v>46</v>
      </c>
      <c r="F503" s="51">
        <f>L415</f>
        <v>93.19255033810586</v>
      </c>
      <c r="G503" s="51">
        <f>L416</f>
        <v>77.538084361838116</v>
      </c>
      <c r="H503" s="49">
        <f>L417</f>
        <v>8.0806860612284428</v>
      </c>
      <c r="I503" s="49">
        <f>L418</f>
        <v>3.0755288914111727</v>
      </c>
      <c r="J503" s="49">
        <f>L419</f>
        <v>5.0051571698172692</v>
      </c>
      <c r="K503" s="56"/>
    </row>
    <row r="504" spans="4:11" x14ac:dyDescent="0.25">
      <c r="D504" s="46">
        <v>3</v>
      </c>
      <c r="E504" s="46" t="s">
        <v>47</v>
      </c>
      <c r="F504" s="51">
        <f>L428</f>
        <v>94.358590115825294</v>
      </c>
      <c r="G504" s="52">
        <f>L429</f>
        <v>79.551263679380483</v>
      </c>
      <c r="H504" s="50">
        <f>L430</f>
        <v>6.7999014763837424</v>
      </c>
      <c r="I504" s="50">
        <f>L431</f>
        <v>2.714663843303335</v>
      </c>
      <c r="J504" s="50">
        <f>L432</f>
        <v>4.085237633080407</v>
      </c>
      <c r="K504" s="56"/>
    </row>
    <row r="505" spans="4:11" x14ac:dyDescent="0.25">
      <c r="D505" s="46">
        <v>4</v>
      </c>
      <c r="E505" s="46" t="s">
        <v>48</v>
      </c>
      <c r="F505" s="51">
        <f>L441</f>
        <v>95.700747177197968</v>
      </c>
      <c r="G505" s="52">
        <f>L442</f>
        <v>81.902128760742556</v>
      </c>
      <c r="H505" s="50">
        <f>L443</f>
        <v>5.3997450181535989</v>
      </c>
      <c r="I505" s="50">
        <f>L444</f>
        <v>2.3198691832266292</v>
      </c>
      <c r="J505" s="50">
        <f>L445</f>
        <v>3.0798758349269701</v>
      </c>
      <c r="K505" s="56"/>
    </row>
    <row r="506" spans="4:11" ht="15.75" thickBot="1" x14ac:dyDescent="0.3">
      <c r="D506" s="46">
        <v>5</v>
      </c>
      <c r="E506" s="46" t="s">
        <v>49</v>
      </c>
      <c r="F506" s="51">
        <f>L454</f>
        <v>96.715514727325754</v>
      </c>
      <c r="G506" s="52">
        <f>L455</f>
        <v>83.742731487651426</v>
      </c>
      <c r="H506" s="50">
        <f>L456</f>
        <v>4.3513290532249487</v>
      </c>
      <c r="I506" s="50">
        <f>L457</f>
        <v>2.024386566657872</v>
      </c>
      <c r="J506" s="50">
        <f>L458</f>
        <v>2.3269424865670771</v>
      </c>
      <c r="K506" s="56"/>
    </row>
    <row r="507" spans="4:11" ht="15" customHeight="1" x14ac:dyDescent="0.25">
      <c r="D507" s="124"/>
      <c r="E507" s="124"/>
      <c r="F507" s="124"/>
      <c r="G507" s="124"/>
      <c r="H507" s="124"/>
      <c r="I507" s="124"/>
      <c r="J507" s="124"/>
      <c r="K507" s="55"/>
    </row>
    <row r="508" spans="4:11" x14ac:dyDescent="0.25">
      <c r="D508" s="46"/>
      <c r="E508" s="46"/>
      <c r="F508" s="51"/>
      <c r="G508" s="52"/>
      <c r="H508" s="50"/>
      <c r="I508" s="50"/>
      <c r="J508" s="50"/>
      <c r="K508" s="56"/>
    </row>
    <row r="509" spans="4:11" x14ac:dyDescent="0.25">
      <c r="D509" s="46"/>
      <c r="E509" s="46"/>
      <c r="F509" s="51"/>
      <c r="G509" s="51"/>
      <c r="H509" s="49"/>
      <c r="I509" s="49"/>
      <c r="J509" s="49"/>
      <c r="K509" s="56"/>
    </row>
    <row r="510" spans="4:11" x14ac:dyDescent="0.25">
      <c r="D510" s="46"/>
      <c r="E510" s="46"/>
      <c r="F510" s="51"/>
      <c r="G510" s="52"/>
      <c r="H510" s="50"/>
      <c r="I510" s="50"/>
      <c r="J510" s="50"/>
      <c r="K510" s="56"/>
    </row>
    <row r="511" spans="4:11" x14ac:dyDescent="0.25">
      <c r="D511" s="46"/>
      <c r="E511" s="46"/>
      <c r="F511" s="51"/>
      <c r="G511" s="52"/>
      <c r="H511" s="50"/>
      <c r="I511" s="50"/>
      <c r="J511" s="50"/>
      <c r="K511" s="56"/>
    </row>
    <row r="512" spans="4:11" x14ac:dyDescent="0.25">
      <c r="D512" s="46"/>
      <c r="E512" s="46"/>
      <c r="F512" s="51"/>
      <c r="G512" s="52"/>
      <c r="H512" s="50"/>
      <c r="I512" s="50"/>
      <c r="J512" s="50"/>
      <c r="K512" s="56"/>
    </row>
    <row r="513" spans="11:11" x14ac:dyDescent="0.25">
      <c r="K513" s="53"/>
    </row>
  </sheetData>
  <mergeCells count="12">
    <mergeCell ref="I4:V16"/>
    <mergeCell ref="D501:J501"/>
    <mergeCell ref="D507:J507"/>
    <mergeCell ref="D469:E469"/>
    <mergeCell ref="D470:E470"/>
    <mergeCell ref="D467:D468"/>
    <mergeCell ref="E467:E468"/>
    <mergeCell ref="D471:J471"/>
    <mergeCell ref="D477:J477"/>
    <mergeCell ref="D483:J483"/>
    <mergeCell ref="D489:J489"/>
    <mergeCell ref="D495:J49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6145" r:id="rId4">
          <objectPr defaultSize="0" autoPict="0" altText="" r:id="rId5">
            <anchor moveWithCells="1" sizeWithCells="1">
              <from>
                <xdr:col>10</xdr:col>
                <xdr:colOff>704850</xdr:colOff>
                <xdr:row>467</xdr:row>
                <xdr:rowOff>123825</xdr:rowOff>
              </from>
              <to>
                <xdr:col>21</xdr:col>
                <xdr:colOff>333375</xdr:colOff>
                <xdr:row>479</xdr:row>
                <xdr:rowOff>85725</xdr:rowOff>
              </to>
            </anchor>
          </objectPr>
        </oleObject>
      </mc:Choice>
      <mc:Fallback>
        <oleObject progId="ChemDraw.Document.6.0" shapeId="6145" r:id="rId4"/>
      </mc:Fallback>
    </mc:AlternateContent>
    <mc:AlternateContent xmlns:mc="http://schemas.openxmlformats.org/markup-compatibility/2006">
      <mc:Choice Requires="x14">
        <oleObject progId="ChemDraw.Document.6.0" shapeId="6151" r:id="rId6">
          <objectPr defaultSize="0" autoPict="0" r:id="rId7">
            <anchor moveWithCells="1">
              <from>
                <xdr:col>2</xdr:col>
                <xdr:colOff>0</xdr:colOff>
                <xdr:row>3</xdr:row>
                <xdr:rowOff>0</xdr:rowOff>
              </from>
              <to>
                <xdr:col>6</xdr:col>
                <xdr:colOff>790575</xdr:colOff>
                <xdr:row>15</xdr:row>
                <xdr:rowOff>47625</xdr:rowOff>
              </to>
            </anchor>
          </objectPr>
        </oleObject>
      </mc:Choice>
      <mc:Fallback>
        <oleObject progId="ChemDraw.Document.6.0" shapeId="6151" r:id="rId6"/>
      </mc:Fallback>
    </mc:AlternateContent>
    <mc:AlternateContent xmlns:mc="http://schemas.openxmlformats.org/markup-compatibility/2006">
      <mc:Choice Requires="x14">
        <oleObject progId="ChemDraw.Document.6.0" shapeId="6152" r:id="rId8">
          <objectPr defaultSize="0" autoPict="0" r:id="rId9">
            <anchor moveWithCells="1">
              <from>
                <xdr:col>2</xdr:col>
                <xdr:colOff>0</xdr:colOff>
                <xdr:row>31</xdr:row>
                <xdr:rowOff>0</xdr:rowOff>
              </from>
              <to>
                <xdr:col>6</xdr:col>
                <xdr:colOff>790575</xdr:colOff>
                <xdr:row>43</xdr:row>
                <xdr:rowOff>47625</xdr:rowOff>
              </to>
            </anchor>
          </objectPr>
        </oleObject>
      </mc:Choice>
      <mc:Fallback>
        <oleObject progId="ChemDraw.Document.6.0" shapeId="6152"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V513"/>
  <sheetViews>
    <sheetView zoomScale="70" zoomScaleNormal="70" workbookViewId="0">
      <selection activeCell="I3" sqref="I3:O15"/>
    </sheetView>
  </sheetViews>
  <sheetFormatPr defaultColWidth="8.85546875" defaultRowHeight="15" x14ac:dyDescent="0.25"/>
  <cols>
    <col min="1" max="1" width="12" customWidth="1"/>
    <col min="2" max="2" width="1.7109375" customWidth="1"/>
    <col min="3" max="3" width="51.85546875" customWidth="1"/>
    <col min="4" max="4" width="10.140625" style="69" customWidth="1"/>
    <col min="5" max="5" width="19.85546875" style="69" bestFit="1" customWidth="1"/>
    <col min="6" max="6" width="8.85546875" style="69"/>
    <col min="7" max="7" width="12.5703125" bestFit="1" customWidth="1"/>
    <col min="8" max="8" width="12.42578125" customWidth="1"/>
    <col min="9" max="9" width="12.140625" customWidth="1"/>
    <col min="10" max="10" width="11.42578125" bestFit="1" customWidth="1"/>
    <col min="11" max="11" width="18.85546875" customWidth="1"/>
    <col min="12" max="12" width="9.7109375" customWidth="1"/>
    <col min="13" max="13" width="11.7109375" customWidth="1"/>
    <col min="14" max="14" width="10.140625" customWidth="1"/>
    <col min="15" max="15" width="11" customWidth="1"/>
    <col min="16" max="16" width="10.140625" customWidth="1"/>
    <col min="17" max="17" width="12.140625" bestFit="1" customWidth="1"/>
    <col min="18" max="18" width="10.140625" customWidth="1"/>
    <col min="19" max="19" width="11.7109375" customWidth="1"/>
    <col min="20" max="20" width="15" customWidth="1"/>
    <col min="21" max="21" width="10.28515625" customWidth="1"/>
    <col min="22" max="22" width="12.140625" customWidth="1"/>
  </cols>
  <sheetData>
    <row r="1" spans="1:15" s="41" customFormat="1" x14ac:dyDescent="0.25">
      <c r="A1" s="40" t="s">
        <v>88</v>
      </c>
      <c r="D1" s="42"/>
      <c r="E1" s="42"/>
      <c r="F1" s="42"/>
    </row>
    <row r="2" spans="1:15" s="39" customFormat="1" ht="21" x14ac:dyDescent="0.35">
      <c r="A2" s="70"/>
      <c r="B2" s="75"/>
      <c r="C2" s="76" t="s">
        <v>100</v>
      </c>
      <c r="D2" s="71"/>
      <c r="E2" s="71"/>
      <c r="F2" s="71"/>
    </row>
    <row r="3" spans="1:15" s="39" customFormat="1" x14ac:dyDescent="0.25">
      <c r="A3" s="70"/>
      <c r="D3" s="71"/>
      <c r="E3" s="71"/>
      <c r="F3" s="71"/>
      <c r="I3" s="131" t="s">
        <v>139</v>
      </c>
      <c r="J3" s="132"/>
      <c r="K3" s="132"/>
      <c r="L3" s="132"/>
      <c r="M3" s="132"/>
      <c r="N3" s="132"/>
      <c r="O3" s="132"/>
    </row>
    <row r="4" spans="1:15" s="39" customFormat="1" x14ac:dyDescent="0.25">
      <c r="A4" s="70"/>
      <c r="C4" s="100"/>
      <c r="D4" s="100"/>
      <c r="E4" s="100"/>
      <c r="F4" s="100"/>
      <c r="G4" s="100"/>
      <c r="H4" s="100"/>
      <c r="I4" s="132"/>
      <c r="J4" s="132"/>
      <c r="K4" s="132"/>
      <c r="L4" s="132"/>
      <c r="M4" s="132"/>
      <c r="N4" s="132"/>
      <c r="O4" s="132"/>
    </row>
    <row r="5" spans="1:15" s="39" customFormat="1" x14ac:dyDescent="0.25">
      <c r="A5" s="70"/>
      <c r="C5" s="100"/>
      <c r="D5" s="100"/>
      <c r="E5" s="100"/>
      <c r="F5" s="100"/>
      <c r="G5" s="100"/>
      <c r="H5" s="100"/>
      <c r="I5" s="132"/>
      <c r="J5" s="132"/>
      <c r="K5" s="132"/>
      <c r="L5" s="132"/>
      <c r="M5" s="132"/>
      <c r="N5" s="132"/>
      <c r="O5" s="132"/>
    </row>
    <row r="6" spans="1:15" s="39" customFormat="1" x14ac:dyDescent="0.25">
      <c r="A6" s="70"/>
      <c r="C6" s="100"/>
      <c r="D6" s="100"/>
      <c r="E6" s="100"/>
      <c r="F6" s="100"/>
      <c r="G6" s="100"/>
      <c r="H6" s="100"/>
      <c r="I6" s="132"/>
      <c r="J6" s="132"/>
      <c r="K6" s="132"/>
      <c r="L6" s="132"/>
      <c r="M6" s="132"/>
      <c r="N6" s="132"/>
      <c r="O6" s="132"/>
    </row>
    <row r="7" spans="1:15" s="39" customFormat="1" x14ac:dyDescent="0.25">
      <c r="A7" s="70"/>
      <c r="C7" s="100"/>
      <c r="D7" s="100"/>
      <c r="E7" s="100"/>
      <c r="F7" s="100"/>
      <c r="G7" s="100"/>
      <c r="H7" s="100"/>
      <c r="I7" s="132"/>
      <c r="J7" s="132"/>
      <c r="K7" s="132"/>
      <c r="L7" s="132"/>
      <c r="M7" s="132"/>
      <c r="N7" s="132"/>
      <c r="O7" s="132"/>
    </row>
    <row r="8" spans="1:15" s="39" customFormat="1" x14ac:dyDescent="0.25">
      <c r="A8" s="70"/>
      <c r="C8" s="100"/>
      <c r="D8" s="100"/>
      <c r="E8" s="100"/>
      <c r="F8" s="100"/>
      <c r="G8" s="100"/>
      <c r="H8" s="100"/>
      <c r="I8" s="132"/>
      <c r="J8" s="132"/>
      <c r="K8" s="132"/>
      <c r="L8" s="132"/>
      <c r="M8" s="132"/>
      <c r="N8" s="132"/>
      <c r="O8" s="132"/>
    </row>
    <row r="9" spans="1:15" s="39" customFormat="1" x14ac:dyDescent="0.25">
      <c r="A9" s="70"/>
      <c r="C9" s="100"/>
      <c r="D9" s="100"/>
      <c r="E9" s="100"/>
      <c r="F9" s="100"/>
      <c r="G9" s="100"/>
      <c r="H9" s="100"/>
      <c r="I9" s="132"/>
      <c r="J9" s="132"/>
      <c r="K9" s="132"/>
      <c r="L9" s="132"/>
      <c r="M9" s="132"/>
      <c r="N9" s="132"/>
      <c r="O9" s="132"/>
    </row>
    <row r="10" spans="1:15" s="39" customFormat="1" x14ac:dyDescent="0.25">
      <c r="A10" s="70"/>
      <c r="C10" s="100"/>
      <c r="D10" s="100"/>
      <c r="E10" s="100"/>
      <c r="F10" s="100"/>
      <c r="G10" s="100"/>
      <c r="H10" s="100"/>
      <c r="I10" s="132"/>
      <c r="J10" s="132"/>
      <c r="K10" s="132"/>
      <c r="L10" s="132"/>
      <c r="M10" s="132"/>
      <c r="N10" s="132"/>
      <c r="O10" s="132"/>
    </row>
    <row r="11" spans="1:15" s="39" customFormat="1" x14ac:dyDescent="0.25">
      <c r="A11" s="70"/>
      <c r="C11" s="100"/>
      <c r="D11" s="100"/>
      <c r="E11" s="100"/>
      <c r="F11" s="100"/>
      <c r="G11" s="100"/>
      <c r="H11" s="100"/>
      <c r="I11" s="132"/>
      <c r="J11" s="132"/>
      <c r="K11" s="132"/>
      <c r="L11" s="132"/>
      <c r="M11" s="132"/>
      <c r="N11" s="132"/>
      <c r="O11" s="132"/>
    </row>
    <row r="12" spans="1:15" s="39" customFormat="1" x14ac:dyDescent="0.25">
      <c r="A12" s="70"/>
      <c r="C12" s="100"/>
      <c r="D12" s="100"/>
      <c r="E12" s="100"/>
      <c r="F12" s="100"/>
      <c r="G12" s="100"/>
      <c r="H12" s="100"/>
      <c r="I12" s="132"/>
      <c r="J12" s="132"/>
      <c r="K12" s="132"/>
      <c r="L12" s="132"/>
      <c r="M12" s="132"/>
      <c r="N12" s="132"/>
      <c r="O12" s="132"/>
    </row>
    <row r="13" spans="1:15" s="39" customFormat="1" x14ac:dyDescent="0.25">
      <c r="A13" s="70"/>
      <c r="C13" s="100"/>
      <c r="D13" s="100"/>
      <c r="E13" s="100"/>
      <c r="F13" s="100"/>
      <c r="G13" s="100"/>
      <c r="H13" s="100"/>
      <c r="I13" s="132"/>
      <c r="J13" s="132"/>
      <c r="K13" s="132"/>
      <c r="L13" s="132"/>
      <c r="M13" s="132"/>
      <c r="N13" s="132"/>
      <c r="O13" s="132"/>
    </row>
    <row r="14" spans="1:15" s="39" customFormat="1" x14ac:dyDescent="0.25">
      <c r="A14" s="70"/>
      <c r="C14" s="100"/>
      <c r="D14" s="100"/>
      <c r="E14" s="100"/>
      <c r="F14" s="100"/>
      <c r="G14" s="100"/>
      <c r="H14" s="100"/>
      <c r="I14" s="132"/>
      <c r="J14" s="132"/>
      <c r="K14" s="132"/>
      <c r="L14" s="132"/>
      <c r="M14" s="132"/>
      <c r="N14" s="132"/>
      <c r="O14" s="132"/>
    </row>
    <row r="15" spans="1:15" s="39" customFormat="1" x14ac:dyDescent="0.25">
      <c r="A15" s="70"/>
      <c r="D15" s="71"/>
      <c r="E15" s="71"/>
      <c r="F15" s="71"/>
      <c r="I15" s="132"/>
      <c r="J15" s="132"/>
      <c r="K15" s="132"/>
      <c r="L15" s="132"/>
      <c r="M15" s="132"/>
      <c r="N15" s="132"/>
      <c r="O15" s="132"/>
    </row>
    <row r="16" spans="1:15" s="39" customFormat="1" x14ac:dyDescent="0.25">
      <c r="A16" s="70"/>
      <c r="D16" s="71"/>
      <c r="E16" s="71"/>
      <c r="F16" s="71"/>
    </row>
    <row r="17" spans="1:22" x14ac:dyDescent="0.25">
      <c r="B17" s="5"/>
      <c r="C17" s="8" t="s">
        <v>26</v>
      </c>
    </row>
    <row r="18" spans="1:22" ht="32.25" x14ac:dyDescent="0.25">
      <c r="C18" s="23" t="s">
        <v>13</v>
      </c>
      <c r="D18" s="26" t="s">
        <v>21</v>
      </c>
      <c r="E18" s="26" t="s">
        <v>32</v>
      </c>
      <c r="F18" s="23" t="s">
        <v>12</v>
      </c>
      <c r="G18" s="23" t="s">
        <v>15</v>
      </c>
      <c r="H18" s="24" t="s">
        <v>1</v>
      </c>
      <c r="I18" s="25" t="s">
        <v>25</v>
      </c>
      <c r="J18" s="23" t="s">
        <v>2</v>
      </c>
      <c r="K18" s="26" t="s">
        <v>32</v>
      </c>
      <c r="L18" s="26" t="s">
        <v>22</v>
      </c>
      <c r="M18" s="25" t="s">
        <v>7</v>
      </c>
      <c r="N18" s="25" t="s">
        <v>16</v>
      </c>
      <c r="O18" s="25" t="s">
        <v>17</v>
      </c>
      <c r="P18" s="25" t="s">
        <v>18</v>
      </c>
      <c r="Q18" s="26" t="s">
        <v>9</v>
      </c>
      <c r="R18" s="26" t="s">
        <v>23</v>
      </c>
      <c r="S18" s="25" t="s">
        <v>8</v>
      </c>
      <c r="T18" s="25" t="s">
        <v>19</v>
      </c>
      <c r="U18" s="25" t="s">
        <v>20</v>
      </c>
      <c r="V18" s="25" t="s">
        <v>24</v>
      </c>
    </row>
    <row r="19" spans="1:22" x14ac:dyDescent="0.25">
      <c r="C19" s="121" t="s">
        <v>34</v>
      </c>
      <c r="D19" s="34">
        <v>0.1</v>
      </c>
      <c r="E19" s="10">
        <v>108.14</v>
      </c>
      <c r="F19" s="10">
        <v>1</v>
      </c>
      <c r="G19" s="97">
        <v>1E-3</v>
      </c>
      <c r="H19" s="9" t="s">
        <v>89</v>
      </c>
      <c r="I19" s="77">
        <f>G19*1.1*202.21</f>
        <v>0.22243100000000002</v>
      </c>
      <c r="J19" s="10" t="s">
        <v>103</v>
      </c>
      <c r="K19" s="10">
        <v>108.21</v>
      </c>
      <c r="L19" s="99">
        <f>(G19*1.1)*K19</f>
        <v>0.119031</v>
      </c>
      <c r="M19" s="9" t="s">
        <v>30</v>
      </c>
      <c r="N19" s="9">
        <v>4</v>
      </c>
      <c r="O19" s="9">
        <v>0.88900000000000001</v>
      </c>
      <c r="P19" s="13">
        <f>N19*O19</f>
        <v>3.556</v>
      </c>
      <c r="Q19" s="10"/>
      <c r="R19" s="10"/>
      <c r="S19" s="9"/>
      <c r="T19" s="9"/>
      <c r="U19" s="9"/>
      <c r="V19" s="13">
        <f>T19*U19</f>
        <v>0</v>
      </c>
    </row>
    <row r="20" spans="1:22" x14ac:dyDescent="0.25">
      <c r="C20" s="10" t="s">
        <v>93</v>
      </c>
      <c r="D20" s="34">
        <v>0.25</v>
      </c>
      <c r="E20" s="10">
        <v>167.12</v>
      </c>
      <c r="F20" s="10">
        <v>1.5</v>
      </c>
      <c r="G20" s="97">
        <f>G19*F20</f>
        <v>1.5E-3</v>
      </c>
      <c r="H20" s="1" t="s">
        <v>102</v>
      </c>
      <c r="I20" s="1">
        <v>1.7999999999999999E-2</v>
      </c>
      <c r="J20" s="10"/>
      <c r="K20" s="10"/>
      <c r="L20" s="99"/>
      <c r="M20" s="1"/>
      <c r="N20" s="3"/>
      <c r="O20" s="3"/>
      <c r="P20" s="13">
        <f t="shared" ref="P20" si="0">N20*O20</f>
        <v>0</v>
      </c>
      <c r="Q20" s="10"/>
      <c r="R20" s="10"/>
      <c r="S20" s="9"/>
      <c r="T20" s="9"/>
      <c r="U20" s="9"/>
      <c r="V20" s="13">
        <f>T20*U20</f>
        <v>0</v>
      </c>
    </row>
    <row r="21" spans="1:22" x14ac:dyDescent="0.25">
      <c r="C21" s="72" t="s">
        <v>4</v>
      </c>
      <c r="D21" s="72">
        <f>SUM(D19:D20)</f>
        <v>0.35</v>
      </c>
      <c r="E21" s="32">
        <f>SUM(E19:E20)</f>
        <v>275.26</v>
      </c>
      <c r="F21" s="72"/>
      <c r="G21" s="103">
        <f>SUM(G19:G20)</f>
        <v>2.5000000000000001E-3</v>
      </c>
      <c r="I21" s="118">
        <f>SUM(I19:I20)</f>
        <v>0.24043100000000001</v>
      </c>
      <c r="L21" s="105">
        <f>SUM(L19:L20)</f>
        <v>0.119031</v>
      </c>
      <c r="P21" s="32">
        <f>SUM(P19:P20)</f>
        <v>3.556</v>
      </c>
      <c r="R21" s="32">
        <f>SUM(R19:R20)</f>
        <v>0</v>
      </c>
      <c r="V21" s="32">
        <f>SUM(V19:V20)</f>
        <v>0</v>
      </c>
    </row>
    <row r="22" spans="1:22" x14ac:dyDescent="0.25">
      <c r="C22" s="5"/>
      <c r="D22" s="4"/>
      <c r="E22" s="4"/>
      <c r="F22" s="4"/>
      <c r="G22" s="5"/>
      <c r="H22" s="5"/>
      <c r="I22" s="5"/>
      <c r="M22" s="5"/>
      <c r="N22" s="5"/>
      <c r="O22" s="5"/>
      <c r="P22" s="5"/>
      <c r="Q22" s="5"/>
      <c r="R22" s="5"/>
      <c r="S22" s="5"/>
      <c r="T22" s="5"/>
      <c r="U22" s="5"/>
      <c r="V22" s="5"/>
    </row>
    <row r="23" spans="1:22" x14ac:dyDescent="0.25">
      <c r="C23" s="5"/>
      <c r="D23" s="4"/>
      <c r="E23" s="4"/>
      <c r="F23" s="4"/>
      <c r="G23" s="5"/>
      <c r="H23" s="5"/>
      <c r="K23" s="14" t="s">
        <v>56</v>
      </c>
      <c r="L23" s="66">
        <f>(T25/G19)*100</f>
        <v>77</v>
      </c>
      <c r="O23" s="5"/>
      <c r="P23" s="5"/>
      <c r="Q23" s="5"/>
      <c r="R23" s="5"/>
      <c r="S23" s="5"/>
    </row>
    <row r="24" spans="1:22" x14ac:dyDescent="0.25">
      <c r="C24" s="5"/>
      <c r="D24" s="4"/>
      <c r="E24" s="4"/>
      <c r="F24" s="4"/>
      <c r="G24" s="5"/>
      <c r="H24" s="5"/>
      <c r="K24" s="7" t="s">
        <v>57</v>
      </c>
      <c r="L24" s="65">
        <f>(S25/(E21)*100)</f>
        <v>93.457095110077745</v>
      </c>
      <c r="R24" s="6" t="s">
        <v>10</v>
      </c>
      <c r="S24" s="6" t="s">
        <v>11</v>
      </c>
      <c r="T24" s="6" t="s">
        <v>0</v>
      </c>
    </row>
    <row r="25" spans="1:22" x14ac:dyDescent="0.25">
      <c r="C25" s="5"/>
      <c r="D25" s="4"/>
      <c r="E25" s="4"/>
      <c r="F25" s="4"/>
      <c r="G25" s="5"/>
      <c r="H25" s="5"/>
      <c r="K25" s="14" t="s">
        <v>58</v>
      </c>
      <c r="L25" s="66">
        <f>(R25/D21)*100</f>
        <v>56.595000000000006</v>
      </c>
      <c r="P25" s="5"/>
      <c r="Q25" s="6" t="s">
        <v>3</v>
      </c>
      <c r="R25" s="11">
        <f>S25*T25</f>
        <v>0.19808250000000002</v>
      </c>
      <c r="S25" s="11">
        <v>257.25</v>
      </c>
      <c r="T25" s="101">
        <f>G19*0.77</f>
        <v>7.7000000000000007E-4</v>
      </c>
    </row>
    <row r="26" spans="1:22" ht="17.25" x14ac:dyDescent="0.25">
      <c r="C26" s="5"/>
      <c r="D26" s="4"/>
      <c r="E26" s="4"/>
      <c r="F26" s="4"/>
      <c r="G26" s="5"/>
      <c r="H26" s="5"/>
      <c r="K26" s="7" t="s">
        <v>59</v>
      </c>
      <c r="L26" s="16">
        <f>(D21+I21+L21+P21+R21+V21)/R25</f>
        <v>21.533764971665846</v>
      </c>
      <c r="O26" s="5"/>
      <c r="P26" s="5"/>
      <c r="S26" s="69"/>
      <c r="T26" s="4"/>
    </row>
    <row r="27" spans="1:22" ht="17.25" x14ac:dyDescent="0.25">
      <c r="C27" s="5"/>
      <c r="D27" s="4"/>
      <c r="E27" s="4"/>
      <c r="F27" s="4"/>
      <c r="G27" s="5"/>
      <c r="H27" s="5"/>
      <c r="I27" s="5"/>
      <c r="K27" s="17" t="s">
        <v>60</v>
      </c>
      <c r="L27" s="18">
        <f>(D21+I21+L21)/R25</f>
        <v>3.581649060366261</v>
      </c>
      <c r="O27" s="5"/>
      <c r="P27" s="5"/>
      <c r="S27" s="5"/>
    </row>
    <row r="28" spans="1:22" ht="17.25" x14ac:dyDescent="0.25">
      <c r="C28" s="5"/>
      <c r="D28" s="4"/>
      <c r="E28" s="4"/>
      <c r="F28" s="4"/>
      <c r="G28" s="5"/>
      <c r="H28" s="5"/>
      <c r="I28" s="5"/>
      <c r="K28" s="19" t="s">
        <v>61</v>
      </c>
      <c r="L28" s="20">
        <f>(P21+V21)/R25</f>
        <v>17.952115911299583</v>
      </c>
      <c r="M28" s="5"/>
      <c r="N28" s="115" t="s">
        <v>131</v>
      </c>
      <c r="O28" s="74">
        <f>G19/N19*1000</f>
        <v>0.25</v>
      </c>
      <c r="P28" s="5"/>
      <c r="U28" s="5"/>
      <c r="V28" s="5"/>
    </row>
    <row r="29" spans="1:22" x14ac:dyDescent="0.25">
      <c r="C29" s="5"/>
      <c r="D29" s="4"/>
      <c r="E29" s="4"/>
      <c r="F29" s="4"/>
      <c r="G29" s="5"/>
      <c r="H29" s="5"/>
      <c r="I29" s="5"/>
      <c r="K29" s="79"/>
      <c r="L29" s="80"/>
      <c r="M29" s="81"/>
      <c r="N29" s="82"/>
      <c r="O29" s="83"/>
      <c r="P29" s="81"/>
      <c r="U29" s="5"/>
      <c r="V29" s="5"/>
    </row>
    <row r="30" spans="1:22" s="84" customFormat="1" x14ac:dyDescent="0.25">
      <c r="A30" s="91" t="s">
        <v>105</v>
      </c>
      <c r="C30" s="85"/>
      <c r="D30" s="86"/>
      <c r="E30" s="86"/>
      <c r="F30" s="86"/>
      <c r="G30" s="85"/>
      <c r="H30" s="85"/>
      <c r="I30" s="85"/>
      <c r="K30" s="87"/>
      <c r="L30" s="88"/>
      <c r="M30" s="85"/>
      <c r="N30" s="89"/>
      <c r="O30" s="90"/>
      <c r="P30" s="85"/>
      <c r="U30" s="85"/>
      <c r="V30" s="85"/>
    </row>
    <row r="31" spans="1:22" s="39" customFormat="1" x14ac:dyDescent="0.25">
      <c r="A31" s="70"/>
      <c r="D31" s="71"/>
      <c r="E31" s="71"/>
      <c r="F31" s="71"/>
    </row>
    <row r="32" spans="1:22" s="39" customFormat="1" x14ac:dyDescent="0.25">
      <c r="A32" s="70"/>
      <c r="D32" s="71"/>
      <c r="E32" s="71"/>
      <c r="F32" s="71"/>
    </row>
    <row r="33" spans="1:22" s="39" customFormat="1" x14ac:dyDescent="0.25">
      <c r="A33" s="70"/>
      <c r="D33" s="71"/>
      <c r="E33" s="71"/>
      <c r="F33" s="71"/>
    </row>
    <row r="34" spans="1:22" s="39" customFormat="1" x14ac:dyDescent="0.25">
      <c r="A34" s="70"/>
      <c r="D34" s="71"/>
      <c r="E34" s="71"/>
      <c r="F34" s="71"/>
    </row>
    <row r="35" spans="1:22" s="39" customFormat="1" x14ac:dyDescent="0.25">
      <c r="A35" s="70"/>
      <c r="D35" s="71"/>
      <c r="E35" s="71"/>
      <c r="F35" s="71"/>
    </row>
    <row r="36" spans="1:22" s="39" customFormat="1" x14ac:dyDescent="0.25">
      <c r="A36" s="70"/>
      <c r="D36" s="71"/>
      <c r="E36" s="71"/>
      <c r="F36" s="71"/>
    </row>
    <row r="37" spans="1:22" s="39" customFormat="1" x14ac:dyDescent="0.25">
      <c r="A37" s="70"/>
      <c r="D37" s="71"/>
      <c r="E37" s="71"/>
      <c r="F37" s="71"/>
    </row>
    <row r="38" spans="1:22" s="39" customFormat="1" x14ac:dyDescent="0.25">
      <c r="A38" s="70"/>
      <c r="D38" s="71"/>
      <c r="E38" s="71"/>
      <c r="F38" s="71"/>
    </row>
    <row r="39" spans="1:22" s="39" customFormat="1" x14ac:dyDescent="0.25">
      <c r="A39" s="70"/>
      <c r="D39" s="71"/>
      <c r="E39" s="71"/>
      <c r="F39" s="71"/>
    </row>
    <row r="40" spans="1:22" s="39" customFormat="1" x14ac:dyDescent="0.25">
      <c r="A40" s="70"/>
      <c r="D40" s="71"/>
      <c r="E40" s="71"/>
      <c r="F40" s="71"/>
    </row>
    <row r="41" spans="1:22" s="39" customFormat="1" x14ac:dyDescent="0.25">
      <c r="A41" s="70"/>
      <c r="D41" s="71"/>
      <c r="E41" s="71"/>
      <c r="F41" s="71"/>
    </row>
    <row r="42" spans="1:22" s="39" customFormat="1" x14ac:dyDescent="0.25">
      <c r="A42" s="70"/>
      <c r="D42" s="71"/>
      <c r="E42" s="71"/>
      <c r="F42" s="71"/>
    </row>
    <row r="43" spans="1:22" s="39" customFormat="1" x14ac:dyDescent="0.25">
      <c r="A43" s="70"/>
      <c r="D43" s="71"/>
      <c r="E43" s="71"/>
      <c r="F43" s="71"/>
    </row>
    <row r="44" spans="1:22" s="39" customFormat="1" x14ac:dyDescent="0.25">
      <c r="A44" s="70"/>
      <c r="C44" s="81"/>
      <c r="D44" s="95"/>
      <c r="E44" s="95"/>
      <c r="F44" s="95"/>
      <c r="G44" s="81"/>
      <c r="H44" s="81"/>
      <c r="I44" s="81"/>
      <c r="K44" s="79"/>
      <c r="L44" s="80"/>
      <c r="M44" s="81"/>
      <c r="N44" s="82"/>
      <c r="O44" s="83"/>
      <c r="P44" s="81"/>
      <c r="U44" s="81"/>
      <c r="V44" s="81"/>
    </row>
    <row r="45" spans="1:22" x14ac:dyDescent="0.25">
      <c r="B45" s="5"/>
      <c r="C45" s="8" t="s">
        <v>26</v>
      </c>
    </row>
    <row r="46" spans="1:22" ht="32.25" x14ac:dyDescent="0.25">
      <c r="C46" s="23" t="s">
        <v>13</v>
      </c>
      <c r="D46" s="26" t="s">
        <v>21</v>
      </c>
      <c r="E46" s="26" t="s">
        <v>32</v>
      </c>
      <c r="F46" s="23" t="s">
        <v>12</v>
      </c>
      <c r="G46" s="23" t="s">
        <v>15</v>
      </c>
      <c r="H46" s="24" t="s">
        <v>1</v>
      </c>
      <c r="I46" s="25" t="s">
        <v>25</v>
      </c>
      <c r="J46" s="23" t="s">
        <v>2</v>
      </c>
      <c r="K46" s="26" t="s">
        <v>32</v>
      </c>
      <c r="L46" s="26" t="s">
        <v>22</v>
      </c>
      <c r="M46" s="25" t="s">
        <v>7</v>
      </c>
      <c r="N46" s="25" t="s">
        <v>16</v>
      </c>
      <c r="O46" s="25" t="s">
        <v>17</v>
      </c>
      <c r="P46" s="25" t="s">
        <v>18</v>
      </c>
      <c r="Q46" s="26" t="s">
        <v>9</v>
      </c>
      <c r="R46" s="26" t="s">
        <v>23</v>
      </c>
      <c r="S46" s="25" t="s">
        <v>8</v>
      </c>
      <c r="T46" s="25" t="s">
        <v>19</v>
      </c>
      <c r="U46" s="25" t="s">
        <v>20</v>
      </c>
      <c r="V46" s="25" t="s">
        <v>24</v>
      </c>
    </row>
    <row r="47" spans="1:22" x14ac:dyDescent="0.25">
      <c r="C47" s="121" t="s">
        <v>93</v>
      </c>
      <c r="D47" s="34">
        <f>E47*G47</f>
        <v>0.16712000000000002</v>
      </c>
      <c r="E47" s="10">
        <v>167.12</v>
      </c>
      <c r="F47" s="10">
        <v>1</v>
      </c>
      <c r="G47" s="97">
        <v>1E-3</v>
      </c>
      <c r="H47" s="9" t="s">
        <v>36</v>
      </c>
      <c r="I47" s="77">
        <f>(G47*1.2)*249.09</f>
        <v>0.29890799999999995</v>
      </c>
      <c r="J47" s="10" t="s">
        <v>103</v>
      </c>
      <c r="K47" s="10">
        <v>108.21</v>
      </c>
      <c r="L47" s="99">
        <f>(G47*1.1)*K47</f>
        <v>0.119031</v>
      </c>
      <c r="M47" s="9" t="s">
        <v>30</v>
      </c>
      <c r="N47" s="9">
        <v>2.5</v>
      </c>
      <c r="O47" s="9">
        <v>0.88900000000000001</v>
      </c>
      <c r="P47" s="13">
        <f>N47*O47</f>
        <v>2.2225000000000001</v>
      </c>
      <c r="Q47" s="10"/>
      <c r="R47" s="10"/>
      <c r="S47" s="9"/>
      <c r="T47" s="9"/>
      <c r="U47" s="9"/>
      <c r="V47" s="13">
        <f>T47*U47</f>
        <v>0</v>
      </c>
    </row>
    <row r="48" spans="1:22" x14ac:dyDescent="0.25">
      <c r="C48" s="10" t="s">
        <v>34</v>
      </c>
      <c r="D48" s="34">
        <f>E48*G48</f>
        <v>0.12976799999999999</v>
      </c>
      <c r="E48" s="10">
        <v>108.14</v>
      </c>
      <c r="F48" s="10">
        <v>1.2</v>
      </c>
      <c r="G48" s="97">
        <f>G47*F48</f>
        <v>1.1999999999999999E-3</v>
      </c>
      <c r="H48" s="1" t="s">
        <v>102</v>
      </c>
      <c r="I48" s="1">
        <v>1.7999999999999999E-2</v>
      </c>
      <c r="J48" s="10"/>
      <c r="K48" s="10"/>
      <c r="L48" s="99"/>
      <c r="M48" s="1"/>
      <c r="N48" s="3"/>
      <c r="O48" s="3"/>
      <c r="P48" s="13">
        <f t="shared" ref="P48" si="1">N48*O48</f>
        <v>0</v>
      </c>
      <c r="Q48" s="10"/>
      <c r="R48" s="10"/>
      <c r="S48" s="9"/>
      <c r="T48" s="9"/>
      <c r="U48" s="9"/>
      <c r="V48" s="13">
        <f>T48*U48</f>
        <v>0</v>
      </c>
    </row>
    <row r="49" spans="1:22" x14ac:dyDescent="0.25">
      <c r="C49" s="72"/>
      <c r="D49" s="72">
        <f>SUM(D47:D48)</f>
        <v>0.29688800000000004</v>
      </c>
      <c r="E49" s="32">
        <f>SUM(E47:E48)</f>
        <v>275.26</v>
      </c>
      <c r="F49" s="72"/>
      <c r="G49" s="103">
        <f>SUM(G47:G48)</f>
        <v>2.1999999999999997E-3</v>
      </c>
      <c r="I49" s="118">
        <f>SUM(I47:I48)</f>
        <v>0.31690799999999997</v>
      </c>
      <c r="L49" s="105">
        <f>SUM(L47:L48)</f>
        <v>0.119031</v>
      </c>
      <c r="P49" s="32">
        <f>SUM(P47:P48)</f>
        <v>2.2225000000000001</v>
      </c>
      <c r="R49" s="32">
        <f>SUM(R47:R48)</f>
        <v>0</v>
      </c>
      <c r="V49" s="32">
        <f>SUM(V47:V48)</f>
        <v>0</v>
      </c>
    </row>
    <row r="50" spans="1:22" x14ac:dyDescent="0.25">
      <c r="C50" s="5"/>
      <c r="D50" s="4"/>
      <c r="E50" s="4"/>
      <c r="F50" s="4"/>
      <c r="G50" s="5"/>
      <c r="H50" s="5"/>
      <c r="I50" s="5"/>
      <c r="M50" s="5"/>
      <c r="N50" s="5"/>
      <c r="O50" s="5"/>
      <c r="P50" s="5"/>
      <c r="Q50" s="5"/>
      <c r="R50" s="5"/>
      <c r="S50" s="5"/>
      <c r="T50" s="5"/>
      <c r="U50" s="5"/>
      <c r="V50" s="5"/>
    </row>
    <row r="51" spans="1:22" x14ac:dyDescent="0.25">
      <c r="C51" s="5"/>
      <c r="D51" s="4"/>
      <c r="E51" s="4"/>
      <c r="F51" s="4"/>
      <c r="G51" s="5"/>
      <c r="H51" s="5"/>
      <c r="K51" s="14" t="s">
        <v>56</v>
      </c>
      <c r="L51" s="66">
        <f>(T53/G47)*100</f>
        <v>90</v>
      </c>
      <c r="O51" s="5"/>
      <c r="P51" s="5"/>
      <c r="Q51" s="5"/>
      <c r="R51" s="5"/>
      <c r="S51" s="5"/>
    </row>
    <row r="52" spans="1:22" x14ac:dyDescent="0.25">
      <c r="C52" s="5"/>
      <c r="D52" s="4"/>
      <c r="E52" s="4"/>
      <c r="F52" s="4"/>
      <c r="G52" s="5"/>
      <c r="H52" s="5"/>
      <c r="K52" s="7" t="s">
        <v>57</v>
      </c>
      <c r="L52" s="65">
        <f>(S53/(E49)*100)</f>
        <v>93.457095110077745</v>
      </c>
      <c r="R52" s="6" t="s">
        <v>10</v>
      </c>
      <c r="S52" s="6" t="s">
        <v>11</v>
      </c>
      <c r="T52" s="6" t="s">
        <v>0</v>
      </c>
    </row>
    <row r="53" spans="1:22" x14ac:dyDescent="0.25">
      <c r="C53" s="5"/>
      <c r="D53" s="4"/>
      <c r="E53" s="4"/>
      <c r="F53" s="4"/>
      <c r="G53" s="5"/>
      <c r="H53" s="5"/>
      <c r="K53" s="14" t="s">
        <v>58</v>
      </c>
      <c r="L53" s="66">
        <f>(R53/D49)*100</f>
        <v>77.983953544771083</v>
      </c>
      <c r="P53" s="5"/>
      <c r="Q53" s="6" t="s">
        <v>3</v>
      </c>
      <c r="R53" s="11">
        <f>S53*T53</f>
        <v>0.23152500000000001</v>
      </c>
      <c r="S53" s="11">
        <v>257.25</v>
      </c>
      <c r="T53" s="31">
        <f>G47*0.9</f>
        <v>9.0000000000000008E-4</v>
      </c>
    </row>
    <row r="54" spans="1:22" ht="17.25" x14ac:dyDescent="0.25">
      <c r="C54" s="5"/>
      <c r="D54" s="4"/>
      <c r="E54" s="4"/>
      <c r="F54" s="4"/>
      <c r="G54" s="5"/>
      <c r="H54" s="5"/>
      <c r="K54" s="7" t="s">
        <v>59</v>
      </c>
      <c r="L54" s="16">
        <f>(D49+I49+L49+P49+R49+V49)/R53</f>
        <v>12.764612892776158</v>
      </c>
      <c r="O54" s="5"/>
      <c r="P54" s="5"/>
      <c r="S54" s="69"/>
      <c r="T54" s="4"/>
    </row>
    <row r="55" spans="1:22" ht="17.25" x14ac:dyDescent="0.25">
      <c r="C55" s="5"/>
      <c r="D55" s="4"/>
      <c r="E55" s="4"/>
      <c r="F55" s="4"/>
      <c r="G55" s="5"/>
      <c r="H55" s="5"/>
      <c r="I55" s="5"/>
      <c r="K55" s="17" t="s">
        <v>60</v>
      </c>
      <c r="L55" s="18">
        <f>(D49+I49+L49)/R53</f>
        <v>3.1652175790951302</v>
      </c>
      <c r="O55" s="5"/>
      <c r="P55" s="5"/>
      <c r="S55" s="5"/>
    </row>
    <row r="56" spans="1:22" ht="17.25" x14ac:dyDescent="0.25">
      <c r="C56" s="5"/>
      <c r="D56" s="4"/>
      <c r="E56" s="4"/>
      <c r="F56" s="4"/>
      <c r="G56" s="5"/>
      <c r="H56" s="5"/>
      <c r="I56" s="5"/>
      <c r="K56" s="19" t="s">
        <v>61</v>
      </c>
      <c r="L56" s="20">
        <f>(P49+V49)/R53</f>
        <v>9.5993953136810291</v>
      </c>
      <c r="M56" s="5"/>
      <c r="N56" s="115" t="s">
        <v>131</v>
      </c>
      <c r="O56" s="74">
        <f>G47/N47*1000</f>
        <v>0.4</v>
      </c>
      <c r="P56" s="5"/>
      <c r="U56" s="5"/>
      <c r="V56" s="5"/>
    </row>
    <row r="57" spans="1:22" ht="14.25" customHeight="1" x14ac:dyDescent="0.25">
      <c r="C57" s="96"/>
      <c r="D57" s="96"/>
      <c r="E57" s="96"/>
      <c r="F57" s="96"/>
      <c r="G57" s="96"/>
      <c r="H57" s="5"/>
      <c r="I57" s="5"/>
      <c r="K57" s="5"/>
      <c r="L57" s="5"/>
      <c r="M57" s="5"/>
      <c r="N57" s="5"/>
      <c r="O57" s="5"/>
      <c r="P57" s="5"/>
      <c r="Q57" s="5"/>
      <c r="R57" s="5"/>
      <c r="S57" s="5"/>
      <c r="T57" s="5"/>
      <c r="U57" s="5"/>
      <c r="V57" s="5"/>
    </row>
    <row r="58" spans="1:22" x14ac:dyDescent="0.25">
      <c r="C58" s="96"/>
      <c r="D58" s="96"/>
      <c r="E58" s="96"/>
      <c r="F58" s="96"/>
      <c r="G58" s="96"/>
    </row>
    <row r="59" spans="1:22" s="41" customFormat="1" x14ac:dyDescent="0.25">
      <c r="A59" s="40" t="s">
        <v>104</v>
      </c>
      <c r="D59" s="42"/>
      <c r="E59" s="42"/>
      <c r="F59" s="42"/>
    </row>
    <row r="60" spans="1:22" x14ac:dyDescent="0.25">
      <c r="B60" s="5"/>
      <c r="C60" s="8" t="s">
        <v>26</v>
      </c>
    </row>
    <row r="61" spans="1:22" ht="32.25" x14ac:dyDescent="0.25">
      <c r="C61" s="23" t="s">
        <v>13</v>
      </c>
      <c r="D61" s="26" t="s">
        <v>21</v>
      </c>
      <c r="E61" s="26" t="s">
        <v>32</v>
      </c>
      <c r="F61" s="23" t="s">
        <v>12</v>
      </c>
      <c r="G61" s="23" t="s">
        <v>15</v>
      </c>
      <c r="H61" s="24" t="s">
        <v>1</v>
      </c>
      <c r="I61" s="25" t="s">
        <v>25</v>
      </c>
      <c r="J61" s="23" t="s">
        <v>2</v>
      </c>
      <c r="K61" s="26" t="s">
        <v>32</v>
      </c>
      <c r="L61" s="26" t="s">
        <v>22</v>
      </c>
      <c r="M61" s="25" t="s">
        <v>7</v>
      </c>
      <c r="N61" s="25" t="s">
        <v>16</v>
      </c>
      <c r="O61" s="25" t="s">
        <v>17</v>
      </c>
      <c r="P61" s="25" t="s">
        <v>18</v>
      </c>
      <c r="Q61" s="26" t="s">
        <v>9</v>
      </c>
      <c r="R61" s="26" t="s">
        <v>23</v>
      </c>
      <c r="S61" s="25" t="s">
        <v>8</v>
      </c>
      <c r="T61" s="25" t="s">
        <v>19</v>
      </c>
      <c r="U61" s="25" t="s">
        <v>20</v>
      </c>
      <c r="V61" s="25" t="s">
        <v>24</v>
      </c>
    </row>
    <row r="62" spans="1:22" x14ac:dyDescent="0.25">
      <c r="A62" t="s">
        <v>51</v>
      </c>
      <c r="C62" s="121" t="s">
        <v>28</v>
      </c>
      <c r="D62" s="10">
        <f>0.023*E62</f>
        <v>2.8087599999999999</v>
      </c>
      <c r="E62" s="10">
        <v>122.12</v>
      </c>
      <c r="F62" s="10">
        <v>1</v>
      </c>
      <c r="G62" s="12">
        <f>D62/E62</f>
        <v>2.3E-2</v>
      </c>
      <c r="H62" s="9" t="s">
        <v>36</v>
      </c>
      <c r="I62" s="77">
        <f>(G62*1.2)*249.09</f>
        <v>6.8748839999999998</v>
      </c>
      <c r="J62" s="10" t="s">
        <v>103</v>
      </c>
      <c r="K62" s="10">
        <v>108.21</v>
      </c>
      <c r="L62" s="99">
        <f>(G62*1.1)*K62</f>
        <v>2.7377130000000003</v>
      </c>
      <c r="M62" s="9" t="s">
        <v>30</v>
      </c>
      <c r="N62" s="9">
        <v>57.5</v>
      </c>
      <c r="O62" s="9">
        <v>0.88900000000000001</v>
      </c>
      <c r="P62" s="13">
        <f>N62*O62</f>
        <v>51.1175</v>
      </c>
      <c r="Q62" s="10"/>
      <c r="R62" s="10"/>
      <c r="S62" s="9"/>
      <c r="T62" s="9"/>
      <c r="U62" s="9"/>
      <c r="V62" s="13">
        <f>T62*U62</f>
        <v>0</v>
      </c>
    </row>
    <row r="63" spans="1:22" x14ac:dyDescent="0.25">
      <c r="C63" s="10" t="s">
        <v>34</v>
      </c>
      <c r="D63" s="10">
        <f>E63*G63</f>
        <v>2.984664</v>
      </c>
      <c r="E63" s="10">
        <v>108.14</v>
      </c>
      <c r="F63" s="10">
        <v>1.2</v>
      </c>
      <c r="G63" s="12">
        <f>G62*F63</f>
        <v>2.76E-2</v>
      </c>
      <c r="H63" s="1" t="s">
        <v>102</v>
      </c>
      <c r="I63" s="1">
        <f>(G62*0.1)*180.19</f>
        <v>0.414437</v>
      </c>
      <c r="J63" s="10"/>
      <c r="K63" s="10"/>
      <c r="L63" s="99"/>
      <c r="M63" s="1"/>
      <c r="N63" s="3"/>
      <c r="O63" s="3"/>
      <c r="P63" s="13">
        <f t="shared" ref="P63" si="2">N63*O63</f>
        <v>0</v>
      </c>
      <c r="Q63" s="10"/>
      <c r="R63" s="10"/>
      <c r="S63" s="9"/>
      <c r="T63" s="9"/>
      <c r="U63" s="9"/>
      <c r="V63" s="13">
        <f>T63*U63</f>
        <v>0</v>
      </c>
    </row>
    <row r="64" spans="1:22" x14ac:dyDescent="0.25">
      <c r="C64" s="12" t="s">
        <v>4</v>
      </c>
      <c r="D64" s="13">
        <f>SUM(D62:D63)</f>
        <v>5.7934239999999999</v>
      </c>
      <c r="E64" s="32">
        <f>SUM(E62:E63)</f>
        <v>230.26</v>
      </c>
      <c r="F64" s="72"/>
      <c r="G64" s="72">
        <f>SUM(G62:G63)</f>
        <v>5.0599999999999999E-2</v>
      </c>
      <c r="I64" s="32">
        <f>SUM(I62:I63)</f>
        <v>7.2893210000000002</v>
      </c>
      <c r="L64" s="105">
        <f>SUM(L62:L63)</f>
        <v>2.7377130000000003</v>
      </c>
      <c r="P64" s="32">
        <f>SUM(P62:P63)</f>
        <v>51.1175</v>
      </c>
      <c r="R64" s="32">
        <f>SUM(R62:R63)</f>
        <v>0</v>
      </c>
      <c r="V64" s="32">
        <f>SUM(V62:V63)</f>
        <v>0</v>
      </c>
    </row>
    <row r="65" spans="1:22" x14ac:dyDescent="0.25">
      <c r="C65" s="5"/>
      <c r="D65" s="4"/>
      <c r="E65" s="4"/>
      <c r="F65" s="4"/>
      <c r="G65" s="5"/>
      <c r="H65" s="5"/>
      <c r="I65" s="5"/>
      <c r="M65" s="5"/>
      <c r="N65" s="5"/>
      <c r="O65" s="5"/>
      <c r="P65" s="5"/>
      <c r="Q65" s="5"/>
      <c r="R65" s="5"/>
      <c r="S65" s="5"/>
      <c r="T65" s="5"/>
      <c r="U65" s="5"/>
      <c r="V65" s="5"/>
    </row>
    <row r="66" spans="1:22" x14ac:dyDescent="0.25">
      <c r="C66" s="5"/>
      <c r="D66" s="4"/>
      <c r="E66" s="4"/>
      <c r="F66" s="4"/>
      <c r="G66" s="5"/>
      <c r="H66" s="5"/>
      <c r="K66" s="14" t="s">
        <v>56</v>
      </c>
      <c r="L66" s="66">
        <f>(T68/G62)*100</f>
        <v>90</v>
      </c>
      <c r="O66" s="5"/>
      <c r="P66" s="5"/>
      <c r="Q66" s="5"/>
      <c r="R66" s="5"/>
      <c r="S66" s="5"/>
    </row>
    <row r="67" spans="1:22" x14ac:dyDescent="0.25">
      <c r="C67" s="5"/>
      <c r="D67" s="4"/>
      <c r="E67" s="4"/>
      <c r="F67" s="4"/>
      <c r="G67" s="5"/>
      <c r="H67" s="5"/>
      <c r="K67" s="7" t="s">
        <v>57</v>
      </c>
      <c r="L67" s="65">
        <f>(S68/(E64)*100)</f>
        <v>92.178407018153393</v>
      </c>
      <c r="R67" s="6" t="s">
        <v>10</v>
      </c>
      <c r="S67" s="6" t="s">
        <v>11</v>
      </c>
      <c r="T67" s="6" t="s">
        <v>0</v>
      </c>
    </row>
    <row r="68" spans="1:22" x14ac:dyDescent="0.25">
      <c r="C68" s="5"/>
      <c r="D68" s="4"/>
      <c r="E68" s="4"/>
      <c r="F68" s="4"/>
      <c r="G68" s="5"/>
      <c r="H68" s="5"/>
      <c r="K68" s="14" t="s">
        <v>58</v>
      </c>
      <c r="L68" s="66">
        <f>(R68/D64)*100</f>
        <v>75.837276884964751</v>
      </c>
      <c r="P68" s="5"/>
      <c r="Q68" s="6" t="s">
        <v>3</v>
      </c>
      <c r="R68" s="11">
        <f>S68*T68</f>
        <v>4.3935750000000002</v>
      </c>
      <c r="S68" s="11">
        <v>212.25</v>
      </c>
      <c r="T68" s="31">
        <f>G62*0.9</f>
        <v>2.07E-2</v>
      </c>
    </row>
    <row r="69" spans="1:22" ht="17.25" x14ac:dyDescent="0.25">
      <c r="C69" s="5"/>
      <c r="D69" s="4"/>
      <c r="E69" s="4"/>
      <c r="F69" s="4"/>
      <c r="G69" s="5"/>
      <c r="H69" s="5"/>
      <c r="K69" s="7" t="s">
        <v>59</v>
      </c>
      <c r="L69" s="16">
        <f>(D64+I64+L64+P64+R64+V64)/R68</f>
        <v>15.235419447716266</v>
      </c>
      <c r="O69" s="5"/>
      <c r="P69" s="5"/>
      <c r="S69" s="69"/>
      <c r="T69" s="4"/>
    </row>
    <row r="70" spans="1:22" ht="17.25" x14ac:dyDescent="0.25">
      <c r="C70" s="5"/>
      <c r="D70" s="4"/>
      <c r="E70" s="4"/>
      <c r="F70" s="4"/>
      <c r="G70" s="5"/>
      <c r="H70" s="5"/>
      <c r="I70" s="5"/>
      <c r="K70" s="17" t="s">
        <v>60</v>
      </c>
      <c r="L70" s="18">
        <f>(D64+I64+L64)/R68</f>
        <v>3.6008166470357277</v>
      </c>
      <c r="O70" s="5"/>
      <c r="P70" s="5"/>
      <c r="S70" s="5"/>
    </row>
    <row r="71" spans="1:22" ht="17.25" x14ac:dyDescent="0.25">
      <c r="C71" s="5"/>
      <c r="D71" s="4"/>
      <c r="E71" s="4"/>
      <c r="F71" s="4"/>
      <c r="G71" s="5"/>
      <c r="H71" s="5"/>
      <c r="I71" s="5"/>
      <c r="K71" s="19" t="s">
        <v>61</v>
      </c>
      <c r="L71" s="20">
        <f>(P64+V64)/R68</f>
        <v>11.634602800680538</v>
      </c>
      <c r="M71" s="5"/>
      <c r="N71" s="115" t="s">
        <v>131</v>
      </c>
      <c r="O71" s="17">
        <f>G62/N62*1000</f>
        <v>0.4</v>
      </c>
      <c r="P71" s="5"/>
      <c r="U71" s="5"/>
      <c r="V71" s="5"/>
    </row>
    <row r="72" spans="1:22" x14ac:dyDescent="0.25">
      <c r="C72" s="8"/>
      <c r="D72"/>
      <c r="E72" s="4"/>
      <c r="F72" s="4"/>
      <c r="G72" s="5"/>
      <c r="H72" s="5"/>
      <c r="I72" s="5"/>
      <c r="K72" s="5"/>
      <c r="L72" s="5"/>
      <c r="M72" s="5"/>
      <c r="N72" s="5"/>
      <c r="O72" s="5"/>
      <c r="P72" s="5"/>
      <c r="Q72" s="5"/>
      <c r="R72" s="5"/>
      <c r="S72" s="5"/>
      <c r="T72" s="5"/>
      <c r="U72" s="5"/>
      <c r="V72" s="5"/>
    </row>
    <row r="73" spans="1:22" x14ac:dyDescent="0.25">
      <c r="B73" s="8"/>
      <c r="C73" s="8" t="s">
        <v>26</v>
      </c>
    </row>
    <row r="74" spans="1:22" ht="32.25" x14ac:dyDescent="0.25">
      <c r="C74" s="23" t="s">
        <v>13</v>
      </c>
      <c r="D74" s="26" t="s">
        <v>21</v>
      </c>
      <c r="E74" s="26" t="s">
        <v>32</v>
      </c>
      <c r="F74" s="23" t="s">
        <v>12</v>
      </c>
      <c r="G74" s="23" t="s">
        <v>15</v>
      </c>
      <c r="H74" s="24" t="s">
        <v>1</v>
      </c>
      <c r="I74" s="25" t="s">
        <v>25</v>
      </c>
      <c r="J74" s="23" t="s">
        <v>2</v>
      </c>
      <c r="K74" s="26" t="s">
        <v>32</v>
      </c>
      <c r="L74" s="26" t="s">
        <v>22</v>
      </c>
      <c r="M74" s="25" t="s">
        <v>7</v>
      </c>
      <c r="N74" s="25" t="s">
        <v>16</v>
      </c>
      <c r="O74" s="25" t="s">
        <v>17</v>
      </c>
      <c r="P74" s="25" t="s">
        <v>18</v>
      </c>
      <c r="Q74" s="26" t="s">
        <v>9</v>
      </c>
      <c r="R74" s="26" t="s">
        <v>23</v>
      </c>
      <c r="S74" s="25" t="s">
        <v>8</v>
      </c>
      <c r="T74" s="25" t="s">
        <v>19</v>
      </c>
      <c r="U74" s="25" t="s">
        <v>20</v>
      </c>
      <c r="V74" s="25" t="s">
        <v>24</v>
      </c>
    </row>
    <row r="75" spans="1:22" x14ac:dyDescent="0.25">
      <c r="A75" t="s">
        <v>52</v>
      </c>
      <c r="C75" s="121" t="s">
        <v>33</v>
      </c>
      <c r="D75" s="10">
        <f>0.023*E75</f>
        <v>3.6011099999999998</v>
      </c>
      <c r="E75" s="10">
        <v>156.57</v>
      </c>
      <c r="F75" s="10">
        <v>1</v>
      </c>
      <c r="G75" s="29">
        <f>D75/E75</f>
        <v>2.3E-2</v>
      </c>
      <c r="H75" s="9" t="s">
        <v>36</v>
      </c>
      <c r="I75" s="77">
        <f>(G75*1.2)*249.09</f>
        <v>6.8748839999999998</v>
      </c>
      <c r="J75" s="10" t="s">
        <v>103</v>
      </c>
      <c r="K75" s="10">
        <v>108.21</v>
      </c>
      <c r="L75" s="99">
        <f>(G75*1.1)*K75</f>
        <v>2.7377130000000003</v>
      </c>
      <c r="M75" s="9" t="s">
        <v>30</v>
      </c>
      <c r="N75" s="9">
        <v>57.5</v>
      </c>
      <c r="O75" s="9">
        <v>0.88900000000000001</v>
      </c>
      <c r="P75" s="13">
        <f>N75*O75</f>
        <v>51.1175</v>
      </c>
      <c r="Q75" s="10"/>
      <c r="R75" s="10"/>
      <c r="S75" s="9"/>
      <c r="T75" s="9"/>
      <c r="U75" s="9"/>
      <c r="V75" s="13">
        <f>T75*U75</f>
        <v>0</v>
      </c>
    </row>
    <row r="76" spans="1:22" x14ac:dyDescent="0.25">
      <c r="C76" s="10" t="s">
        <v>34</v>
      </c>
      <c r="D76" s="10">
        <f>E76*G76</f>
        <v>2.984664</v>
      </c>
      <c r="E76" s="10">
        <v>108.14</v>
      </c>
      <c r="F76" s="10">
        <v>1.2</v>
      </c>
      <c r="G76" s="29">
        <f>G75*F76</f>
        <v>2.76E-2</v>
      </c>
      <c r="H76" s="1" t="s">
        <v>102</v>
      </c>
      <c r="I76" s="1">
        <f>(G75*0.1)*180.19</f>
        <v>0.414437</v>
      </c>
      <c r="J76" s="10"/>
      <c r="K76" s="10"/>
      <c r="L76" s="99"/>
      <c r="M76" s="1"/>
      <c r="N76" s="3"/>
      <c r="O76" s="3"/>
      <c r="P76" s="13">
        <f t="shared" ref="P76" si="3">N76*O76</f>
        <v>0</v>
      </c>
      <c r="Q76" s="10"/>
      <c r="R76" s="10"/>
      <c r="S76" s="9"/>
      <c r="T76" s="9"/>
      <c r="U76" s="9"/>
      <c r="V76" s="13">
        <f>T76*U76</f>
        <v>0</v>
      </c>
    </row>
    <row r="77" spans="1:22" x14ac:dyDescent="0.25">
      <c r="C77" s="12" t="s">
        <v>4</v>
      </c>
      <c r="D77" s="13">
        <f>SUM(D75:D76)</f>
        <v>6.5857739999999998</v>
      </c>
      <c r="E77" s="13">
        <f>SUM(E75:E76)</f>
        <v>264.70999999999998</v>
      </c>
      <c r="F77" s="12"/>
      <c r="G77" s="29">
        <f>SUM(G75:G76)</f>
        <v>5.0599999999999999E-2</v>
      </c>
      <c r="I77" s="118">
        <f>SUM(I75:I76)</f>
        <v>7.2893210000000002</v>
      </c>
      <c r="L77" s="105">
        <f>SUM(L75:L76)</f>
        <v>2.7377130000000003</v>
      </c>
      <c r="P77" s="32">
        <f>SUM(P75:P76)</f>
        <v>51.1175</v>
      </c>
      <c r="R77" s="32">
        <f>SUM(R75:R76)</f>
        <v>0</v>
      </c>
      <c r="V77" s="32">
        <f>SUM(V75:V76)</f>
        <v>0</v>
      </c>
    </row>
    <row r="78" spans="1:22" x14ac:dyDescent="0.25">
      <c r="C78" s="5"/>
      <c r="D78" s="4"/>
      <c r="E78" s="4"/>
      <c r="F78" s="4"/>
      <c r="G78" s="5"/>
      <c r="H78" s="5"/>
      <c r="I78" s="5"/>
      <c r="M78" s="5"/>
      <c r="N78" s="5"/>
      <c r="O78" s="5"/>
      <c r="P78" s="5"/>
      <c r="Q78" s="5"/>
      <c r="R78" s="5"/>
      <c r="S78" s="5"/>
      <c r="T78" s="5"/>
      <c r="U78" s="5"/>
      <c r="V78" s="5"/>
    </row>
    <row r="79" spans="1:22" x14ac:dyDescent="0.25">
      <c r="B79" s="5"/>
      <c r="C79" s="5"/>
      <c r="D79" s="4"/>
      <c r="E79" s="4"/>
      <c r="F79" s="4"/>
      <c r="G79" s="5"/>
      <c r="H79" s="5"/>
      <c r="K79" s="14" t="s">
        <v>56</v>
      </c>
      <c r="L79" s="66">
        <f>(T81/G75)*100</f>
        <v>90</v>
      </c>
      <c r="O79" s="5"/>
      <c r="P79" s="5"/>
      <c r="Q79" s="5"/>
      <c r="R79" s="5"/>
      <c r="S79" s="5"/>
    </row>
    <row r="80" spans="1:22" x14ac:dyDescent="0.25">
      <c r="B80" s="5"/>
      <c r="C80" s="5"/>
      <c r="D80" s="4"/>
      <c r="E80" s="4"/>
      <c r="F80" s="4"/>
      <c r="G80" s="5"/>
      <c r="H80" s="5"/>
      <c r="K80" s="7" t="s">
        <v>57</v>
      </c>
      <c r="L80" s="65">
        <f>(S81/(E77)*100)</f>
        <v>93.19255033810586</v>
      </c>
      <c r="R80" s="6" t="s">
        <v>10</v>
      </c>
      <c r="S80" s="6" t="s">
        <v>11</v>
      </c>
      <c r="T80" s="6" t="s">
        <v>0</v>
      </c>
    </row>
    <row r="81" spans="1:22" x14ac:dyDescent="0.25">
      <c r="B81" s="5"/>
      <c r="C81" s="5"/>
      <c r="D81" s="4"/>
      <c r="E81" s="4"/>
      <c r="F81" s="4"/>
      <c r="G81" s="5"/>
      <c r="H81" s="5"/>
      <c r="K81" s="14" t="s">
        <v>58</v>
      </c>
      <c r="L81" s="66">
        <f>(R81/D77)*100</f>
        <v>77.538084361838116</v>
      </c>
      <c r="P81" s="5"/>
      <c r="Q81" s="6" t="s">
        <v>3</v>
      </c>
      <c r="R81" s="11">
        <f>S81*T81</f>
        <v>5.1064829999999999</v>
      </c>
      <c r="S81" s="11">
        <v>246.69</v>
      </c>
      <c r="T81" s="31">
        <f>G75*0.9</f>
        <v>2.07E-2</v>
      </c>
    </row>
    <row r="82" spans="1:22" ht="17.25" x14ac:dyDescent="0.25">
      <c r="B82" s="5"/>
      <c r="C82" s="5"/>
      <c r="D82" s="4"/>
      <c r="E82" s="4"/>
      <c r="F82" s="4"/>
      <c r="G82" s="5"/>
      <c r="H82" s="5"/>
      <c r="K82" s="7" t="s">
        <v>59</v>
      </c>
      <c r="L82" s="16">
        <f>(D77+I77+L77+P77+R77+V77)/R81</f>
        <v>13.263592182721457</v>
      </c>
      <c r="O82" s="5"/>
      <c r="P82" s="5"/>
      <c r="S82" s="69"/>
      <c r="T82" s="4"/>
    </row>
    <row r="83" spans="1:22" ht="17.25" x14ac:dyDescent="0.25">
      <c r="B83" s="5"/>
      <c r="C83" s="5"/>
      <c r="D83" s="4"/>
      <c r="E83" s="4"/>
      <c r="F83" s="4"/>
      <c r="G83" s="5"/>
      <c r="H83" s="5"/>
      <c r="I83" s="5"/>
      <c r="K83" s="17" t="s">
        <v>60</v>
      </c>
      <c r="L83" s="18">
        <f>(D77+I77+L77)/R81</f>
        <v>3.2532778430869156</v>
      </c>
      <c r="O83" s="5"/>
      <c r="P83" s="5"/>
      <c r="S83" s="5"/>
    </row>
    <row r="84" spans="1:22" ht="17.25" x14ac:dyDescent="0.25">
      <c r="B84" s="5"/>
      <c r="C84" s="5"/>
      <c r="D84" s="4"/>
      <c r="E84" s="4"/>
      <c r="F84" s="4"/>
      <c r="G84" s="5"/>
      <c r="H84" s="5"/>
      <c r="I84" s="5"/>
      <c r="K84" s="19" t="s">
        <v>61</v>
      </c>
      <c r="L84" s="20">
        <f>(P77+V77)/R81</f>
        <v>10.010314339634538</v>
      </c>
      <c r="M84" s="5"/>
      <c r="N84" s="115" t="s">
        <v>131</v>
      </c>
      <c r="O84" s="17">
        <f>G75/N75*1000</f>
        <v>0.4</v>
      </c>
      <c r="P84" s="5"/>
      <c r="U84" s="5"/>
      <c r="V84" s="5"/>
    </row>
    <row r="85" spans="1:22" x14ac:dyDescent="0.25">
      <c r="B85" s="5"/>
      <c r="C85" s="8"/>
      <c r="D85"/>
      <c r="E85" s="4"/>
      <c r="F85" s="4"/>
      <c r="G85" s="5"/>
      <c r="H85" s="5"/>
      <c r="I85" s="5"/>
      <c r="K85" s="5"/>
      <c r="L85" s="5"/>
      <c r="M85" s="5"/>
      <c r="N85" s="5"/>
      <c r="O85" s="5"/>
      <c r="P85" s="5"/>
      <c r="Q85" s="5"/>
      <c r="R85" s="5"/>
      <c r="S85" s="5"/>
      <c r="T85" s="5"/>
      <c r="U85" s="5"/>
      <c r="V85" s="5"/>
    </row>
    <row r="86" spans="1:22" x14ac:dyDescent="0.25">
      <c r="B86" s="5"/>
      <c r="C86" s="8" t="s">
        <v>26</v>
      </c>
    </row>
    <row r="87" spans="1:22" ht="32.25" x14ac:dyDescent="0.25">
      <c r="C87" s="23" t="s">
        <v>13</v>
      </c>
      <c r="D87" s="26" t="s">
        <v>21</v>
      </c>
      <c r="E87" s="26" t="s">
        <v>32</v>
      </c>
      <c r="F87" s="23" t="s">
        <v>12</v>
      </c>
      <c r="G87" s="23" t="s">
        <v>15</v>
      </c>
      <c r="H87" s="24" t="s">
        <v>1</v>
      </c>
      <c r="I87" s="25" t="s">
        <v>25</v>
      </c>
      <c r="J87" s="23" t="s">
        <v>2</v>
      </c>
      <c r="K87" s="26" t="s">
        <v>32</v>
      </c>
      <c r="L87" s="26" t="s">
        <v>22</v>
      </c>
      <c r="M87" s="25" t="s">
        <v>7</v>
      </c>
      <c r="N87" s="25" t="s">
        <v>16</v>
      </c>
      <c r="O87" s="25" t="s">
        <v>17</v>
      </c>
      <c r="P87" s="25" t="s">
        <v>18</v>
      </c>
      <c r="Q87" s="26" t="s">
        <v>9</v>
      </c>
      <c r="R87" s="26" t="s">
        <v>23</v>
      </c>
      <c r="S87" s="25" t="s">
        <v>8</v>
      </c>
      <c r="T87" s="25" t="s">
        <v>19</v>
      </c>
      <c r="U87" s="25" t="s">
        <v>20</v>
      </c>
      <c r="V87" s="25" t="s">
        <v>24</v>
      </c>
    </row>
    <row r="88" spans="1:22" x14ac:dyDescent="0.25">
      <c r="A88" t="s">
        <v>53</v>
      </c>
      <c r="C88" s="121" t="s">
        <v>35</v>
      </c>
      <c r="D88" s="10">
        <f>0.023*E88</f>
        <v>4.8799099999999997</v>
      </c>
      <c r="E88" s="10">
        <v>212.17</v>
      </c>
      <c r="F88" s="10">
        <v>1</v>
      </c>
      <c r="G88" s="29">
        <f>D88/E88</f>
        <v>2.3E-2</v>
      </c>
      <c r="H88" s="9" t="s">
        <v>36</v>
      </c>
      <c r="I88" s="77">
        <f>(G88*1.2)*249.09</f>
        <v>6.8748839999999998</v>
      </c>
      <c r="J88" s="10" t="s">
        <v>103</v>
      </c>
      <c r="K88" s="10">
        <v>108.21</v>
      </c>
      <c r="L88" s="99">
        <f>(G88*1.1)*K88</f>
        <v>2.7377130000000003</v>
      </c>
      <c r="M88" s="9" t="s">
        <v>30</v>
      </c>
      <c r="N88" s="9">
        <v>57.5</v>
      </c>
      <c r="O88" s="9">
        <v>0.88900000000000001</v>
      </c>
      <c r="P88" s="13">
        <f>N88*O88</f>
        <v>51.1175</v>
      </c>
      <c r="Q88" s="10"/>
      <c r="R88" s="10"/>
      <c r="S88" s="9"/>
      <c r="T88" s="9"/>
      <c r="U88" s="9"/>
      <c r="V88" s="13">
        <f>T88*U88</f>
        <v>0</v>
      </c>
    </row>
    <row r="89" spans="1:22" x14ac:dyDescent="0.25">
      <c r="C89" s="10" t="s">
        <v>34</v>
      </c>
      <c r="D89" s="10">
        <f>E89*G89</f>
        <v>2.984664</v>
      </c>
      <c r="E89" s="10">
        <v>108.14</v>
      </c>
      <c r="F89" s="10">
        <v>1.2</v>
      </c>
      <c r="G89" s="29">
        <f>G88*F89</f>
        <v>2.76E-2</v>
      </c>
      <c r="H89" s="1" t="s">
        <v>102</v>
      </c>
      <c r="I89" s="1">
        <f>(G88*0.1)*180.19</f>
        <v>0.414437</v>
      </c>
      <c r="J89" s="10"/>
      <c r="K89" s="10"/>
      <c r="L89" s="99"/>
      <c r="M89" s="1"/>
      <c r="N89" s="3"/>
      <c r="O89" s="3"/>
      <c r="P89" s="13">
        <f t="shared" ref="P89" si="4">N89*O89</f>
        <v>0</v>
      </c>
      <c r="Q89" s="10"/>
      <c r="R89" s="10"/>
      <c r="S89" s="9"/>
      <c r="T89" s="9"/>
      <c r="U89" s="9"/>
      <c r="V89" s="13">
        <f>T89*U89</f>
        <v>0</v>
      </c>
    </row>
    <row r="90" spans="1:22" x14ac:dyDescent="0.25">
      <c r="C90" s="12" t="s">
        <v>4</v>
      </c>
      <c r="D90" s="13">
        <f>SUM(D88:D89)</f>
        <v>7.8645739999999993</v>
      </c>
      <c r="E90" s="13">
        <f>SUM(E88:E89)</f>
        <v>320.31</v>
      </c>
      <c r="F90" s="12"/>
      <c r="G90" s="29">
        <f>SUM(G88:G89)</f>
        <v>5.0599999999999999E-2</v>
      </c>
      <c r="I90" s="118">
        <f>SUM(I88:I89)</f>
        <v>7.2893210000000002</v>
      </c>
      <c r="L90" s="105">
        <f>SUM(L88:L89)</f>
        <v>2.7377130000000003</v>
      </c>
      <c r="P90" s="32">
        <f>SUM(P88:P89)</f>
        <v>51.1175</v>
      </c>
      <c r="R90" s="32">
        <f>SUM(R88:R89)</f>
        <v>0</v>
      </c>
      <c r="V90" s="32">
        <f>SUM(V88:V89)</f>
        <v>0</v>
      </c>
    </row>
    <row r="91" spans="1:22" x14ac:dyDescent="0.25">
      <c r="C91" s="5"/>
      <c r="D91" s="4"/>
      <c r="E91" s="4"/>
      <c r="F91" s="4"/>
      <c r="G91" s="5"/>
      <c r="H91" s="5"/>
      <c r="I91" s="5"/>
      <c r="M91" s="5"/>
      <c r="N91" s="5"/>
      <c r="O91" s="5"/>
      <c r="P91" s="5"/>
      <c r="Q91" s="5"/>
      <c r="R91" s="5"/>
      <c r="S91" s="5"/>
      <c r="T91" s="5"/>
      <c r="U91" s="5"/>
      <c r="V91" s="5"/>
    </row>
    <row r="92" spans="1:22" x14ac:dyDescent="0.25">
      <c r="C92" s="5"/>
      <c r="D92" s="4"/>
      <c r="E92" s="4"/>
      <c r="F92" s="4"/>
      <c r="G92" s="5"/>
      <c r="H92" s="5"/>
      <c r="K92" s="14" t="s">
        <v>56</v>
      </c>
      <c r="L92" s="66">
        <f>(T94/G88)*100</f>
        <v>90</v>
      </c>
      <c r="O92" s="5"/>
      <c r="P92" s="5"/>
      <c r="Q92" s="5"/>
      <c r="R92" s="5"/>
      <c r="S92" s="5"/>
    </row>
    <row r="93" spans="1:22" x14ac:dyDescent="0.25">
      <c r="C93" s="5"/>
      <c r="D93" s="4"/>
      <c r="E93" s="4"/>
      <c r="F93" s="4"/>
      <c r="G93" s="5"/>
      <c r="H93" s="5"/>
      <c r="K93" s="7" t="s">
        <v>57</v>
      </c>
      <c r="L93" s="65">
        <f>(S94/(E90)*100)</f>
        <v>94.358590115825294</v>
      </c>
      <c r="R93" s="6" t="s">
        <v>10</v>
      </c>
      <c r="S93" s="6" t="s">
        <v>11</v>
      </c>
      <c r="T93" s="6" t="s">
        <v>0</v>
      </c>
    </row>
    <row r="94" spans="1:22" x14ac:dyDescent="0.25">
      <c r="C94" s="5"/>
      <c r="D94" s="4"/>
      <c r="E94" s="4"/>
      <c r="F94" s="4"/>
      <c r="G94" s="5"/>
      <c r="H94" s="5"/>
      <c r="K94" s="14" t="s">
        <v>58</v>
      </c>
      <c r="L94" s="66">
        <f>(R94/D90)*100</f>
        <v>79.551263679380483</v>
      </c>
      <c r="P94" s="5"/>
      <c r="Q94" s="6" t="s">
        <v>3</v>
      </c>
      <c r="R94" s="11">
        <f>S94*T94</f>
        <v>6.2563680000000002</v>
      </c>
      <c r="S94" s="11">
        <v>302.24</v>
      </c>
      <c r="T94" s="31">
        <f>G88*0.9</f>
        <v>2.07E-2</v>
      </c>
    </row>
    <row r="95" spans="1:22" ht="17.25" x14ac:dyDescent="0.25">
      <c r="C95" s="5"/>
      <c r="D95" s="4"/>
      <c r="E95" s="4"/>
      <c r="F95" s="4"/>
      <c r="G95" s="5"/>
      <c r="H95" s="5"/>
      <c r="K95" s="7" t="s">
        <v>59</v>
      </c>
      <c r="L95" s="16">
        <f>(D90+I90+L90+P90+R90+V90)/R94</f>
        <v>11.030218810658196</v>
      </c>
      <c r="O95" s="5"/>
      <c r="P95" s="5"/>
      <c r="S95" s="69"/>
      <c r="T95" s="4"/>
    </row>
    <row r="96" spans="1:22" ht="17.25" x14ac:dyDescent="0.25">
      <c r="C96" s="5"/>
      <c r="D96" s="4"/>
      <c r="E96" s="4"/>
      <c r="F96" s="4"/>
      <c r="G96" s="5"/>
      <c r="H96" s="5"/>
      <c r="I96" s="5"/>
      <c r="K96" s="17" t="s">
        <v>60</v>
      </c>
      <c r="L96" s="18">
        <f>(D90+I90+L90)/R94</f>
        <v>2.8597435444973822</v>
      </c>
      <c r="O96" s="5"/>
      <c r="P96" s="5"/>
      <c r="S96" s="5"/>
    </row>
    <row r="97" spans="1:22" ht="17.25" x14ac:dyDescent="0.25">
      <c r="C97" s="5"/>
      <c r="D97" s="4"/>
      <c r="E97" s="4"/>
      <c r="F97" s="4"/>
      <c r="G97" s="5"/>
      <c r="H97" s="5"/>
      <c r="I97" s="5"/>
      <c r="K97" s="19" t="s">
        <v>61</v>
      </c>
      <c r="L97" s="20">
        <f>(P90+V90)/R94</f>
        <v>8.170475266160814</v>
      </c>
      <c r="M97" s="5"/>
      <c r="N97" s="115" t="s">
        <v>131</v>
      </c>
      <c r="O97" s="17">
        <f>G88/N88*1000</f>
        <v>0.4</v>
      </c>
      <c r="P97" s="5"/>
      <c r="U97" s="5"/>
      <c r="V97" s="5"/>
    </row>
    <row r="98" spans="1:22" x14ac:dyDescent="0.25">
      <c r="C98" s="8"/>
      <c r="D98"/>
      <c r="E98" s="4"/>
      <c r="F98" s="4"/>
      <c r="G98" s="5"/>
      <c r="H98" s="5"/>
      <c r="I98" s="5"/>
      <c r="K98" s="5"/>
      <c r="L98" s="5"/>
      <c r="M98" s="5"/>
      <c r="N98" s="5"/>
      <c r="O98" s="5"/>
      <c r="P98" s="5"/>
      <c r="Q98" s="5"/>
      <c r="R98" s="5"/>
      <c r="S98" s="5"/>
      <c r="T98" s="5"/>
      <c r="U98" s="5"/>
      <c r="V98" s="5"/>
    </row>
    <row r="99" spans="1:22" x14ac:dyDescent="0.25">
      <c r="B99" s="5"/>
      <c r="C99" s="8" t="s">
        <v>26</v>
      </c>
    </row>
    <row r="100" spans="1:22" ht="32.25" x14ac:dyDescent="0.25">
      <c r="C100" s="23" t="s">
        <v>13</v>
      </c>
      <c r="D100" s="26" t="s">
        <v>21</v>
      </c>
      <c r="E100" s="26" t="s">
        <v>32</v>
      </c>
      <c r="F100" s="23" t="s">
        <v>12</v>
      </c>
      <c r="G100" s="23" t="s">
        <v>15</v>
      </c>
      <c r="H100" s="24" t="s">
        <v>1</v>
      </c>
      <c r="I100" s="25" t="s">
        <v>25</v>
      </c>
      <c r="J100" s="23" t="s">
        <v>2</v>
      </c>
      <c r="K100" s="26" t="s">
        <v>32</v>
      </c>
      <c r="L100" s="26" t="s">
        <v>22</v>
      </c>
      <c r="M100" s="25" t="s">
        <v>7</v>
      </c>
      <c r="N100" s="25" t="s">
        <v>16</v>
      </c>
      <c r="O100" s="25" t="s">
        <v>17</v>
      </c>
      <c r="P100" s="25" t="s">
        <v>18</v>
      </c>
      <c r="Q100" s="26" t="s">
        <v>9</v>
      </c>
      <c r="R100" s="26" t="s">
        <v>23</v>
      </c>
      <c r="S100" s="25" t="s">
        <v>8</v>
      </c>
      <c r="T100" s="25" t="s">
        <v>19</v>
      </c>
      <c r="U100" s="25" t="s">
        <v>20</v>
      </c>
      <c r="V100" s="25" t="s">
        <v>24</v>
      </c>
    </row>
    <row r="101" spans="1:22" ht="30" x14ac:dyDescent="0.25">
      <c r="A101" t="s">
        <v>54</v>
      </c>
      <c r="C101" s="123" t="s">
        <v>132</v>
      </c>
      <c r="D101" s="10">
        <f>0.023*E101</f>
        <v>7.1477099999999991</v>
      </c>
      <c r="E101" s="10">
        <v>310.77</v>
      </c>
      <c r="F101" s="10">
        <v>1</v>
      </c>
      <c r="G101" s="29">
        <f>D101/E101</f>
        <v>2.3E-2</v>
      </c>
      <c r="H101" s="9" t="s">
        <v>36</v>
      </c>
      <c r="I101" s="77">
        <f>(G101*1.2)*249.09</f>
        <v>6.8748839999999998</v>
      </c>
      <c r="J101" s="10" t="s">
        <v>103</v>
      </c>
      <c r="K101" s="10">
        <v>108.21</v>
      </c>
      <c r="L101" s="99">
        <f>(G101*1.1)*K101</f>
        <v>2.7377130000000003</v>
      </c>
      <c r="M101" s="9" t="s">
        <v>30</v>
      </c>
      <c r="N101" s="9">
        <v>57.5</v>
      </c>
      <c r="O101" s="9">
        <v>0.88900000000000001</v>
      </c>
      <c r="P101" s="13">
        <f>N101*O101</f>
        <v>51.1175</v>
      </c>
      <c r="Q101" s="10"/>
      <c r="R101" s="10"/>
      <c r="S101" s="9"/>
      <c r="T101" s="9"/>
      <c r="U101" s="9"/>
      <c r="V101" s="13">
        <f>T101*U101</f>
        <v>0</v>
      </c>
    </row>
    <row r="102" spans="1:22" x14ac:dyDescent="0.25">
      <c r="C102" s="10" t="s">
        <v>34</v>
      </c>
      <c r="D102" s="10">
        <f>E102*G102</f>
        <v>2.984664</v>
      </c>
      <c r="E102" s="10">
        <v>108.14</v>
      </c>
      <c r="F102" s="10">
        <v>1.2</v>
      </c>
      <c r="G102" s="29">
        <f>G101*F102</f>
        <v>2.76E-2</v>
      </c>
      <c r="H102" s="1" t="s">
        <v>102</v>
      </c>
      <c r="I102" s="1">
        <f>(G101*0.1)*180.19</f>
        <v>0.414437</v>
      </c>
      <c r="J102" s="10"/>
      <c r="K102" s="10"/>
      <c r="L102" s="99"/>
      <c r="M102" s="1"/>
      <c r="N102" s="3"/>
      <c r="O102" s="3"/>
      <c r="P102" s="13">
        <f t="shared" ref="P102" si="5">N102*O102</f>
        <v>0</v>
      </c>
      <c r="Q102" s="10"/>
      <c r="R102" s="10"/>
      <c r="S102" s="9"/>
      <c r="T102" s="9"/>
      <c r="U102" s="9"/>
      <c r="V102" s="13">
        <f>T102*U102</f>
        <v>0</v>
      </c>
    </row>
    <row r="103" spans="1:22" x14ac:dyDescent="0.25">
      <c r="C103" s="12" t="s">
        <v>4</v>
      </c>
      <c r="D103" s="13">
        <f>SUM(D101:D102)</f>
        <v>10.132373999999999</v>
      </c>
      <c r="E103" s="13">
        <f>SUM(E101:E102)</f>
        <v>418.90999999999997</v>
      </c>
      <c r="F103" s="12"/>
      <c r="G103" s="29">
        <f>SUM(G101:G102)</f>
        <v>5.0599999999999999E-2</v>
      </c>
      <c r="I103" s="118">
        <f>SUM(I101:I102)</f>
        <v>7.2893210000000002</v>
      </c>
      <c r="L103" s="105">
        <f>SUM(L101:L102)</f>
        <v>2.7377130000000003</v>
      </c>
      <c r="P103" s="32">
        <f>SUM(P101:P102)</f>
        <v>51.1175</v>
      </c>
      <c r="R103" s="32">
        <f>SUM(R101:R102)</f>
        <v>0</v>
      </c>
      <c r="V103" s="32">
        <f>SUM(V101:V102)</f>
        <v>0</v>
      </c>
    </row>
    <row r="104" spans="1:22" x14ac:dyDescent="0.25">
      <c r="C104" s="5"/>
      <c r="D104" s="4"/>
      <c r="E104" s="4"/>
      <c r="F104" s="4"/>
      <c r="G104" s="5"/>
      <c r="H104" s="5"/>
      <c r="I104" s="5"/>
      <c r="M104" s="5"/>
      <c r="N104" s="5"/>
      <c r="O104" s="5"/>
      <c r="P104" s="5"/>
      <c r="Q104" s="5"/>
      <c r="R104" s="5"/>
      <c r="S104" s="5"/>
      <c r="T104" s="5"/>
      <c r="U104" s="5"/>
      <c r="V104" s="5"/>
    </row>
    <row r="105" spans="1:22" x14ac:dyDescent="0.25">
      <c r="C105" s="5"/>
      <c r="D105" s="4"/>
      <c r="E105" s="4"/>
      <c r="F105" s="4"/>
      <c r="G105" s="5"/>
      <c r="H105" s="5"/>
      <c r="K105" s="14" t="s">
        <v>56</v>
      </c>
      <c r="L105" s="66">
        <f>(T107/G101)*100</f>
        <v>90</v>
      </c>
      <c r="O105" s="5"/>
      <c r="P105" s="5"/>
      <c r="Q105" s="5"/>
      <c r="R105" s="5"/>
      <c r="S105" s="5"/>
    </row>
    <row r="106" spans="1:22" x14ac:dyDescent="0.25">
      <c r="C106" s="5"/>
      <c r="D106" s="4"/>
      <c r="E106" s="4"/>
      <c r="F106" s="4"/>
      <c r="G106" s="5"/>
      <c r="H106" s="5"/>
      <c r="K106" s="7" t="s">
        <v>57</v>
      </c>
      <c r="L106" s="65">
        <f>(S107/(E103)*100)</f>
        <v>95.700747177197968</v>
      </c>
      <c r="R106" s="6" t="s">
        <v>10</v>
      </c>
      <c r="S106" s="6" t="s">
        <v>11</v>
      </c>
      <c r="T106" s="6" t="s">
        <v>0</v>
      </c>
    </row>
    <row r="107" spans="1:22" x14ac:dyDescent="0.25">
      <c r="C107" s="5"/>
      <c r="D107" s="4"/>
      <c r="E107" s="4"/>
      <c r="F107" s="4"/>
      <c r="G107" s="5"/>
      <c r="H107" s="5"/>
      <c r="K107" s="14" t="s">
        <v>58</v>
      </c>
      <c r="L107" s="66">
        <f>(R107/D103)*100</f>
        <v>81.902128760742556</v>
      </c>
      <c r="P107" s="5"/>
      <c r="Q107" s="6" t="s">
        <v>3</v>
      </c>
      <c r="R107" s="11">
        <f>S107*T107</f>
        <v>8.2986299999999993</v>
      </c>
      <c r="S107" s="11">
        <v>400.9</v>
      </c>
      <c r="T107" s="31">
        <f>G101*0.9</f>
        <v>2.07E-2</v>
      </c>
    </row>
    <row r="108" spans="1:22" ht="17.25" x14ac:dyDescent="0.25">
      <c r="C108" s="5"/>
      <c r="D108" s="4"/>
      <c r="E108" s="4"/>
      <c r="F108" s="4"/>
      <c r="G108" s="5"/>
      <c r="H108" s="5"/>
      <c r="K108" s="7" t="s">
        <v>59</v>
      </c>
      <c r="L108" s="16">
        <f>(D103+I103+L103+P103+R103+V103)/R107</f>
        <v>8.5889969790194289</v>
      </c>
      <c r="O108" s="5"/>
      <c r="P108" s="5"/>
      <c r="S108" s="69"/>
      <c r="T108" s="4"/>
    </row>
    <row r="109" spans="1:22" ht="17.25" x14ac:dyDescent="0.25">
      <c r="C109" s="5"/>
      <c r="D109" s="4"/>
      <c r="E109" s="4"/>
      <c r="F109" s="4"/>
      <c r="G109" s="5"/>
      <c r="H109" s="5"/>
      <c r="I109" s="5"/>
      <c r="K109" s="17" t="s">
        <v>60</v>
      </c>
      <c r="L109" s="18">
        <f>(D103+I103+L103)/R107</f>
        <v>2.4292453091654886</v>
      </c>
      <c r="O109" s="5"/>
      <c r="P109" s="5"/>
      <c r="S109" s="5"/>
    </row>
    <row r="110" spans="1:22" ht="17.25" x14ac:dyDescent="0.25">
      <c r="C110" s="5"/>
      <c r="D110" s="4"/>
      <c r="E110" s="4"/>
      <c r="F110" s="4"/>
      <c r="G110" s="5"/>
      <c r="H110" s="5"/>
      <c r="I110" s="5"/>
      <c r="K110" s="19" t="s">
        <v>61</v>
      </c>
      <c r="L110" s="20">
        <f>(P103+V103)/R107</f>
        <v>6.1597516698539403</v>
      </c>
      <c r="M110" s="5"/>
      <c r="N110" s="115" t="s">
        <v>131</v>
      </c>
      <c r="O110" s="17">
        <f>G101/N101*1000</f>
        <v>0.4</v>
      </c>
      <c r="P110" s="5"/>
      <c r="U110" s="5"/>
      <c r="V110" s="5"/>
    </row>
    <row r="111" spans="1:22" x14ac:dyDescent="0.25">
      <c r="C111" s="8"/>
      <c r="D111"/>
      <c r="E111" s="4"/>
      <c r="F111" s="4"/>
      <c r="G111" s="5"/>
      <c r="H111" s="5"/>
      <c r="I111" s="5"/>
      <c r="K111" s="5"/>
      <c r="L111" s="5"/>
      <c r="M111" s="5"/>
      <c r="N111" s="5"/>
      <c r="O111" s="5"/>
      <c r="P111" s="5"/>
      <c r="Q111" s="5"/>
      <c r="R111" s="5"/>
      <c r="S111" s="5"/>
      <c r="T111" s="5"/>
      <c r="U111" s="5"/>
      <c r="V111" s="5"/>
    </row>
    <row r="112" spans="1:22" x14ac:dyDescent="0.25">
      <c r="B112" s="5"/>
      <c r="C112" s="8" t="s">
        <v>26</v>
      </c>
    </row>
    <row r="113" spans="1:22" ht="32.25" x14ac:dyDescent="0.25">
      <c r="C113" s="23" t="s">
        <v>13</v>
      </c>
      <c r="D113" s="26" t="s">
        <v>21</v>
      </c>
      <c r="E113" s="26" t="s">
        <v>32</v>
      </c>
      <c r="F113" s="23" t="s">
        <v>12</v>
      </c>
      <c r="G113" s="23" t="s">
        <v>15</v>
      </c>
      <c r="H113" s="24" t="s">
        <v>1</v>
      </c>
      <c r="I113" s="25" t="s">
        <v>25</v>
      </c>
      <c r="J113" s="23" t="s">
        <v>2</v>
      </c>
      <c r="K113" s="26" t="s">
        <v>32</v>
      </c>
      <c r="L113" s="26" t="s">
        <v>22</v>
      </c>
      <c r="M113" s="25" t="s">
        <v>7</v>
      </c>
      <c r="N113" s="25" t="s">
        <v>16</v>
      </c>
      <c r="O113" s="25" t="s">
        <v>17</v>
      </c>
      <c r="P113" s="25" t="s">
        <v>18</v>
      </c>
      <c r="Q113" s="26" t="s">
        <v>9</v>
      </c>
      <c r="R113" s="26" t="s">
        <v>23</v>
      </c>
      <c r="S113" s="25" t="s">
        <v>8</v>
      </c>
      <c r="T113" s="25" t="s">
        <v>19</v>
      </c>
      <c r="U113" s="25" t="s">
        <v>20</v>
      </c>
      <c r="V113" s="25" t="s">
        <v>24</v>
      </c>
    </row>
    <row r="114" spans="1:22" x14ac:dyDescent="0.25">
      <c r="A114" t="s">
        <v>55</v>
      </c>
      <c r="C114" s="121" t="s">
        <v>50</v>
      </c>
      <c r="D114" s="10">
        <f>0.023*E114</f>
        <v>10.131499999999999</v>
      </c>
      <c r="E114" s="10">
        <v>440.5</v>
      </c>
      <c r="F114" s="10">
        <v>1</v>
      </c>
      <c r="G114" s="29">
        <f>D114/E114</f>
        <v>2.2999999999999996E-2</v>
      </c>
      <c r="H114" s="9" t="s">
        <v>36</v>
      </c>
      <c r="I114" s="77">
        <f>(G114*1.2)*249.09</f>
        <v>6.8748839999999989</v>
      </c>
      <c r="J114" s="10" t="s">
        <v>103</v>
      </c>
      <c r="K114" s="10">
        <v>108.21</v>
      </c>
      <c r="L114" s="99">
        <f>(G114*1.1)*K114</f>
        <v>2.7377129999999994</v>
      </c>
      <c r="M114" s="9" t="s">
        <v>30</v>
      </c>
      <c r="N114" s="9">
        <v>57.5</v>
      </c>
      <c r="O114" s="9">
        <v>0.88900000000000001</v>
      </c>
      <c r="P114" s="13">
        <f>N114*O114</f>
        <v>51.1175</v>
      </c>
      <c r="Q114" s="10"/>
      <c r="R114" s="10"/>
      <c r="S114" s="9"/>
      <c r="T114" s="9"/>
      <c r="U114" s="9"/>
      <c r="V114" s="13">
        <f>T114*U114</f>
        <v>0</v>
      </c>
    </row>
    <row r="115" spans="1:22" x14ac:dyDescent="0.25">
      <c r="C115" s="10" t="s">
        <v>34</v>
      </c>
      <c r="D115" s="10">
        <f>E115*G115</f>
        <v>2.9846639999999995</v>
      </c>
      <c r="E115" s="10">
        <v>108.14</v>
      </c>
      <c r="F115" s="10">
        <v>1.2</v>
      </c>
      <c r="G115" s="29">
        <f>G114*F115</f>
        <v>2.7599999999999996E-2</v>
      </c>
      <c r="H115" s="1" t="s">
        <v>102</v>
      </c>
      <c r="I115" s="1">
        <f>(G114*0.1)*180.19</f>
        <v>0.41443699999999989</v>
      </c>
      <c r="J115" s="10"/>
      <c r="K115" s="10"/>
      <c r="L115" s="99"/>
      <c r="M115" s="1"/>
      <c r="N115" s="3"/>
      <c r="O115" s="3"/>
      <c r="P115" s="13">
        <f t="shared" ref="P115" si="6">N115*O115</f>
        <v>0</v>
      </c>
      <c r="Q115" s="10"/>
      <c r="R115" s="10"/>
      <c r="S115" s="9"/>
      <c r="T115" s="9"/>
      <c r="U115" s="9"/>
      <c r="V115" s="13">
        <f>T115*U115</f>
        <v>0</v>
      </c>
    </row>
    <row r="116" spans="1:22" x14ac:dyDescent="0.25">
      <c r="C116" s="12" t="s">
        <v>4</v>
      </c>
      <c r="D116" s="13">
        <f>SUM(D114:D115)</f>
        <v>13.116163999999998</v>
      </c>
      <c r="E116" s="13">
        <f>SUM(E114:E115)</f>
        <v>548.64</v>
      </c>
      <c r="F116" s="12"/>
      <c r="G116" s="29">
        <f>SUM(G114:G115)</f>
        <v>5.0599999999999992E-2</v>
      </c>
      <c r="I116" s="118">
        <f>SUM(I114:I115)</f>
        <v>7.2893209999999984</v>
      </c>
      <c r="L116" s="105">
        <f>SUM(L114:L115)</f>
        <v>2.7377129999999994</v>
      </c>
      <c r="P116" s="32">
        <f>SUM(P114:P115)</f>
        <v>51.1175</v>
      </c>
      <c r="R116" s="32">
        <f>SUM(R114:R115)</f>
        <v>0</v>
      </c>
      <c r="V116" s="32">
        <f>SUM(V114:V115)</f>
        <v>0</v>
      </c>
    </row>
    <row r="117" spans="1:22" x14ac:dyDescent="0.25">
      <c r="C117" s="5"/>
      <c r="D117" s="4"/>
      <c r="E117" s="4"/>
      <c r="F117" s="4"/>
      <c r="G117" s="5"/>
      <c r="H117" s="5"/>
      <c r="I117" s="5"/>
      <c r="M117" s="5"/>
      <c r="N117" s="5"/>
      <c r="O117" s="5"/>
      <c r="P117" s="5"/>
      <c r="Q117" s="5"/>
      <c r="R117" s="5"/>
      <c r="S117" s="5"/>
      <c r="T117" s="5"/>
      <c r="U117" s="5"/>
      <c r="V117" s="5"/>
    </row>
    <row r="118" spans="1:22" x14ac:dyDescent="0.25">
      <c r="C118" s="5"/>
      <c r="D118" s="4"/>
      <c r="E118" s="4"/>
      <c r="F118" s="4"/>
      <c r="G118" s="5"/>
      <c r="H118" s="5"/>
      <c r="K118" s="14" t="s">
        <v>56</v>
      </c>
      <c r="L118" s="66">
        <f>(T120/G114)*100</f>
        <v>90</v>
      </c>
      <c r="O118" s="5"/>
      <c r="P118" s="5"/>
      <c r="Q118" s="5"/>
      <c r="R118" s="5"/>
      <c r="S118" s="5"/>
    </row>
    <row r="119" spans="1:22" x14ac:dyDescent="0.25">
      <c r="C119" s="5"/>
      <c r="D119" s="4"/>
      <c r="E119" s="4"/>
      <c r="F119" s="4"/>
      <c r="G119" s="5"/>
      <c r="H119" s="5"/>
      <c r="K119" s="7" t="s">
        <v>57</v>
      </c>
      <c r="L119" s="65">
        <f>(S120/(E116)*100)</f>
        <v>96.715514727325754</v>
      </c>
      <c r="R119" s="6" t="s">
        <v>10</v>
      </c>
      <c r="S119" s="6" t="s">
        <v>11</v>
      </c>
      <c r="T119" s="6" t="s">
        <v>0</v>
      </c>
    </row>
    <row r="120" spans="1:22" x14ac:dyDescent="0.25">
      <c r="C120" s="5"/>
      <c r="D120" s="4"/>
      <c r="E120" s="4"/>
      <c r="F120" s="4"/>
      <c r="G120" s="5"/>
      <c r="H120" s="5"/>
      <c r="K120" s="14" t="s">
        <v>58</v>
      </c>
      <c r="L120" s="66">
        <f>(R120/D116)*100</f>
        <v>83.742731487651426</v>
      </c>
      <c r="P120" s="5"/>
      <c r="Q120" s="6" t="s">
        <v>3</v>
      </c>
      <c r="R120" s="11">
        <f>S120*T120</f>
        <v>10.983833999999998</v>
      </c>
      <c r="S120" s="11">
        <v>530.62</v>
      </c>
      <c r="T120" s="31">
        <f>G114*0.9</f>
        <v>2.0699999999999996E-2</v>
      </c>
    </row>
    <row r="121" spans="1:22" ht="17.25" x14ac:dyDescent="0.25">
      <c r="C121" s="5"/>
      <c r="D121" s="4"/>
      <c r="E121" s="4"/>
      <c r="F121" s="4"/>
      <c r="G121" s="5"/>
      <c r="H121" s="5"/>
      <c r="K121" s="7" t="s">
        <v>59</v>
      </c>
      <c r="L121" s="16">
        <f>(D116+I116+L116+P116+R116+V116)/R120</f>
        <v>6.760908622617567</v>
      </c>
      <c r="O121" s="5"/>
      <c r="P121" s="5"/>
      <c r="S121" s="69"/>
      <c r="T121" s="4"/>
    </row>
    <row r="122" spans="1:22" ht="17.25" x14ac:dyDescent="0.25">
      <c r="C122" s="5"/>
      <c r="D122" s="4"/>
      <c r="E122" s="4"/>
      <c r="F122" s="4"/>
      <c r="G122" s="5"/>
      <c r="H122" s="5"/>
      <c r="I122" s="5"/>
      <c r="K122" s="17" t="s">
        <v>60</v>
      </c>
      <c r="L122" s="18">
        <f>(D116+I116+L116)/R120</f>
        <v>2.1070236494834136</v>
      </c>
      <c r="O122" s="5"/>
      <c r="P122" s="5"/>
      <c r="S122" s="5"/>
    </row>
    <row r="123" spans="1:22" ht="17.25" x14ac:dyDescent="0.25">
      <c r="C123" s="5"/>
      <c r="D123" s="4"/>
      <c r="E123" s="4"/>
      <c r="F123" s="4"/>
      <c r="G123" s="5"/>
      <c r="H123" s="5"/>
      <c r="I123" s="5"/>
      <c r="K123" s="19" t="s">
        <v>61</v>
      </c>
      <c r="L123" s="20">
        <f>(P116+V116)/R120</f>
        <v>4.6538849731341543</v>
      </c>
      <c r="M123" s="5"/>
      <c r="N123" s="115" t="s">
        <v>131</v>
      </c>
      <c r="O123" s="17">
        <f>G114/N114*1000</f>
        <v>0.39999999999999991</v>
      </c>
      <c r="P123" s="5"/>
      <c r="U123" s="5"/>
      <c r="V123" s="5"/>
    </row>
    <row r="124" spans="1:22" x14ac:dyDescent="0.25">
      <c r="C124" s="8"/>
      <c r="D124"/>
      <c r="E124" s="4"/>
      <c r="F124" s="4"/>
      <c r="G124" s="5"/>
      <c r="H124" s="5"/>
      <c r="I124" s="5"/>
      <c r="K124" s="5"/>
      <c r="L124" s="5"/>
      <c r="M124" s="5"/>
      <c r="N124" s="5"/>
      <c r="O124" s="5"/>
      <c r="P124" s="5"/>
      <c r="Q124" s="5"/>
      <c r="R124" s="5"/>
      <c r="S124" s="5"/>
      <c r="T124" s="5"/>
      <c r="U124" s="5"/>
      <c r="V124" s="5"/>
    </row>
    <row r="125" spans="1:22" x14ac:dyDescent="0.25">
      <c r="C125" s="8"/>
      <c r="D125"/>
      <c r="E125" s="4"/>
      <c r="F125" s="4"/>
      <c r="G125" s="5"/>
      <c r="H125" s="5"/>
      <c r="I125" s="5"/>
      <c r="M125" s="5"/>
      <c r="N125" s="5"/>
      <c r="O125" s="5"/>
      <c r="P125" s="5"/>
      <c r="Q125" s="5"/>
      <c r="R125" s="5"/>
      <c r="S125" s="5"/>
      <c r="T125" s="5"/>
      <c r="U125" s="5"/>
      <c r="V125" s="5"/>
    </row>
    <row r="126" spans="1:22" s="41" customFormat="1" x14ac:dyDescent="0.25">
      <c r="A126" s="40" t="s">
        <v>126</v>
      </c>
      <c r="D126" s="42"/>
      <c r="E126" s="42"/>
      <c r="F126" s="42"/>
    </row>
    <row r="127" spans="1:22" x14ac:dyDescent="0.25">
      <c r="B127" s="5"/>
      <c r="C127" s="8" t="s">
        <v>26</v>
      </c>
    </row>
    <row r="128" spans="1:22" ht="32.25" x14ac:dyDescent="0.25">
      <c r="C128" s="23" t="s">
        <v>13</v>
      </c>
      <c r="D128" s="26" t="s">
        <v>21</v>
      </c>
      <c r="E128" s="26" t="s">
        <v>32</v>
      </c>
      <c r="F128" s="23" t="s">
        <v>12</v>
      </c>
      <c r="G128" s="23" t="s">
        <v>15</v>
      </c>
      <c r="H128" s="24" t="s">
        <v>1</v>
      </c>
      <c r="I128" s="25" t="s">
        <v>25</v>
      </c>
      <c r="J128" s="23" t="s">
        <v>2</v>
      </c>
      <c r="K128" s="26" t="s">
        <v>32</v>
      </c>
      <c r="L128" s="26" t="s">
        <v>22</v>
      </c>
      <c r="M128" s="25" t="s">
        <v>7</v>
      </c>
      <c r="N128" s="25" t="s">
        <v>16</v>
      </c>
      <c r="O128" s="25" t="s">
        <v>17</v>
      </c>
      <c r="P128" s="25" t="s">
        <v>18</v>
      </c>
      <c r="Q128" s="26" t="s">
        <v>9</v>
      </c>
      <c r="R128" s="26" t="s">
        <v>23</v>
      </c>
      <c r="S128" s="25" t="s">
        <v>8</v>
      </c>
      <c r="T128" s="25" t="s">
        <v>19</v>
      </c>
      <c r="U128" s="25" t="s">
        <v>20</v>
      </c>
      <c r="V128" s="25" t="s">
        <v>24</v>
      </c>
    </row>
    <row r="129" spans="1:22" x14ac:dyDescent="0.25">
      <c r="A129" t="s">
        <v>51</v>
      </c>
      <c r="C129" s="121" t="s">
        <v>28</v>
      </c>
      <c r="D129" s="10">
        <f>0.023*E129</f>
        <v>2.8087599999999999</v>
      </c>
      <c r="E129" s="10">
        <v>122.12</v>
      </c>
      <c r="F129" s="10">
        <v>1</v>
      </c>
      <c r="G129" s="12">
        <f>D129/E129</f>
        <v>2.3E-2</v>
      </c>
      <c r="H129" s="9" t="s">
        <v>36</v>
      </c>
      <c r="I129" s="77">
        <f>(G129*1.2)*249.09</f>
        <v>6.8748839999999998</v>
      </c>
      <c r="J129" s="10" t="s">
        <v>103</v>
      </c>
      <c r="K129" s="10">
        <v>108.21</v>
      </c>
      <c r="L129" s="99">
        <f>(G129*1.1)*K129</f>
        <v>2.7377130000000003</v>
      </c>
      <c r="M129" s="9" t="s">
        <v>30</v>
      </c>
      <c r="N129" s="9">
        <v>28.75</v>
      </c>
      <c r="O129" s="9">
        <v>0.88900000000000001</v>
      </c>
      <c r="P129" s="13">
        <f>N129*O129</f>
        <v>25.55875</v>
      </c>
      <c r="Q129" s="10"/>
      <c r="R129" s="10"/>
      <c r="S129" s="9"/>
      <c r="T129" s="9"/>
      <c r="U129" s="9"/>
      <c r="V129" s="13">
        <f>T129*U129</f>
        <v>0</v>
      </c>
    </row>
    <row r="130" spans="1:22" x14ac:dyDescent="0.25">
      <c r="C130" s="10" t="s">
        <v>34</v>
      </c>
      <c r="D130" s="10">
        <f>E130*G130</f>
        <v>2.984664</v>
      </c>
      <c r="E130" s="10">
        <v>108.14</v>
      </c>
      <c r="F130" s="10">
        <v>1.2</v>
      </c>
      <c r="G130" s="12">
        <f>G129*F130</f>
        <v>2.76E-2</v>
      </c>
      <c r="H130" s="1" t="s">
        <v>102</v>
      </c>
      <c r="I130" s="1">
        <f>(G129*0.1)*180.19</f>
        <v>0.414437</v>
      </c>
      <c r="J130" s="10"/>
      <c r="K130" s="10"/>
      <c r="L130" s="99"/>
      <c r="M130" s="1"/>
      <c r="N130" s="3"/>
      <c r="O130" s="3"/>
      <c r="P130" s="13">
        <f t="shared" ref="P130" si="7">N130*O130</f>
        <v>0</v>
      </c>
      <c r="Q130" s="10"/>
      <c r="R130" s="10"/>
      <c r="S130" s="9"/>
      <c r="T130" s="9"/>
      <c r="U130" s="9"/>
      <c r="V130" s="13">
        <f>T130*U130</f>
        <v>0</v>
      </c>
    </row>
    <row r="131" spans="1:22" x14ac:dyDescent="0.25">
      <c r="C131" s="12" t="s">
        <v>4</v>
      </c>
      <c r="D131" s="13">
        <f>SUM(D129:D130)</f>
        <v>5.7934239999999999</v>
      </c>
      <c r="E131" s="13">
        <f>SUM(E129:E130)</f>
        <v>230.26</v>
      </c>
      <c r="F131" s="12"/>
      <c r="G131" s="12">
        <f>SUM(G129:G130)</f>
        <v>5.0599999999999999E-2</v>
      </c>
      <c r="I131" s="118">
        <f>SUM(I129:I130)</f>
        <v>7.2893210000000002</v>
      </c>
      <c r="L131" s="105">
        <f>SUM(L129:L130)</f>
        <v>2.7377130000000003</v>
      </c>
      <c r="P131" s="32">
        <f>SUM(P129:P130)</f>
        <v>25.55875</v>
      </c>
      <c r="R131" s="32">
        <f>SUM(R129:R130)</f>
        <v>0</v>
      </c>
      <c r="V131" s="32">
        <f>SUM(V129:V130)</f>
        <v>0</v>
      </c>
    </row>
    <row r="132" spans="1:22" x14ac:dyDescent="0.25">
      <c r="C132" s="5"/>
      <c r="D132" s="4"/>
      <c r="E132" s="4"/>
      <c r="F132" s="4"/>
      <c r="G132" s="5"/>
      <c r="H132" s="5"/>
      <c r="I132" s="5"/>
      <c r="M132" s="5"/>
      <c r="N132" s="5"/>
      <c r="O132" s="5"/>
      <c r="P132" s="5"/>
      <c r="Q132" s="5"/>
      <c r="R132" s="5"/>
      <c r="S132" s="5"/>
      <c r="T132" s="5"/>
      <c r="U132" s="5"/>
      <c r="V132" s="5"/>
    </row>
    <row r="133" spans="1:22" x14ac:dyDescent="0.25">
      <c r="C133" s="5"/>
      <c r="D133" s="4"/>
      <c r="E133" s="4"/>
      <c r="F133" s="4"/>
      <c r="G133" s="5"/>
      <c r="H133" s="5"/>
      <c r="K133" s="14" t="s">
        <v>56</v>
      </c>
      <c r="L133" s="66">
        <f>(T135/G129)*100</f>
        <v>80</v>
      </c>
      <c r="O133" s="5"/>
      <c r="P133" s="5"/>
      <c r="Q133" s="5"/>
      <c r="R133" s="5"/>
      <c r="S133" s="5"/>
    </row>
    <row r="134" spans="1:22" x14ac:dyDescent="0.25">
      <c r="C134" s="5"/>
      <c r="D134" s="4"/>
      <c r="E134" s="4"/>
      <c r="F134" s="4"/>
      <c r="G134" s="5"/>
      <c r="H134" s="5"/>
      <c r="K134" s="7" t="s">
        <v>57</v>
      </c>
      <c r="L134" s="65">
        <f>(S135/(E131)*100)</f>
        <v>92.178407018153393</v>
      </c>
      <c r="R134" s="6" t="s">
        <v>10</v>
      </c>
      <c r="S134" s="6" t="s">
        <v>11</v>
      </c>
      <c r="T134" s="6" t="s">
        <v>0</v>
      </c>
    </row>
    <row r="135" spans="1:22" x14ac:dyDescent="0.25">
      <c r="C135" s="5"/>
      <c r="D135" s="4"/>
      <c r="E135" s="4"/>
      <c r="F135" s="4"/>
      <c r="G135" s="5"/>
      <c r="H135" s="5"/>
      <c r="K135" s="14" t="s">
        <v>58</v>
      </c>
      <c r="L135" s="66">
        <f>(R135/D131)*100</f>
        <v>67.410912786635322</v>
      </c>
      <c r="P135" s="5"/>
      <c r="Q135" s="6" t="s">
        <v>3</v>
      </c>
      <c r="R135" s="11">
        <f>S135*T135</f>
        <v>3.9053999999999998</v>
      </c>
      <c r="S135" s="11">
        <v>212.25</v>
      </c>
      <c r="T135" s="31">
        <f>G129*0.8</f>
        <v>1.84E-2</v>
      </c>
    </row>
    <row r="136" spans="1:22" ht="17.25" x14ac:dyDescent="0.25">
      <c r="C136" s="5"/>
      <c r="D136" s="4"/>
      <c r="E136" s="4"/>
      <c r="F136" s="4"/>
      <c r="G136" s="5"/>
      <c r="H136" s="5"/>
      <c r="K136" s="7" t="s">
        <v>59</v>
      </c>
      <c r="L136" s="16">
        <f>(D131+I131+L131+P131+R131+V131)/R135</f>
        <v>10.595382803297998</v>
      </c>
      <c r="O136" s="5"/>
      <c r="P136" s="5"/>
      <c r="S136" s="69"/>
      <c r="T136" s="4"/>
    </row>
    <row r="137" spans="1:22" ht="17.25" x14ac:dyDescent="0.25">
      <c r="C137" s="5"/>
      <c r="D137" s="4"/>
      <c r="E137" s="4"/>
      <c r="F137" s="4"/>
      <c r="G137" s="5"/>
      <c r="H137" s="5"/>
      <c r="I137" s="5"/>
      <c r="K137" s="17" t="s">
        <v>60</v>
      </c>
      <c r="L137" s="18">
        <f>(D131+I131+L131)/R135</f>
        <v>4.0509187279151941</v>
      </c>
      <c r="O137" s="5"/>
      <c r="P137" s="5"/>
      <c r="S137" s="5"/>
    </row>
    <row r="138" spans="1:22" ht="17.25" x14ac:dyDescent="0.25">
      <c r="C138" s="5"/>
      <c r="D138" s="4"/>
      <c r="E138" s="4"/>
      <c r="F138" s="4"/>
      <c r="G138" s="5"/>
      <c r="H138" s="5"/>
      <c r="I138" s="5"/>
      <c r="K138" s="19" t="s">
        <v>61</v>
      </c>
      <c r="L138" s="20">
        <f>(P131+V131)/R135</f>
        <v>6.5444640753828036</v>
      </c>
      <c r="M138" s="5"/>
      <c r="N138" s="115" t="s">
        <v>131</v>
      </c>
      <c r="O138" s="17">
        <f>G129/N129*1000</f>
        <v>0.8</v>
      </c>
      <c r="P138" s="5"/>
      <c r="U138" s="5"/>
      <c r="V138" s="5"/>
    </row>
    <row r="139" spans="1:22" x14ac:dyDescent="0.25">
      <c r="C139" s="8"/>
      <c r="D139"/>
      <c r="E139" s="4"/>
      <c r="F139" s="4"/>
      <c r="G139" s="5"/>
      <c r="H139" s="5"/>
      <c r="I139" s="5"/>
      <c r="K139" s="5"/>
      <c r="L139" s="5"/>
      <c r="M139" s="5"/>
      <c r="N139" s="5"/>
      <c r="O139" s="5"/>
      <c r="P139" s="5"/>
      <c r="Q139" s="5"/>
      <c r="R139" s="5"/>
      <c r="S139" s="5"/>
      <c r="T139" s="5"/>
      <c r="U139" s="5"/>
      <c r="V139" s="5"/>
    </row>
    <row r="140" spans="1:22" x14ac:dyDescent="0.25">
      <c r="B140" s="8"/>
      <c r="C140" s="8" t="s">
        <v>26</v>
      </c>
    </row>
    <row r="141" spans="1:22" ht="32.25" x14ac:dyDescent="0.25">
      <c r="C141" s="23" t="s">
        <v>13</v>
      </c>
      <c r="D141" s="26" t="s">
        <v>21</v>
      </c>
      <c r="E141" s="26" t="s">
        <v>32</v>
      </c>
      <c r="F141" s="23" t="s">
        <v>12</v>
      </c>
      <c r="G141" s="23" t="s">
        <v>15</v>
      </c>
      <c r="H141" s="24" t="s">
        <v>1</v>
      </c>
      <c r="I141" s="25" t="s">
        <v>25</v>
      </c>
      <c r="J141" s="23" t="s">
        <v>2</v>
      </c>
      <c r="K141" s="26" t="s">
        <v>32</v>
      </c>
      <c r="L141" s="26" t="s">
        <v>22</v>
      </c>
      <c r="M141" s="25" t="s">
        <v>7</v>
      </c>
      <c r="N141" s="25" t="s">
        <v>16</v>
      </c>
      <c r="O141" s="25" t="s">
        <v>17</v>
      </c>
      <c r="P141" s="25" t="s">
        <v>18</v>
      </c>
      <c r="Q141" s="26" t="s">
        <v>9</v>
      </c>
      <c r="R141" s="26" t="s">
        <v>23</v>
      </c>
      <c r="S141" s="25" t="s">
        <v>8</v>
      </c>
      <c r="T141" s="25" t="s">
        <v>19</v>
      </c>
      <c r="U141" s="25" t="s">
        <v>20</v>
      </c>
      <c r="V141" s="25" t="s">
        <v>24</v>
      </c>
    </row>
    <row r="142" spans="1:22" x14ac:dyDescent="0.25">
      <c r="A142" t="s">
        <v>52</v>
      </c>
      <c r="C142" s="121" t="s">
        <v>33</v>
      </c>
      <c r="D142" s="10">
        <f>0.023*E142</f>
        <v>3.6011099999999998</v>
      </c>
      <c r="E142" s="10">
        <v>156.57</v>
      </c>
      <c r="F142" s="10">
        <v>1</v>
      </c>
      <c r="G142" s="29">
        <f>D142/E142</f>
        <v>2.3E-2</v>
      </c>
      <c r="H142" s="9" t="s">
        <v>36</v>
      </c>
      <c r="I142" s="77">
        <f>(G142*1.2)*249.09</f>
        <v>6.8748839999999998</v>
      </c>
      <c r="J142" s="10" t="s">
        <v>103</v>
      </c>
      <c r="K142" s="10">
        <v>108.21</v>
      </c>
      <c r="L142" s="99">
        <f>(G142*1.1)*K142</f>
        <v>2.7377130000000003</v>
      </c>
      <c r="M142" s="9" t="s">
        <v>30</v>
      </c>
      <c r="N142" s="9">
        <v>28.75</v>
      </c>
      <c r="O142" s="9">
        <v>0.88900000000000001</v>
      </c>
      <c r="P142" s="13">
        <f>N142*O142</f>
        <v>25.55875</v>
      </c>
      <c r="Q142" s="10"/>
      <c r="R142" s="10"/>
      <c r="S142" s="9"/>
      <c r="T142" s="9"/>
      <c r="U142" s="9"/>
      <c r="V142" s="13">
        <f>T142*U142</f>
        <v>0</v>
      </c>
    </row>
    <row r="143" spans="1:22" x14ac:dyDescent="0.25">
      <c r="C143" s="10" t="s">
        <v>34</v>
      </c>
      <c r="D143" s="10">
        <f>E143*G143</f>
        <v>2.984664</v>
      </c>
      <c r="E143" s="10">
        <v>108.14</v>
      </c>
      <c r="F143" s="10">
        <v>1.2</v>
      </c>
      <c r="G143" s="29">
        <f>G142*F143</f>
        <v>2.76E-2</v>
      </c>
      <c r="H143" s="1" t="s">
        <v>102</v>
      </c>
      <c r="I143" s="1">
        <f>(G142*0.1)*180.19</f>
        <v>0.414437</v>
      </c>
      <c r="J143" s="10"/>
      <c r="K143" s="10"/>
      <c r="L143" s="99"/>
      <c r="M143" s="1"/>
      <c r="N143" s="3"/>
      <c r="O143" s="3"/>
      <c r="P143" s="13">
        <f t="shared" ref="P143" si="8">N143*O143</f>
        <v>0</v>
      </c>
      <c r="Q143" s="10"/>
      <c r="R143" s="10"/>
      <c r="S143" s="9"/>
      <c r="T143" s="9"/>
      <c r="U143" s="9"/>
      <c r="V143" s="13">
        <f>T143*U143</f>
        <v>0</v>
      </c>
    </row>
    <row r="144" spans="1:22" x14ac:dyDescent="0.25">
      <c r="C144" s="12" t="s">
        <v>4</v>
      </c>
      <c r="D144" s="13">
        <f>SUM(D142:D143)</f>
        <v>6.5857739999999998</v>
      </c>
      <c r="E144" s="13">
        <f>SUM(E142:E143)</f>
        <v>264.70999999999998</v>
      </c>
      <c r="F144" s="12"/>
      <c r="G144" s="29">
        <f>SUM(G142:G143)</f>
        <v>5.0599999999999999E-2</v>
      </c>
      <c r="I144" s="118">
        <f>SUM(I142:I143)</f>
        <v>7.2893210000000002</v>
      </c>
      <c r="L144" s="105">
        <f>SUM(L142:L143)</f>
        <v>2.7377130000000003</v>
      </c>
      <c r="P144" s="32">
        <f>SUM(P142:P143)</f>
        <v>25.55875</v>
      </c>
      <c r="R144" s="32">
        <f>SUM(R142:R143)</f>
        <v>0</v>
      </c>
      <c r="V144" s="32">
        <f>SUM(V142:V143)</f>
        <v>0</v>
      </c>
    </row>
    <row r="145" spans="1:22" x14ac:dyDescent="0.25">
      <c r="C145" s="5"/>
      <c r="D145" s="4"/>
      <c r="E145" s="4"/>
      <c r="F145" s="4"/>
      <c r="G145" s="5"/>
      <c r="H145" s="5"/>
      <c r="I145" s="5"/>
      <c r="M145" s="5"/>
      <c r="N145" s="5"/>
      <c r="O145" s="5"/>
      <c r="P145" s="5"/>
      <c r="Q145" s="5"/>
      <c r="R145" s="5"/>
      <c r="S145" s="5"/>
      <c r="T145" s="5"/>
      <c r="U145" s="5"/>
      <c r="V145" s="5"/>
    </row>
    <row r="146" spans="1:22" x14ac:dyDescent="0.25">
      <c r="B146" s="5"/>
      <c r="C146" s="5"/>
      <c r="D146" s="4"/>
      <c r="E146" s="4"/>
      <c r="F146" s="4"/>
      <c r="G146" s="5"/>
      <c r="H146" s="5"/>
      <c r="K146" s="14" t="s">
        <v>56</v>
      </c>
      <c r="L146" s="66">
        <f>(T148/G142)*100</f>
        <v>80</v>
      </c>
      <c r="O146" s="5"/>
      <c r="P146" s="5"/>
      <c r="Q146" s="5"/>
      <c r="R146" s="5"/>
      <c r="S146" s="5"/>
    </row>
    <row r="147" spans="1:22" x14ac:dyDescent="0.25">
      <c r="B147" s="5"/>
      <c r="C147" s="5"/>
      <c r="D147" s="4"/>
      <c r="E147" s="4"/>
      <c r="F147" s="4"/>
      <c r="G147" s="5"/>
      <c r="H147" s="5"/>
      <c r="K147" s="7" t="s">
        <v>57</v>
      </c>
      <c r="L147" s="65">
        <f>(S148/(E144)*100)</f>
        <v>93.19255033810586</v>
      </c>
      <c r="R147" s="6" t="s">
        <v>10</v>
      </c>
      <c r="S147" s="6" t="s">
        <v>11</v>
      </c>
      <c r="T147" s="6" t="s">
        <v>0</v>
      </c>
    </row>
    <row r="148" spans="1:22" x14ac:dyDescent="0.25">
      <c r="B148" s="5"/>
      <c r="C148" s="5"/>
      <c r="D148" s="4"/>
      <c r="E148" s="4"/>
      <c r="F148" s="4"/>
      <c r="G148" s="5"/>
      <c r="H148" s="5"/>
      <c r="K148" s="14" t="s">
        <v>58</v>
      </c>
      <c r="L148" s="66">
        <f>(R148/D144)*100</f>
        <v>68.922741654967197</v>
      </c>
      <c r="P148" s="5"/>
      <c r="Q148" s="6" t="s">
        <v>3</v>
      </c>
      <c r="R148" s="11">
        <f>S148*T148</f>
        <v>4.5390959999999998</v>
      </c>
      <c r="S148" s="11">
        <v>246.69</v>
      </c>
      <c r="T148" s="31">
        <f>G142*0.8</f>
        <v>1.84E-2</v>
      </c>
    </row>
    <row r="149" spans="1:22" ht="17.25" x14ac:dyDescent="0.25">
      <c r="B149" s="5"/>
      <c r="C149" s="5"/>
      <c r="D149" s="4"/>
      <c r="E149" s="4"/>
      <c r="F149" s="4"/>
      <c r="G149" s="5"/>
      <c r="H149" s="5"/>
      <c r="K149" s="7" t="s">
        <v>59</v>
      </c>
      <c r="L149" s="16">
        <f>(D144+I144+L144+P144+R144+V144)/R148</f>
        <v>9.2907393895172099</v>
      </c>
      <c r="O149" s="5"/>
      <c r="P149" s="5"/>
      <c r="S149" s="69"/>
      <c r="T149" s="4"/>
    </row>
    <row r="150" spans="1:22" ht="17.25" x14ac:dyDescent="0.25">
      <c r="B150" s="5"/>
      <c r="C150" s="5"/>
      <c r="D150" s="4"/>
      <c r="E150" s="4"/>
      <c r="F150" s="4"/>
      <c r="G150" s="5"/>
      <c r="H150" s="5"/>
      <c r="I150" s="5"/>
      <c r="K150" s="17" t="s">
        <v>60</v>
      </c>
      <c r="L150" s="18">
        <f>(D144+I144+L144)/R148</f>
        <v>3.6599375734727801</v>
      </c>
      <c r="O150" s="5"/>
      <c r="P150" s="5"/>
      <c r="S150" s="5"/>
    </row>
    <row r="151" spans="1:22" ht="17.25" x14ac:dyDescent="0.25">
      <c r="B151" s="5"/>
      <c r="C151" s="5"/>
      <c r="D151" s="4"/>
      <c r="E151" s="4"/>
      <c r="F151" s="4"/>
      <c r="G151" s="5"/>
      <c r="H151" s="5"/>
      <c r="I151" s="5"/>
      <c r="K151" s="19" t="s">
        <v>61</v>
      </c>
      <c r="L151" s="20">
        <f>(P144+V144)/R148</f>
        <v>5.6308018160444284</v>
      </c>
      <c r="M151" s="5"/>
      <c r="N151" s="5"/>
      <c r="O151" s="5"/>
      <c r="P151" s="5"/>
      <c r="U151" s="5"/>
      <c r="V151" s="5"/>
    </row>
    <row r="152" spans="1:22" x14ac:dyDescent="0.25">
      <c r="B152" s="5"/>
      <c r="C152" s="8"/>
      <c r="D152"/>
      <c r="E152" s="4"/>
      <c r="F152" s="4"/>
      <c r="G152" s="5"/>
      <c r="H152" s="5"/>
      <c r="I152" s="5"/>
      <c r="K152" s="5"/>
      <c r="L152" s="5"/>
      <c r="M152" s="5"/>
      <c r="N152" s="5"/>
      <c r="O152" s="5"/>
      <c r="P152" s="5"/>
      <c r="Q152" s="5"/>
      <c r="R152" s="5"/>
      <c r="S152" s="5"/>
      <c r="T152" s="5"/>
      <c r="U152" s="5"/>
      <c r="V152" s="5"/>
    </row>
    <row r="153" spans="1:22" x14ac:dyDescent="0.25">
      <c r="B153" s="5"/>
      <c r="C153" s="8" t="s">
        <v>26</v>
      </c>
    </row>
    <row r="154" spans="1:22" ht="32.25" x14ac:dyDescent="0.25">
      <c r="C154" s="23" t="s">
        <v>13</v>
      </c>
      <c r="D154" s="26" t="s">
        <v>21</v>
      </c>
      <c r="E154" s="26" t="s">
        <v>32</v>
      </c>
      <c r="F154" s="23" t="s">
        <v>12</v>
      </c>
      <c r="G154" s="23" t="s">
        <v>15</v>
      </c>
      <c r="H154" s="24" t="s">
        <v>1</v>
      </c>
      <c r="I154" s="25" t="s">
        <v>25</v>
      </c>
      <c r="J154" s="23" t="s">
        <v>2</v>
      </c>
      <c r="K154" s="26" t="s">
        <v>32</v>
      </c>
      <c r="L154" s="26" t="s">
        <v>22</v>
      </c>
      <c r="M154" s="25" t="s">
        <v>7</v>
      </c>
      <c r="N154" s="25" t="s">
        <v>16</v>
      </c>
      <c r="O154" s="25" t="s">
        <v>17</v>
      </c>
      <c r="P154" s="25" t="s">
        <v>18</v>
      </c>
      <c r="Q154" s="26" t="s">
        <v>9</v>
      </c>
      <c r="R154" s="26" t="s">
        <v>23</v>
      </c>
      <c r="S154" s="25" t="s">
        <v>8</v>
      </c>
      <c r="T154" s="25" t="s">
        <v>19</v>
      </c>
      <c r="U154" s="25" t="s">
        <v>20</v>
      </c>
      <c r="V154" s="25" t="s">
        <v>24</v>
      </c>
    </row>
    <row r="155" spans="1:22" x14ac:dyDescent="0.25">
      <c r="A155" t="s">
        <v>53</v>
      </c>
      <c r="C155" s="121" t="s">
        <v>35</v>
      </c>
      <c r="D155" s="10">
        <f>0.023*E155</f>
        <v>4.8799099999999997</v>
      </c>
      <c r="E155" s="10">
        <v>212.17</v>
      </c>
      <c r="F155" s="10">
        <v>1</v>
      </c>
      <c r="G155" s="29">
        <f>D155/E155</f>
        <v>2.3E-2</v>
      </c>
      <c r="H155" s="9" t="s">
        <v>36</v>
      </c>
      <c r="I155" s="77">
        <f>(G155*1.2)*249.09</f>
        <v>6.8748839999999998</v>
      </c>
      <c r="J155" s="10" t="s">
        <v>103</v>
      </c>
      <c r="K155" s="10">
        <v>108.21</v>
      </c>
      <c r="L155" s="99">
        <f>(G155*1.1)*K155</f>
        <v>2.7377130000000003</v>
      </c>
      <c r="M155" s="9" t="s">
        <v>30</v>
      </c>
      <c r="N155" s="9">
        <v>28.75</v>
      </c>
      <c r="O155" s="9">
        <v>0.88900000000000001</v>
      </c>
      <c r="P155" s="13">
        <f>N155*O155</f>
        <v>25.55875</v>
      </c>
      <c r="Q155" s="10"/>
      <c r="R155" s="10"/>
      <c r="S155" s="9"/>
      <c r="T155" s="9"/>
      <c r="U155" s="9"/>
      <c r="V155" s="13">
        <f>T155*U155</f>
        <v>0</v>
      </c>
    </row>
    <row r="156" spans="1:22" x14ac:dyDescent="0.25">
      <c r="C156" s="10" t="s">
        <v>34</v>
      </c>
      <c r="D156" s="10">
        <f>E156*G156</f>
        <v>2.984664</v>
      </c>
      <c r="E156" s="10">
        <v>108.14</v>
      </c>
      <c r="F156" s="10">
        <v>1.2</v>
      </c>
      <c r="G156" s="29">
        <f>G155*F156</f>
        <v>2.76E-2</v>
      </c>
      <c r="H156" s="1" t="s">
        <v>102</v>
      </c>
      <c r="I156" s="1">
        <f>(G155*0.1)*180.19</f>
        <v>0.414437</v>
      </c>
      <c r="J156" s="10"/>
      <c r="K156" s="10"/>
      <c r="L156" s="99"/>
      <c r="M156" s="1"/>
      <c r="N156" s="3"/>
      <c r="O156" s="3"/>
      <c r="P156" s="13">
        <f t="shared" ref="P156" si="9">N156*O156</f>
        <v>0</v>
      </c>
      <c r="Q156" s="10"/>
      <c r="R156" s="10"/>
      <c r="S156" s="9"/>
      <c r="T156" s="9"/>
      <c r="U156" s="9"/>
      <c r="V156" s="13">
        <f>T156*U156</f>
        <v>0</v>
      </c>
    </row>
    <row r="157" spans="1:22" x14ac:dyDescent="0.25">
      <c r="C157" s="12" t="s">
        <v>4</v>
      </c>
      <c r="D157" s="13">
        <f>SUM(D155:D156)</f>
        <v>7.8645739999999993</v>
      </c>
      <c r="E157" s="13">
        <f>SUM(E155:E156)</f>
        <v>320.31</v>
      </c>
      <c r="F157" s="12"/>
      <c r="G157" s="29">
        <f>SUM(G155:G156)</f>
        <v>5.0599999999999999E-2</v>
      </c>
      <c r="I157" s="118">
        <f>SUM(I155:I156)</f>
        <v>7.2893210000000002</v>
      </c>
      <c r="L157" s="105">
        <f>SUM(L155:L156)</f>
        <v>2.7377130000000003</v>
      </c>
      <c r="P157" s="32">
        <f>SUM(P155:P156)</f>
        <v>25.55875</v>
      </c>
      <c r="R157" s="32">
        <f>SUM(R155:R156)</f>
        <v>0</v>
      </c>
      <c r="V157" s="32">
        <f>SUM(V155:V156)</f>
        <v>0</v>
      </c>
    </row>
    <row r="158" spans="1:22" x14ac:dyDescent="0.25">
      <c r="C158" s="5"/>
      <c r="D158" s="4"/>
      <c r="E158" s="4"/>
      <c r="F158" s="4"/>
      <c r="G158" s="5"/>
      <c r="H158" s="5"/>
      <c r="I158" s="5"/>
      <c r="M158" s="5"/>
      <c r="N158" s="5"/>
      <c r="O158" s="5"/>
      <c r="P158" s="5"/>
      <c r="Q158" s="5"/>
      <c r="R158" s="5"/>
      <c r="S158" s="5"/>
      <c r="T158" s="5"/>
      <c r="U158" s="5"/>
      <c r="V158" s="5"/>
    </row>
    <row r="159" spans="1:22" x14ac:dyDescent="0.25">
      <c r="C159" s="5"/>
      <c r="D159" s="4"/>
      <c r="E159" s="4"/>
      <c r="F159" s="4"/>
      <c r="G159" s="5"/>
      <c r="H159" s="5"/>
      <c r="K159" s="14" t="s">
        <v>56</v>
      </c>
      <c r="L159" s="66">
        <f>(T161/G155)*100</f>
        <v>80</v>
      </c>
      <c r="O159" s="5"/>
      <c r="P159" s="5"/>
      <c r="Q159" s="5"/>
      <c r="R159" s="5"/>
      <c r="S159" s="5"/>
    </row>
    <row r="160" spans="1:22" x14ac:dyDescent="0.25">
      <c r="C160" s="5"/>
      <c r="D160" s="4"/>
      <c r="E160" s="4"/>
      <c r="F160" s="4"/>
      <c r="G160" s="5"/>
      <c r="H160" s="5"/>
      <c r="K160" s="7" t="s">
        <v>57</v>
      </c>
      <c r="L160" s="65">
        <f>(S161/(E157)*100)</f>
        <v>94.358590115825294</v>
      </c>
      <c r="R160" s="6" t="s">
        <v>10</v>
      </c>
      <c r="S160" s="6" t="s">
        <v>11</v>
      </c>
      <c r="T160" s="6" t="s">
        <v>0</v>
      </c>
    </row>
    <row r="161" spans="1:22" x14ac:dyDescent="0.25">
      <c r="C161" s="5"/>
      <c r="D161" s="4"/>
      <c r="E161" s="4"/>
      <c r="F161" s="4"/>
      <c r="G161" s="5"/>
      <c r="H161" s="5"/>
      <c r="K161" s="14" t="s">
        <v>58</v>
      </c>
      <c r="L161" s="66">
        <f>(R161/D157)*100</f>
        <v>70.712234381671536</v>
      </c>
      <c r="P161" s="5"/>
      <c r="Q161" s="6" t="s">
        <v>3</v>
      </c>
      <c r="R161" s="11">
        <f>S161*T161</f>
        <v>5.5612159999999999</v>
      </c>
      <c r="S161" s="11">
        <v>302.24</v>
      </c>
      <c r="T161" s="31">
        <f>G155*0.8</f>
        <v>1.84E-2</v>
      </c>
    </row>
    <row r="162" spans="1:22" ht="17.25" x14ac:dyDescent="0.25">
      <c r="C162" s="5"/>
      <c r="D162" s="4"/>
      <c r="E162" s="4"/>
      <c r="F162" s="4"/>
      <c r="G162" s="5"/>
      <c r="H162" s="5"/>
      <c r="K162" s="7" t="s">
        <v>59</v>
      </c>
      <c r="L162" s="16">
        <f>(D157+I157+L157+P157+R157+V157)/R161</f>
        <v>7.8131038247750126</v>
      </c>
      <c r="O162" s="5"/>
      <c r="P162" s="5"/>
      <c r="S162" s="69"/>
      <c r="T162" s="4"/>
    </row>
    <row r="163" spans="1:22" ht="17.25" x14ac:dyDescent="0.25">
      <c r="C163" s="5"/>
      <c r="D163" s="4"/>
      <c r="E163" s="4"/>
      <c r="F163" s="4"/>
      <c r="G163" s="5"/>
      <c r="H163" s="5"/>
      <c r="I163" s="5"/>
      <c r="K163" s="17" t="s">
        <v>60</v>
      </c>
      <c r="L163" s="18">
        <f>(D157+I157+L157)/R161</f>
        <v>3.2172114875595548</v>
      </c>
      <c r="O163" s="5"/>
      <c r="P163" s="5"/>
      <c r="S163" s="5"/>
    </row>
    <row r="164" spans="1:22" ht="17.25" x14ac:dyDescent="0.25">
      <c r="C164" s="5"/>
      <c r="D164" s="4"/>
      <c r="E164" s="4"/>
      <c r="F164" s="4"/>
      <c r="G164" s="5"/>
      <c r="H164" s="5"/>
      <c r="I164" s="5"/>
      <c r="K164" s="19" t="s">
        <v>61</v>
      </c>
      <c r="L164" s="20">
        <f>(P157+V157)/R161</f>
        <v>4.5958923372154583</v>
      </c>
      <c r="M164" s="5"/>
      <c r="N164" s="5"/>
      <c r="O164" s="5"/>
      <c r="P164" s="5"/>
      <c r="U164" s="5"/>
      <c r="V164" s="5"/>
    </row>
    <row r="165" spans="1:22" x14ac:dyDescent="0.25">
      <c r="C165" s="8"/>
      <c r="D165"/>
      <c r="E165" s="4"/>
      <c r="F165" s="4"/>
      <c r="G165" s="5"/>
      <c r="H165" s="5"/>
      <c r="I165" s="5"/>
      <c r="K165" s="5"/>
      <c r="L165" s="5"/>
      <c r="M165" s="5"/>
      <c r="N165" s="5"/>
      <c r="O165" s="5"/>
      <c r="P165" s="5"/>
      <c r="Q165" s="5"/>
      <c r="R165" s="5"/>
      <c r="S165" s="5"/>
      <c r="T165" s="5"/>
      <c r="U165" s="5"/>
      <c r="V165" s="5"/>
    </row>
    <row r="166" spans="1:22" x14ac:dyDescent="0.25">
      <c r="B166" s="5"/>
      <c r="C166" s="8" t="s">
        <v>26</v>
      </c>
    </row>
    <row r="167" spans="1:22" ht="32.25" x14ac:dyDescent="0.25">
      <c r="C167" s="23" t="s">
        <v>13</v>
      </c>
      <c r="D167" s="26" t="s">
        <v>21</v>
      </c>
      <c r="E167" s="26" t="s">
        <v>32</v>
      </c>
      <c r="F167" s="23" t="s">
        <v>12</v>
      </c>
      <c r="G167" s="23" t="s">
        <v>15</v>
      </c>
      <c r="H167" s="24" t="s">
        <v>1</v>
      </c>
      <c r="I167" s="25" t="s">
        <v>25</v>
      </c>
      <c r="J167" s="23" t="s">
        <v>2</v>
      </c>
      <c r="K167" s="26" t="s">
        <v>32</v>
      </c>
      <c r="L167" s="26" t="s">
        <v>22</v>
      </c>
      <c r="M167" s="25" t="s">
        <v>7</v>
      </c>
      <c r="N167" s="25" t="s">
        <v>16</v>
      </c>
      <c r="O167" s="25" t="s">
        <v>17</v>
      </c>
      <c r="P167" s="25" t="s">
        <v>18</v>
      </c>
      <c r="Q167" s="26" t="s">
        <v>9</v>
      </c>
      <c r="R167" s="26" t="s">
        <v>23</v>
      </c>
      <c r="S167" s="25" t="s">
        <v>8</v>
      </c>
      <c r="T167" s="25" t="s">
        <v>19</v>
      </c>
      <c r="U167" s="25" t="s">
        <v>20</v>
      </c>
      <c r="V167" s="25" t="s">
        <v>24</v>
      </c>
    </row>
    <row r="168" spans="1:22" ht="30" x14ac:dyDescent="0.25">
      <c r="A168" t="s">
        <v>54</v>
      </c>
      <c r="C168" s="123" t="s">
        <v>132</v>
      </c>
      <c r="D168" s="10">
        <f>0.023*E168</f>
        <v>7.1477099999999991</v>
      </c>
      <c r="E168" s="10">
        <v>310.77</v>
      </c>
      <c r="F168" s="10">
        <v>1</v>
      </c>
      <c r="G168" s="29">
        <f>D168/E168</f>
        <v>2.3E-2</v>
      </c>
      <c r="H168" s="9" t="s">
        <v>36</v>
      </c>
      <c r="I168" s="77">
        <f>(G168*1.2)*249.09</f>
        <v>6.8748839999999998</v>
      </c>
      <c r="J168" s="10" t="s">
        <v>103</v>
      </c>
      <c r="K168" s="10">
        <v>108.21</v>
      </c>
      <c r="L168" s="99">
        <f>(G168*1.1)*K168</f>
        <v>2.7377130000000003</v>
      </c>
      <c r="M168" s="9" t="s">
        <v>30</v>
      </c>
      <c r="N168" s="9">
        <v>28.75</v>
      </c>
      <c r="O168" s="9">
        <v>0.88900000000000001</v>
      </c>
      <c r="P168" s="13">
        <f>N168*O168</f>
        <v>25.55875</v>
      </c>
      <c r="Q168" s="10"/>
      <c r="R168" s="10"/>
      <c r="S168" s="9"/>
      <c r="T168" s="9"/>
      <c r="U168" s="9"/>
      <c r="V168" s="13">
        <f>T168*U168</f>
        <v>0</v>
      </c>
    </row>
    <row r="169" spans="1:22" x14ac:dyDescent="0.25">
      <c r="C169" s="10" t="s">
        <v>34</v>
      </c>
      <c r="D169" s="10">
        <f>E169*G169</f>
        <v>2.984664</v>
      </c>
      <c r="E169" s="10">
        <v>108.14</v>
      </c>
      <c r="F169" s="10">
        <v>1.2</v>
      </c>
      <c r="G169" s="29">
        <f>G168*F169</f>
        <v>2.76E-2</v>
      </c>
      <c r="H169" s="1" t="s">
        <v>102</v>
      </c>
      <c r="I169" s="1">
        <f>(G168*0.1)*180.19</f>
        <v>0.414437</v>
      </c>
      <c r="J169" s="10"/>
      <c r="K169" s="10"/>
      <c r="L169" s="99"/>
      <c r="M169" s="1"/>
      <c r="N169" s="3"/>
      <c r="O169" s="3"/>
      <c r="P169" s="13">
        <f t="shared" ref="P169" si="10">N169*O169</f>
        <v>0</v>
      </c>
      <c r="Q169" s="10"/>
      <c r="R169" s="10"/>
      <c r="S169" s="9"/>
      <c r="T169" s="9"/>
      <c r="U169" s="9"/>
      <c r="V169" s="13">
        <f>T169*U169</f>
        <v>0</v>
      </c>
    </row>
    <row r="170" spans="1:22" x14ac:dyDescent="0.25">
      <c r="C170" s="12" t="s">
        <v>4</v>
      </c>
      <c r="D170" s="13">
        <f>SUM(D168:D169)</f>
        <v>10.132373999999999</v>
      </c>
      <c r="E170" s="13">
        <f>SUM(E168:E169)</f>
        <v>418.90999999999997</v>
      </c>
      <c r="F170" s="12"/>
      <c r="G170" s="29">
        <f>SUM(G168:G169)</f>
        <v>5.0599999999999999E-2</v>
      </c>
      <c r="I170" s="118">
        <f>SUM(I168:I169)</f>
        <v>7.2893210000000002</v>
      </c>
      <c r="L170" s="105">
        <f>SUM(L168:L169)</f>
        <v>2.7377130000000003</v>
      </c>
      <c r="P170" s="32">
        <f>SUM(P168:P169)</f>
        <v>25.55875</v>
      </c>
      <c r="R170" s="32">
        <f>SUM(R168:R169)</f>
        <v>0</v>
      </c>
      <c r="V170" s="32">
        <f>SUM(V168:V169)</f>
        <v>0</v>
      </c>
    </row>
    <row r="171" spans="1:22" x14ac:dyDescent="0.25">
      <c r="C171" s="5"/>
      <c r="D171" s="4"/>
      <c r="E171" s="4"/>
      <c r="F171" s="4"/>
      <c r="G171" s="5"/>
      <c r="H171" s="5"/>
      <c r="I171" s="5"/>
      <c r="M171" s="5"/>
      <c r="N171" s="5"/>
      <c r="O171" s="5"/>
      <c r="P171" s="5"/>
      <c r="Q171" s="5"/>
      <c r="R171" s="5"/>
      <c r="S171" s="5"/>
      <c r="T171" s="5"/>
      <c r="U171" s="5"/>
      <c r="V171" s="5"/>
    </row>
    <row r="172" spans="1:22" x14ac:dyDescent="0.25">
      <c r="C172" s="5"/>
      <c r="D172" s="4"/>
      <c r="E172" s="4"/>
      <c r="F172" s="4"/>
      <c r="G172" s="5"/>
      <c r="H172" s="5"/>
      <c r="K172" s="14" t="s">
        <v>56</v>
      </c>
      <c r="L172" s="66">
        <f>(T174/G168)*100</f>
        <v>80</v>
      </c>
      <c r="O172" s="5"/>
      <c r="P172" s="5"/>
      <c r="Q172" s="5"/>
      <c r="R172" s="5"/>
      <c r="S172" s="5"/>
    </row>
    <row r="173" spans="1:22" x14ac:dyDescent="0.25">
      <c r="C173" s="5"/>
      <c r="D173" s="4"/>
      <c r="E173" s="4"/>
      <c r="F173" s="4"/>
      <c r="G173" s="5"/>
      <c r="H173" s="5"/>
      <c r="K173" s="7" t="s">
        <v>57</v>
      </c>
      <c r="L173" s="65">
        <f>(S174/(E170)*100)</f>
        <v>95.700747177197968</v>
      </c>
      <c r="R173" s="6" t="s">
        <v>10</v>
      </c>
      <c r="S173" s="6" t="s">
        <v>11</v>
      </c>
      <c r="T173" s="6" t="s">
        <v>0</v>
      </c>
    </row>
    <row r="174" spans="1:22" x14ac:dyDescent="0.25">
      <c r="C174" s="5"/>
      <c r="D174" s="4"/>
      <c r="E174" s="4"/>
      <c r="F174" s="4"/>
      <c r="G174" s="5"/>
      <c r="H174" s="5"/>
      <c r="K174" s="14" t="s">
        <v>58</v>
      </c>
      <c r="L174" s="66">
        <f>(R174/D170)*100</f>
        <v>72.801892231771163</v>
      </c>
      <c r="P174" s="5"/>
      <c r="Q174" s="6" t="s">
        <v>3</v>
      </c>
      <c r="R174" s="11">
        <f>S174*T174</f>
        <v>7.3765599999999996</v>
      </c>
      <c r="S174" s="11">
        <v>400.9</v>
      </c>
      <c r="T174" s="31">
        <f>G168*0.8</f>
        <v>1.84E-2</v>
      </c>
    </row>
    <row r="175" spans="1:22" ht="17.25" x14ac:dyDescent="0.25">
      <c r="C175" s="5"/>
      <c r="D175" s="4"/>
      <c r="E175" s="4"/>
      <c r="F175" s="4"/>
      <c r="G175" s="5"/>
      <c r="H175" s="5"/>
      <c r="K175" s="7" t="s">
        <v>59</v>
      </c>
      <c r="L175" s="16">
        <f>(D170+I170+L170+P170+R170+V170)/R174</f>
        <v>6.1977612871040169</v>
      </c>
      <c r="O175" s="5"/>
      <c r="P175" s="5"/>
      <c r="S175" s="69"/>
      <c r="T175" s="4"/>
    </row>
    <row r="176" spans="1:22" ht="17.25" x14ac:dyDescent="0.25">
      <c r="C176" s="5"/>
      <c r="D176" s="4"/>
      <c r="E176" s="4"/>
      <c r="F176" s="4"/>
      <c r="G176" s="5"/>
      <c r="H176" s="5"/>
      <c r="I176" s="5"/>
      <c r="K176" s="17" t="s">
        <v>60</v>
      </c>
      <c r="L176" s="18">
        <f>(D170+I170+L170)/R174</f>
        <v>2.7329009728111751</v>
      </c>
      <c r="O176" s="5"/>
      <c r="P176" s="5"/>
      <c r="S176" s="5"/>
    </row>
    <row r="177" spans="1:22" ht="17.25" x14ac:dyDescent="0.25">
      <c r="C177" s="5"/>
      <c r="D177" s="4"/>
      <c r="E177" s="4"/>
      <c r="F177" s="4"/>
      <c r="G177" s="5"/>
      <c r="H177" s="5"/>
      <c r="I177" s="5"/>
      <c r="K177" s="19" t="s">
        <v>61</v>
      </c>
      <c r="L177" s="20">
        <f>(P170+V170)/R174</f>
        <v>3.4648603142928414</v>
      </c>
      <c r="M177" s="5"/>
      <c r="N177" s="5"/>
      <c r="O177" s="5"/>
      <c r="P177" s="5"/>
      <c r="U177" s="5"/>
      <c r="V177" s="5"/>
    </row>
    <row r="178" spans="1:22" x14ac:dyDescent="0.25">
      <c r="C178" s="8"/>
      <c r="D178"/>
      <c r="E178" s="4"/>
      <c r="F178" s="4"/>
      <c r="G178" s="5"/>
      <c r="H178" s="5"/>
      <c r="I178" s="5"/>
      <c r="K178" s="5"/>
      <c r="L178" s="5"/>
      <c r="M178" s="5"/>
      <c r="N178" s="5"/>
      <c r="O178" s="5"/>
      <c r="P178" s="5"/>
      <c r="Q178" s="5"/>
      <c r="R178" s="5"/>
      <c r="S178" s="5"/>
      <c r="T178" s="5"/>
      <c r="U178" s="5"/>
      <c r="V178" s="5"/>
    </row>
    <row r="179" spans="1:22" x14ac:dyDescent="0.25">
      <c r="B179" s="5"/>
      <c r="C179" s="8" t="s">
        <v>26</v>
      </c>
    </row>
    <row r="180" spans="1:22" ht="32.25" x14ac:dyDescent="0.25">
      <c r="C180" s="23" t="s">
        <v>13</v>
      </c>
      <c r="D180" s="26" t="s">
        <v>21</v>
      </c>
      <c r="E180" s="26" t="s">
        <v>32</v>
      </c>
      <c r="F180" s="23" t="s">
        <v>12</v>
      </c>
      <c r="G180" s="23" t="s">
        <v>15</v>
      </c>
      <c r="H180" s="24" t="s">
        <v>1</v>
      </c>
      <c r="I180" s="25" t="s">
        <v>25</v>
      </c>
      <c r="J180" s="23" t="s">
        <v>2</v>
      </c>
      <c r="K180" s="26" t="s">
        <v>32</v>
      </c>
      <c r="L180" s="26" t="s">
        <v>22</v>
      </c>
      <c r="M180" s="25" t="s">
        <v>7</v>
      </c>
      <c r="N180" s="25" t="s">
        <v>16</v>
      </c>
      <c r="O180" s="25" t="s">
        <v>17</v>
      </c>
      <c r="P180" s="25" t="s">
        <v>18</v>
      </c>
      <c r="Q180" s="26" t="s">
        <v>9</v>
      </c>
      <c r="R180" s="26" t="s">
        <v>23</v>
      </c>
      <c r="S180" s="25" t="s">
        <v>8</v>
      </c>
      <c r="T180" s="25" t="s">
        <v>19</v>
      </c>
      <c r="U180" s="25" t="s">
        <v>20</v>
      </c>
      <c r="V180" s="25" t="s">
        <v>24</v>
      </c>
    </row>
    <row r="181" spans="1:22" x14ac:dyDescent="0.25">
      <c r="A181" t="s">
        <v>55</v>
      </c>
      <c r="C181" s="121" t="s">
        <v>50</v>
      </c>
      <c r="D181" s="10">
        <f>0.023*E181</f>
        <v>10.131499999999999</v>
      </c>
      <c r="E181" s="10">
        <v>440.5</v>
      </c>
      <c r="F181" s="10">
        <v>1</v>
      </c>
      <c r="G181" s="29">
        <f>D181/E181</f>
        <v>2.2999999999999996E-2</v>
      </c>
      <c r="H181" s="9" t="s">
        <v>36</v>
      </c>
      <c r="I181" s="77">
        <f>(G181*1.2)*249.09</f>
        <v>6.8748839999999989</v>
      </c>
      <c r="J181" s="10" t="s">
        <v>103</v>
      </c>
      <c r="K181" s="10">
        <v>108.21</v>
      </c>
      <c r="L181" s="99">
        <f>(G181*1.1)*K181</f>
        <v>2.7377129999999994</v>
      </c>
      <c r="M181" s="9" t="s">
        <v>30</v>
      </c>
      <c r="N181" s="9">
        <v>28.75</v>
      </c>
      <c r="O181" s="9">
        <v>0.88900000000000001</v>
      </c>
      <c r="P181" s="13">
        <f>N181*O181</f>
        <v>25.55875</v>
      </c>
      <c r="Q181" s="10"/>
      <c r="R181" s="10"/>
      <c r="S181" s="9"/>
      <c r="T181" s="9"/>
      <c r="U181" s="9"/>
      <c r="V181" s="13">
        <f>T181*U181</f>
        <v>0</v>
      </c>
    </row>
    <row r="182" spans="1:22" x14ac:dyDescent="0.25">
      <c r="C182" s="10" t="s">
        <v>34</v>
      </c>
      <c r="D182" s="10">
        <f>E182*G182</f>
        <v>2.9846639999999995</v>
      </c>
      <c r="E182" s="10">
        <v>108.14</v>
      </c>
      <c r="F182" s="10">
        <v>1.2</v>
      </c>
      <c r="G182" s="29">
        <f>G181*F182</f>
        <v>2.7599999999999996E-2</v>
      </c>
      <c r="H182" s="1" t="s">
        <v>102</v>
      </c>
      <c r="I182" s="1">
        <f>(G181*0.1)*180.19</f>
        <v>0.41443699999999989</v>
      </c>
      <c r="J182" s="10"/>
      <c r="K182" s="10"/>
      <c r="L182" s="99"/>
      <c r="M182" s="1"/>
      <c r="N182" s="3"/>
      <c r="O182" s="3"/>
      <c r="P182" s="13">
        <f t="shared" ref="P182" si="11">N182*O182</f>
        <v>0</v>
      </c>
      <c r="Q182" s="10"/>
      <c r="R182" s="10"/>
      <c r="S182" s="9"/>
      <c r="T182" s="9"/>
      <c r="U182" s="9"/>
      <c r="V182" s="13">
        <f>T182*U182</f>
        <v>0</v>
      </c>
    </row>
    <row r="183" spans="1:22" x14ac:dyDescent="0.25">
      <c r="C183" s="12" t="s">
        <v>4</v>
      </c>
      <c r="D183" s="13">
        <f>SUM(D181:D182)</f>
        <v>13.116163999999998</v>
      </c>
      <c r="E183" s="13">
        <f>SUM(E181:E182)</f>
        <v>548.64</v>
      </c>
      <c r="F183" s="12"/>
      <c r="G183" s="29">
        <f>SUM(G181:G182)</f>
        <v>5.0599999999999992E-2</v>
      </c>
      <c r="I183" s="118">
        <f>SUM(I181:I182)</f>
        <v>7.2893209999999984</v>
      </c>
      <c r="L183" s="105">
        <f>SUM(L181:L182)</f>
        <v>2.7377129999999994</v>
      </c>
      <c r="P183" s="32">
        <f>SUM(P181:P182)</f>
        <v>25.55875</v>
      </c>
      <c r="R183" s="32">
        <f>SUM(R181:R182)</f>
        <v>0</v>
      </c>
      <c r="V183" s="32">
        <f>SUM(V181:V182)</f>
        <v>0</v>
      </c>
    </row>
    <row r="184" spans="1:22" x14ac:dyDescent="0.25">
      <c r="C184" s="5"/>
      <c r="D184" s="4"/>
      <c r="E184" s="4"/>
      <c r="F184" s="4"/>
      <c r="G184" s="5"/>
      <c r="H184" s="5"/>
      <c r="I184" s="5"/>
      <c r="M184" s="5"/>
      <c r="N184" s="5"/>
      <c r="O184" s="5"/>
      <c r="P184" s="5"/>
      <c r="Q184" s="5"/>
      <c r="R184" s="5"/>
      <c r="S184" s="5"/>
      <c r="T184" s="5"/>
      <c r="U184" s="5"/>
      <c r="V184" s="5"/>
    </row>
    <row r="185" spans="1:22" x14ac:dyDescent="0.25">
      <c r="C185" s="5"/>
      <c r="D185" s="4"/>
      <c r="E185" s="4"/>
      <c r="F185" s="4"/>
      <c r="G185" s="5"/>
      <c r="H185" s="5"/>
      <c r="K185" s="14" t="s">
        <v>56</v>
      </c>
      <c r="L185" s="66">
        <f>(T187/G181)*100</f>
        <v>80</v>
      </c>
      <c r="O185" s="5"/>
      <c r="P185" s="5"/>
      <c r="Q185" s="5"/>
      <c r="R185" s="5"/>
      <c r="S185" s="5"/>
    </row>
    <row r="186" spans="1:22" x14ac:dyDescent="0.25">
      <c r="C186" s="5"/>
      <c r="D186" s="4"/>
      <c r="E186" s="4"/>
      <c r="F186" s="4"/>
      <c r="G186" s="5"/>
      <c r="H186" s="5"/>
      <c r="K186" s="7" t="s">
        <v>57</v>
      </c>
      <c r="L186" s="65">
        <f>(S187/(E183)*100)</f>
        <v>96.715514727325754</v>
      </c>
      <c r="R186" s="6" t="s">
        <v>10</v>
      </c>
      <c r="S186" s="6" t="s">
        <v>11</v>
      </c>
      <c r="T186" s="6" t="s">
        <v>0</v>
      </c>
    </row>
    <row r="187" spans="1:22" x14ac:dyDescent="0.25">
      <c r="C187" s="5"/>
      <c r="D187" s="4"/>
      <c r="E187" s="4"/>
      <c r="F187" s="4"/>
      <c r="G187" s="5"/>
      <c r="H187" s="5"/>
      <c r="K187" s="14" t="s">
        <v>58</v>
      </c>
      <c r="L187" s="66">
        <f>(R187/D183)*100</f>
        <v>74.437983544579041</v>
      </c>
      <c r="P187" s="5"/>
      <c r="Q187" s="6" t="s">
        <v>3</v>
      </c>
      <c r="R187" s="11">
        <f>S187*T187</f>
        <v>9.7634079999999983</v>
      </c>
      <c r="S187" s="11">
        <v>530.62</v>
      </c>
      <c r="T187" s="31">
        <f>G181*0.8</f>
        <v>1.8399999999999996E-2</v>
      </c>
    </row>
    <row r="188" spans="1:22" ht="17.25" x14ac:dyDescent="0.25">
      <c r="C188" s="5"/>
      <c r="D188" s="4"/>
      <c r="E188" s="4"/>
      <c r="F188" s="4"/>
      <c r="G188" s="5"/>
      <c r="H188" s="5"/>
      <c r="K188" s="7" t="s">
        <v>59</v>
      </c>
      <c r="L188" s="16">
        <f>(D183+I183+L183+P183+R183+V183)/R187</f>
        <v>4.9882119030568015</v>
      </c>
      <c r="O188" s="5"/>
      <c r="P188" s="5"/>
      <c r="S188" s="69"/>
      <c r="T188" s="4"/>
    </row>
    <row r="189" spans="1:22" ht="17.25" x14ac:dyDescent="0.25">
      <c r="C189" s="5"/>
      <c r="D189" s="4"/>
      <c r="E189" s="4"/>
      <c r="F189" s="4"/>
      <c r="G189" s="5"/>
      <c r="H189" s="5"/>
      <c r="I189" s="5"/>
      <c r="K189" s="17" t="s">
        <v>60</v>
      </c>
      <c r="L189" s="18">
        <f>(D183+I183+L183)/R187</f>
        <v>2.3704016056688402</v>
      </c>
      <c r="O189" s="5"/>
      <c r="P189" s="5"/>
      <c r="S189" s="5"/>
    </row>
    <row r="190" spans="1:22" ht="17.25" x14ac:dyDescent="0.25">
      <c r="C190" s="5"/>
      <c r="D190" s="4"/>
      <c r="E190" s="4"/>
      <c r="F190" s="4"/>
      <c r="G190" s="5"/>
      <c r="H190" s="5"/>
      <c r="I190" s="5"/>
      <c r="K190" s="19" t="s">
        <v>61</v>
      </c>
      <c r="L190" s="20">
        <f>(P183+V183)/R187</f>
        <v>2.6178102973879618</v>
      </c>
      <c r="M190" s="5"/>
      <c r="N190" s="5"/>
      <c r="O190" s="5"/>
      <c r="P190" s="5"/>
      <c r="U190" s="5"/>
      <c r="V190" s="5"/>
    </row>
    <row r="191" spans="1:22" x14ac:dyDescent="0.25">
      <c r="C191" s="8"/>
      <c r="D191"/>
      <c r="E191" s="4"/>
      <c r="F191" s="4"/>
      <c r="G191" s="5"/>
      <c r="H191" s="5"/>
      <c r="I191" s="5"/>
      <c r="K191" s="5"/>
      <c r="L191" s="5"/>
      <c r="M191" s="5"/>
      <c r="N191" s="5"/>
      <c r="O191" s="5"/>
      <c r="P191" s="5"/>
      <c r="Q191" s="5"/>
      <c r="R191" s="5"/>
      <c r="S191" s="5"/>
      <c r="T191" s="5"/>
      <c r="U191" s="5"/>
      <c r="V191" s="5"/>
    </row>
    <row r="192" spans="1:22" x14ac:dyDescent="0.25">
      <c r="C192" s="8"/>
      <c r="D192"/>
      <c r="E192" s="4"/>
      <c r="F192" s="4"/>
      <c r="G192" s="5"/>
      <c r="H192" s="5"/>
      <c r="I192" s="5"/>
      <c r="M192" s="5"/>
      <c r="N192" s="5"/>
      <c r="O192" s="5"/>
      <c r="P192" s="5"/>
      <c r="Q192" s="5"/>
      <c r="R192" s="5"/>
      <c r="S192" s="5"/>
      <c r="T192" s="5"/>
      <c r="U192" s="5"/>
      <c r="V192" s="5"/>
    </row>
    <row r="193" spans="1:22" s="41" customFormat="1" x14ac:dyDescent="0.25">
      <c r="A193" s="40" t="s">
        <v>127</v>
      </c>
      <c r="D193" s="42"/>
      <c r="E193" s="42"/>
      <c r="F193" s="42"/>
    </row>
    <row r="194" spans="1:22" x14ac:dyDescent="0.25">
      <c r="B194" s="5"/>
      <c r="C194" s="8" t="s">
        <v>26</v>
      </c>
    </row>
    <row r="195" spans="1:22" ht="32.25" x14ac:dyDescent="0.25">
      <c r="C195" s="23" t="s">
        <v>13</v>
      </c>
      <c r="D195" s="26" t="s">
        <v>21</v>
      </c>
      <c r="E195" s="26" t="s">
        <v>32</v>
      </c>
      <c r="F195" s="23" t="s">
        <v>12</v>
      </c>
      <c r="G195" s="23" t="s">
        <v>15</v>
      </c>
      <c r="H195" s="24" t="s">
        <v>1</v>
      </c>
      <c r="I195" s="25" t="s">
        <v>25</v>
      </c>
      <c r="J195" s="23" t="s">
        <v>2</v>
      </c>
      <c r="K195" s="26" t="s">
        <v>32</v>
      </c>
      <c r="L195" s="26" t="s">
        <v>22</v>
      </c>
      <c r="M195" s="25" t="s">
        <v>7</v>
      </c>
      <c r="N195" s="25" t="s">
        <v>16</v>
      </c>
      <c r="O195" s="25" t="s">
        <v>17</v>
      </c>
      <c r="P195" s="25" t="s">
        <v>18</v>
      </c>
      <c r="Q195" s="26" t="s">
        <v>9</v>
      </c>
      <c r="R195" s="26" t="s">
        <v>23</v>
      </c>
      <c r="S195" s="25" t="s">
        <v>8</v>
      </c>
      <c r="T195" s="25" t="s">
        <v>19</v>
      </c>
      <c r="U195" s="25" t="s">
        <v>20</v>
      </c>
      <c r="V195" s="25" t="s">
        <v>24</v>
      </c>
    </row>
    <row r="196" spans="1:22" x14ac:dyDescent="0.25">
      <c r="A196" t="s">
        <v>51</v>
      </c>
      <c r="C196" s="121" t="s">
        <v>28</v>
      </c>
      <c r="D196" s="10">
        <f>0.023*E196</f>
        <v>2.8087599999999999</v>
      </c>
      <c r="E196" s="10">
        <v>122.12</v>
      </c>
      <c r="F196" s="10">
        <v>1</v>
      </c>
      <c r="G196" s="12">
        <f>D196/E196</f>
        <v>2.3E-2</v>
      </c>
      <c r="H196" s="9" t="s">
        <v>36</v>
      </c>
      <c r="I196" s="77">
        <f>(G196*1.2)*249.09</f>
        <v>6.8748839999999998</v>
      </c>
      <c r="J196" s="10" t="s">
        <v>103</v>
      </c>
      <c r="K196" s="10">
        <v>108.21</v>
      </c>
      <c r="L196" s="99">
        <f>(G196*1.1)*K196</f>
        <v>2.7377130000000003</v>
      </c>
      <c r="M196" s="9" t="s">
        <v>30</v>
      </c>
      <c r="N196" s="9">
        <v>57.5</v>
      </c>
      <c r="O196" s="9">
        <v>0.88900000000000001</v>
      </c>
      <c r="P196" s="13">
        <f>N196*O196</f>
        <v>51.1175</v>
      </c>
      <c r="Q196" s="10"/>
      <c r="R196" s="10"/>
      <c r="S196" s="9"/>
      <c r="T196" s="9"/>
      <c r="U196" s="9"/>
      <c r="V196" s="13">
        <f>T196*U196</f>
        <v>0</v>
      </c>
    </row>
    <row r="197" spans="1:22" x14ac:dyDescent="0.25">
      <c r="C197" s="10" t="s">
        <v>34</v>
      </c>
      <c r="D197" s="10">
        <f>E197*G197</f>
        <v>2.984664</v>
      </c>
      <c r="E197" s="10">
        <v>108.14</v>
      </c>
      <c r="F197" s="10">
        <v>1.2</v>
      </c>
      <c r="G197" s="12">
        <f>G196*F197</f>
        <v>2.76E-2</v>
      </c>
      <c r="H197" s="1" t="s">
        <v>102</v>
      </c>
      <c r="I197" s="1">
        <f>(G196*0.1)*180.19</f>
        <v>0.414437</v>
      </c>
      <c r="J197" s="10"/>
      <c r="K197" s="10"/>
      <c r="L197" s="99"/>
      <c r="M197" s="1"/>
      <c r="N197" s="3"/>
      <c r="O197" s="3"/>
      <c r="P197" s="13">
        <f t="shared" ref="P197" si="12">N197*O197</f>
        <v>0</v>
      </c>
      <c r="Q197" s="10"/>
      <c r="R197" s="10"/>
      <c r="S197" s="9"/>
      <c r="T197" s="9"/>
      <c r="U197" s="9"/>
      <c r="V197" s="13">
        <f>T197*U197</f>
        <v>0</v>
      </c>
    </row>
    <row r="198" spans="1:22" x14ac:dyDescent="0.25">
      <c r="C198" s="12" t="s">
        <v>4</v>
      </c>
      <c r="D198" s="13">
        <f>SUM(D196:D197)</f>
        <v>5.7934239999999999</v>
      </c>
      <c r="E198" s="13">
        <f>SUM(E196:E197)</f>
        <v>230.26</v>
      </c>
      <c r="F198" s="12"/>
      <c r="G198" s="12">
        <f>SUM(G196:G197)</f>
        <v>5.0599999999999999E-2</v>
      </c>
      <c r="I198" s="118">
        <f>SUM(I196:I197)</f>
        <v>7.2893210000000002</v>
      </c>
      <c r="L198" s="105">
        <f>SUM(L196:L197)</f>
        <v>2.7377130000000003</v>
      </c>
      <c r="P198" s="32">
        <f>SUM(P196:P197)</f>
        <v>51.1175</v>
      </c>
      <c r="R198" s="32">
        <f>SUM(R196:R197)</f>
        <v>0</v>
      </c>
      <c r="V198" s="32">
        <f>SUM(V196:V197)</f>
        <v>0</v>
      </c>
    </row>
    <row r="199" spans="1:22" x14ac:dyDescent="0.25">
      <c r="C199" s="5"/>
      <c r="D199" s="4"/>
      <c r="E199" s="4"/>
      <c r="F199" s="4"/>
      <c r="G199" s="5"/>
      <c r="H199" s="5"/>
      <c r="I199" s="5"/>
      <c r="M199" s="5"/>
      <c r="N199" s="5"/>
      <c r="O199" s="5"/>
      <c r="P199" s="5"/>
      <c r="Q199" s="5"/>
      <c r="R199" s="5"/>
      <c r="S199" s="5"/>
      <c r="T199" s="5"/>
      <c r="U199" s="5"/>
      <c r="V199" s="5"/>
    </row>
    <row r="200" spans="1:22" x14ac:dyDescent="0.25">
      <c r="C200" s="5"/>
      <c r="D200" s="4"/>
      <c r="E200" s="4"/>
      <c r="F200" s="4"/>
      <c r="G200" s="5"/>
      <c r="H200" s="5"/>
      <c r="K200" s="14" t="s">
        <v>56</v>
      </c>
      <c r="L200" s="66">
        <f>(T202/G196)*100</f>
        <v>70</v>
      </c>
      <c r="O200" s="5"/>
      <c r="P200" s="5"/>
      <c r="Q200" s="5"/>
      <c r="R200" s="5"/>
      <c r="S200" s="5"/>
    </row>
    <row r="201" spans="1:22" x14ac:dyDescent="0.25">
      <c r="C201" s="5"/>
      <c r="D201" s="4"/>
      <c r="E201" s="4"/>
      <c r="F201" s="4"/>
      <c r="G201" s="5"/>
      <c r="H201" s="5"/>
      <c r="K201" s="7" t="s">
        <v>57</v>
      </c>
      <c r="L201" s="65">
        <f>(S202/(E198)*100)</f>
        <v>92.178407018153393</v>
      </c>
      <c r="R201" s="6" t="s">
        <v>10</v>
      </c>
      <c r="S201" s="6" t="s">
        <v>11</v>
      </c>
      <c r="T201" s="6" t="s">
        <v>0</v>
      </c>
    </row>
    <row r="202" spans="1:22" x14ac:dyDescent="0.25">
      <c r="C202" s="5"/>
      <c r="D202" s="4"/>
      <c r="E202" s="4"/>
      <c r="F202" s="4"/>
      <c r="G202" s="5"/>
      <c r="H202" s="5"/>
      <c r="K202" s="14" t="s">
        <v>58</v>
      </c>
      <c r="L202" s="66">
        <f>(R202/D198)*100</f>
        <v>58.984548688305914</v>
      </c>
      <c r="P202" s="5"/>
      <c r="Q202" s="6" t="s">
        <v>3</v>
      </c>
      <c r="R202" s="11">
        <f>S202*T202</f>
        <v>3.4172249999999997</v>
      </c>
      <c r="S202" s="11">
        <v>212.25</v>
      </c>
      <c r="T202" s="31">
        <f>G196*0.7</f>
        <v>1.61E-2</v>
      </c>
    </row>
    <row r="203" spans="1:22" ht="17.25" x14ac:dyDescent="0.25">
      <c r="C203" s="5"/>
      <c r="D203" s="4"/>
      <c r="E203" s="4"/>
      <c r="F203" s="4"/>
      <c r="G203" s="5"/>
      <c r="H203" s="5"/>
      <c r="K203" s="7" t="s">
        <v>59</v>
      </c>
      <c r="L203" s="16">
        <f>(D198+I198+L198+P198+R198+V198)/R202</f>
        <v>19.588396432778058</v>
      </c>
      <c r="O203" s="5"/>
      <c r="P203" s="5"/>
      <c r="S203" s="69"/>
      <c r="T203" s="4"/>
    </row>
    <row r="204" spans="1:22" ht="17.25" x14ac:dyDescent="0.25">
      <c r="C204" s="5"/>
      <c r="D204" s="4"/>
      <c r="E204" s="4"/>
      <c r="F204" s="4"/>
      <c r="G204" s="5"/>
      <c r="H204" s="5"/>
      <c r="I204" s="5"/>
      <c r="K204" s="17" t="s">
        <v>60</v>
      </c>
      <c r="L204" s="18">
        <f>(D198+I198+L198)/R202</f>
        <v>4.629621403331651</v>
      </c>
      <c r="O204" s="5"/>
      <c r="P204" s="5"/>
      <c r="S204" s="5"/>
    </row>
    <row r="205" spans="1:22" ht="17.25" x14ac:dyDescent="0.25">
      <c r="C205" s="5"/>
      <c r="D205" s="4"/>
      <c r="E205" s="4"/>
      <c r="F205" s="4"/>
      <c r="G205" s="5"/>
      <c r="H205" s="5"/>
      <c r="I205" s="5"/>
      <c r="K205" s="19" t="s">
        <v>61</v>
      </c>
      <c r="L205" s="20">
        <f>(P198+V198)/R202</f>
        <v>14.958775029446409</v>
      </c>
      <c r="M205" s="5"/>
      <c r="N205" s="115" t="s">
        <v>131</v>
      </c>
      <c r="O205" s="17">
        <f>G196/N196*1000</f>
        <v>0.4</v>
      </c>
      <c r="P205" s="5"/>
      <c r="U205" s="5"/>
      <c r="V205" s="5"/>
    </row>
    <row r="206" spans="1:22" x14ac:dyDescent="0.25">
      <c r="C206" s="8"/>
      <c r="D206"/>
      <c r="E206" s="4"/>
      <c r="F206" s="4"/>
      <c r="G206" s="5"/>
      <c r="H206" s="5"/>
      <c r="I206" s="5"/>
      <c r="K206" s="5"/>
      <c r="L206" s="5"/>
      <c r="M206" s="5"/>
      <c r="N206" s="5"/>
      <c r="O206" s="5"/>
      <c r="P206" s="5"/>
      <c r="Q206" s="5"/>
      <c r="R206" s="5"/>
      <c r="S206" s="5"/>
      <c r="T206" s="5"/>
      <c r="U206" s="5"/>
      <c r="V206" s="5"/>
    </row>
    <row r="207" spans="1:22" x14ac:dyDescent="0.25">
      <c r="B207" s="8"/>
      <c r="C207" s="8" t="s">
        <v>26</v>
      </c>
    </row>
    <row r="208" spans="1:22" ht="32.25" x14ac:dyDescent="0.25">
      <c r="C208" s="23" t="s">
        <v>13</v>
      </c>
      <c r="D208" s="26" t="s">
        <v>21</v>
      </c>
      <c r="E208" s="26" t="s">
        <v>32</v>
      </c>
      <c r="F208" s="23" t="s">
        <v>12</v>
      </c>
      <c r="G208" s="23" t="s">
        <v>15</v>
      </c>
      <c r="H208" s="24" t="s">
        <v>1</v>
      </c>
      <c r="I208" s="25" t="s">
        <v>25</v>
      </c>
      <c r="J208" s="23" t="s">
        <v>2</v>
      </c>
      <c r="K208" s="26" t="s">
        <v>32</v>
      </c>
      <c r="L208" s="26" t="s">
        <v>22</v>
      </c>
      <c r="M208" s="25" t="s">
        <v>7</v>
      </c>
      <c r="N208" s="25" t="s">
        <v>16</v>
      </c>
      <c r="O208" s="25" t="s">
        <v>17</v>
      </c>
      <c r="P208" s="25" t="s">
        <v>18</v>
      </c>
      <c r="Q208" s="26" t="s">
        <v>9</v>
      </c>
      <c r="R208" s="26" t="s">
        <v>23</v>
      </c>
      <c r="S208" s="25" t="s">
        <v>8</v>
      </c>
      <c r="T208" s="25" t="s">
        <v>19</v>
      </c>
      <c r="U208" s="25" t="s">
        <v>20</v>
      </c>
      <c r="V208" s="25" t="s">
        <v>24</v>
      </c>
    </row>
    <row r="209" spans="1:22" x14ac:dyDescent="0.25">
      <c r="A209" t="s">
        <v>52</v>
      </c>
      <c r="C209" s="121" t="s">
        <v>33</v>
      </c>
      <c r="D209" s="10">
        <f>0.023*E209</f>
        <v>3.6011099999999998</v>
      </c>
      <c r="E209" s="10">
        <v>156.57</v>
      </c>
      <c r="F209" s="10">
        <v>1</v>
      </c>
      <c r="G209" s="29">
        <f>D209/E209</f>
        <v>2.3E-2</v>
      </c>
      <c r="H209" s="9" t="s">
        <v>36</v>
      </c>
      <c r="I209" s="77">
        <f>(G209*1.2)*249.09</f>
        <v>6.8748839999999998</v>
      </c>
      <c r="J209" s="10" t="s">
        <v>103</v>
      </c>
      <c r="K209" s="10">
        <v>108.21</v>
      </c>
      <c r="L209" s="99">
        <f>(G209*1.1)*K209</f>
        <v>2.7377130000000003</v>
      </c>
      <c r="M209" s="9" t="s">
        <v>30</v>
      </c>
      <c r="N209" s="9">
        <v>57.5</v>
      </c>
      <c r="O209" s="9">
        <v>0.88900000000000001</v>
      </c>
      <c r="P209" s="13">
        <f>N209*O209</f>
        <v>51.1175</v>
      </c>
      <c r="Q209" s="10"/>
      <c r="R209" s="10"/>
      <c r="S209" s="9"/>
      <c r="T209" s="9"/>
      <c r="U209" s="9"/>
      <c r="V209" s="13">
        <f>T209*U209</f>
        <v>0</v>
      </c>
    </row>
    <row r="210" spans="1:22" x14ac:dyDescent="0.25">
      <c r="C210" s="10" t="s">
        <v>34</v>
      </c>
      <c r="D210" s="10">
        <f>E210*G210</f>
        <v>2.984664</v>
      </c>
      <c r="E210" s="10">
        <v>108.14</v>
      </c>
      <c r="F210" s="10">
        <v>1.2</v>
      </c>
      <c r="G210" s="29">
        <f>G209*F210</f>
        <v>2.76E-2</v>
      </c>
      <c r="H210" s="1" t="s">
        <v>102</v>
      </c>
      <c r="I210" s="1">
        <f>(G209*0.1)*180.19</f>
        <v>0.414437</v>
      </c>
      <c r="J210" s="10"/>
      <c r="K210" s="10"/>
      <c r="L210" s="99"/>
      <c r="M210" s="1"/>
      <c r="N210" s="3"/>
      <c r="O210" s="3"/>
      <c r="P210" s="13">
        <f t="shared" ref="P210" si="13">N210*O210</f>
        <v>0</v>
      </c>
      <c r="Q210" s="10"/>
      <c r="R210" s="10"/>
      <c r="S210" s="9"/>
      <c r="T210" s="9"/>
      <c r="U210" s="9"/>
      <c r="V210" s="13">
        <f>T210*U210</f>
        <v>0</v>
      </c>
    </row>
    <row r="211" spans="1:22" x14ac:dyDescent="0.25">
      <c r="C211" s="12" t="s">
        <v>4</v>
      </c>
      <c r="D211" s="13">
        <f>SUM(D209:D210)</f>
        <v>6.5857739999999998</v>
      </c>
      <c r="E211" s="13">
        <f>SUM(E209:E210)</f>
        <v>264.70999999999998</v>
      </c>
      <c r="F211" s="12"/>
      <c r="G211" s="29">
        <f>SUM(G209:G210)</f>
        <v>5.0599999999999999E-2</v>
      </c>
      <c r="I211" s="118">
        <f>SUM(I209:I210)</f>
        <v>7.2893210000000002</v>
      </c>
      <c r="L211" s="105">
        <f>SUM(L209:L210)</f>
        <v>2.7377130000000003</v>
      </c>
      <c r="P211" s="32">
        <f>SUM(P209:P210)</f>
        <v>51.1175</v>
      </c>
      <c r="R211" s="32">
        <f>SUM(R209:R210)</f>
        <v>0</v>
      </c>
      <c r="V211" s="32">
        <f>SUM(V209:V210)</f>
        <v>0</v>
      </c>
    </row>
    <row r="212" spans="1:22" x14ac:dyDescent="0.25">
      <c r="C212" s="5"/>
      <c r="D212" s="4"/>
      <c r="E212" s="4"/>
      <c r="F212" s="4"/>
      <c r="G212" s="5"/>
      <c r="H212" s="5"/>
      <c r="I212" s="5"/>
      <c r="M212" s="5"/>
      <c r="N212" s="5"/>
      <c r="O212" s="5"/>
      <c r="P212" s="5"/>
      <c r="Q212" s="5"/>
      <c r="R212" s="5"/>
      <c r="S212" s="5"/>
      <c r="T212" s="5"/>
      <c r="U212" s="5"/>
      <c r="V212" s="5"/>
    </row>
    <row r="213" spans="1:22" x14ac:dyDescent="0.25">
      <c r="B213" s="5"/>
      <c r="C213" s="5"/>
      <c r="D213" s="4"/>
      <c r="E213" s="4"/>
      <c r="F213" s="4"/>
      <c r="G213" s="5"/>
      <c r="H213" s="5"/>
      <c r="K213" s="14" t="s">
        <v>56</v>
      </c>
      <c r="L213" s="66">
        <f>(T215/G209)*100</f>
        <v>70</v>
      </c>
      <c r="O213" s="5"/>
      <c r="P213" s="5"/>
      <c r="Q213" s="5"/>
      <c r="R213" s="5"/>
      <c r="S213" s="5"/>
    </row>
    <row r="214" spans="1:22" x14ac:dyDescent="0.25">
      <c r="B214" s="5"/>
      <c r="C214" s="5"/>
      <c r="D214" s="4"/>
      <c r="E214" s="4"/>
      <c r="F214" s="4"/>
      <c r="G214" s="5"/>
      <c r="H214" s="5"/>
      <c r="K214" s="7" t="s">
        <v>57</v>
      </c>
      <c r="L214" s="65">
        <f>(S215/(E211)*100)</f>
        <v>93.19255033810586</v>
      </c>
      <c r="R214" s="6" t="s">
        <v>10</v>
      </c>
      <c r="S214" s="6" t="s">
        <v>11</v>
      </c>
      <c r="T214" s="6" t="s">
        <v>0</v>
      </c>
    </row>
    <row r="215" spans="1:22" x14ac:dyDescent="0.25">
      <c r="B215" s="5"/>
      <c r="C215" s="5"/>
      <c r="D215" s="4"/>
      <c r="E215" s="4"/>
      <c r="F215" s="4"/>
      <c r="G215" s="5"/>
      <c r="H215" s="5"/>
      <c r="K215" s="14" t="s">
        <v>58</v>
      </c>
      <c r="L215" s="66">
        <f>(R215/D211)*100</f>
        <v>60.307398948096299</v>
      </c>
      <c r="P215" s="5"/>
      <c r="Q215" s="6" t="s">
        <v>3</v>
      </c>
      <c r="R215" s="11">
        <f>S215*T215</f>
        <v>3.9717089999999997</v>
      </c>
      <c r="S215" s="11">
        <v>246.69</v>
      </c>
      <c r="T215" s="31">
        <f>G209*0.7</f>
        <v>1.61E-2</v>
      </c>
    </row>
    <row r="216" spans="1:22" ht="17.25" x14ac:dyDescent="0.25">
      <c r="B216" s="5"/>
      <c r="C216" s="5"/>
      <c r="D216" s="4"/>
      <c r="E216" s="4"/>
      <c r="F216" s="4"/>
      <c r="G216" s="5"/>
      <c r="H216" s="5"/>
      <c r="K216" s="7" t="s">
        <v>59</v>
      </c>
      <c r="L216" s="16">
        <f>(D211+I211+L211+P211+R211+V211)/R215</f>
        <v>17.053189949213301</v>
      </c>
      <c r="O216" s="5"/>
      <c r="P216" s="5"/>
      <c r="S216" s="69"/>
      <c r="T216" s="4"/>
    </row>
    <row r="217" spans="1:22" ht="17.25" x14ac:dyDescent="0.25">
      <c r="B217" s="5"/>
      <c r="C217" s="5"/>
      <c r="D217" s="4"/>
      <c r="E217" s="4"/>
      <c r="F217" s="4"/>
      <c r="G217" s="5"/>
      <c r="H217" s="5"/>
      <c r="I217" s="5"/>
      <c r="K217" s="17" t="s">
        <v>60</v>
      </c>
      <c r="L217" s="18">
        <f>(D211+I211+L211)/R215</f>
        <v>4.1827857982546055</v>
      </c>
      <c r="O217" s="5"/>
      <c r="P217" s="5"/>
      <c r="S217" s="5"/>
    </row>
    <row r="218" spans="1:22" ht="17.25" x14ac:dyDescent="0.25">
      <c r="B218" s="5"/>
      <c r="C218" s="5"/>
      <c r="D218" s="4"/>
      <c r="E218" s="4"/>
      <c r="F218" s="4"/>
      <c r="G218" s="5"/>
      <c r="H218" s="5"/>
      <c r="I218" s="5"/>
      <c r="K218" s="19" t="s">
        <v>61</v>
      </c>
      <c r="L218" s="20">
        <f>(P211+V211)/R215</f>
        <v>12.870404150958693</v>
      </c>
      <c r="M218" s="5"/>
      <c r="N218" s="5"/>
      <c r="O218" s="5"/>
      <c r="P218" s="5"/>
      <c r="U218" s="5"/>
      <c r="V218" s="5"/>
    </row>
    <row r="219" spans="1:22" x14ac:dyDescent="0.25">
      <c r="B219" s="5"/>
      <c r="C219" s="8"/>
      <c r="D219"/>
      <c r="E219" s="4"/>
      <c r="F219" s="4"/>
      <c r="G219" s="5"/>
      <c r="H219" s="5"/>
      <c r="I219" s="5"/>
      <c r="K219" s="5"/>
      <c r="L219" s="5"/>
      <c r="M219" s="5"/>
      <c r="N219" s="5"/>
      <c r="O219" s="5"/>
      <c r="P219" s="5"/>
      <c r="Q219" s="5"/>
      <c r="R219" s="5"/>
      <c r="S219" s="5"/>
      <c r="T219" s="5"/>
      <c r="U219" s="5"/>
      <c r="V219" s="5"/>
    </row>
    <row r="220" spans="1:22" x14ac:dyDescent="0.25">
      <c r="B220" s="5"/>
      <c r="C220" s="8" t="s">
        <v>26</v>
      </c>
    </row>
    <row r="221" spans="1:22" ht="32.25" x14ac:dyDescent="0.25">
      <c r="C221" s="23" t="s">
        <v>13</v>
      </c>
      <c r="D221" s="26" t="s">
        <v>21</v>
      </c>
      <c r="E221" s="26" t="s">
        <v>32</v>
      </c>
      <c r="F221" s="23" t="s">
        <v>12</v>
      </c>
      <c r="G221" s="23" t="s">
        <v>15</v>
      </c>
      <c r="H221" s="24" t="s">
        <v>1</v>
      </c>
      <c r="I221" s="25" t="s">
        <v>25</v>
      </c>
      <c r="J221" s="23" t="s">
        <v>2</v>
      </c>
      <c r="K221" s="26" t="s">
        <v>32</v>
      </c>
      <c r="L221" s="26" t="s">
        <v>22</v>
      </c>
      <c r="M221" s="25" t="s">
        <v>7</v>
      </c>
      <c r="N221" s="25" t="s">
        <v>16</v>
      </c>
      <c r="O221" s="25" t="s">
        <v>17</v>
      </c>
      <c r="P221" s="25" t="s">
        <v>18</v>
      </c>
      <c r="Q221" s="26" t="s">
        <v>9</v>
      </c>
      <c r="R221" s="26" t="s">
        <v>23</v>
      </c>
      <c r="S221" s="25" t="s">
        <v>8</v>
      </c>
      <c r="T221" s="25" t="s">
        <v>19</v>
      </c>
      <c r="U221" s="25" t="s">
        <v>20</v>
      </c>
      <c r="V221" s="25" t="s">
        <v>24</v>
      </c>
    </row>
    <row r="222" spans="1:22" x14ac:dyDescent="0.25">
      <c r="A222" t="s">
        <v>53</v>
      </c>
      <c r="C222" s="121" t="s">
        <v>35</v>
      </c>
      <c r="D222" s="10">
        <f>0.023*E222</f>
        <v>4.8799099999999997</v>
      </c>
      <c r="E222" s="10">
        <v>212.17</v>
      </c>
      <c r="F222" s="10">
        <v>1</v>
      </c>
      <c r="G222" s="29">
        <f>D222/E222</f>
        <v>2.3E-2</v>
      </c>
      <c r="H222" s="9" t="s">
        <v>36</v>
      </c>
      <c r="I222" s="77">
        <f>(G222*1.2)*249.09</f>
        <v>6.8748839999999998</v>
      </c>
      <c r="J222" s="10" t="s">
        <v>103</v>
      </c>
      <c r="K222" s="10">
        <v>108.21</v>
      </c>
      <c r="L222" s="99">
        <f>(G222*1.1)*K222</f>
        <v>2.7377130000000003</v>
      </c>
      <c r="M222" s="9" t="s">
        <v>30</v>
      </c>
      <c r="N222" s="9">
        <v>57.5</v>
      </c>
      <c r="O222" s="9">
        <v>0.88900000000000001</v>
      </c>
      <c r="P222" s="13">
        <f>N222*O222</f>
        <v>51.1175</v>
      </c>
      <c r="Q222" s="10"/>
      <c r="R222" s="10"/>
      <c r="S222" s="9"/>
      <c r="T222" s="9"/>
      <c r="U222" s="9"/>
      <c r="V222" s="13">
        <f>T222*U222</f>
        <v>0</v>
      </c>
    </row>
    <row r="223" spans="1:22" x14ac:dyDescent="0.25">
      <c r="C223" s="10" t="s">
        <v>34</v>
      </c>
      <c r="D223" s="10">
        <f>E223*G223</f>
        <v>2.984664</v>
      </c>
      <c r="E223" s="10">
        <v>108.14</v>
      </c>
      <c r="F223" s="10">
        <v>1.2</v>
      </c>
      <c r="G223" s="29">
        <f>G222*F223</f>
        <v>2.76E-2</v>
      </c>
      <c r="H223" s="1" t="s">
        <v>102</v>
      </c>
      <c r="I223" s="1">
        <f>(G222*0.1)*180.19</f>
        <v>0.414437</v>
      </c>
      <c r="J223" s="10"/>
      <c r="K223" s="10"/>
      <c r="L223" s="99"/>
      <c r="M223" s="1"/>
      <c r="N223" s="3"/>
      <c r="O223" s="3"/>
      <c r="P223" s="13">
        <f t="shared" ref="P223" si="14">N223*O223</f>
        <v>0</v>
      </c>
      <c r="Q223" s="10"/>
      <c r="R223" s="10"/>
      <c r="S223" s="9"/>
      <c r="T223" s="9"/>
      <c r="U223" s="9"/>
      <c r="V223" s="13">
        <f>T223*U223</f>
        <v>0</v>
      </c>
    </row>
    <row r="224" spans="1:22" x14ac:dyDescent="0.25">
      <c r="C224" s="12" t="s">
        <v>4</v>
      </c>
      <c r="D224" s="13">
        <f>SUM(D222:D223)</f>
        <v>7.8645739999999993</v>
      </c>
      <c r="E224" s="13">
        <f>SUM(E222:E223)</f>
        <v>320.31</v>
      </c>
      <c r="F224" s="12"/>
      <c r="G224" s="29">
        <f>SUM(G222:G223)</f>
        <v>5.0599999999999999E-2</v>
      </c>
      <c r="I224" s="118">
        <f>SUM(I222:I223)</f>
        <v>7.2893210000000002</v>
      </c>
      <c r="L224" s="105">
        <f>SUM(L222:L223)</f>
        <v>2.7377130000000003</v>
      </c>
      <c r="P224" s="32">
        <f>SUM(P222:P223)</f>
        <v>51.1175</v>
      </c>
      <c r="R224" s="32">
        <f>SUM(R222:R223)</f>
        <v>0</v>
      </c>
      <c r="V224" s="32">
        <f>SUM(V222:V223)</f>
        <v>0</v>
      </c>
    </row>
    <row r="225" spans="1:22" x14ac:dyDescent="0.25">
      <c r="C225" s="5"/>
      <c r="D225" s="4"/>
      <c r="E225" s="4"/>
      <c r="F225" s="4"/>
      <c r="G225" s="5"/>
      <c r="H225" s="5"/>
      <c r="I225" s="5"/>
      <c r="M225" s="5"/>
      <c r="N225" s="5"/>
      <c r="O225" s="5"/>
      <c r="P225" s="5"/>
      <c r="Q225" s="5"/>
      <c r="R225" s="5"/>
      <c r="S225" s="5"/>
      <c r="T225" s="5"/>
      <c r="U225" s="5"/>
      <c r="V225" s="5"/>
    </row>
    <row r="226" spans="1:22" x14ac:dyDescent="0.25">
      <c r="C226" s="5"/>
      <c r="D226" s="4"/>
      <c r="E226" s="4"/>
      <c r="F226" s="4"/>
      <c r="G226" s="5"/>
      <c r="H226" s="5"/>
      <c r="K226" s="14" t="s">
        <v>56</v>
      </c>
      <c r="L226" s="66">
        <f>(T228/G222)*100</f>
        <v>70</v>
      </c>
      <c r="O226" s="5"/>
      <c r="P226" s="5"/>
      <c r="Q226" s="5"/>
      <c r="R226" s="5"/>
      <c r="S226" s="5"/>
    </row>
    <row r="227" spans="1:22" x14ac:dyDescent="0.25">
      <c r="C227" s="5"/>
      <c r="D227" s="4"/>
      <c r="E227" s="4"/>
      <c r="F227" s="4"/>
      <c r="G227" s="5"/>
      <c r="H227" s="5"/>
      <c r="K227" s="7" t="s">
        <v>57</v>
      </c>
      <c r="L227" s="65">
        <f>(S228/(E224)*100)</f>
        <v>94.358590115825294</v>
      </c>
      <c r="R227" s="6" t="s">
        <v>10</v>
      </c>
      <c r="S227" s="6" t="s">
        <v>11</v>
      </c>
      <c r="T227" s="6" t="s">
        <v>0</v>
      </c>
    </row>
    <row r="228" spans="1:22" x14ac:dyDescent="0.25">
      <c r="C228" s="5"/>
      <c r="D228" s="4"/>
      <c r="E228" s="4"/>
      <c r="F228" s="4"/>
      <c r="G228" s="5"/>
      <c r="H228" s="5"/>
      <c r="K228" s="14" t="s">
        <v>58</v>
      </c>
      <c r="L228" s="66">
        <f>(R228/D224)*100</f>
        <v>61.873205083962588</v>
      </c>
      <c r="P228" s="5"/>
      <c r="Q228" s="6" t="s">
        <v>3</v>
      </c>
      <c r="R228" s="11">
        <f>S228*T228</f>
        <v>4.8660639999999997</v>
      </c>
      <c r="S228" s="11">
        <v>302.24</v>
      </c>
      <c r="T228" s="31">
        <f>G222*0.7</f>
        <v>1.61E-2</v>
      </c>
    </row>
    <row r="229" spans="1:22" ht="17.25" x14ac:dyDescent="0.25">
      <c r="C229" s="5"/>
      <c r="D229" s="4"/>
      <c r="E229" s="4"/>
      <c r="F229" s="4"/>
      <c r="G229" s="5"/>
      <c r="H229" s="5"/>
      <c r="K229" s="7" t="s">
        <v>59</v>
      </c>
      <c r="L229" s="16">
        <f>(D224+I224+L224+P224+R224+V224)/R228</f>
        <v>14.181709899417681</v>
      </c>
      <c r="O229" s="5"/>
      <c r="P229" s="5"/>
      <c r="S229" s="69"/>
      <c r="T229" s="4"/>
    </row>
    <row r="230" spans="1:22" ht="17.25" x14ac:dyDescent="0.25">
      <c r="C230" s="5"/>
      <c r="D230" s="4"/>
      <c r="E230" s="4"/>
      <c r="F230" s="4"/>
      <c r="G230" s="5"/>
      <c r="H230" s="5"/>
      <c r="I230" s="5"/>
      <c r="K230" s="17" t="s">
        <v>60</v>
      </c>
      <c r="L230" s="18">
        <f>(D224+I224+L224)/R228</f>
        <v>3.6768131286394916</v>
      </c>
      <c r="O230" s="5"/>
      <c r="P230" s="5"/>
      <c r="S230" s="5"/>
    </row>
    <row r="231" spans="1:22" ht="17.25" x14ac:dyDescent="0.25">
      <c r="C231" s="5"/>
      <c r="D231" s="4"/>
      <c r="E231" s="4"/>
      <c r="F231" s="4"/>
      <c r="G231" s="5"/>
      <c r="H231" s="5"/>
      <c r="I231" s="5"/>
      <c r="K231" s="19" t="s">
        <v>61</v>
      </c>
      <c r="L231" s="20">
        <f>(P224+V224)/R228</f>
        <v>10.50489677077819</v>
      </c>
      <c r="M231" s="5"/>
      <c r="N231" s="5"/>
      <c r="O231" s="5"/>
      <c r="P231" s="5"/>
      <c r="U231" s="5"/>
      <c r="V231" s="5"/>
    </row>
    <row r="232" spans="1:22" x14ac:dyDescent="0.25">
      <c r="C232" s="8"/>
      <c r="D232"/>
      <c r="E232" s="4"/>
      <c r="F232" s="4"/>
      <c r="G232" s="5"/>
      <c r="H232" s="5"/>
      <c r="I232" s="5"/>
      <c r="K232" s="5"/>
      <c r="L232" s="5"/>
      <c r="M232" s="5"/>
      <c r="N232" s="5"/>
      <c r="O232" s="5"/>
      <c r="P232" s="5"/>
      <c r="Q232" s="5"/>
      <c r="R232" s="5"/>
      <c r="S232" s="5"/>
      <c r="T232" s="5"/>
      <c r="U232" s="5"/>
      <c r="V232" s="5"/>
    </row>
    <row r="233" spans="1:22" x14ac:dyDescent="0.25">
      <c r="B233" s="5"/>
      <c r="C233" s="8" t="s">
        <v>26</v>
      </c>
    </row>
    <row r="234" spans="1:22" ht="32.25" x14ac:dyDescent="0.25">
      <c r="C234" s="23" t="s">
        <v>13</v>
      </c>
      <c r="D234" s="26" t="s">
        <v>21</v>
      </c>
      <c r="E234" s="26" t="s">
        <v>32</v>
      </c>
      <c r="F234" s="23" t="s">
        <v>12</v>
      </c>
      <c r="G234" s="23" t="s">
        <v>15</v>
      </c>
      <c r="H234" s="24" t="s">
        <v>1</v>
      </c>
      <c r="I234" s="25" t="s">
        <v>25</v>
      </c>
      <c r="J234" s="23" t="s">
        <v>2</v>
      </c>
      <c r="K234" s="26" t="s">
        <v>32</v>
      </c>
      <c r="L234" s="26" t="s">
        <v>22</v>
      </c>
      <c r="M234" s="25" t="s">
        <v>7</v>
      </c>
      <c r="N234" s="25" t="s">
        <v>16</v>
      </c>
      <c r="O234" s="25" t="s">
        <v>17</v>
      </c>
      <c r="P234" s="25" t="s">
        <v>18</v>
      </c>
      <c r="Q234" s="26" t="s">
        <v>9</v>
      </c>
      <c r="R234" s="26" t="s">
        <v>23</v>
      </c>
      <c r="S234" s="25" t="s">
        <v>8</v>
      </c>
      <c r="T234" s="25" t="s">
        <v>19</v>
      </c>
      <c r="U234" s="25" t="s">
        <v>20</v>
      </c>
      <c r="V234" s="25" t="s">
        <v>24</v>
      </c>
    </row>
    <row r="235" spans="1:22" ht="30" x14ac:dyDescent="0.25">
      <c r="A235" t="s">
        <v>54</v>
      </c>
      <c r="C235" s="123" t="s">
        <v>132</v>
      </c>
      <c r="D235" s="10">
        <f>0.023*E235</f>
        <v>7.1477099999999991</v>
      </c>
      <c r="E235" s="10">
        <v>310.77</v>
      </c>
      <c r="F235" s="10">
        <v>1</v>
      </c>
      <c r="G235" s="29">
        <f>D235/E235</f>
        <v>2.3E-2</v>
      </c>
      <c r="H235" s="9" t="s">
        <v>36</v>
      </c>
      <c r="I235" s="77">
        <f>(G235*1.2)*249.09</f>
        <v>6.8748839999999998</v>
      </c>
      <c r="J235" s="10" t="s">
        <v>103</v>
      </c>
      <c r="K235" s="10">
        <v>108.21</v>
      </c>
      <c r="L235" s="99">
        <f>(G235*1.1)*K235</f>
        <v>2.7377130000000003</v>
      </c>
      <c r="M235" s="9" t="s">
        <v>30</v>
      </c>
      <c r="N235" s="9">
        <v>57.5</v>
      </c>
      <c r="O235" s="9">
        <v>0.88900000000000001</v>
      </c>
      <c r="P235" s="13">
        <f>N235*O235</f>
        <v>51.1175</v>
      </c>
      <c r="Q235" s="10"/>
      <c r="R235" s="10"/>
      <c r="S235" s="9"/>
      <c r="T235" s="9"/>
      <c r="U235" s="9"/>
      <c r="V235" s="13">
        <f>T235*U235</f>
        <v>0</v>
      </c>
    </row>
    <row r="236" spans="1:22" x14ac:dyDescent="0.25">
      <c r="C236" s="10" t="s">
        <v>34</v>
      </c>
      <c r="D236" s="10">
        <f>E236*G236</f>
        <v>2.984664</v>
      </c>
      <c r="E236" s="10">
        <v>108.14</v>
      </c>
      <c r="F236" s="10">
        <v>1.2</v>
      </c>
      <c r="G236" s="29">
        <f>G235*F236</f>
        <v>2.76E-2</v>
      </c>
      <c r="H236" s="1" t="s">
        <v>102</v>
      </c>
      <c r="I236" s="1">
        <f>(G235*0.1)*180.19</f>
        <v>0.414437</v>
      </c>
      <c r="J236" s="10"/>
      <c r="K236" s="10"/>
      <c r="L236" s="99"/>
      <c r="M236" s="1"/>
      <c r="N236" s="3"/>
      <c r="O236" s="3"/>
      <c r="P236" s="13">
        <f t="shared" ref="P236" si="15">N236*O236</f>
        <v>0</v>
      </c>
      <c r="Q236" s="10"/>
      <c r="R236" s="10"/>
      <c r="S236" s="9"/>
      <c r="T236" s="9"/>
      <c r="U236" s="9"/>
      <c r="V236" s="13">
        <f>T236*U236</f>
        <v>0</v>
      </c>
    </row>
    <row r="237" spans="1:22" x14ac:dyDescent="0.25">
      <c r="C237" s="12" t="s">
        <v>4</v>
      </c>
      <c r="D237" s="13">
        <f>SUM(D235:D236)</f>
        <v>10.132373999999999</v>
      </c>
      <c r="E237" s="13">
        <f>SUM(E235:E236)</f>
        <v>418.90999999999997</v>
      </c>
      <c r="F237" s="12"/>
      <c r="G237" s="29">
        <f>SUM(G235:G236)</f>
        <v>5.0599999999999999E-2</v>
      </c>
      <c r="I237" s="118">
        <f>SUM(I235:I236)</f>
        <v>7.2893210000000002</v>
      </c>
      <c r="L237" s="105">
        <f>SUM(L235:L236)</f>
        <v>2.7377130000000003</v>
      </c>
      <c r="P237" s="32">
        <f>SUM(P235:P236)</f>
        <v>51.1175</v>
      </c>
      <c r="R237" s="32">
        <f>SUM(R235:R236)</f>
        <v>0</v>
      </c>
      <c r="V237" s="32">
        <f>SUM(V235:V236)</f>
        <v>0</v>
      </c>
    </row>
    <row r="238" spans="1:22" x14ac:dyDescent="0.25">
      <c r="C238" s="5"/>
      <c r="D238" s="4"/>
      <c r="E238" s="4"/>
      <c r="F238" s="4"/>
      <c r="G238" s="5"/>
      <c r="H238" s="5"/>
      <c r="I238" s="5"/>
      <c r="M238" s="5"/>
      <c r="N238" s="5"/>
      <c r="O238" s="5"/>
      <c r="P238" s="5"/>
      <c r="Q238" s="5"/>
      <c r="R238" s="5"/>
      <c r="S238" s="5"/>
      <c r="T238" s="5"/>
      <c r="U238" s="5"/>
      <c r="V238" s="5"/>
    </row>
    <row r="239" spans="1:22" x14ac:dyDescent="0.25">
      <c r="C239" s="5"/>
      <c r="D239" s="4"/>
      <c r="E239" s="4"/>
      <c r="F239" s="4"/>
      <c r="G239" s="5"/>
      <c r="H239" s="5"/>
      <c r="K239" s="14" t="s">
        <v>56</v>
      </c>
      <c r="L239" s="66">
        <f>(T241/G235)*100</f>
        <v>70</v>
      </c>
      <c r="O239" s="5"/>
      <c r="P239" s="5"/>
      <c r="Q239" s="5"/>
      <c r="R239" s="5"/>
      <c r="S239" s="5"/>
    </row>
    <row r="240" spans="1:22" x14ac:dyDescent="0.25">
      <c r="C240" s="5"/>
      <c r="D240" s="4"/>
      <c r="E240" s="4"/>
      <c r="F240" s="4"/>
      <c r="G240" s="5"/>
      <c r="H240" s="5"/>
      <c r="K240" s="7" t="s">
        <v>57</v>
      </c>
      <c r="L240" s="65">
        <f>(S241/(E237)*100)</f>
        <v>95.700747177197968</v>
      </c>
      <c r="R240" s="6" t="s">
        <v>10</v>
      </c>
      <c r="S240" s="6" t="s">
        <v>11</v>
      </c>
      <c r="T240" s="6" t="s">
        <v>0</v>
      </c>
    </row>
    <row r="241" spans="1:22" x14ac:dyDescent="0.25">
      <c r="C241" s="5"/>
      <c r="D241" s="4"/>
      <c r="E241" s="4"/>
      <c r="F241" s="4"/>
      <c r="G241" s="5"/>
      <c r="H241" s="5"/>
      <c r="K241" s="14" t="s">
        <v>58</v>
      </c>
      <c r="L241" s="66">
        <f>(R241/D237)*100</f>
        <v>63.701655702799762</v>
      </c>
      <c r="P241" s="5"/>
      <c r="Q241" s="6" t="s">
        <v>3</v>
      </c>
      <c r="R241" s="11">
        <f>S241*T241</f>
        <v>6.4544899999999998</v>
      </c>
      <c r="S241" s="11">
        <v>400.9</v>
      </c>
      <c r="T241" s="31">
        <f>G235*0.7</f>
        <v>1.61E-2</v>
      </c>
    </row>
    <row r="242" spans="1:22" ht="17.25" x14ac:dyDescent="0.25">
      <c r="C242" s="5"/>
      <c r="D242" s="4"/>
      <c r="E242" s="4"/>
      <c r="F242" s="4"/>
      <c r="G242" s="5"/>
      <c r="H242" s="5"/>
      <c r="K242" s="7" t="s">
        <v>59</v>
      </c>
      <c r="L242" s="16">
        <f>(D237+I237+L237+P237+R237+V237)/R241</f>
        <v>11.042996115882122</v>
      </c>
      <c r="O242" s="5"/>
      <c r="P242" s="5"/>
      <c r="S242" s="69"/>
      <c r="T242" s="4"/>
    </row>
    <row r="243" spans="1:22" ht="17.25" x14ac:dyDescent="0.25">
      <c r="C243" s="5"/>
      <c r="D243" s="4"/>
      <c r="E243" s="4"/>
      <c r="F243" s="4"/>
      <c r="G243" s="5"/>
      <c r="H243" s="5"/>
      <c r="I243" s="5"/>
      <c r="K243" s="17" t="s">
        <v>60</v>
      </c>
      <c r="L243" s="18">
        <f>(D237+I237+L237)/R241</f>
        <v>3.1233153974984855</v>
      </c>
      <c r="O243" s="5"/>
      <c r="P243" s="5"/>
      <c r="S243" s="5"/>
    </row>
    <row r="244" spans="1:22" ht="17.25" x14ac:dyDescent="0.25">
      <c r="C244" s="5"/>
      <c r="D244" s="4"/>
      <c r="E244" s="4"/>
      <c r="F244" s="4"/>
      <c r="G244" s="5"/>
      <c r="H244" s="5"/>
      <c r="I244" s="5"/>
      <c r="K244" s="19" t="s">
        <v>61</v>
      </c>
      <c r="L244" s="20">
        <f>(P237+V237)/R241</f>
        <v>7.9196807183836366</v>
      </c>
      <c r="M244" s="5"/>
      <c r="N244" s="5"/>
      <c r="O244" s="5"/>
      <c r="P244" s="5"/>
      <c r="U244" s="5"/>
      <c r="V244" s="5"/>
    </row>
    <row r="245" spans="1:22" x14ac:dyDescent="0.25">
      <c r="C245" s="8"/>
      <c r="D245"/>
      <c r="E245" s="4"/>
      <c r="F245" s="4"/>
      <c r="G245" s="5"/>
      <c r="H245" s="5"/>
      <c r="I245" s="5"/>
      <c r="K245" s="5"/>
      <c r="L245" s="5"/>
      <c r="M245" s="5"/>
      <c r="N245" s="5"/>
      <c r="O245" s="5"/>
      <c r="P245" s="5"/>
      <c r="Q245" s="5"/>
      <c r="R245" s="5"/>
      <c r="S245" s="5"/>
      <c r="T245" s="5"/>
      <c r="U245" s="5"/>
      <c r="V245" s="5"/>
    </row>
    <row r="246" spans="1:22" x14ac:dyDescent="0.25">
      <c r="B246" s="5"/>
      <c r="C246" s="8" t="s">
        <v>26</v>
      </c>
    </row>
    <row r="247" spans="1:22" ht="32.25" x14ac:dyDescent="0.25">
      <c r="C247" s="23" t="s">
        <v>13</v>
      </c>
      <c r="D247" s="26" t="s">
        <v>21</v>
      </c>
      <c r="E247" s="26" t="s">
        <v>32</v>
      </c>
      <c r="F247" s="23" t="s">
        <v>12</v>
      </c>
      <c r="G247" s="23" t="s">
        <v>15</v>
      </c>
      <c r="H247" s="24" t="s">
        <v>1</v>
      </c>
      <c r="I247" s="25" t="s">
        <v>25</v>
      </c>
      <c r="J247" s="23" t="s">
        <v>2</v>
      </c>
      <c r="K247" s="26" t="s">
        <v>32</v>
      </c>
      <c r="L247" s="26" t="s">
        <v>22</v>
      </c>
      <c r="M247" s="25" t="s">
        <v>7</v>
      </c>
      <c r="N247" s="25" t="s">
        <v>16</v>
      </c>
      <c r="O247" s="25" t="s">
        <v>17</v>
      </c>
      <c r="P247" s="25" t="s">
        <v>18</v>
      </c>
      <c r="Q247" s="26" t="s">
        <v>9</v>
      </c>
      <c r="R247" s="26" t="s">
        <v>23</v>
      </c>
      <c r="S247" s="25" t="s">
        <v>8</v>
      </c>
      <c r="T247" s="25" t="s">
        <v>19</v>
      </c>
      <c r="U247" s="25" t="s">
        <v>20</v>
      </c>
      <c r="V247" s="25" t="s">
        <v>24</v>
      </c>
    </row>
    <row r="248" spans="1:22" x14ac:dyDescent="0.25">
      <c r="A248" t="s">
        <v>55</v>
      </c>
      <c r="C248" s="121" t="s">
        <v>50</v>
      </c>
      <c r="D248" s="10">
        <f>0.023*E248</f>
        <v>10.131499999999999</v>
      </c>
      <c r="E248" s="10">
        <v>440.5</v>
      </c>
      <c r="F248" s="10">
        <v>1</v>
      </c>
      <c r="G248" s="29">
        <f>D248/E248</f>
        <v>2.2999999999999996E-2</v>
      </c>
      <c r="H248" s="9" t="s">
        <v>36</v>
      </c>
      <c r="I248" s="77">
        <f>(G248*1.2)*249.09</f>
        <v>6.8748839999999989</v>
      </c>
      <c r="J248" s="10" t="s">
        <v>103</v>
      </c>
      <c r="K248" s="10">
        <v>108.21</v>
      </c>
      <c r="L248" s="99">
        <f>(G248*1.1)*K248</f>
        <v>2.7377129999999994</v>
      </c>
      <c r="M248" s="9" t="s">
        <v>30</v>
      </c>
      <c r="N248" s="9">
        <v>57.5</v>
      </c>
      <c r="O248" s="9">
        <v>0.88900000000000001</v>
      </c>
      <c r="P248" s="13">
        <f>N248*O248</f>
        <v>51.1175</v>
      </c>
      <c r="Q248" s="10"/>
      <c r="R248" s="10"/>
      <c r="S248" s="9"/>
      <c r="T248" s="9"/>
      <c r="U248" s="9"/>
      <c r="V248" s="13">
        <f>T248*U248</f>
        <v>0</v>
      </c>
    </row>
    <row r="249" spans="1:22" x14ac:dyDescent="0.25">
      <c r="C249" s="10" t="s">
        <v>34</v>
      </c>
      <c r="D249" s="10">
        <f>E249*G249</f>
        <v>2.9846639999999995</v>
      </c>
      <c r="E249" s="10">
        <v>108.14</v>
      </c>
      <c r="F249" s="10">
        <v>1.2</v>
      </c>
      <c r="G249" s="29">
        <f>G248*F249</f>
        <v>2.7599999999999996E-2</v>
      </c>
      <c r="H249" s="1" t="s">
        <v>102</v>
      </c>
      <c r="I249" s="1">
        <f>(G248*0.1)*180.19</f>
        <v>0.41443699999999989</v>
      </c>
      <c r="J249" s="10"/>
      <c r="K249" s="10"/>
      <c r="L249" s="99"/>
      <c r="M249" s="1"/>
      <c r="N249" s="3"/>
      <c r="O249" s="3"/>
      <c r="P249" s="13">
        <f t="shared" ref="P249" si="16">N249*O249</f>
        <v>0</v>
      </c>
      <c r="Q249" s="10"/>
      <c r="R249" s="10"/>
      <c r="S249" s="9"/>
      <c r="T249" s="9"/>
      <c r="U249" s="9"/>
      <c r="V249" s="13">
        <f>T249*U249</f>
        <v>0</v>
      </c>
    </row>
    <row r="250" spans="1:22" x14ac:dyDescent="0.25">
      <c r="C250" s="12" t="s">
        <v>4</v>
      </c>
      <c r="D250" s="13">
        <f>SUM(D248:D249)</f>
        <v>13.116163999999998</v>
      </c>
      <c r="E250" s="13">
        <f>SUM(E248:E249)</f>
        <v>548.64</v>
      </c>
      <c r="F250" s="12"/>
      <c r="G250" s="29">
        <f>SUM(G248:G249)</f>
        <v>5.0599999999999992E-2</v>
      </c>
      <c r="I250" s="118">
        <f>SUM(I248:I249)</f>
        <v>7.2893209999999984</v>
      </c>
      <c r="L250" s="105">
        <f>SUM(L248:L249)</f>
        <v>2.7377129999999994</v>
      </c>
      <c r="P250" s="32">
        <f>SUM(P248:P249)</f>
        <v>51.1175</v>
      </c>
      <c r="R250" s="32">
        <f>SUM(R248:R249)</f>
        <v>0</v>
      </c>
      <c r="V250" s="32">
        <f>SUM(V248:V249)</f>
        <v>0</v>
      </c>
    </row>
    <row r="251" spans="1:22" x14ac:dyDescent="0.25">
      <c r="C251" s="5"/>
      <c r="D251" s="4"/>
      <c r="E251" s="4"/>
      <c r="F251" s="4"/>
      <c r="G251" s="5"/>
      <c r="H251" s="5"/>
      <c r="I251" s="5"/>
      <c r="M251" s="5"/>
      <c r="N251" s="5"/>
      <c r="O251" s="5"/>
      <c r="P251" s="5"/>
      <c r="Q251" s="5"/>
      <c r="R251" s="5"/>
      <c r="S251" s="5"/>
      <c r="T251" s="5"/>
      <c r="U251" s="5"/>
      <c r="V251" s="5"/>
    </row>
    <row r="252" spans="1:22" x14ac:dyDescent="0.25">
      <c r="C252" s="5"/>
      <c r="D252" s="4"/>
      <c r="E252" s="4"/>
      <c r="F252" s="4"/>
      <c r="G252" s="5"/>
      <c r="H252" s="5"/>
      <c r="K252" s="14" t="s">
        <v>56</v>
      </c>
      <c r="L252" s="66">
        <f>(T254/G248)*100</f>
        <v>70</v>
      </c>
      <c r="O252" s="5"/>
      <c r="P252" s="5"/>
      <c r="Q252" s="5"/>
      <c r="R252" s="5"/>
      <c r="S252" s="5"/>
    </row>
    <row r="253" spans="1:22" x14ac:dyDescent="0.25">
      <c r="C253" s="5"/>
      <c r="D253" s="4"/>
      <c r="E253" s="4"/>
      <c r="F253" s="4"/>
      <c r="G253" s="5"/>
      <c r="H253" s="5"/>
      <c r="K253" s="7" t="s">
        <v>57</v>
      </c>
      <c r="L253" s="65">
        <f>(S254/(E250)*100)</f>
        <v>96.715514727325754</v>
      </c>
      <c r="R253" s="6" t="s">
        <v>10</v>
      </c>
      <c r="S253" s="6" t="s">
        <v>11</v>
      </c>
      <c r="T253" s="6" t="s">
        <v>0</v>
      </c>
    </row>
    <row r="254" spans="1:22" x14ac:dyDescent="0.25">
      <c r="C254" s="5"/>
      <c r="D254" s="4"/>
      <c r="E254" s="4"/>
      <c r="F254" s="4"/>
      <c r="G254" s="5"/>
      <c r="H254" s="5"/>
      <c r="K254" s="14" t="s">
        <v>58</v>
      </c>
      <c r="L254" s="66">
        <f>(R254/D250)*100</f>
        <v>65.133235601506655</v>
      </c>
      <c r="P254" s="5"/>
      <c r="Q254" s="6" t="s">
        <v>3</v>
      </c>
      <c r="R254" s="11">
        <f>S254*T254</f>
        <v>8.5429819999999985</v>
      </c>
      <c r="S254" s="11">
        <v>530.62</v>
      </c>
      <c r="T254" s="31">
        <f>G248*0.7</f>
        <v>1.6099999999999996E-2</v>
      </c>
    </row>
    <row r="255" spans="1:22" ht="17.25" x14ac:dyDescent="0.25">
      <c r="C255" s="5"/>
      <c r="D255" s="4"/>
      <c r="E255" s="4"/>
      <c r="F255" s="4"/>
      <c r="G255" s="5"/>
      <c r="H255" s="5"/>
      <c r="K255" s="7" t="s">
        <v>59</v>
      </c>
      <c r="L255" s="16">
        <f>(D250+I250+L250+P250+R250+V250)/R254</f>
        <v>8.6925968005083014</v>
      </c>
      <c r="O255" s="5"/>
      <c r="P255" s="5"/>
      <c r="S255" s="69"/>
      <c r="T255" s="4"/>
    </row>
    <row r="256" spans="1:22" ht="17.25" x14ac:dyDescent="0.25">
      <c r="C256" s="5"/>
      <c r="D256" s="4"/>
      <c r="E256" s="4"/>
      <c r="F256" s="4"/>
      <c r="G256" s="5"/>
      <c r="H256" s="5"/>
      <c r="I256" s="5"/>
      <c r="K256" s="17" t="s">
        <v>60</v>
      </c>
      <c r="L256" s="18">
        <f>(D250+I250+L250)/R254</f>
        <v>2.7090304064786745</v>
      </c>
      <c r="O256" s="5"/>
      <c r="P256" s="5"/>
      <c r="S256" s="5"/>
    </row>
    <row r="257" spans="1:22" ht="17.25" x14ac:dyDescent="0.25">
      <c r="C257" s="5"/>
      <c r="D257" s="4"/>
      <c r="E257" s="4"/>
      <c r="F257" s="4"/>
      <c r="G257" s="5"/>
      <c r="H257" s="5"/>
      <c r="I257" s="5"/>
      <c r="K257" s="19" t="s">
        <v>61</v>
      </c>
      <c r="L257" s="20">
        <f>(P250+V250)/R254</f>
        <v>5.9835663940296264</v>
      </c>
      <c r="M257" s="5"/>
      <c r="N257" s="5"/>
      <c r="O257" s="5"/>
      <c r="P257" s="5"/>
      <c r="U257" s="5"/>
      <c r="V257" s="5"/>
    </row>
    <row r="258" spans="1:22" x14ac:dyDescent="0.25">
      <c r="C258" s="8"/>
      <c r="D258"/>
      <c r="E258" s="4"/>
      <c r="F258" s="4"/>
      <c r="G258" s="5"/>
      <c r="H258" s="5"/>
      <c r="I258" s="5"/>
      <c r="K258" s="5"/>
      <c r="L258" s="5"/>
      <c r="M258" s="5"/>
      <c r="N258" s="5"/>
      <c r="O258" s="5"/>
      <c r="P258" s="5"/>
      <c r="Q258" s="5"/>
      <c r="R258" s="5"/>
      <c r="S258" s="5"/>
      <c r="T258" s="5"/>
      <c r="U258" s="5"/>
      <c r="V258" s="5"/>
    </row>
    <row r="259" spans="1:22" x14ac:dyDescent="0.25">
      <c r="C259" s="8"/>
      <c r="D259"/>
      <c r="E259" s="4"/>
      <c r="F259" s="4"/>
      <c r="G259" s="5"/>
      <c r="H259" s="5"/>
      <c r="I259" s="5"/>
      <c r="M259" s="5"/>
      <c r="N259" s="5"/>
      <c r="O259" s="5"/>
      <c r="P259" s="5"/>
      <c r="Q259" s="5"/>
      <c r="R259" s="5"/>
      <c r="S259" s="5"/>
      <c r="T259" s="5"/>
      <c r="U259" s="5"/>
      <c r="V259" s="5"/>
    </row>
    <row r="260" spans="1:22" s="41" customFormat="1" x14ac:dyDescent="0.25">
      <c r="A260" s="40" t="s">
        <v>128</v>
      </c>
      <c r="D260" s="42"/>
      <c r="E260" s="42"/>
      <c r="F260" s="42"/>
    </row>
    <row r="261" spans="1:22" x14ac:dyDescent="0.25">
      <c r="B261" s="5"/>
      <c r="C261" s="8" t="s">
        <v>26</v>
      </c>
    </row>
    <row r="262" spans="1:22" ht="32.25" x14ac:dyDescent="0.25">
      <c r="C262" s="23" t="s">
        <v>13</v>
      </c>
      <c r="D262" s="26" t="s">
        <v>21</v>
      </c>
      <c r="E262" s="26" t="s">
        <v>32</v>
      </c>
      <c r="F262" s="23" t="s">
        <v>12</v>
      </c>
      <c r="G262" s="23" t="s">
        <v>15</v>
      </c>
      <c r="H262" s="24" t="s">
        <v>1</v>
      </c>
      <c r="I262" s="25" t="s">
        <v>25</v>
      </c>
      <c r="J262" s="23" t="s">
        <v>2</v>
      </c>
      <c r="K262" s="26" t="s">
        <v>32</v>
      </c>
      <c r="L262" s="26" t="s">
        <v>22</v>
      </c>
      <c r="M262" s="25" t="s">
        <v>7</v>
      </c>
      <c r="N262" s="25" t="s">
        <v>16</v>
      </c>
      <c r="O262" s="25" t="s">
        <v>17</v>
      </c>
      <c r="P262" s="25" t="s">
        <v>18</v>
      </c>
      <c r="Q262" s="26" t="s">
        <v>9</v>
      </c>
      <c r="R262" s="26" t="s">
        <v>23</v>
      </c>
      <c r="S262" s="25" t="s">
        <v>8</v>
      </c>
      <c r="T262" s="25" t="s">
        <v>19</v>
      </c>
      <c r="U262" s="25" t="s">
        <v>20</v>
      </c>
      <c r="V262" s="25" t="s">
        <v>24</v>
      </c>
    </row>
    <row r="263" spans="1:22" x14ac:dyDescent="0.25">
      <c r="A263" t="s">
        <v>51</v>
      </c>
      <c r="C263" s="121" t="s">
        <v>28</v>
      </c>
      <c r="D263" s="10">
        <f>0.023*E263</f>
        <v>2.8087599999999999</v>
      </c>
      <c r="E263" s="10">
        <v>122.12</v>
      </c>
      <c r="F263" s="10">
        <v>1</v>
      </c>
      <c r="G263" s="12">
        <f>D263/E263</f>
        <v>2.3E-2</v>
      </c>
      <c r="H263" s="9" t="s">
        <v>36</v>
      </c>
      <c r="I263" s="77">
        <f>(G263*1.2)*249.09</f>
        <v>6.8748839999999998</v>
      </c>
      <c r="J263" s="10" t="s">
        <v>103</v>
      </c>
      <c r="K263" s="10">
        <v>108.21</v>
      </c>
      <c r="L263" s="99">
        <f>(G263*1.1)*K263</f>
        <v>2.7377130000000003</v>
      </c>
      <c r="M263" s="9" t="s">
        <v>30</v>
      </c>
      <c r="N263" s="9">
        <v>57.5</v>
      </c>
      <c r="O263" s="9">
        <v>0.88900000000000001</v>
      </c>
      <c r="P263" s="13">
        <f>N263*O263</f>
        <v>51.1175</v>
      </c>
      <c r="Q263" s="10"/>
      <c r="R263" s="10"/>
      <c r="S263" s="9"/>
      <c r="T263" s="9"/>
      <c r="U263" s="9"/>
      <c r="V263" s="13">
        <f>T263*U263</f>
        <v>0</v>
      </c>
    </row>
    <row r="264" spans="1:22" x14ac:dyDescent="0.25">
      <c r="C264" s="10" t="s">
        <v>34</v>
      </c>
      <c r="D264" s="10">
        <f>E264*G264</f>
        <v>2.984664</v>
      </c>
      <c r="E264" s="10">
        <v>108.14</v>
      </c>
      <c r="F264" s="10">
        <v>1.2</v>
      </c>
      <c r="G264" s="12">
        <f>G263*F264</f>
        <v>2.76E-2</v>
      </c>
      <c r="H264" s="1" t="s">
        <v>102</v>
      </c>
      <c r="I264" s="1">
        <f>(G263*0.1)*180.19</f>
        <v>0.414437</v>
      </c>
      <c r="J264" s="10"/>
      <c r="K264" s="10"/>
      <c r="L264" s="99"/>
      <c r="M264" s="1"/>
      <c r="N264" s="3"/>
      <c r="O264" s="3"/>
      <c r="P264" s="13">
        <f t="shared" ref="P264" si="17">N264*O264</f>
        <v>0</v>
      </c>
      <c r="Q264" s="10"/>
      <c r="R264" s="10"/>
      <c r="S264" s="9"/>
      <c r="T264" s="9"/>
      <c r="U264" s="9"/>
      <c r="V264" s="13">
        <f>T264*U264</f>
        <v>0</v>
      </c>
    </row>
    <row r="265" spans="1:22" x14ac:dyDescent="0.25">
      <c r="C265" s="12" t="s">
        <v>4</v>
      </c>
      <c r="D265" s="13">
        <f>SUM(D263:D264)</f>
        <v>5.7934239999999999</v>
      </c>
      <c r="E265" s="13">
        <f>SUM(E263:E264)</f>
        <v>230.26</v>
      </c>
      <c r="F265" s="12"/>
      <c r="G265" s="12">
        <f>SUM(G263:G264)</f>
        <v>5.0599999999999999E-2</v>
      </c>
      <c r="I265" s="118">
        <f>SUM(I263:I264)</f>
        <v>7.2893210000000002</v>
      </c>
      <c r="L265" s="105">
        <f>SUM(L263:L264)</f>
        <v>2.7377130000000003</v>
      </c>
      <c r="P265" s="32">
        <f>SUM(P263:P264)</f>
        <v>51.1175</v>
      </c>
      <c r="R265" s="32">
        <f>SUM(R263:R264)</f>
        <v>0</v>
      </c>
      <c r="V265" s="32">
        <f>SUM(V263:V264)</f>
        <v>0</v>
      </c>
    </row>
    <row r="266" spans="1:22" x14ac:dyDescent="0.25">
      <c r="C266" s="5"/>
      <c r="D266" s="4"/>
      <c r="E266" s="4"/>
      <c r="F266" s="4"/>
      <c r="G266" s="5"/>
      <c r="H266" s="5"/>
      <c r="I266" s="5"/>
      <c r="M266" s="5"/>
      <c r="N266" s="5"/>
      <c r="O266" s="5"/>
      <c r="P266" s="5"/>
      <c r="Q266" s="5"/>
      <c r="R266" s="5"/>
      <c r="S266" s="5"/>
      <c r="T266" s="5"/>
      <c r="U266" s="5"/>
      <c r="V266" s="5"/>
    </row>
    <row r="267" spans="1:22" x14ac:dyDescent="0.25">
      <c r="C267" s="5"/>
      <c r="D267" s="4"/>
      <c r="E267" s="4"/>
      <c r="F267" s="4"/>
      <c r="G267" s="5"/>
      <c r="H267" s="5"/>
      <c r="K267" s="14" t="s">
        <v>56</v>
      </c>
      <c r="L267" s="66">
        <f>(T269/G263)*100</f>
        <v>50</v>
      </c>
      <c r="O267" s="5"/>
      <c r="P267" s="5"/>
      <c r="Q267" s="5"/>
      <c r="R267" s="5"/>
      <c r="S267" s="5"/>
    </row>
    <row r="268" spans="1:22" x14ac:dyDescent="0.25">
      <c r="C268" s="5"/>
      <c r="D268" s="4"/>
      <c r="E268" s="4"/>
      <c r="F268" s="4"/>
      <c r="G268" s="5"/>
      <c r="H268" s="5"/>
      <c r="K268" s="7" t="s">
        <v>57</v>
      </c>
      <c r="L268" s="65">
        <f>(S269/(E265)*100)</f>
        <v>92.178407018153393</v>
      </c>
      <c r="R268" s="6" t="s">
        <v>10</v>
      </c>
      <c r="S268" s="6" t="s">
        <v>11</v>
      </c>
      <c r="T268" s="6" t="s">
        <v>0</v>
      </c>
    </row>
    <row r="269" spans="1:22" x14ac:dyDescent="0.25">
      <c r="C269" s="5"/>
      <c r="D269" s="4"/>
      <c r="E269" s="4"/>
      <c r="F269" s="4"/>
      <c r="G269" s="5"/>
      <c r="H269" s="5"/>
      <c r="K269" s="14" t="s">
        <v>58</v>
      </c>
      <c r="L269" s="66">
        <f>(R269/D265)*100</f>
        <v>42.131820491647083</v>
      </c>
      <c r="P269" s="5"/>
      <c r="Q269" s="6" t="s">
        <v>3</v>
      </c>
      <c r="R269" s="11">
        <f>S269*T269</f>
        <v>2.4408750000000001</v>
      </c>
      <c r="S269" s="11">
        <v>212.25</v>
      </c>
      <c r="T269" s="31">
        <f>G263*0.5</f>
        <v>1.15E-2</v>
      </c>
    </row>
    <row r="270" spans="1:22" ht="17.25" x14ac:dyDescent="0.25">
      <c r="C270" s="5"/>
      <c r="D270" s="4"/>
      <c r="E270" s="4"/>
      <c r="F270" s="4"/>
      <c r="G270" s="5"/>
      <c r="H270" s="5"/>
      <c r="K270" s="7" t="s">
        <v>59</v>
      </c>
      <c r="L270" s="16">
        <f>(D265+I265+L265+P265+R265+V265)/R269</f>
        <v>27.423755005889277</v>
      </c>
      <c r="O270" s="5"/>
      <c r="P270" s="5"/>
      <c r="S270" s="69"/>
      <c r="T270" s="4"/>
    </row>
    <row r="271" spans="1:22" ht="17.25" x14ac:dyDescent="0.25">
      <c r="C271" s="5"/>
      <c r="D271" s="4"/>
      <c r="E271" s="4"/>
      <c r="F271" s="4"/>
      <c r="G271" s="5"/>
      <c r="H271" s="5"/>
      <c r="I271" s="5"/>
      <c r="K271" s="17" t="s">
        <v>60</v>
      </c>
      <c r="L271" s="18">
        <f>(D265+I265+L265)/R269</f>
        <v>6.4814699646643099</v>
      </c>
      <c r="O271" s="5"/>
      <c r="P271" s="5"/>
      <c r="S271" s="5"/>
    </row>
    <row r="272" spans="1:22" ht="17.25" x14ac:dyDescent="0.25">
      <c r="C272" s="5"/>
      <c r="D272" s="4"/>
      <c r="E272" s="4"/>
      <c r="F272" s="4"/>
      <c r="G272" s="5"/>
      <c r="H272" s="5"/>
      <c r="I272" s="5"/>
      <c r="K272" s="19" t="s">
        <v>61</v>
      </c>
      <c r="L272" s="20">
        <f>(P265+V265)/R269</f>
        <v>20.94228504122497</v>
      </c>
      <c r="M272" s="5"/>
      <c r="N272" s="115" t="s">
        <v>131</v>
      </c>
      <c r="O272" s="17">
        <f>G263/N263*1000</f>
        <v>0.4</v>
      </c>
      <c r="P272" s="5"/>
      <c r="U272" s="5"/>
      <c r="V272" s="5"/>
    </row>
    <row r="273" spans="1:22" x14ac:dyDescent="0.25">
      <c r="C273" s="8"/>
      <c r="D273"/>
      <c r="E273" s="4"/>
      <c r="F273" s="4"/>
      <c r="G273" s="5"/>
      <c r="H273" s="5"/>
      <c r="I273" s="5"/>
      <c r="K273" s="5"/>
      <c r="L273" s="5"/>
      <c r="M273" s="5"/>
      <c r="N273" s="5"/>
      <c r="O273" s="5"/>
      <c r="P273" s="5"/>
      <c r="Q273" s="5"/>
      <c r="R273" s="5"/>
      <c r="S273" s="5"/>
      <c r="T273" s="5"/>
      <c r="U273" s="5"/>
      <c r="V273" s="5"/>
    </row>
    <row r="274" spans="1:22" x14ac:dyDescent="0.25">
      <c r="B274" s="8"/>
      <c r="C274" s="8" t="s">
        <v>26</v>
      </c>
      <c r="K274" s="5"/>
      <c r="L274" s="5"/>
    </row>
    <row r="275" spans="1:22" ht="32.25" x14ac:dyDescent="0.25">
      <c r="C275" s="23" t="s">
        <v>13</v>
      </c>
      <c r="D275" s="26" t="s">
        <v>21</v>
      </c>
      <c r="E275" s="26" t="s">
        <v>32</v>
      </c>
      <c r="F275" s="23" t="s">
        <v>12</v>
      </c>
      <c r="G275" s="23" t="s">
        <v>15</v>
      </c>
      <c r="H275" s="24" t="s">
        <v>1</v>
      </c>
      <c r="I275" s="25" t="s">
        <v>25</v>
      </c>
      <c r="J275" s="23" t="s">
        <v>2</v>
      </c>
      <c r="K275" s="26" t="s">
        <v>32</v>
      </c>
      <c r="L275" s="26" t="s">
        <v>22</v>
      </c>
      <c r="M275" s="25" t="s">
        <v>7</v>
      </c>
      <c r="N275" s="25" t="s">
        <v>16</v>
      </c>
      <c r="O275" s="25" t="s">
        <v>17</v>
      </c>
      <c r="P275" s="25" t="s">
        <v>18</v>
      </c>
      <c r="Q275" s="26" t="s">
        <v>9</v>
      </c>
      <c r="R275" s="26" t="s">
        <v>23</v>
      </c>
      <c r="S275" s="25" t="s">
        <v>8</v>
      </c>
      <c r="T275" s="25" t="s">
        <v>19</v>
      </c>
      <c r="U275" s="25" t="s">
        <v>20</v>
      </c>
      <c r="V275" s="25" t="s">
        <v>24</v>
      </c>
    </row>
    <row r="276" spans="1:22" x14ac:dyDescent="0.25">
      <c r="A276" t="s">
        <v>52</v>
      </c>
      <c r="C276" s="121" t="s">
        <v>33</v>
      </c>
      <c r="D276" s="10">
        <f>0.023*E276</f>
        <v>3.6011099999999998</v>
      </c>
      <c r="E276" s="10">
        <v>156.57</v>
      </c>
      <c r="F276" s="10">
        <v>1</v>
      </c>
      <c r="G276" s="29">
        <f>D276/E276</f>
        <v>2.3E-2</v>
      </c>
      <c r="H276" s="9" t="s">
        <v>36</v>
      </c>
      <c r="I276" s="77">
        <f>(G276*1.2)*249.09</f>
        <v>6.8748839999999998</v>
      </c>
      <c r="J276" s="10" t="s">
        <v>103</v>
      </c>
      <c r="K276" s="10">
        <v>108.21</v>
      </c>
      <c r="L276" s="99">
        <f>(G276*1.1)*K276</f>
        <v>2.7377130000000003</v>
      </c>
      <c r="M276" s="9" t="s">
        <v>30</v>
      </c>
      <c r="N276" s="9">
        <v>57.5</v>
      </c>
      <c r="O276" s="9">
        <v>0.88900000000000001</v>
      </c>
      <c r="P276" s="13">
        <f>N276*O276</f>
        <v>51.1175</v>
      </c>
      <c r="Q276" s="10"/>
      <c r="R276" s="10"/>
      <c r="S276" s="9"/>
      <c r="T276" s="9"/>
      <c r="U276" s="9"/>
      <c r="V276" s="13">
        <f>T276*U276</f>
        <v>0</v>
      </c>
    </row>
    <row r="277" spans="1:22" x14ac:dyDescent="0.25">
      <c r="C277" s="10" t="s">
        <v>34</v>
      </c>
      <c r="D277" s="10">
        <f>E277*G277</f>
        <v>2.984664</v>
      </c>
      <c r="E277" s="10">
        <v>108.14</v>
      </c>
      <c r="F277" s="10">
        <v>1.2</v>
      </c>
      <c r="G277" s="29">
        <f>G276*F277</f>
        <v>2.76E-2</v>
      </c>
      <c r="H277" s="1" t="s">
        <v>102</v>
      </c>
      <c r="I277" s="1">
        <f>(G276*0.1)*180.19</f>
        <v>0.414437</v>
      </c>
      <c r="J277" s="10"/>
      <c r="K277" s="10"/>
      <c r="L277" s="99"/>
      <c r="M277" s="1"/>
      <c r="N277" s="3"/>
      <c r="O277" s="3"/>
      <c r="P277" s="13">
        <f t="shared" ref="P277" si="18">N277*O277</f>
        <v>0</v>
      </c>
      <c r="Q277" s="10"/>
      <c r="R277" s="10"/>
      <c r="S277" s="9"/>
      <c r="T277" s="9"/>
      <c r="U277" s="9"/>
      <c r="V277" s="13">
        <f>T277*U277</f>
        <v>0</v>
      </c>
    </row>
    <row r="278" spans="1:22" x14ac:dyDescent="0.25">
      <c r="C278" s="12" t="s">
        <v>4</v>
      </c>
      <c r="D278" s="13">
        <f>SUM(D276:D277)</f>
        <v>6.5857739999999998</v>
      </c>
      <c r="E278" s="13">
        <f>SUM(E276:E277)</f>
        <v>264.70999999999998</v>
      </c>
      <c r="F278" s="12"/>
      <c r="G278" s="29">
        <f>SUM(G276:G277)</f>
        <v>5.0599999999999999E-2</v>
      </c>
      <c r="I278" s="118">
        <f>SUM(I276:I277)</f>
        <v>7.2893210000000002</v>
      </c>
      <c r="L278" s="105">
        <f>SUM(L276:L277)</f>
        <v>2.7377130000000003</v>
      </c>
      <c r="P278" s="32">
        <f>SUM(P276:P277)</f>
        <v>51.1175</v>
      </c>
      <c r="R278" s="32">
        <f>SUM(R276:R277)</f>
        <v>0</v>
      </c>
      <c r="V278" s="32">
        <f>SUM(V276:V277)</f>
        <v>0</v>
      </c>
    </row>
    <row r="279" spans="1:22" x14ac:dyDescent="0.25">
      <c r="C279" s="5"/>
      <c r="D279" s="4"/>
      <c r="E279" s="4"/>
      <c r="F279" s="4"/>
      <c r="G279" s="5"/>
      <c r="H279" s="5"/>
      <c r="I279" s="5"/>
      <c r="M279" s="5"/>
      <c r="N279" s="5"/>
      <c r="O279" s="5"/>
      <c r="P279" s="5"/>
      <c r="Q279" s="5"/>
      <c r="R279" s="5"/>
      <c r="S279" s="5"/>
      <c r="T279" s="5"/>
      <c r="U279" s="5"/>
      <c r="V279" s="5"/>
    </row>
    <row r="280" spans="1:22" x14ac:dyDescent="0.25">
      <c r="B280" s="5"/>
      <c r="C280" s="5"/>
      <c r="D280" s="4"/>
      <c r="E280" s="4"/>
      <c r="F280" s="4"/>
      <c r="G280" s="5"/>
      <c r="H280" s="5"/>
      <c r="K280" s="14" t="s">
        <v>56</v>
      </c>
      <c r="L280" s="66">
        <f>(T282/G276)*100</f>
        <v>50</v>
      </c>
      <c r="O280" s="5"/>
      <c r="P280" s="5"/>
      <c r="Q280" s="5"/>
      <c r="R280" s="5"/>
      <c r="S280" s="5"/>
    </row>
    <row r="281" spans="1:22" x14ac:dyDescent="0.25">
      <c r="B281" s="5"/>
      <c r="C281" s="5"/>
      <c r="D281" s="4"/>
      <c r="E281" s="4"/>
      <c r="F281" s="4"/>
      <c r="G281" s="5"/>
      <c r="H281" s="5"/>
      <c r="K281" s="7" t="s">
        <v>57</v>
      </c>
      <c r="L281" s="65">
        <f>(S282/(E278)*100)</f>
        <v>93.19255033810586</v>
      </c>
      <c r="R281" s="6" t="s">
        <v>10</v>
      </c>
      <c r="S281" s="6" t="s">
        <v>11</v>
      </c>
      <c r="T281" s="6" t="s">
        <v>0</v>
      </c>
    </row>
    <row r="282" spans="1:22" x14ac:dyDescent="0.25">
      <c r="B282" s="5"/>
      <c r="C282" s="5"/>
      <c r="D282" s="4"/>
      <c r="E282" s="4"/>
      <c r="F282" s="4"/>
      <c r="G282" s="5"/>
      <c r="H282" s="5"/>
      <c r="K282" s="14" t="s">
        <v>58</v>
      </c>
      <c r="L282" s="66">
        <f>(R282/D278)*100</f>
        <v>43.076713534354504</v>
      </c>
      <c r="P282" s="5"/>
      <c r="Q282" s="6" t="s">
        <v>3</v>
      </c>
      <c r="R282" s="11">
        <f>S282*T282</f>
        <v>2.836935</v>
      </c>
      <c r="S282" s="11">
        <v>246.69</v>
      </c>
      <c r="T282" s="31">
        <f>G276*0.5</f>
        <v>1.15E-2</v>
      </c>
    </row>
    <row r="283" spans="1:22" ht="17.25" x14ac:dyDescent="0.25">
      <c r="B283" s="5"/>
      <c r="C283" s="5"/>
      <c r="D283" s="4"/>
      <c r="E283" s="4"/>
      <c r="F283" s="4"/>
      <c r="G283" s="5"/>
      <c r="H283" s="5"/>
      <c r="K283" s="7" t="s">
        <v>59</v>
      </c>
      <c r="L283" s="16">
        <f>(D278+I278+L278+P278+R278+V278)/R282</f>
        <v>23.874465928898619</v>
      </c>
      <c r="O283" s="5"/>
      <c r="P283" s="5"/>
      <c r="S283" s="69"/>
      <c r="T283" s="4"/>
    </row>
    <row r="284" spans="1:22" ht="17.25" x14ac:dyDescent="0.25">
      <c r="B284" s="5"/>
      <c r="C284" s="5"/>
      <c r="D284" s="4"/>
      <c r="E284" s="4"/>
      <c r="F284" s="4"/>
      <c r="G284" s="5"/>
      <c r="H284" s="5"/>
      <c r="I284" s="5"/>
      <c r="K284" s="17" t="s">
        <v>60</v>
      </c>
      <c r="L284" s="18">
        <f>(D278+I278+L278)/R282</f>
        <v>5.8559001175564482</v>
      </c>
      <c r="O284" s="5"/>
      <c r="P284" s="5"/>
      <c r="S284" s="5"/>
    </row>
    <row r="285" spans="1:22" ht="17.25" x14ac:dyDescent="0.25">
      <c r="B285" s="5"/>
      <c r="C285" s="5"/>
      <c r="D285" s="4"/>
      <c r="E285" s="4"/>
      <c r="F285" s="4"/>
      <c r="G285" s="5"/>
      <c r="H285" s="5"/>
      <c r="I285" s="5"/>
      <c r="K285" s="19" t="s">
        <v>61</v>
      </c>
      <c r="L285" s="20">
        <f>(P278+V278)/R282</f>
        <v>18.018565811342171</v>
      </c>
      <c r="M285" s="5"/>
      <c r="N285" s="5"/>
      <c r="O285" s="5"/>
      <c r="P285" s="5"/>
      <c r="U285" s="5"/>
      <c r="V285" s="5"/>
    </row>
    <row r="286" spans="1:22" x14ac:dyDescent="0.25">
      <c r="B286" s="5"/>
      <c r="C286" s="8"/>
      <c r="D286"/>
      <c r="E286" s="4"/>
      <c r="F286" s="4"/>
      <c r="G286" s="5"/>
      <c r="H286" s="5"/>
      <c r="I286" s="5"/>
      <c r="K286" s="5"/>
      <c r="L286" s="5"/>
      <c r="M286" s="5"/>
      <c r="N286" s="5"/>
      <c r="O286" s="5"/>
      <c r="P286" s="5"/>
      <c r="Q286" s="5"/>
      <c r="R286" s="5"/>
      <c r="S286" s="5"/>
      <c r="T286" s="5"/>
      <c r="U286" s="5"/>
      <c r="V286" s="5"/>
    </row>
    <row r="287" spans="1:22" x14ac:dyDescent="0.25">
      <c r="B287" s="5"/>
      <c r="C287" s="8" t="s">
        <v>26</v>
      </c>
    </row>
    <row r="288" spans="1:22" ht="32.25" x14ac:dyDescent="0.25">
      <c r="C288" s="23" t="s">
        <v>13</v>
      </c>
      <c r="D288" s="26" t="s">
        <v>21</v>
      </c>
      <c r="E288" s="26" t="s">
        <v>32</v>
      </c>
      <c r="F288" s="23" t="s">
        <v>12</v>
      </c>
      <c r="G288" s="23" t="s">
        <v>15</v>
      </c>
      <c r="H288" s="24" t="s">
        <v>1</v>
      </c>
      <c r="I288" s="25" t="s">
        <v>25</v>
      </c>
      <c r="J288" s="23" t="s">
        <v>2</v>
      </c>
      <c r="K288" s="26" t="s">
        <v>32</v>
      </c>
      <c r="L288" s="26" t="s">
        <v>22</v>
      </c>
      <c r="M288" s="25" t="s">
        <v>7</v>
      </c>
      <c r="N288" s="25" t="s">
        <v>16</v>
      </c>
      <c r="O288" s="25" t="s">
        <v>17</v>
      </c>
      <c r="P288" s="25" t="s">
        <v>18</v>
      </c>
      <c r="Q288" s="26" t="s">
        <v>9</v>
      </c>
      <c r="R288" s="26" t="s">
        <v>23</v>
      </c>
      <c r="S288" s="25" t="s">
        <v>8</v>
      </c>
      <c r="T288" s="25" t="s">
        <v>19</v>
      </c>
      <c r="U288" s="25" t="s">
        <v>20</v>
      </c>
      <c r="V288" s="25" t="s">
        <v>24</v>
      </c>
    </row>
    <row r="289" spans="1:22" x14ac:dyDescent="0.25">
      <c r="A289" t="s">
        <v>53</v>
      </c>
      <c r="C289" s="121" t="s">
        <v>35</v>
      </c>
      <c r="D289" s="10">
        <f>0.023*E289</f>
        <v>4.8799099999999997</v>
      </c>
      <c r="E289" s="10">
        <v>212.17</v>
      </c>
      <c r="F289" s="10">
        <v>1</v>
      </c>
      <c r="G289" s="29">
        <f>D289/E289</f>
        <v>2.3E-2</v>
      </c>
      <c r="H289" s="9" t="s">
        <v>36</v>
      </c>
      <c r="I289" s="77">
        <f>(G289*1.2)*249.09</f>
        <v>6.8748839999999998</v>
      </c>
      <c r="J289" s="10" t="s">
        <v>103</v>
      </c>
      <c r="K289" s="10">
        <v>108.21</v>
      </c>
      <c r="L289" s="99">
        <f>(G289*1.1)*K289</f>
        <v>2.7377130000000003</v>
      </c>
      <c r="M289" s="9" t="s">
        <v>30</v>
      </c>
      <c r="N289" s="9">
        <v>57.5</v>
      </c>
      <c r="O289" s="9">
        <v>0.88900000000000001</v>
      </c>
      <c r="P289" s="13">
        <f>N289*O289</f>
        <v>51.1175</v>
      </c>
      <c r="Q289" s="10"/>
      <c r="R289" s="10"/>
      <c r="S289" s="9"/>
      <c r="T289" s="9"/>
      <c r="U289" s="9"/>
      <c r="V289" s="13">
        <f>T289*U289</f>
        <v>0</v>
      </c>
    </row>
    <row r="290" spans="1:22" x14ac:dyDescent="0.25">
      <c r="C290" s="10" t="s">
        <v>34</v>
      </c>
      <c r="D290" s="10">
        <f>E290*G290</f>
        <v>2.984664</v>
      </c>
      <c r="E290" s="10">
        <v>108.14</v>
      </c>
      <c r="F290" s="10">
        <v>1.2</v>
      </c>
      <c r="G290" s="29">
        <f>G289*F290</f>
        <v>2.76E-2</v>
      </c>
      <c r="H290" s="1" t="s">
        <v>102</v>
      </c>
      <c r="I290" s="1">
        <f>(G289*0.1)*180.19</f>
        <v>0.414437</v>
      </c>
      <c r="J290" s="10"/>
      <c r="K290" s="10"/>
      <c r="L290" s="99"/>
      <c r="M290" s="1"/>
      <c r="N290" s="3"/>
      <c r="O290" s="3"/>
      <c r="P290" s="13">
        <f t="shared" ref="P290" si="19">N290*O290</f>
        <v>0</v>
      </c>
      <c r="Q290" s="10"/>
      <c r="R290" s="10"/>
      <c r="S290" s="9"/>
      <c r="T290" s="9"/>
      <c r="U290" s="9"/>
      <c r="V290" s="13">
        <f>T290*U290</f>
        <v>0</v>
      </c>
    </row>
    <row r="291" spans="1:22" x14ac:dyDescent="0.25">
      <c r="C291" s="12" t="s">
        <v>4</v>
      </c>
      <c r="D291" s="13">
        <f>SUM(D289:D290)</f>
        <v>7.8645739999999993</v>
      </c>
      <c r="E291" s="13">
        <f>SUM(E289:E290)</f>
        <v>320.31</v>
      </c>
      <c r="F291" s="12"/>
      <c r="G291" s="29">
        <f>SUM(G289:G290)</f>
        <v>5.0599999999999999E-2</v>
      </c>
      <c r="I291" s="118">
        <f>SUM(I289:I290)</f>
        <v>7.2893210000000002</v>
      </c>
      <c r="L291" s="105">
        <f>SUM(L289:L290)</f>
        <v>2.7377130000000003</v>
      </c>
      <c r="P291" s="32">
        <f>SUM(P289:P290)</f>
        <v>51.1175</v>
      </c>
      <c r="R291" s="32">
        <f>SUM(R289:R290)</f>
        <v>0</v>
      </c>
      <c r="V291" s="32">
        <f>SUM(V289:V290)</f>
        <v>0</v>
      </c>
    </row>
    <row r="292" spans="1:22" x14ac:dyDescent="0.25">
      <c r="C292" s="5"/>
      <c r="D292" s="4"/>
      <c r="E292" s="4"/>
      <c r="F292" s="4"/>
      <c r="G292" s="5"/>
      <c r="H292" s="5"/>
      <c r="I292" s="5"/>
      <c r="M292" s="5"/>
      <c r="N292" s="5"/>
      <c r="O292" s="5"/>
      <c r="P292" s="5"/>
      <c r="Q292" s="5"/>
      <c r="R292" s="5"/>
      <c r="S292" s="5"/>
      <c r="T292" s="5"/>
      <c r="U292" s="5"/>
      <c r="V292" s="5"/>
    </row>
    <row r="293" spans="1:22" x14ac:dyDescent="0.25">
      <c r="C293" s="5"/>
      <c r="D293" s="4"/>
      <c r="E293" s="4"/>
      <c r="F293" s="4"/>
      <c r="G293" s="5"/>
      <c r="H293" s="5"/>
      <c r="K293" s="14" t="s">
        <v>56</v>
      </c>
      <c r="L293" s="66">
        <f>(T295/G289)*100</f>
        <v>50</v>
      </c>
      <c r="O293" s="5"/>
      <c r="P293" s="5"/>
      <c r="Q293" s="5"/>
      <c r="R293" s="5"/>
      <c r="S293" s="5"/>
    </row>
    <row r="294" spans="1:22" x14ac:dyDescent="0.25">
      <c r="C294" s="5"/>
      <c r="D294" s="4"/>
      <c r="E294" s="4"/>
      <c r="F294" s="4"/>
      <c r="G294" s="5"/>
      <c r="H294" s="5"/>
      <c r="K294" s="7" t="s">
        <v>57</v>
      </c>
      <c r="L294" s="65">
        <f>(S295/(E291)*100)</f>
        <v>94.358590115825294</v>
      </c>
      <c r="R294" s="6" t="s">
        <v>10</v>
      </c>
      <c r="S294" s="6" t="s">
        <v>11</v>
      </c>
      <c r="T294" s="6" t="s">
        <v>0</v>
      </c>
    </row>
    <row r="295" spans="1:22" x14ac:dyDescent="0.25">
      <c r="C295" s="5"/>
      <c r="D295" s="4"/>
      <c r="E295" s="4"/>
      <c r="F295" s="4"/>
      <c r="G295" s="5"/>
      <c r="H295" s="5"/>
      <c r="K295" s="14" t="s">
        <v>58</v>
      </c>
      <c r="L295" s="66">
        <f>(R295/D291)*100</f>
        <v>44.195146488544715</v>
      </c>
      <c r="P295" s="5"/>
      <c r="Q295" s="6" t="s">
        <v>3</v>
      </c>
      <c r="R295" s="11">
        <f>S295*T295</f>
        <v>3.4757600000000002</v>
      </c>
      <c r="S295" s="11">
        <v>302.24</v>
      </c>
      <c r="T295" s="31">
        <f>G289*0.5</f>
        <v>1.15E-2</v>
      </c>
    </row>
    <row r="296" spans="1:22" ht="17.25" x14ac:dyDescent="0.25">
      <c r="C296" s="5"/>
      <c r="D296" s="4"/>
      <c r="E296" s="4"/>
      <c r="F296" s="4"/>
      <c r="G296" s="5"/>
      <c r="H296" s="5"/>
      <c r="K296" s="7" t="s">
        <v>59</v>
      </c>
      <c r="L296" s="16">
        <f>(D291+I291+L291+P291+R291+V291)/R295</f>
        <v>19.854393859184754</v>
      </c>
      <c r="O296" s="5"/>
      <c r="P296" s="5"/>
      <c r="S296" s="69"/>
      <c r="T296" s="4"/>
    </row>
    <row r="297" spans="1:22" ht="17.25" x14ac:dyDescent="0.25">
      <c r="C297" s="5"/>
      <c r="D297" s="4"/>
      <c r="E297" s="4"/>
      <c r="F297" s="4"/>
      <c r="G297" s="5"/>
      <c r="H297" s="5"/>
      <c r="I297" s="5"/>
      <c r="K297" s="17" t="s">
        <v>60</v>
      </c>
      <c r="L297" s="18">
        <f>(D291+I291+L291)/R295</f>
        <v>5.1475383800952876</v>
      </c>
      <c r="O297" s="5"/>
      <c r="P297" s="5"/>
      <c r="S297" s="5"/>
    </row>
    <row r="298" spans="1:22" ht="17.25" x14ac:dyDescent="0.25">
      <c r="C298" s="5"/>
      <c r="D298" s="4"/>
      <c r="E298" s="4"/>
      <c r="F298" s="4"/>
      <c r="G298" s="5"/>
      <c r="H298" s="5"/>
      <c r="I298" s="5"/>
      <c r="K298" s="19" t="s">
        <v>61</v>
      </c>
      <c r="L298" s="20">
        <f>(P291+V291)/R295</f>
        <v>14.706855479089464</v>
      </c>
      <c r="M298" s="5"/>
      <c r="N298" s="5"/>
      <c r="O298" s="5"/>
      <c r="P298" s="5"/>
      <c r="U298" s="5"/>
      <c r="V298" s="5"/>
    </row>
    <row r="299" spans="1:22" x14ac:dyDescent="0.25">
      <c r="C299" s="8"/>
      <c r="D299"/>
      <c r="E299" s="4"/>
      <c r="F299" s="4"/>
      <c r="G299" s="5"/>
      <c r="H299" s="5"/>
      <c r="I299" s="5"/>
      <c r="K299" s="5"/>
      <c r="L299" s="5"/>
      <c r="M299" s="5"/>
      <c r="N299" s="5"/>
      <c r="O299" s="5"/>
      <c r="P299" s="5"/>
      <c r="Q299" s="5"/>
      <c r="R299" s="5"/>
      <c r="S299" s="5"/>
      <c r="T299" s="5"/>
      <c r="U299" s="5"/>
      <c r="V299" s="5"/>
    </row>
    <row r="300" spans="1:22" x14ac:dyDescent="0.25">
      <c r="B300" s="5"/>
      <c r="C300" s="8" t="s">
        <v>26</v>
      </c>
    </row>
    <row r="301" spans="1:22" ht="32.25" x14ac:dyDescent="0.25">
      <c r="C301" s="23" t="s">
        <v>13</v>
      </c>
      <c r="D301" s="26" t="s">
        <v>21</v>
      </c>
      <c r="E301" s="26" t="s">
        <v>32</v>
      </c>
      <c r="F301" s="23" t="s">
        <v>12</v>
      </c>
      <c r="G301" s="23" t="s">
        <v>15</v>
      </c>
      <c r="H301" s="24" t="s">
        <v>1</v>
      </c>
      <c r="I301" s="25" t="s">
        <v>25</v>
      </c>
      <c r="J301" s="23" t="s">
        <v>2</v>
      </c>
      <c r="K301" s="26" t="s">
        <v>32</v>
      </c>
      <c r="L301" s="26" t="s">
        <v>22</v>
      </c>
      <c r="M301" s="25" t="s">
        <v>7</v>
      </c>
      <c r="N301" s="25" t="s">
        <v>16</v>
      </c>
      <c r="O301" s="25" t="s">
        <v>17</v>
      </c>
      <c r="P301" s="25" t="s">
        <v>18</v>
      </c>
      <c r="Q301" s="26" t="s">
        <v>9</v>
      </c>
      <c r="R301" s="26" t="s">
        <v>23</v>
      </c>
      <c r="S301" s="25" t="s">
        <v>8</v>
      </c>
      <c r="T301" s="25" t="s">
        <v>19</v>
      </c>
      <c r="U301" s="25" t="s">
        <v>20</v>
      </c>
      <c r="V301" s="25" t="s">
        <v>24</v>
      </c>
    </row>
    <row r="302" spans="1:22" ht="30" x14ac:dyDescent="0.25">
      <c r="A302" t="s">
        <v>54</v>
      </c>
      <c r="C302" s="123" t="s">
        <v>132</v>
      </c>
      <c r="D302" s="10">
        <f>0.023*E302</f>
        <v>7.1477099999999991</v>
      </c>
      <c r="E302" s="10">
        <v>310.77</v>
      </c>
      <c r="F302" s="10">
        <v>1</v>
      </c>
      <c r="G302" s="29">
        <f>D302/E302</f>
        <v>2.3E-2</v>
      </c>
      <c r="H302" s="9" t="s">
        <v>36</v>
      </c>
      <c r="I302" s="77">
        <f>(G302*1.2)*249.09</f>
        <v>6.8748839999999998</v>
      </c>
      <c r="J302" s="10" t="s">
        <v>103</v>
      </c>
      <c r="K302" s="10">
        <v>108.21</v>
      </c>
      <c r="L302" s="99">
        <f>(G302*1.1)*K302</f>
        <v>2.7377130000000003</v>
      </c>
      <c r="M302" s="9" t="s">
        <v>30</v>
      </c>
      <c r="N302" s="9">
        <v>57.5</v>
      </c>
      <c r="O302" s="9">
        <v>0.88900000000000001</v>
      </c>
      <c r="P302" s="13">
        <f>N302*O302</f>
        <v>51.1175</v>
      </c>
      <c r="Q302" s="10"/>
      <c r="R302" s="10"/>
      <c r="S302" s="9"/>
      <c r="T302" s="9"/>
      <c r="U302" s="9"/>
      <c r="V302" s="13">
        <f>T302*U302</f>
        <v>0</v>
      </c>
    </row>
    <row r="303" spans="1:22" x14ac:dyDescent="0.25">
      <c r="C303" s="10" t="s">
        <v>34</v>
      </c>
      <c r="D303" s="10">
        <f>E303*G303</f>
        <v>2.984664</v>
      </c>
      <c r="E303" s="10">
        <v>108.14</v>
      </c>
      <c r="F303" s="10">
        <v>1.2</v>
      </c>
      <c r="G303" s="29">
        <f>G302*F303</f>
        <v>2.76E-2</v>
      </c>
      <c r="H303" s="1" t="s">
        <v>102</v>
      </c>
      <c r="I303" s="1">
        <f>(G302*0.1)*180.19</f>
        <v>0.414437</v>
      </c>
      <c r="J303" s="10"/>
      <c r="K303" s="10"/>
      <c r="L303" s="99"/>
      <c r="M303" s="1"/>
      <c r="N303" s="3"/>
      <c r="O303" s="3"/>
      <c r="P303" s="13">
        <f t="shared" ref="P303" si="20">N303*O303</f>
        <v>0</v>
      </c>
      <c r="Q303" s="10"/>
      <c r="R303" s="10"/>
      <c r="S303" s="9"/>
      <c r="T303" s="9"/>
      <c r="U303" s="9"/>
      <c r="V303" s="13">
        <f>T303*U303</f>
        <v>0</v>
      </c>
    </row>
    <row r="304" spans="1:22" x14ac:dyDescent="0.25">
      <c r="C304" s="12" t="s">
        <v>4</v>
      </c>
      <c r="D304" s="13">
        <f>SUM(D302:D303)</f>
        <v>10.132373999999999</v>
      </c>
      <c r="E304" s="13">
        <f>SUM(E302:E303)</f>
        <v>418.90999999999997</v>
      </c>
      <c r="F304" s="12"/>
      <c r="G304" s="29">
        <f>SUM(G302:G303)</f>
        <v>5.0599999999999999E-2</v>
      </c>
      <c r="I304" s="118">
        <f>SUM(I302:I303)</f>
        <v>7.2893210000000002</v>
      </c>
      <c r="L304" s="105">
        <f>SUM(L302:L303)</f>
        <v>2.7377130000000003</v>
      </c>
      <c r="P304" s="32">
        <f>SUM(P302:P303)</f>
        <v>51.1175</v>
      </c>
      <c r="R304" s="32">
        <f>SUM(R302:R303)</f>
        <v>0</v>
      </c>
      <c r="V304" s="32">
        <f>SUM(V302:V303)</f>
        <v>0</v>
      </c>
    </row>
    <row r="305" spans="1:22" x14ac:dyDescent="0.25">
      <c r="C305" s="5"/>
      <c r="D305" s="4"/>
      <c r="E305" s="4"/>
      <c r="F305" s="4"/>
      <c r="G305" s="5"/>
      <c r="H305" s="5"/>
      <c r="I305" s="5"/>
      <c r="M305" s="5"/>
      <c r="N305" s="5"/>
      <c r="O305" s="5"/>
      <c r="P305" s="5"/>
      <c r="Q305" s="5"/>
      <c r="R305" s="5"/>
      <c r="S305" s="5"/>
      <c r="T305" s="5"/>
      <c r="U305" s="5"/>
      <c r="V305" s="5"/>
    </row>
    <row r="306" spans="1:22" x14ac:dyDescent="0.25">
      <c r="C306" s="5"/>
      <c r="D306" s="4"/>
      <c r="E306" s="4"/>
      <c r="F306" s="4"/>
      <c r="G306" s="5"/>
      <c r="H306" s="5"/>
      <c r="K306" s="14" t="s">
        <v>56</v>
      </c>
      <c r="L306" s="66">
        <f>(T308/G302)*100</f>
        <v>50</v>
      </c>
      <c r="O306" s="5"/>
      <c r="P306" s="5"/>
      <c r="Q306" s="5"/>
      <c r="R306" s="5"/>
      <c r="S306" s="5"/>
    </row>
    <row r="307" spans="1:22" x14ac:dyDescent="0.25">
      <c r="C307" s="5"/>
      <c r="D307" s="4"/>
      <c r="E307" s="4"/>
      <c r="F307" s="4"/>
      <c r="G307" s="5"/>
      <c r="H307" s="5"/>
      <c r="K307" s="7" t="s">
        <v>57</v>
      </c>
      <c r="L307" s="65">
        <f>(S308/(E304)*100)</f>
        <v>95.700747177197968</v>
      </c>
      <c r="R307" s="6" t="s">
        <v>10</v>
      </c>
      <c r="S307" s="6" t="s">
        <v>11</v>
      </c>
      <c r="T307" s="6" t="s">
        <v>0</v>
      </c>
    </row>
    <row r="308" spans="1:22" x14ac:dyDescent="0.25">
      <c r="C308" s="5"/>
      <c r="D308" s="4"/>
      <c r="E308" s="4"/>
      <c r="F308" s="4"/>
      <c r="G308" s="5"/>
      <c r="H308" s="5"/>
      <c r="K308" s="14" t="s">
        <v>58</v>
      </c>
      <c r="L308" s="66">
        <f>(R308/D304)*100</f>
        <v>45.501182644856968</v>
      </c>
      <c r="P308" s="5"/>
      <c r="Q308" s="6" t="s">
        <v>3</v>
      </c>
      <c r="R308" s="11">
        <f>S308*T308</f>
        <v>4.6103499999999995</v>
      </c>
      <c r="S308" s="11">
        <v>400.9</v>
      </c>
      <c r="T308" s="31">
        <f>G302*0.5</f>
        <v>1.15E-2</v>
      </c>
    </row>
    <row r="309" spans="1:22" ht="17.25" x14ac:dyDescent="0.25">
      <c r="C309" s="5"/>
      <c r="D309" s="4"/>
      <c r="E309" s="4"/>
      <c r="F309" s="4"/>
      <c r="G309" s="5"/>
      <c r="H309" s="5"/>
      <c r="K309" s="7" t="s">
        <v>59</v>
      </c>
      <c r="L309" s="16">
        <f>(D304+I304+L304+P304+R304+V304)/R308</f>
        <v>15.460194562234971</v>
      </c>
      <c r="O309" s="5"/>
      <c r="P309" s="5"/>
      <c r="S309" s="69"/>
      <c r="T309" s="4"/>
    </row>
    <row r="310" spans="1:22" ht="17.25" x14ac:dyDescent="0.25">
      <c r="C310" s="5"/>
      <c r="D310" s="4"/>
      <c r="E310" s="4"/>
      <c r="F310" s="4"/>
      <c r="G310" s="5"/>
      <c r="H310" s="5"/>
      <c r="I310" s="5"/>
      <c r="K310" s="17" t="s">
        <v>60</v>
      </c>
      <c r="L310" s="18">
        <f>(D304+I304+L304)/R308</f>
        <v>4.3726415564978804</v>
      </c>
      <c r="O310" s="5"/>
      <c r="P310" s="5"/>
      <c r="S310" s="5"/>
    </row>
    <row r="311" spans="1:22" ht="17.25" x14ac:dyDescent="0.25">
      <c r="C311" s="5"/>
      <c r="D311" s="4"/>
      <c r="E311" s="4"/>
      <c r="F311" s="4"/>
      <c r="G311" s="5"/>
      <c r="H311" s="5"/>
      <c r="I311" s="5"/>
      <c r="K311" s="19" t="s">
        <v>61</v>
      </c>
      <c r="L311" s="20">
        <f>(P304+V304)/R308</f>
        <v>11.087553005737092</v>
      </c>
      <c r="M311" s="5"/>
      <c r="N311" s="5"/>
      <c r="O311" s="5"/>
      <c r="P311" s="5"/>
      <c r="U311" s="5"/>
      <c r="V311" s="5"/>
    </row>
    <row r="312" spans="1:22" x14ac:dyDescent="0.25">
      <c r="C312" s="8"/>
      <c r="D312"/>
      <c r="E312" s="4"/>
      <c r="F312" s="4"/>
      <c r="G312" s="5"/>
      <c r="H312" s="5"/>
      <c r="I312" s="5"/>
      <c r="K312" s="5"/>
      <c r="L312" s="5"/>
      <c r="M312" s="5"/>
      <c r="N312" s="5"/>
      <c r="O312" s="5"/>
      <c r="P312" s="5"/>
      <c r="Q312" s="5"/>
      <c r="R312" s="5"/>
      <c r="S312" s="5"/>
      <c r="T312" s="5"/>
      <c r="U312" s="5"/>
      <c r="V312" s="5"/>
    </row>
    <row r="313" spans="1:22" x14ac:dyDescent="0.25">
      <c r="B313" s="5"/>
      <c r="C313" s="8" t="s">
        <v>26</v>
      </c>
    </row>
    <row r="314" spans="1:22" ht="32.25" x14ac:dyDescent="0.25">
      <c r="C314" s="23" t="s">
        <v>13</v>
      </c>
      <c r="D314" s="26" t="s">
        <v>21</v>
      </c>
      <c r="E314" s="26" t="s">
        <v>32</v>
      </c>
      <c r="F314" s="23" t="s">
        <v>12</v>
      </c>
      <c r="G314" s="23" t="s">
        <v>15</v>
      </c>
      <c r="H314" s="24" t="s">
        <v>1</v>
      </c>
      <c r="I314" s="25" t="s">
        <v>25</v>
      </c>
      <c r="J314" s="23" t="s">
        <v>2</v>
      </c>
      <c r="K314" s="26" t="s">
        <v>32</v>
      </c>
      <c r="L314" s="26" t="s">
        <v>22</v>
      </c>
      <c r="M314" s="25" t="s">
        <v>7</v>
      </c>
      <c r="N314" s="25" t="s">
        <v>16</v>
      </c>
      <c r="O314" s="25" t="s">
        <v>17</v>
      </c>
      <c r="P314" s="25" t="s">
        <v>18</v>
      </c>
      <c r="Q314" s="26" t="s">
        <v>9</v>
      </c>
      <c r="R314" s="26" t="s">
        <v>23</v>
      </c>
      <c r="S314" s="25" t="s">
        <v>8</v>
      </c>
      <c r="T314" s="25" t="s">
        <v>19</v>
      </c>
      <c r="U314" s="25" t="s">
        <v>20</v>
      </c>
      <c r="V314" s="25" t="s">
        <v>24</v>
      </c>
    </row>
    <row r="315" spans="1:22" x14ac:dyDescent="0.25">
      <c r="A315" t="s">
        <v>55</v>
      </c>
      <c r="C315" s="121" t="s">
        <v>50</v>
      </c>
      <c r="D315" s="10">
        <f>0.023*E315</f>
        <v>10.131499999999999</v>
      </c>
      <c r="E315" s="10">
        <v>440.5</v>
      </c>
      <c r="F315" s="10">
        <v>1</v>
      </c>
      <c r="G315" s="29">
        <f>D315/E315</f>
        <v>2.2999999999999996E-2</v>
      </c>
      <c r="H315" s="9" t="s">
        <v>36</v>
      </c>
      <c r="I315" s="77">
        <f>(G315*1.2)*249.09</f>
        <v>6.8748839999999989</v>
      </c>
      <c r="J315" s="10" t="s">
        <v>103</v>
      </c>
      <c r="K315" s="10">
        <v>108.21</v>
      </c>
      <c r="L315" s="99">
        <f>(G315*1.1)*K315</f>
        <v>2.7377129999999994</v>
      </c>
      <c r="M315" s="9" t="s">
        <v>30</v>
      </c>
      <c r="N315" s="9">
        <v>57.5</v>
      </c>
      <c r="O315" s="9">
        <v>0.88900000000000001</v>
      </c>
      <c r="P315" s="13">
        <f>N315*O315</f>
        <v>51.1175</v>
      </c>
      <c r="Q315" s="10"/>
      <c r="R315" s="10"/>
      <c r="S315" s="9"/>
      <c r="T315" s="9"/>
      <c r="U315" s="9"/>
      <c r="V315" s="13">
        <f>T315*U315</f>
        <v>0</v>
      </c>
    </row>
    <row r="316" spans="1:22" x14ac:dyDescent="0.25">
      <c r="C316" s="10" t="s">
        <v>34</v>
      </c>
      <c r="D316" s="10">
        <f>E316*G316</f>
        <v>2.9846639999999995</v>
      </c>
      <c r="E316" s="10">
        <v>108.14</v>
      </c>
      <c r="F316" s="10">
        <v>1.2</v>
      </c>
      <c r="G316" s="29">
        <f>G315*F316</f>
        <v>2.7599999999999996E-2</v>
      </c>
      <c r="H316" s="1" t="s">
        <v>102</v>
      </c>
      <c r="I316" s="1">
        <f>(G315*0.1)*180.19</f>
        <v>0.41443699999999989</v>
      </c>
      <c r="J316" s="10"/>
      <c r="K316" s="10"/>
      <c r="L316" s="99"/>
      <c r="M316" s="1"/>
      <c r="N316" s="3"/>
      <c r="O316" s="3"/>
      <c r="P316" s="13">
        <f t="shared" ref="P316" si="21">N316*O316</f>
        <v>0</v>
      </c>
      <c r="Q316" s="10"/>
      <c r="R316" s="10"/>
      <c r="S316" s="9"/>
      <c r="T316" s="9"/>
      <c r="U316" s="9"/>
      <c r="V316" s="13">
        <f>T316*U316</f>
        <v>0</v>
      </c>
    </row>
    <row r="317" spans="1:22" x14ac:dyDescent="0.25">
      <c r="C317" s="12" t="s">
        <v>4</v>
      </c>
      <c r="D317" s="13">
        <f>SUM(D315:D316)</f>
        <v>13.116163999999998</v>
      </c>
      <c r="E317" s="13">
        <f>SUM(E315:E316)</f>
        <v>548.64</v>
      </c>
      <c r="F317" s="12"/>
      <c r="G317" s="29">
        <f>SUM(G315:G316)</f>
        <v>5.0599999999999992E-2</v>
      </c>
      <c r="I317" s="118">
        <f>SUM(I315:I316)</f>
        <v>7.2893209999999984</v>
      </c>
      <c r="L317" s="105">
        <f>SUM(L315:L316)</f>
        <v>2.7377129999999994</v>
      </c>
      <c r="P317" s="32">
        <f>SUM(P315:P316)</f>
        <v>51.1175</v>
      </c>
      <c r="R317" s="32">
        <f>SUM(R315:R316)</f>
        <v>0</v>
      </c>
      <c r="V317" s="32">
        <f>SUM(V315:V316)</f>
        <v>0</v>
      </c>
    </row>
    <row r="318" spans="1:22" x14ac:dyDescent="0.25">
      <c r="C318" s="5"/>
      <c r="D318" s="4"/>
      <c r="E318" s="4"/>
      <c r="F318" s="4"/>
      <c r="G318" s="5"/>
      <c r="H318" s="5"/>
      <c r="I318" s="5"/>
      <c r="M318" s="5"/>
      <c r="N318" s="5"/>
      <c r="O318" s="5"/>
      <c r="P318" s="5"/>
      <c r="Q318" s="5"/>
      <c r="R318" s="5"/>
      <c r="S318" s="5"/>
      <c r="T318" s="5"/>
      <c r="U318" s="5"/>
      <c r="V318" s="5"/>
    </row>
    <row r="319" spans="1:22" x14ac:dyDescent="0.25">
      <c r="C319" s="5"/>
      <c r="D319" s="4"/>
      <c r="E319" s="4"/>
      <c r="F319" s="4"/>
      <c r="G319" s="5"/>
      <c r="H319" s="5"/>
      <c r="K319" s="14" t="s">
        <v>56</v>
      </c>
      <c r="L319" s="66">
        <f>(T321/G315)*100</f>
        <v>50</v>
      </c>
      <c r="O319" s="5"/>
      <c r="P319" s="5"/>
      <c r="Q319" s="5"/>
      <c r="R319" s="5"/>
      <c r="S319" s="5"/>
    </row>
    <row r="320" spans="1:22" x14ac:dyDescent="0.25">
      <c r="C320" s="5"/>
      <c r="D320" s="4"/>
      <c r="E320" s="4"/>
      <c r="F320" s="4"/>
      <c r="G320" s="5"/>
      <c r="H320" s="5"/>
      <c r="K320" s="7" t="s">
        <v>57</v>
      </c>
      <c r="L320" s="65">
        <f>(S321/(E317)*100)</f>
        <v>96.715514727325754</v>
      </c>
      <c r="R320" s="6" t="s">
        <v>10</v>
      </c>
      <c r="S320" s="6" t="s">
        <v>11</v>
      </c>
      <c r="T320" s="6" t="s">
        <v>0</v>
      </c>
    </row>
    <row r="321" spans="1:22" x14ac:dyDescent="0.25">
      <c r="C321" s="5"/>
      <c r="D321" s="4"/>
      <c r="E321" s="4"/>
      <c r="F321" s="4"/>
      <c r="G321" s="5"/>
      <c r="H321" s="5"/>
      <c r="K321" s="14" t="s">
        <v>58</v>
      </c>
      <c r="L321" s="66">
        <f>(R321/D317)*100</f>
        <v>46.523739715361899</v>
      </c>
      <c r="P321" s="5"/>
      <c r="Q321" s="6" t="s">
        <v>3</v>
      </c>
      <c r="R321" s="11">
        <f>S321*T321</f>
        <v>6.1021299999999989</v>
      </c>
      <c r="S321" s="11">
        <v>530.62</v>
      </c>
      <c r="T321" s="31">
        <f>G315*0.5</f>
        <v>1.1499999999999998E-2</v>
      </c>
    </row>
    <row r="322" spans="1:22" ht="17.25" x14ac:dyDescent="0.25">
      <c r="C322" s="5"/>
      <c r="D322" s="4"/>
      <c r="E322" s="4"/>
      <c r="F322" s="4"/>
      <c r="G322" s="5"/>
      <c r="H322" s="5"/>
      <c r="K322" s="7" t="s">
        <v>59</v>
      </c>
      <c r="L322" s="16">
        <f>(D317+I317+L317+P317+R317+V317)/R321</f>
        <v>12.169635520711621</v>
      </c>
      <c r="O322" s="5"/>
      <c r="P322" s="5"/>
      <c r="S322" s="69"/>
      <c r="T322" s="4"/>
    </row>
    <row r="323" spans="1:22" ht="17.25" x14ac:dyDescent="0.25">
      <c r="C323" s="5"/>
      <c r="D323" s="4"/>
      <c r="E323" s="4"/>
      <c r="F323" s="4"/>
      <c r="G323" s="5"/>
      <c r="H323" s="5"/>
      <c r="I323" s="5"/>
      <c r="K323" s="17" t="s">
        <v>60</v>
      </c>
      <c r="L323" s="18">
        <f>(D317+I317+L317)/R321</f>
        <v>3.7926425690701442</v>
      </c>
      <c r="O323" s="5"/>
      <c r="P323" s="5"/>
      <c r="S323" s="5"/>
    </row>
    <row r="324" spans="1:22" ht="17.25" x14ac:dyDescent="0.25">
      <c r="C324" s="5"/>
      <c r="D324" s="4"/>
      <c r="E324" s="4"/>
      <c r="F324" s="4"/>
      <c r="G324" s="5"/>
      <c r="H324" s="5"/>
      <c r="I324" s="5"/>
      <c r="K324" s="19" t="s">
        <v>61</v>
      </c>
      <c r="L324" s="20">
        <f>(P317+V317)/R321</f>
        <v>8.3769929516414781</v>
      </c>
      <c r="M324" s="5"/>
      <c r="N324" s="5"/>
      <c r="O324" s="5"/>
      <c r="P324" s="5"/>
      <c r="U324" s="5"/>
      <c r="V324" s="5"/>
    </row>
    <row r="325" spans="1:22" x14ac:dyDescent="0.25">
      <c r="C325" s="8"/>
      <c r="D325"/>
      <c r="E325" s="4"/>
      <c r="F325" s="4"/>
      <c r="G325" s="5"/>
      <c r="H325" s="5"/>
      <c r="I325" s="5"/>
      <c r="K325" s="5"/>
      <c r="L325" s="5"/>
      <c r="M325" s="5"/>
      <c r="N325" s="5"/>
      <c r="O325" s="5"/>
      <c r="P325" s="5"/>
      <c r="Q325" s="5"/>
      <c r="R325" s="5"/>
      <c r="S325" s="5"/>
      <c r="T325" s="5"/>
      <c r="U325" s="5"/>
      <c r="V325" s="5"/>
    </row>
    <row r="326" spans="1:22" x14ac:dyDescent="0.25">
      <c r="C326" s="8"/>
      <c r="D326"/>
      <c r="E326" s="4"/>
      <c r="F326" s="4"/>
      <c r="G326" s="5"/>
      <c r="H326" s="5"/>
      <c r="I326" s="5"/>
      <c r="M326" s="5"/>
      <c r="N326" s="5"/>
      <c r="O326" s="5"/>
      <c r="P326" s="5"/>
      <c r="Q326" s="5"/>
      <c r="R326" s="5"/>
      <c r="S326" s="5"/>
      <c r="T326" s="5"/>
      <c r="U326" s="5"/>
      <c r="V326" s="5"/>
    </row>
    <row r="327" spans="1:22" s="36" customFormat="1" x14ac:dyDescent="0.25">
      <c r="A327" s="38" t="s">
        <v>129</v>
      </c>
      <c r="D327" s="37"/>
      <c r="E327" s="37"/>
      <c r="F327" s="37"/>
    </row>
    <row r="328" spans="1:22" x14ac:dyDescent="0.25">
      <c r="B328" s="5"/>
      <c r="C328" s="8" t="s">
        <v>26</v>
      </c>
    </row>
    <row r="329" spans="1:22" ht="32.25" x14ac:dyDescent="0.25">
      <c r="C329" s="23" t="s">
        <v>13</v>
      </c>
      <c r="D329" s="26" t="s">
        <v>21</v>
      </c>
      <c r="E329" s="26" t="s">
        <v>32</v>
      </c>
      <c r="F329" s="23" t="s">
        <v>12</v>
      </c>
      <c r="G329" s="23" t="s">
        <v>15</v>
      </c>
      <c r="H329" s="24" t="s">
        <v>1</v>
      </c>
      <c r="I329" s="25" t="s">
        <v>25</v>
      </c>
      <c r="J329" s="23" t="s">
        <v>2</v>
      </c>
      <c r="K329" s="26" t="s">
        <v>32</v>
      </c>
      <c r="L329" s="26" t="s">
        <v>22</v>
      </c>
      <c r="M329" s="25" t="s">
        <v>7</v>
      </c>
      <c r="N329" s="25" t="s">
        <v>16</v>
      </c>
      <c r="O329" s="25" t="s">
        <v>17</v>
      </c>
      <c r="P329" s="25" t="s">
        <v>18</v>
      </c>
      <c r="Q329" s="26" t="s">
        <v>9</v>
      </c>
      <c r="R329" s="26" t="s">
        <v>23</v>
      </c>
      <c r="S329" s="25" t="s">
        <v>8</v>
      </c>
      <c r="T329" s="25" t="s">
        <v>19</v>
      </c>
      <c r="U329" s="25" t="s">
        <v>20</v>
      </c>
      <c r="V329" s="25" t="s">
        <v>24</v>
      </c>
    </row>
    <row r="330" spans="1:22" x14ac:dyDescent="0.25">
      <c r="A330" t="s">
        <v>51</v>
      </c>
      <c r="C330" s="121" t="s">
        <v>28</v>
      </c>
      <c r="D330" s="10">
        <v>14.05</v>
      </c>
      <c r="E330" s="10">
        <v>122.12</v>
      </c>
      <c r="F330" s="10">
        <v>1</v>
      </c>
      <c r="G330" s="12">
        <f>D330/E330</f>
        <v>0.1150507697346872</v>
      </c>
      <c r="H330" s="9" t="s">
        <v>36</v>
      </c>
      <c r="I330" s="77">
        <f>(G330*1.2)*249.09</f>
        <v>34.389595479855878</v>
      </c>
      <c r="J330" s="10" t="s">
        <v>103</v>
      </c>
      <c r="K330" s="10">
        <v>108.21</v>
      </c>
      <c r="L330" s="99">
        <f>(G330*1.1)*K330</f>
        <v>13.694608172289552</v>
      </c>
      <c r="M330" s="9" t="s">
        <v>30</v>
      </c>
      <c r="N330" s="9">
        <v>287.5</v>
      </c>
      <c r="O330" s="9">
        <v>0.88900000000000001</v>
      </c>
      <c r="P330" s="13">
        <f>N330*O330</f>
        <v>255.58750000000001</v>
      </c>
      <c r="Q330" s="10"/>
      <c r="R330" s="10"/>
      <c r="S330" s="9"/>
      <c r="T330" s="9"/>
      <c r="U330" s="9"/>
      <c r="V330" s="13">
        <f>T330*U330</f>
        <v>0</v>
      </c>
    </row>
    <row r="331" spans="1:22" x14ac:dyDescent="0.25">
      <c r="C331" s="10" t="s">
        <v>34</v>
      </c>
      <c r="D331" s="10">
        <f>E331*G331</f>
        <v>14.929908286930887</v>
      </c>
      <c r="E331" s="10">
        <v>108.14</v>
      </c>
      <c r="F331" s="10">
        <v>1.2</v>
      </c>
      <c r="G331" s="12">
        <f>G330*F331</f>
        <v>0.13806092368162462</v>
      </c>
      <c r="H331" s="1" t="s">
        <v>102</v>
      </c>
      <c r="I331" s="1">
        <f>(G330*0.1)*180.19</f>
        <v>2.0730998198493285</v>
      </c>
      <c r="J331" s="10"/>
      <c r="K331" s="10"/>
      <c r="L331" s="99"/>
      <c r="M331" s="1"/>
      <c r="N331" s="3"/>
      <c r="O331" s="3"/>
      <c r="P331" s="13">
        <f t="shared" ref="P331" si="22">N331*O331</f>
        <v>0</v>
      </c>
      <c r="Q331" s="10"/>
      <c r="R331" s="10"/>
      <c r="S331" s="9"/>
      <c r="T331" s="9"/>
      <c r="U331" s="9"/>
      <c r="V331" s="13">
        <f>T331*U331</f>
        <v>0</v>
      </c>
    </row>
    <row r="332" spans="1:22" x14ac:dyDescent="0.25">
      <c r="C332" s="12" t="s">
        <v>4</v>
      </c>
      <c r="D332" s="13">
        <f>SUM(D330:D331)</f>
        <v>28.979908286930886</v>
      </c>
      <c r="E332" s="13">
        <f>SUM(E330:E331)</f>
        <v>230.26</v>
      </c>
      <c r="F332" s="12"/>
      <c r="G332" s="12">
        <f>SUM(G330:G331)</f>
        <v>0.25311169341631179</v>
      </c>
      <c r="I332" s="118">
        <f>SUM(I330:I331)</f>
        <v>36.462695299705203</v>
      </c>
      <c r="L332" s="105">
        <f>SUM(L330:L331)</f>
        <v>13.694608172289552</v>
      </c>
      <c r="P332" s="32">
        <f>SUM(P330:P331)</f>
        <v>255.58750000000001</v>
      </c>
      <c r="R332" s="32">
        <f>SUM(R330:R331)</f>
        <v>0</v>
      </c>
      <c r="V332" s="32">
        <f>SUM(V330:V331)</f>
        <v>0</v>
      </c>
    </row>
    <row r="333" spans="1:22" x14ac:dyDescent="0.25">
      <c r="C333" s="5"/>
      <c r="D333" s="4"/>
      <c r="E333" s="4"/>
      <c r="F333" s="4"/>
      <c r="G333" s="5"/>
      <c r="H333" s="5"/>
      <c r="I333" s="5"/>
      <c r="M333" s="5"/>
      <c r="N333" s="5"/>
      <c r="O333" s="5"/>
      <c r="P333" s="5"/>
      <c r="Q333" s="5"/>
      <c r="R333" s="5"/>
      <c r="S333" s="5"/>
      <c r="T333" s="5"/>
      <c r="U333" s="5"/>
      <c r="V333" s="5"/>
    </row>
    <row r="334" spans="1:22" x14ac:dyDescent="0.25">
      <c r="C334" s="5"/>
      <c r="D334" s="4"/>
      <c r="E334" s="4"/>
      <c r="F334" s="4"/>
      <c r="G334" s="5"/>
      <c r="H334" s="5"/>
      <c r="K334" s="14" t="s">
        <v>56</v>
      </c>
      <c r="L334" s="66">
        <f>(T336/G330)*100</f>
        <v>90</v>
      </c>
      <c r="O334" s="5"/>
      <c r="P334" s="5"/>
      <c r="Q334" s="5"/>
      <c r="R334" s="5"/>
      <c r="S334" s="5"/>
    </row>
    <row r="335" spans="1:22" x14ac:dyDescent="0.25">
      <c r="C335" s="5"/>
      <c r="D335" s="4"/>
      <c r="E335" s="4"/>
      <c r="F335" s="4"/>
      <c r="G335" s="5"/>
      <c r="H335" s="5"/>
      <c r="K335" s="7" t="s">
        <v>57</v>
      </c>
      <c r="L335" s="65">
        <f>(S336/(E332)*100)</f>
        <v>92.178407018153393</v>
      </c>
      <c r="R335" s="6" t="s">
        <v>10</v>
      </c>
      <c r="S335" s="6" t="s">
        <v>11</v>
      </c>
      <c r="T335" s="6" t="s">
        <v>0</v>
      </c>
    </row>
    <row r="336" spans="1:22" x14ac:dyDescent="0.25">
      <c r="C336" s="5"/>
      <c r="D336" s="4"/>
      <c r="E336" s="4"/>
      <c r="F336" s="4"/>
      <c r="G336" s="5"/>
      <c r="H336" s="5"/>
      <c r="K336" s="14" t="s">
        <v>58</v>
      </c>
      <c r="L336" s="66">
        <f>(R336/D332)*100</f>
        <v>75.837276884964766</v>
      </c>
      <c r="P336" s="5"/>
      <c r="Q336" s="6" t="s">
        <v>3</v>
      </c>
      <c r="R336" s="11">
        <f>S336*T336</f>
        <v>21.977573288568625</v>
      </c>
      <c r="S336" s="11">
        <v>212.25</v>
      </c>
      <c r="T336" s="31">
        <f>G330*0.9</f>
        <v>0.10354569276121849</v>
      </c>
    </row>
    <row r="337" spans="1:22" ht="17.25" x14ac:dyDescent="0.25">
      <c r="C337" s="5"/>
      <c r="D337" s="4"/>
      <c r="E337" s="4"/>
      <c r="F337" s="4"/>
      <c r="G337" s="5"/>
      <c r="H337" s="5"/>
      <c r="K337" s="7" t="s">
        <v>59</v>
      </c>
      <c r="L337" s="16">
        <f>(D332+I332+L332+P332+R332+V332)/R336</f>
        <v>15.230285316943011</v>
      </c>
      <c r="O337" s="5"/>
      <c r="P337" s="5"/>
      <c r="S337" s="69"/>
      <c r="T337" s="4"/>
    </row>
    <row r="338" spans="1:22" ht="17.25" x14ac:dyDescent="0.25">
      <c r="C338" s="5"/>
      <c r="D338" s="4"/>
      <c r="E338" s="4"/>
      <c r="F338" s="4"/>
      <c r="G338" s="5"/>
      <c r="H338" s="5"/>
      <c r="I338" s="5"/>
      <c r="K338" s="17" t="s">
        <v>60</v>
      </c>
      <c r="L338" s="18">
        <f>(D332+I332+L332)/R336</f>
        <v>3.6008166470357277</v>
      </c>
      <c r="O338" s="5"/>
      <c r="P338" s="5"/>
      <c r="S338" s="5"/>
    </row>
    <row r="339" spans="1:22" ht="17.25" x14ac:dyDescent="0.25">
      <c r="C339" s="5"/>
      <c r="D339" s="4"/>
      <c r="E339" s="4"/>
      <c r="F339" s="4"/>
      <c r="G339" s="5"/>
      <c r="H339" s="5"/>
      <c r="I339" s="5"/>
      <c r="K339" s="19" t="s">
        <v>61</v>
      </c>
      <c r="L339" s="20">
        <f>(P332+V332)/R336</f>
        <v>11.629468669907283</v>
      </c>
      <c r="M339" s="5"/>
      <c r="N339" s="115" t="s">
        <v>131</v>
      </c>
      <c r="O339" s="17">
        <f>G330/N330*1000</f>
        <v>0.40017659038152065</v>
      </c>
      <c r="P339" s="5"/>
      <c r="U339" s="5"/>
      <c r="V339" s="5"/>
    </row>
    <row r="340" spans="1:22" x14ac:dyDescent="0.25">
      <c r="C340" s="8"/>
      <c r="D340"/>
      <c r="E340" s="4"/>
      <c r="F340" s="4"/>
      <c r="G340" s="5"/>
      <c r="H340" s="5"/>
      <c r="I340" s="5"/>
      <c r="K340" s="5"/>
      <c r="L340" s="5"/>
      <c r="M340" s="5"/>
      <c r="N340" s="5"/>
      <c r="O340" s="5"/>
      <c r="P340" s="5"/>
      <c r="Q340" s="5"/>
      <c r="R340" s="5"/>
      <c r="S340" s="5"/>
      <c r="T340" s="5"/>
      <c r="U340" s="5"/>
      <c r="V340" s="5"/>
    </row>
    <row r="341" spans="1:22" x14ac:dyDescent="0.25">
      <c r="B341" s="8"/>
      <c r="C341" s="8" t="s">
        <v>26</v>
      </c>
    </row>
    <row r="342" spans="1:22" ht="32.25" x14ac:dyDescent="0.25">
      <c r="C342" s="23" t="s">
        <v>13</v>
      </c>
      <c r="D342" s="26" t="s">
        <v>21</v>
      </c>
      <c r="E342" s="26" t="s">
        <v>32</v>
      </c>
      <c r="F342" s="23" t="s">
        <v>12</v>
      </c>
      <c r="G342" s="23" t="s">
        <v>15</v>
      </c>
      <c r="H342" s="24" t="s">
        <v>1</v>
      </c>
      <c r="I342" s="25" t="s">
        <v>25</v>
      </c>
      <c r="J342" s="23" t="s">
        <v>2</v>
      </c>
      <c r="K342" s="26" t="s">
        <v>32</v>
      </c>
      <c r="L342" s="26" t="s">
        <v>22</v>
      </c>
      <c r="M342" s="25" t="s">
        <v>7</v>
      </c>
      <c r="N342" s="25" t="s">
        <v>16</v>
      </c>
      <c r="O342" s="25" t="s">
        <v>17</v>
      </c>
      <c r="P342" s="25" t="s">
        <v>18</v>
      </c>
      <c r="Q342" s="26" t="s">
        <v>9</v>
      </c>
      <c r="R342" s="26" t="s">
        <v>23</v>
      </c>
      <c r="S342" s="25" t="s">
        <v>8</v>
      </c>
      <c r="T342" s="25" t="s">
        <v>19</v>
      </c>
      <c r="U342" s="25" t="s">
        <v>20</v>
      </c>
      <c r="V342" s="25" t="s">
        <v>24</v>
      </c>
    </row>
    <row r="343" spans="1:22" x14ac:dyDescent="0.25">
      <c r="A343" t="s">
        <v>52</v>
      </c>
      <c r="C343" s="121" t="s">
        <v>33</v>
      </c>
      <c r="D343" s="10">
        <v>18</v>
      </c>
      <c r="E343" s="10">
        <v>156.57</v>
      </c>
      <c r="F343" s="10">
        <v>1</v>
      </c>
      <c r="G343" s="29">
        <f>D343/E343</f>
        <v>0.11496455259628281</v>
      </c>
      <c r="H343" s="9" t="s">
        <v>36</v>
      </c>
      <c r="I343" s="77">
        <f>(G343*1.2)*249.09</f>
        <v>34.363824487449698</v>
      </c>
      <c r="J343" s="10" t="s">
        <v>103</v>
      </c>
      <c r="K343" s="10">
        <v>108.21</v>
      </c>
      <c r="L343" s="99">
        <f>(G343*1.1)*K343</f>
        <v>13.684345660088139</v>
      </c>
      <c r="M343" s="9" t="s">
        <v>30</v>
      </c>
      <c r="N343" s="9">
        <v>287.5</v>
      </c>
      <c r="O343" s="9">
        <v>0.88900000000000001</v>
      </c>
      <c r="P343" s="13">
        <f>N343*O343</f>
        <v>255.58750000000001</v>
      </c>
      <c r="Q343" s="10"/>
      <c r="R343" s="10"/>
      <c r="S343" s="9"/>
      <c r="T343" s="9"/>
      <c r="U343" s="9"/>
      <c r="V343" s="13">
        <f>T343*U343</f>
        <v>0</v>
      </c>
    </row>
    <row r="344" spans="1:22" x14ac:dyDescent="0.25">
      <c r="C344" s="10" t="s">
        <v>34</v>
      </c>
      <c r="D344" s="10">
        <f>E344*G344</f>
        <v>14.918720061314426</v>
      </c>
      <c r="E344" s="10">
        <v>108.14</v>
      </c>
      <c r="F344" s="10">
        <v>1.2</v>
      </c>
      <c r="G344" s="29">
        <f>G343*F344</f>
        <v>0.13795746311553936</v>
      </c>
      <c r="H344" s="1" t="s">
        <v>102</v>
      </c>
      <c r="I344" s="1">
        <f>(G343*0.1)*180.19</f>
        <v>2.0715462732324199</v>
      </c>
      <c r="J344" s="10"/>
      <c r="K344" s="10"/>
      <c r="L344" s="99"/>
      <c r="M344" s="1"/>
      <c r="N344" s="3"/>
      <c r="O344" s="3"/>
      <c r="P344" s="13">
        <f t="shared" ref="P344" si="23">N344*O344</f>
        <v>0</v>
      </c>
      <c r="Q344" s="10"/>
      <c r="R344" s="10"/>
      <c r="S344" s="9"/>
      <c r="T344" s="9"/>
      <c r="U344" s="9"/>
      <c r="V344" s="13">
        <f>T344*U344</f>
        <v>0</v>
      </c>
    </row>
    <row r="345" spans="1:22" x14ac:dyDescent="0.25">
      <c r="C345" s="12" t="s">
        <v>4</v>
      </c>
      <c r="D345" s="13">
        <f>SUM(D343:D344)</f>
        <v>32.918720061314424</v>
      </c>
      <c r="E345" s="13">
        <f>SUM(E343:E344)</f>
        <v>264.70999999999998</v>
      </c>
      <c r="F345" s="12"/>
      <c r="G345" s="29">
        <f>SUM(G343:G344)</f>
        <v>0.25292201571182216</v>
      </c>
      <c r="I345" s="118">
        <f>SUM(I343:I344)</f>
        <v>36.435370760682119</v>
      </c>
      <c r="L345" s="105">
        <f>SUM(L343:L344)</f>
        <v>13.684345660088139</v>
      </c>
      <c r="P345" s="32">
        <f>SUM(P343:P344)</f>
        <v>255.58750000000001</v>
      </c>
      <c r="R345" s="32">
        <f>SUM(R343:R344)</f>
        <v>0</v>
      </c>
      <c r="V345" s="32">
        <f>SUM(V343:V344)</f>
        <v>0</v>
      </c>
    </row>
    <row r="346" spans="1:22" x14ac:dyDescent="0.25">
      <c r="C346" s="5"/>
      <c r="D346" s="4"/>
      <c r="E346" s="4"/>
      <c r="F346" s="4"/>
      <c r="G346" s="5"/>
      <c r="H346" s="5"/>
      <c r="I346" s="5"/>
      <c r="M346" s="5"/>
      <c r="N346" s="5"/>
      <c r="O346" s="5"/>
      <c r="P346" s="5"/>
      <c r="Q346" s="5"/>
      <c r="R346" s="5"/>
      <c r="S346" s="5"/>
      <c r="T346" s="5"/>
      <c r="U346" s="5"/>
      <c r="V346" s="5"/>
    </row>
    <row r="347" spans="1:22" x14ac:dyDescent="0.25">
      <c r="B347" s="5"/>
      <c r="C347" s="5"/>
      <c r="D347" s="4"/>
      <c r="E347" s="4"/>
      <c r="F347" s="4"/>
      <c r="G347" s="5"/>
      <c r="H347" s="5"/>
      <c r="K347" s="14" t="s">
        <v>56</v>
      </c>
      <c r="L347" s="66">
        <f>(T349/G343)*100</f>
        <v>90</v>
      </c>
      <c r="O347" s="5"/>
      <c r="P347" s="5"/>
      <c r="Q347" s="5"/>
      <c r="R347" s="5"/>
      <c r="S347" s="5"/>
    </row>
    <row r="348" spans="1:22" x14ac:dyDescent="0.25">
      <c r="B348" s="5"/>
      <c r="C348" s="5"/>
      <c r="D348" s="4"/>
      <c r="E348" s="4"/>
      <c r="F348" s="4"/>
      <c r="G348" s="5"/>
      <c r="H348" s="5"/>
      <c r="K348" s="7" t="s">
        <v>57</v>
      </c>
      <c r="L348" s="65">
        <f>(S349/(E345)*100)</f>
        <v>93.19255033810586</v>
      </c>
      <c r="R348" s="6" t="s">
        <v>10</v>
      </c>
      <c r="S348" s="6" t="s">
        <v>11</v>
      </c>
      <c r="T348" s="6" t="s">
        <v>0</v>
      </c>
    </row>
    <row r="349" spans="1:22" x14ac:dyDescent="0.25">
      <c r="B349" s="5"/>
      <c r="C349" s="5"/>
      <c r="D349" s="4"/>
      <c r="E349" s="4"/>
      <c r="F349" s="4"/>
      <c r="G349" s="5"/>
      <c r="H349" s="5"/>
      <c r="K349" s="14" t="s">
        <v>58</v>
      </c>
      <c r="L349" s="66">
        <f>(R349/D345)*100</f>
        <v>77.538084361838116</v>
      </c>
      <c r="P349" s="5"/>
      <c r="Q349" s="6" t="s">
        <v>3</v>
      </c>
      <c r="R349" s="11">
        <f>S349*T349</f>
        <v>25.524544931979307</v>
      </c>
      <c r="S349" s="11">
        <v>246.69</v>
      </c>
      <c r="T349" s="31">
        <f>G343*0.9</f>
        <v>0.10346809733665453</v>
      </c>
    </row>
    <row r="350" spans="1:22" ht="17.25" x14ac:dyDescent="0.25">
      <c r="B350" s="5"/>
      <c r="C350" s="5"/>
      <c r="D350" s="4"/>
      <c r="E350" s="4"/>
      <c r="F350" s="4"/>
      <c r="G350" s="5"/>
      <c r="H350" s="5"/>
      <c r="K350" s="7" t="s">
        <v>59</v>
      </c>
      <c r="L350" s="16">
        <f>(D345+I345+L345+P345+R345+V345)/R349</f>
        <v>13.266678696309508</v>
      </c>
      <c r="O350" s="5"/>
      <c r="P350" s="5"/>
      <c r="S350" s="69"/>
      <c r="T350" s="4"/>
    </row>
    <row r="351" spans="1:22" ht="17.25" x14ac:dyDescent="0.25">
      <c r="B351" s="5"/>
      <c r="C351" s="5"/>
      <c r="D351" s="4"/>
      <c r="E351" s="4"/>
      <c r="F351" s="4"/>
      <c r="G351" s="5"/>
      <c r="H351" s="5"/>
      <c r="I351" s="5"/>
      <c r="K351" s="17" t="s">
        <v>60</v>
      </c>
      <c r="L351" s="18">
        <f>(D345+I345+L345)/R349</f>
        <v>3.2532778430869151</v>
      </c>
      <c r="O351" s="5"/>
      <c r="P351" s="5"/>
      <c r="S351" s="5"/>
    </row>
    <row r="352" spans="1:22" ht="17.25" x14ac:dyDescent="0.25">
      <c r="B352" s="5"/>
      <c r="C352" s="5"/>
      <c r="D352" s="4"/>
      <c r="E352" s="4"/>
      <c r="F352" s="4"/>
      <c r="G352" s="5"/>
      <c r="H352" s="5"/>
      <c r="I352" s="5"/>
      <c r="K352" s="19" t="s">
        <v>61</v>
      </c>
      <c r="L352" s="20">
        <f>(P345+V345)/R349</f>
        <v>10.013400853222594</v>
      </c>
      <c r="M352" s="5"/>
      <c r="N352" s="5"/>
      <c r="O352" s="5"/>
      <c r="P352" s="5"/>
      <c r="U352" s="5"/>
      <c r="V352" s="5"/>
    </row>
    <row r="353" spans="1:22" x14ac:dyDescent="0.25">
      <c r="B353" s="5"/>
      <c r="C353" s="8"/>
      <c r="D353"/>
      <c r="E353" s="4"/>
      <c r="F353" s="4"/>
      <c r="G353" s="5"/>
      <c r="H353" s="5"/>
      <c r="I353" s="5"/>
      <c r="K353" s="5"/>
      <c r="L353" s="5"/>
      <c r="M353" s="5"/>
      <c r="N353" s="5"/>
      <c r="O353" s="5"/>
      <c r="P353" s="5"/>
      <c r="Q353" s="5"/>
      <c r="R353" s="5"/>
      <c r="S353" s="5"/>
      <c r="T353" s="5"/>
      <c r="U353" s="5"/>
      <c r="V353" s="5"/>
    </row>
    <row r="354" spans="1:22" x14ac:dyDescent="0.25">
      <c r="B354" s="5"/>
      <c r="C354" s="8" t="s">
        <v>26</v>
      </c>
    </row>
    <row r="355" spans="1:22" ht="32.25" x14ac:dyDescent="0.25">
      <c r="C355" s="23" t="s">
        <v>13</v>
      </c>
      <c r="D355" s="26" t="s">
        <v>21</v>
      </c>
      <c r="E355" s="26" t="s">
        <v>32</v>
      </c>
      <c r="F355" s="23" t="s">
        <v>12</v>
      </c>
      <c r="G355" s="23" t="s">
        <v>15</v>
      </c>
      <c r="H355" s="24" t="s">
        <v>1</v>
      </c>
      <c r="I355" s="25" t="s">
        <v>25</v>
      </c>
      <c r="J355" s="23" t="s">
        <v>2</v>
      </c>
      <c r="K355" s="26" t="s">
        <v>32</v>
      </c>
      <c r="L355" s="26" t="s">
        <v>22</v>
      </c>
      <c r="M355" s="25" t="s">
        <v>7</v>
      </c>
      <c r="N355" s="25" t="s">
        <v>16</v>
      </c>
      <c r="O355" s="25" t="s">
        <v>17</v>
      </c>
      <c r="P355" s="25" t="s">
        <v>18</v>
      </c>
      <c r="Q355" s="26" t="s">
        <v>9</v>
      </c>
      <c r="R355" s="26" t="s">
        <v>23</v>
      </c>
      <c r="S355" s="25" t="s">
        <v>8</v>
      </c>
      <c r="T355" s="25" t="s">
        <v>19</v>
      </c>
      <c r="U355" s="25" t="s">
        <v>20</v>
      </c>
      <c r="V355" s="25" t="s">
        <v>24</v>
      </c>
    </row>
    <row r="356" spans="1:22" x14ac:dyDescent="0.25">
      <c r="A356" t="s">
        <v>53</v>
      </c>
      <c r="C356" s="121" t="s">
        <v>35</v>
      </c>
      <c r="D356" s="10">
        <v>24.4</v>
      </c>
      <c r="E356" s="10">
        <v>212.17</v>
      </c>
      <c r="F356" s="10">
        <v>1</v>
      </c>
      <c r="G356" s="29">
        <f>D356/E356</f>
        <v>0.11500212094075506</v>
      </c>
      <c r="H356" s="9" t="s">
        <v>36</v>
      </c>
      <c r="I356" s="77">
        <f>(G356*1.2)*249.09</f>
        <v>34.375053966159207</v>
      </c>
      <c r="J356" s="10" t="s">
        <v>103</v>
      </c>
      <c r="K356" s="10">
        <v>108.21</v>
      </c>
      <c r="L356" s="99">
        <f>(G356*1.1)*K356</f>
        <v>13.688817457699017</v>
      </c>
      <c r="M356" s="9" t="s">
        <v>30</v>
      </c>
      <c r="N356" s="9">
        <v>287.5</v>
      </c>
      <c r="O356" s="9">
        <v>0.88900000000000001</v>
      </c>
      <c r="P356" s="13">
        <f>N356*O356</f>
        <v>255.58750000000001</v>
      </c>
      <c r="Q356" s="10"/>
      <c r="R356" s="10"/>
      <c r="S356" s="9"/>
      <c r="T356" s="9"/>
      <c r="U356" s="9"/>
      <c r="V356" s="13">
        <f>T356*U356</f>
        <v>0</v>
      </c>
    </row>
    <row r="357" spans="1:22" x14ac:dyDescent="0.25">
      <c r="C357" s="10" t="s">
        <v>34</v>
      </c>
      <c r="D357" s="10">
        <f>E357*G357</f>
        <v>14.923595230239901</v>
      </c>
      <c r="E357" s="10">
        <v>108.14</v>
      </c>
      <c r="F357" s="10">
        <v>1.2</v>
      </c>
      <c r="G357" s="29">
        <f>G356*F357</f>
        <v>0.13800254512890606</v>
      </c>
      <c r="H357" s="1" t="s">
        <v>102</v>
      </c>
      <c r="I357" s="1">
        <f>(G356*0.1)*180.19</f>
        <v>2.0722232172314654</v>
      </c>
      <c r="J357" s="10"/>
      <c r="K357" s="10"/>
      <c r="L357" s="99"/>
      <c r="M357" s="1"/>
      <c r="N357" s="3"/>
      <c r="O357" s="3"/>
      <c r="P357" s="13">
        <f t="shared" ref="P357" si="24">N357*O357</f>
        <v>0</v>
      </c>
      <c r="Q357" s="10"/>
      <c r="R357" s="10"/>
      <c r="S357" s="9"/>
      <c r="T357" s="9"/>
      <c r="U357" s="9"/>
      <c r="V357" s="13">
        <f>T357*U357</f>
        <v>0</v>
      </c>
    </row>
    <row r="358" spans="1:22" x14ac:dyDescent="0.25">
      <c r="C358" s="12" t="s">
        <v>4</v>
      </c>
      <c r="D358" s="13">
        <f>SUM(D356:D357)</f>
        <v>39.323595230239903</v>
      </c>
      <c r="E358" s="13">
        <f>SUM(E356:E357)</f>
        <v>320.31</v>
      </c>
      <c r="F358" s="12"/>
      <c r="G358" s="29">
        <f>SUM(G356:G357)</f>
        <v>0.2530046660696611</v>
      </c>
      <c r="I358" s="118">
        <f>SUM(I356:I357)</f>
        <v>36.447277183390675</v>
      </c>
      <c r="L358" s="105">
        <f>SUM(L356:L357)</f>
        <v>13.688817457699017</v>
      </c>
      <c r="P358" s="32">
        <f>SUM(P356:P357)</f>
        <v>255.58750000000001</v>
      </c>
      <c r="R358" s="32">
        <f>SUM(R356:R357)</f>
        <v>0</v>
      </c>
      <c r="V358" s="32">
        <f>SUM(V356:V357)</f>
        <v>0</v>
      </c>
    </row>
    <row r="359" spans="1:22" x14ac:dyDescent="0.25">
      <c r="C359" s="5"/>
      <c r="D359" s="4"/>
      <c r="E359" s="4"/>
      <c r="F359" s="4"/>
      <c r="G359" s="5"/>
      <c r="H359" s="5"/>
      <c r="I359" s="5"/>
      <c r="M359" s="5"/>
      <c r="N359" s="5"/>
      <c r="O359" s="5"/>
      <c r="P359" s="5"/>
      <c r="Q359" s="5"/>
      <c r="R359" s="5"/>
      <c r="S359" s="5"/>
      <c r="T359" s="5"/>
      <c r="U359" s="5"/>
      <c r="V359" s="5"/>
    </row>
    <row r="360" spans="1:22" x14ac:dyDescent="0.25">
      <c r="C360" s="5"/>
      <c r="D360" s="4"/>
      <c r="E360" s="4"/>
      <c r="F360" s="4"/>
      <c r="G360" s="5"/>
      <c r="H360" s="5"/>
      <c r="K360" s="14" t="s">
        <v>56</v>
      </c>
      <c r="L360" s="66">
        <f>(T362/G356)*100</f>
        <v>90</v>
      </c>
      <c r="O360" s="5"/>
      <c r="P360" s="5"/>
      <c r="Q360" s="5"/>
      <c r="R360" s="5"/>
      <c r="S360" s="5"/>
    </row>
    <row r="361" spans="1:22" x14ac:dyDescent="0.25">
      <c r="C361" s="5"/>
      <c r="D361" s="4"/>
      <c r="E361" s="4"/>
      <c r="F361" s="4"/>
      <c r="G361" s="5"/>
      <c r="H361" s="5"/>
      <c r="K361" s="7" t="s">
        <v>57</v>
      </c>
      <c r="L361" s="65">
        <f>(S362/(E358)*100)</f>
        <v>94.358590115825294</v>
      </c>
      <c r="R361" s="6" t="s">
        <v>10</v>
      </c>
      <c r="S361" s="6" t="s">
        <v>11</v>
      </c>
      <c r="T361" s="6" t="s">
        <v>0</v>
      </c>
    </row>
    <row r="362" spans="1:22" x14ac:dyDescent="0.25">
      <c r="C362" s="5"/>
      <c r="D362" s="4"/>
      <c r="E362" s="4"/>
      <c r="F362" s="4"/>
      <c r="G362" s="5"/>
      <c r="H362" s="5"/>
      <c r="K362" s="14" t="s">
        <v>58</v>
      </c>
      <c r="L362" s="66">
        <f>(R362/D358)*100</f>
        <v>79.551263679380469</v>
      </c>
      <c r="P362" s="5"/>
      <c r="Q362" s="6" t="s">
        <v>3</v>
      </c>
      <c r="R362" s="11">
        <f>S362*T362</f>
        <v>31.282416929820428</v>
      </c>
      <c r="S362" s="11">
        <v>302.24</v>
      </c>
      <c r="T362" s="31">
        <f>G356*0.9</f>
        <v>0.10350190884667955</v>
      </c>
    </row>
    <row r="363" spans="1:22" ht="17.25" x14ac:dyDescent="0.25">
      <c r="C363" s="5"/>
      <c r="D363" s="4"/>
      <c r="E363" s="4"/>
      <c r="F363" s="4"/>
      <c r="G363" s="5"/>
      <c r="H363" s="5"/>
      <c r="K363" s="7" t="s">
        <v>59</v>
      </c>
      <c r="L363" s="16">
        <f>(D358+I358+L358+P358+R358+V358)/R362</f>
        <v>11.030068125663533</v>
      </c>
      <c r="O363" s="5"/>
      <c r="P363" s="5"/>
      <c r="S363" s="69"/>
      <c r="T363" s="4"/>
    </row>
    <row r="364" spans="1:22" ht="17.25" x14ac:dyDescent="0.25">
      <c r="C364" s="5"/>
      <c r="D364" s="4"/>
      <c r="E364" s="4"/>
      <c r="F364" s="4"/>
      <c r="G364" s="5"/>
      <c r="H364" s="5"/>
      <c r="I364" s="5"/>
      <c r="K364" s="17" t="s">
        <v>60</v>
      </c>
      <c r="L364" s="18">
        <f>(D358+I358+L358)/R362</f>
        <v>2.8597435444973822</v>
      </c>
      <c r="O364" s="5"/>
      <c r="P364" s="5"/>
      <c r="S364" s="5"/>
    </row>
    <row r="365" spans="1:22" ht="17.25" x14ac:dyDescent="0.25">
      <c r="C365" s="5"/>
      <c r="D365" s="4"/>
      <c r="E365" s="4"/>
      <c r="F365" s="4"/>
      <c r="G365" s="5"/>
      <c r="H365" s="5"/>
      <c r="I365" s="5"/>
      <c r="K365" s="19" t="s">
        <v>61</v>
      </c>
      <c r="L365" s="20">
        <f>(P358+V358)/R362</f>
        <v>8.1703245811661507</v>
      </c>
      <c r="M365" s="5"/>
      <c r="N365" s="5"/>
      <c r="O365" s="5"/>
      <c r="P365" s="5"/>
      <c r="U365" s="5"/>
      <c r="V365" s="5"/>
    </row>
    <row r="366" spans="1:22" x14ac:dyDescent="0.25">
      <c r="C366" s="8"/>
      <c r="D366"/>
      <c r="E366" s="4"/>
      <c r="F366" s="4"/>
      <c r="G366" s="5"/>
      <c r="H366" s="5"/>
      <c r="I366" s="5"/>
      <c r="K366" s="5"/>
      <c r="L366" s="5"/>
      <c r="M366" s="5"/>
      <c r="N366" s="5"/>
      <c r="O366" s="5"/>
      <c r="P366" s="5"/>
      <c r="Q366" s="5"/>
      <c r="R366" s="5"/>
      <c r="S366" s="5"/>
      <c r="T366" s="5"/>
      <c r="U366" s="5"/>
      <c r="V366" s="5"/>
    </row>
    <row r="367" spans="1:22" x14ac:dyDescent="0.25">
      <c r="B367" s="5"/>
      <c r="C367" s="8" t="s">
        <v>26</v>
      </c>
    </row>
    <row r="368" spans="1:22" ht="32.25" x14ac:dyDescent="0.25">
      <c r="C368" s="23" t="s">
        <v>13</v>
      </c>
      <c r="D368" s="26" t="s">
        <v>21</v>
      </c>
      <c r="E368" s="26" t="s">
        <v>32</v>
      </c>
      <c r="F368" s="23" t="s">
        <v>12</v>
      </c>
      <c r="G368" s="23" t="s">
        <v>15</v>
      </c>
      <c r="H368" s="24" t="s">
        <v>1</v>
      </c>
      <c r="I368" s="25" t="s">
        <v>25</v>
      </c>
      <c r="J368" s="23" t="s">
        <v>2</v>
      </c>
      <c r="K368" s="26" t="s">
        <v>32</v>
      </c>
      <c r="L368" s="26" t="s">
        <v>22</v>
      </c>
      <c r="M368" s="25" t="s">
        <v>7</v>
      </c>
      <c r="N368" s="25" t="s">
        <v>16</v>
      </c>
      <c r="O368" s="25" t="s">
        <v>17</v>
      </c>
      <c r="P368" s="25" t="s">
        <v>18</v>
      </c>
      <c r="Q368" s="26" t="s">
        <v>9</v>
      </c>
      <c r="R368" s="26" t="s">
        <v>23</v>
      </c>
      <c r="S368" s="25" t="s">
        <v>8</v>
      </c>
      <c r="T368" s="25" t="s">
        <v>19</v>
      </c>
      <c r="U368" s="25" t="s">
        <v>20</v>
      </c>
      <c r="V368" s="25" t="s">
        <v>24</v>
      </c>
    </row>
    <row r="369" spans="1:22" ht="30" x14ac:dyDescent="0.25">
      <c r="A369" t="s">
        <v>54</v>
      </c>
      <c r="C369" s="123" t="s">
        <v>132</v>
      </c>
      <c r="D369" s="10">
        <f>D302*5</f>
        <v>35.738549999999996</v>
      </c>
      <c r="E369" s="10">
        <v>310.77</v>
      </c>
      <c r="F369" s="10">
        <v>1</v>
      </c>
      <c r="G369" s="29">
        <f>D369/E369</f>
        <v>0.11499999999999999</v>
      </c>
      <c r="H369" s="9" t="s">
        <v>36</v>
      </c>
      <c r="I369" s="77">
        <f>(G369*1.2)*249.09</f>
        <v>34.374419999999994</v>
      </c>
      <c r="J369" s="10" t="s">
        <v>103</v>
      </c>
      <c r="K369" s="10">
        <v>108.21</v>
      </c>
      <c r="L369" s="99">
        <f>(G369*1.1)*K369</f>
        <v>13.688564999999999</v>
      </c>
      <c r="M369" s="9" t="s">
        <v>30</v>
      </c>
      <c r="N369" s="9">
        <v>287.5</v>
      </c>
      <c r="O369" s="9">
        <v>0.88900000000000001</v>
      </c>
      <c r="P369" s="13">
        <f>N369*O369</f>
        <v>255.58750000000001</v>
      </c>
      <c r="Q369" s="10"/>
      <c r="R369" s="10"/>
      <c r="S369" s="9"/>
      <c r="T369" s="9"/>
      <c r="U369" s="9"/>
      <c r="V369" s="13">
        <f>T369*U369</f>
        <v>0</v>
      </c>
    </row>
    <row r="370" spans="1:22" x14ac:dyDescent="0.25">
      <c r="C370" s="10" t="s">
        <v>34</v>
      </c>
      <c r="D370" s="10">
        <f>E370*G370</f>
        <v>14.923319999999999</v>
      </c>
      <c r="E370" s="10">
        <v>108.14</v>
      </c>
      <c r="F370" s="10">
        <v>1.2</v>
      </c>
      <c r="G370" s="29">
        <f>G369*F370</f>
        <v>0.13799999999999998</v>
      </c>
      <c r="H370" s="1" t="s">
        <v>102</v>
      </c>
      <c r="I370" s="1">
        <f>(G369*0.1)*180.19</f>
        <v>2.0721849999999997</v>
      </c>
      <c r="J370" s="10"/>
      <c r="K370" s="10"/>
      <c r="L370" s="99"/>
      <c r="M370" s="1"/>
      <c r="N370" s="3"/>
      <c r="O370" s="3"/>
      <c r="P370" s="13">
        <f t="shared" ref="P370" si="25">N370*O370</f>
        <v>0</v>
      </c>
      <c r="Q370" s="10"/>
      <c r="R370" s="10"/>
      <c r="S370" s="9"/>
      <c r="T370" s="9"/>
      <c r="U370" s="9"/>
      <c r="V370" s="13">
        <f>T370*U370</f>
        <v>0</v>
      </c>
    </row>
    <row r="371" spans="1:22" x14ac:dyDescent="0.25">
      <c r="C371" s="12" t="s">
        <v>4</v>
      </c>
      <c r="D371" s="13">
        <f>SUM(D369:D370)</f>
        <v>50.661869999999993</v>
      </c>
      <c r="E371" s="13">
        <f>SUM(E369:E370)</f>
        <v>418.90999999999997</v>
      </c>
      <c r="F371" s="12"/>
      <c r="G371" s="29">
        <f>SUM(G369:G370)</f>
        <v>0.253</v>
      </c>
      <c r="I371" s="118">
        <f>SUM(I369:I370)</f>
        <v>36.446604999999991</v>
      </c>
      <c r="L371" s="105">
        <f>SUM(L369:L370)</f>
        <v>13.688564999999999</v>
      </c>
      <c r="P371" s="32">
        <f>SUM(P369:P370)</f>
        <v>255.58750000000001</v>
      </c>
      <c r="R371" s="32">
        <f>SUM(R369:R370)</f>
        <v>0</v>
      </c>
      <c r="V371" s="32">
        <f>SUM(V369:V370)</f>
        <v>0</v>
      </c>
    </row>
    <row r="372" spans="1:22" x14ac:dyDescent="0.25">
      <c r="C372" s="5"/>
      <c r="D372" s="4"/>
      <c r="E372" s="4"/>
      <c r="F372" s="4"/>
      <c r="G372" s="5"/>
      <c r="H372" s="5"/>
      <c r="I372" s="5"/>
      <c r="M372" s="5"/>
      <c r="N372" s="5"/>
      <c r="O372" s="5"/>
      <c r="P372" s="5"/>
      <c r="Q372" s="5"/>
      <c r="R372" s="5"/>
      <c r="S372" s="5"/>
      <c r="T372" s="5"/>
      <c r="U372" s="5"/>
      <c r="V372" s="5"/>
    </row>
    <row r="373" spans="1:22" x14ac:dyDescent="0.25">
      <c r="C373" s="5"/>
      <c r="D373" s="4"/>
      <c r="E373" s="4"/>
      <c r="F373" s="4"/>
      <c r="G373" s="5"/>
      <c r="H373" s="5"/>
      <c r="K373" s="14" t="s">
        <v>56</v>
      </c>
      <c r="L373" s="66">
        <f>(T375/G369)*100</f>
        <v>90</v>
      </c>
      <c r="O373" s="5"/>
      <c r="P373" s="5"/>
      <c r="Q373" s="5"/>
      <c r="R373" s="5"/>
      <c r="S373" s="5"/>
    </row>
    <row r="374" spans="1:22" x14ac:dyDescent="0.25">
      <c r="C374" s="5"/>
      <c r="D374" s="4"/>
      <c r="E374" s="4"/>
      <c r="F374" s="4"/>
      <c r="G374" s="5"/>
      <c r="H374" s="5"/>
      <c r="K374" s="7" t="s">
        <v>57</v>
      </c>
      <c r="L374" s="65">
        <f>(S375/(E371)*100)</f>
        <v>95.700747177197968</v>
      </c>
      <c r="R374" s="6" t="s">
        <v>10</v>
      </c>
      <c r="S374" s="6" t="s">
        <v>11</v>
      </c>
      <c r="T374" s="6" t="s">
        <v>0</v>
      </c>
    </row>
    <row r="375" spans="1:22" x14ac:dyDescent="0.25">
      <c r="C375" s="5"/>
      <c r="D375" s="4"/>
      <c r="E375" s="4"/>
      <c r="F375" s="4"/>
      <c r="G375" s="5"/>
      <c r="H375" s="5"/>
      <c r="K375" s="14" t="s">
        <v>58</v>
      </c>
      <c r="L375" s="66">
        <f>(R375/D371)*100</f>
        <v>81.902128760742542</v>
      </c>
      <c r="P375" s="5"/>
      <c r="Q375" s="6" t="s">
        <v>3</v>
      </c>
      <c r="R375" s="11">
        <f>S375*T375</f>
        <v>41.493149999999993</v>
      </c>
      <c r="S375" s="11">
        <v>400.9</v>
      </c>
      <c r="T375" s="31">
        <f>G369*0.9</f>
        <v>0.10349999999999999</v>
      </c>
    </row>
    <row r="376" spans="1:22" ht="17.25" x14ac:dyDescent="0.25">
      <c r="C376" s="5"/>
      <c r="D376" s="4"/>
      <c r="E376" s="4"/>
      <c r="F376" s="4"/>
      <c r="G376" s="5"/>
      <c r="H376" s="5"/>
      <c r="K376" s="7" t="s">
        <v>59</v>
      </c>
      <c r="L376" s="16">
        <f>(D371+I371+L371+P371+R371+V371)/R375</f>
        <v>8.5889969790194307</v>
      </c>
      <c r="O376" s="5"/>
      <c r="P376" s="5"/>
      <c r="S376" s="69"/>
      <c r="T376" s="4"/>
    </row>
    <row r="377" spans="1:22" ht="17.25" x14ac:dyDescent="0.25">
      <c r="C377" s="5"/>
      <c r="D377" s="4"/>
      <c r="E377" s="4"/>
      <c r="F377" s="4"/>
      <c r="G377" s="5"/>
      <c r="H377" s="5"/>
      <c r="I377" s="5"/>
      <c r="K377" s="17" t="s">
        <v>60</v>
      </c>
      <c r="L377" s="18">
        <f>(D371+I371+L371)/R375</f>
        <v>2.4292453091654886</v>
      </c>
      <c r="O377" s="5"/>
      <c r="P377" s="5"/>
      <c r="S377" s="5"/>
    </row>
    <row r="378" spans="1:22" ht="17.25" x14ac:dyDescent="0.25">
      <c r="C378" s="5"/>
      <c r="D378" s="4"/>
      <c r="E378" s="4"/>
      <c r="F378" s="4"/>
      <c r="G378" s="5"/>
      <c r="H378" s="5"/>
      <c r="I378" s="5"/>
      <c r="K378" s="19" t="s">
        <v>61</v>
      </c>
      <c r="L378" s="20">
        <f>(P371+V371)/R375</f>
        <v>6.1597516698539412</v>
      </c>
      <c r="M378" s="5"/>
      <c r="N378" s="5"/>
      <c r="O378" s="5"/>
      <c r="P378" s="5"/>
      <c r="U378" s="5"/>
      <c r="V378" s="5"/>
    </row>
    <row r="379" spans="1:22" x14ac:dyDescent="0.25">
      <c r="C379" s="8"/>
      <c r="D379"/>
      <c r="E379" s="4"/>
      <c r="F379" s="4"/>
      <c r="G379" s="5"/>
      <c r="H379" s="5"/>
      <c r="I379" s="5"/>
      <c r="K379" s="5"/>
      <c r="L379" s="5"/>
      <c r="M379" s="5"/>
      <c r="N379" s="5"/>
      <c r="O379" s="5"/>
      <c r="P379" s="5"/>
      <c r="Q379" s="5"/>
      <c r="R379" s="5"/>
      <c r="S379" s="5"/>
      <c r="T379" s="5"/>
      <c r="U379" s="5"/>
      <c r="V379" s="5"/>
    </row>
    <row r="380" spans="1:22" x14ac:dyDescent="0.25">
      <c r="B380" s="5"/>
      <c r="C380" s="8" t="s">
        <v>26</v>
      </c>
    </row>
    <row r="381" spans="1:22" ht="32.25" x14ac:dyDescent="0.25">
      <c r="C381" s="23" t="s">
        <v>13</v>
      </c>
      <c r="D381" s="26" t="s">
        <v>21</v>
      </c>
      <c r="E381" s="26" t="s">
        <v>32</v>
      </c>
      <c r="F381" s="23" t="s">
        <v>12</v>
      </c>
      <c r="G381" s="23" t="s">
        <v>15</v>
      </c>
      <c r="H381" s="24" t="s">
        <v>1</v>
      </c>
      <c r="I381" s="25" t="s">
        <v>25</v>
      </c>
      <c r="J381" s="23" t="s">
        <v>2</v>
      </c>
      <c r="K381" s="26" t="s">
        <v>32</v>
      </c>
      <c r="L381" s="26" t="s">
        <v>22</v>
      </c>
      <c r="M381" s="25" t="s">
        <v>7</v>
      </c>
      <c r="N381" s="25" t="s">
        <v>16</v>
      </c>
      <c r="O381" s="25" t="s">
        <v>17</v>
      </c>
      <c r="P381" s="25" t="s">
        <v>18</v>
      </c>
      <c r="Q381" s="26" t="s">
        <v>9</v>
      </c>
      <c r="R381" s="26" t="s">
        <v>23</v>
      </c>
      <c r="S381" s="25" t="s">
        <v>8</v>
      </c>
      <c r="T381" s="25" t="s">
        <v>19</v>
      </c>
      <c r="U381" s="25" t="s">
        <v>20</v>
      </c>
      <c r="V381" s="25" t="s">
        <v>24</v>
      </c>
    </row>
    <row r="382" spans="1:22" x14ac:dyDescent="0.25">
      <c r="A382" t="s">
        <v>55</v>
      </c>
      <c r="C382" s="121" t="s">
        <v>50</v>
      </c>
      <c r="D382" s="10">
        <f>D315*5</f>
        <v>50.657499999999999</v>
      </c>
      <c r="E382" s="10">
        <v>440.5</v>
      </c>
      <c r="F382" s="10">
        <v>1</v>
      </c>
      <c r="G382" s="29">
        <f>D382/E382</f>
        <v>0.11499999999999999</v>
      </c>
      <c r="H382" s="9" t="s">
        <v>36</v>
      </c>
      <c r="I382" s="77">
        <f>(G382*1.2)*249.09</f>
        <v>34.374419999999994</v>
      </c>
      <c r="J382" s="10" t="s">
        <v>103</v>
      </c>
      <c r="K382" s="10">
        <v>108.21</v>
      </c>
      <c r="L382" s="99">
        <f>(G382*1.1)*K382</f>
        <v>13.688564999999999</v>
      </c>
      <c r="M382" s="9" t="s">
        <v>30</v>
      </c>
      <c r="N382" s="9">
        <v>287.5</v>
      </c>
      <c r="O382" s="9">
        <v>0.88900000000000001</v>
      </c>
      <c r="P382" s="13">
        <f>N382*O382</f>
        <v>255.58750000000001</v>
      </c>
      <c r="Q382" s="10"/>
      <c r="R382" s="10"/>
      <c r="S382" s="9"/>
      <c r="T382" s="9"/>
      <c r="U382" s="9"/>
      <c r="V382" s="13">
        <f>T382*U382</f>
        <v>0</v>
      </c>
    </row>
    <row r="383" spans="1:22" x14ac:dyDescent="0.25">
      <c r="C383" s="10" t="s">
        <v>34</v>
      </c>
      <c r="D383" s="10">
        <f>E383*G383</f>
        <v>14.923319999999999</v>
      </c>
      <c r="E383" s="10">
        <v>108.14</v>
      </c>
      <c r="F383" s="10">
        <v>1.2</v>
      </c>
      <c r="G383" s="29">
        <f>G382*F383</f>
        <v>0.13799999999999998</v>
      </c>
      <c r="H383" s="1" t="s">
        <v>102</v>
      </c>
      <c r="I383" s="1">
        <f>(G382*0.1)*180.19</f>
        <v>2.0721849999999997</v>
      </c>
      <c r="J383" s="10"/>
      <c r="K383" s="10"/>
      <c r="L383" s="99"/>
      <c r="M383" s="1"/>
      <c r="N383" s="3"/>
      <c r="O383" s="3"/>
      <c r="P383" s="13">
        <f t="shared" ref="P383" si="26">N383*O383</f>
        <v>0</v>
      </c>
      <c r="Q383" s="10"/>
      <c r="R383" s="10"/>
      <c r="S383" s="9"/>
      <c r="T383" s="9"/>
      <c r="U383" s="9"/>
      <c r="V383" s="13">
        <f>T383*U383</f>
        <v>0</v>
      </c>
    </row>
    <row r="384" spans="1:22" x14ac:dyDescent="0.25">
      <c r="C384" s="12" t="s">
        <v>4</v>
      </c>
      <c r="D384" s="13">
        <f>SUM(D382:D383)</f>
        <v>65.580820000000003</v>
      </c>
      <c r="E384" s="13">
        <f>SUM(E382:E383)</f>
        <v>548.64</v>
      </c>
      <c r="F384" s="12"/>
      <c r="G384" s="29">
        <f>SUM(G382:G383)</f>
        <v>0.253</v>
      </c>
      <c r="I384" s="118">
        <f>SUM(I382:I383)</f>
        <v>36.446604999999991</v>
      </c>
      <c r="L384" s="105">
        <f>SUM(L382:L383)</f>
        <v>13.688564999999999</v>
      </c>
      <c r="P384" s="32">
        <f>SUM(P382:P383)</f>
        <v>255.58750000000001</v>
      </c>
      <c r="R384" s="32">
        <f>SUM(R382:R383)</f>
        <v>0</v>
      </c>
      <c r="V384" s="32">
        <f>SUM(V382:V383)</f>
        <v>0</v>
      </c>
    </row>
    <row r="385" spans="1:22" x14ac:dyDescent="0.25">
      <c r="C385" s="5"/>
      <c r="D385" s="4"/>
      <c r="E385" s="4"/>
      <c r="F385" s="4"/>
      <c r="G385" s="5"/>
      <c r="H385" s="5"/>
      <c r="I385" s="5"/>
      <c r="M385" s="5"/>
      <c r="N385" s="5"/>
      <c r="O385" s="5"/>
      <c r="P385" s="5"/>
      <c r="Q385" s="5"/>
      <c r="R385" s="5"/>
      <c r="S385" s="5"/>
      <c r="T385" s="5"/>
      <c r="U385" s="5"/>
      <c r="V385" s="5"/>
    </row>
    <row r="386" spans="1:22" x14ac:dyDescent="0.25">
      <c r="C386" s="5"/>
      <c r="D386" s="4"/>
      <c r="E386" s="4"/>
      <c r="F386" s="4"/>
      <c r="G386" s="5"/>
      <c r="H386" s="5"/>
      <c r="K386" s="14" t="s">
        <v>56</v>
      </c>
      <c r="L386" s="66">
        <f>(T388/G382)*100</f>
        <v>90</v>
      </c>
      <c r="O386" s="5"/>
      <c r="P386" s="5"/>
      <c r="Q386" s="5"/>
      <c r="R386" s="5"/>
      <c r="S386" s="5"/>
    </row>
    <row r="387" spans="1:22" x14ac:dyDescent="0.25">
      <c r="C387" s="5"/>
      <c r="D387" s="4"/>
      <c r="E387" s="4"/>
      <c r="F387" s="4"/>
      <c r="G387" s="5"/>
      <c r="H387" s="5"/>
      <c r="K387" s="7" t="s">
        <v>57</v>
      </c>
      <c r="L387" s="65">
        <f>(S388/(E384)*100)</f>
        <v>96.715514727325754</v>
      </c>
      <c r="R387" s="6" t="s">
        <v>10</v>
      </c>
      <c r="S387" s="6" t="s">
        <v>11</v>
      </c>
      <c r="T387" s="6" t="s">
        <v>0</v>
      </c>
    </row>
    <row r="388" spans="1:22" x14ac:dyDescent="0.25">
      <c r="C388" s="5"/>
      <c r="D388" s="4"/>
      <c r="E388" s="4"/>
      <c r="F388" s="4"/>
      <c r="G388" s="5"/>
      <c r="H388" s="5"/>
      <c r="K388" s="14" t="s">
        <v>58</v>
      </c>
      <c r="L388" s="66">
        <f>(R388/D384)*100</f>
        <v>83.742731487651426</v>
      </c>
      <c r="P388" s="5"/>
      <c r="Q388" s="6" t="s">
        <v>3</v>
      </c>
      <c r="R388" s="11">
        <f>S388*T388</f>
        <v>54.919170000000001</v>
      </c>
      <c r="S388" s="11">
        <v>530.62</v>
      </c>
      <c r="T388" s="31">
        <f>G382*0.9</f>
        <v>0.10349999999999999</v>
      </c>
    </row>
    <row r="389" spans="1:22" ht="17.25" x14ac:dyDescent="0.25">
      <c r="C389" s="5"/>
      <c r="D389" s="4"/>
      <c r="E389" s="4"/>
      <c r="F389" s="4"/>
      <c r="G389" s="5"/>
      <c r="H389" s="5"/>
      <c r="K389" s="7" t="s">
        <v>59</v>
      </c>
      <c r="L389" s="16">
        <f>(D384+I384+L384+P384+R384+V384)/R388</f>
        <v>6.760908622617567</v>
      </c>
      <c r="O389" s="5"/>
      <c r="P389" s="5"/>
      <c r="S389" s="69"/>
      <c r="T389" s="4"/>
    </row>
    <row r="390" spans="1:22" ht="17.25" x14ac:dyDescent="0.25">
      <c r="C390" s="5"/>
      <c r="D390" s="4"/>
      <c r="E390" s="4"/>
      <c r="F390" s="4"/>
      <c r="G390" s="5"/>
      <c r="H390" s="5"/>
      <c r="I390" s="5"/>
      <c r="K390" s="17" t="s">
        <v>60</v>
      </c>
      <c r="L390" s="18">
        <f>(D384+I384+L384)/R388</f>
        <v>2.1070236494834131</v>
      </c>
      <c r="O390" s="5"/>
      <c r="P390" s="5"/>
      <c r="S390" s="5"/>
    </row>
    <row r="391" spans="1:22" ht="17.25" x14ac:dyDescent="0.25">
      <c r="C391" s="5"/>
      <c r="D391" s="4"/>
      <c r="E391" s="4"/>
      <c r="F391" s="4"/>
      <c r="G391" s="5"/>
      <c r="H391" s="5"/>
      <c r="I391" s="5"/>
      <c r="K391" s="19" t="s">
        <v>61</v>
      </c>
      <c r="L391" s="20">
        <f>(P384+V384)/R388</f>
        <v>4.6538849731341534</v>
      </c>
      <c r="M391" s="5"/>
      <c r="N391" s="5"/>
      <c r="O391" s="5"/>
      <c r="P391" s="5"/>
      <c r="U391" s="5"/>
      <c r="V391" s="5"/>
    </row>
    <row r="392" spans="1:22" x14ac:dyDescent="0.25">
      <c r="C392" s="8"/>
      <c r="D392"/>
      <c r="E392" s="4"/>
      <c r="F392" s="4"/>
      <c r="G392" s="5"/>
      <c r="H392" s="5"/>
      <c r="I392" s="5"/>
      <c r="K392" s="5"/>
      <c r="L392" s="5"/>
      <c r="M392" s="5"/>
      <c r="N392" s="5"/>
      <c r="O392" s="5"/>
      <c r="P392" s="5"/>
      <c r="Q392" s="5"/>
      <c r="R392" s="5"/>
      <c r="S392" s="5"/>
      <c r="T392" s="5"/>
      <c r="U392" s="5"/>
      <c r="V392" s="5"/>
    </row>
    <row r="394" spans="1:22" s="44" customFormat="1" x14ac:dyDescent="0.25">
      <c r="A394" s="43" t="s">
        <v>130</v>
      </c>
      <c r="D394" s="45"/>
      <c r="E394" s="45"/>
      <c r="F394" s="45"/>
    </row>
    <row r="395" spans="1:22" x14ac:dyDescent="0.25">
      <c r="B395" s="5"/>
      <c r="C395" s="8" t="s">
        <v>26</v>
      </c>
    </row>
    <row r="396" spans="1:22" ht="32.25" x14ac:dyDescent="0.25">
      <c r="C396" s="23" t="s">
        <v>13</v>
      </c>
      <c r="D396" s="26" t="s">
        <v>21</v>
      </c>
      <c r="E396" s="26" t="s">
        <v>32</v>
      </c>
      <c r="F396" s="23" t="s">
        <v>12</v>
      </c>
      <c r="G396" s="23" t="s">
        <v>15</v>
      </c>
      <c r="H396" s="24" t="s">
        <v>1</v>
      </c>
      <c r="I396" s="25" t="s">
        <v>25</v>
      </c>
      <c r="J396" s="23" t="s">
        <v>2</v>
      </c>
      <c r="K396" s="26" t="s">
        <v>32</v>
      </c>
      <c r="L396" s="26" t="s">
        <v>22</v>
      </c>
      <c r="M396" s="25" t="s">
        <v>7</v>
      </c>
      <c r="N396" s="25" t="s">
        <v>16</v>
      </c>
      <c r="O396" s="25" t="s">
        <v>17</v>
      </c>
      <c r="P396" s="25" t="s">
        <v>18</v>
      </c>
      <c r="Q396" s="26" t="s">
        <v>9</v>
      </c>
      <c r="R396" s="26" t="s">
        <v>23</v>
      </c>
      <c r="S396" s="25" t="s">
        <v>8</v>
      </c>
      <c r="T396" s="25" t="s">
        <v>19</v>
      </c>
      <c r="U396" s="25" t="s">
        <v>20</v>
      </c>
      <c r="V396" s="25" t="s">
        <v>24</v>
      </c>
    </row>
    <row r="397" spans="1:22" x14ac:dyDescent="0.25">
      <c r="A397" t="s">
        <v>51</v>
      </c>
      <c r="C397" s="121" t="s">
        <v>28</v>
      </c>
      <c r="D397" s="10">
        <f>0.023*E397</f>
        <v>2.8087599999999999</v>
      </c>
      <c r="E397" s="10">
        <v>122.12</v>
      </c>
      <c r="F397" s="10">
        <v>1</v>
      </c>
      <c r="G397" s="12">
        <f>D397/E397</f>
        <v>2.3E-2</v>
      </c>
      <c r="H397" s="9" t="s">
        <v>36</v>
      </c>
      <c r="I397" s="77">
        <f>(G397*1.2)*249.09</f>
        <v>6.8748839999999998</v>
      </c>
      <c r="J397" s="10" t="s">
        <v>103</v>
      </c>
      <c r="K397" s="10">
        <v>108.21</v>
      </c>
      <c r="L397" s="99">
        <f>(G397*1.1)*K397</f>
        <v>2.7377130000000003</v>
      </c>
      <c r="M397" s="9" t="s">
        <v>30</v>
      </c>
      <c r="N397" s="9">
        <v>28.75</v>
      </c>
      <c r="O397" s="9">
        <v>0.88900000000000001</v>
      </c>
      <c r="P397" s="13">
        <f>N397*O397</f>
        <v>25.55875</v>
      </c>
      <c r="Q397" s="10"/>
      <c r="R397" s="10"/>
      <c r="S397" s="9"/>
      <c r="T397" s="9"/>
      <c r="U397" s="9"/>
      <c r="V397" s="13">
        <f>T397*U397</f>
        <v>0</v>
      </c>
    </row>
    <row r="398" spans="1:22" x14ac:dyDescent="0.25">
      <c r="C398" s="10" t="s">
        <v>34</v>
      </c>
      <c r="D398" s="10">
        <f>E398*G398</f>
        <v>2.984664</v>
      </c>
      <c r="E398" s="10">
        <v>108.14</v>
      </c>
      <c r="F398" s="10">
        <v>1.2</v>
      </c>
      <c r="G398" s="12">
        <f>G397*F398</f>
        <v>2.76E-2</v>
      </c>
      <c r="H398" s="1" t="s">
        <v>102</v>
      </c>
      <c r="I398" s="1">
        <f>(G397*0.1)*180.19</f>
        <v>0.414437</v>
      </c>
      <c r="J398" s="10"/>
      <c r="K398" s="10"/>
      <c r="L398" s="99"/>
      <c r="M398" s="1"/>
      <c r="N398" s="3"/>
      <c r="O398" s="3"/>
      <c r="P398" s="13">
        <f t="shared" ref="P398" si="27">N398*O398</f>
        <v>0</v>
      </c>
      <c r="Q398" s="10"/>
      <c r="R398" s="10"/>
      <c r="S398" s="9"/>
      <c r="T398" s="9"/>
      <c r="U398" s="9"/>
      <c r="V398" s="13">
        <f>T398*U398</f>
        <v>0</v>
      </c>
    </row>
    <row r="399" spans="1:22" x14ac:dyDescent="0.25">
      <c r="C399" s="12" t="s">
        <v>4</v>
      </c>
      <c r="D399" s="13">
        <f>SUM(D397:D398)</f>
        <v>5.7934239999999999</v>
      </c>
      <c r="E399" s="13">
        <f>SUM(E397:E398)</f>
        <v>230.26</v>
      </c>
      <c r="F399" s="12"/>
      <c r="G399" s="12">
        <f>SUM(G397:G398)</f>
        <v>5.0599999999999999E-2</v>
      </c>
      <c r="I399" s="118">
        <f>SUM(I397:I398)</f>
        <v>7.2893210000000002</v>
      </c>
      <c r="L399" s="105">
        <f>SUM(L397:L398)</f>
        <v>2.7377130000000003</v>
      </c>
      <c r="P399" s="32">
        <f>SUM(P397:P398)</f>
        <v>25.55875</v>
      </c>
      <c r="R399" s="32">
        <f>SUM(R397:R398)</f>
        <v>0</v>
      </c>
      <c r="V399" s="32">
        <f>SUM(V397:V398)</f>
        <v>0</v>
      </c>
    </row>
    <row r="400" spans="1:22" x14ac:dyDescent="0.25">
      <c r="C400" s="5"/>
      <c r="D400" s="4"/>
      <c r="E400" s="4"/>
      <c r="F400" s="4"/>
      <c r="G400" s="5"/>
      <c r="H400" s="5"/>
      <c r="I400" s="5"/>
      <c r="M400" s="5"/>
      <c r="N400" s="5"/>
      <c r="O400" s="5"/>
      <c r="P400" s="5"/>
      <c r="Q400" s="5"/>
      <c r="R400" s="5"/>
      <c r="S400" s="5"/>
      <c r="T400" s="5"/>
      <c r="U400" s="5"/>
      <c r="V400" s="5"/>
    </row>
    <row r="401" spans="1:22" x14ac:dyDescent="0.25">
      <c r="C401" s="5"/>
      <c r="D401" s="4"/>
      <c r="E401" s="4"/>
      <c r="F401" s="4"/>
      <c r="G401" s="5"/>
      <c r="H401" s="5"/>
      <c r="K401" s="14" t="s">
        <v>56</v>
      </c>
      <c r="L401" s="66">
        <f>(T403/G397)*100</f>
        <v>90</v>
      </c>
      <c r="O401" s="5"/>
      <c r="P401" s="5"/>
      <c r="Q401" s="5"/>
      <c r="R401" s="5"/>
      <c r="S401" s="5"/>
    </row>
    <row r="402" spans="1:22" x14ac:dyDescent="0.25">
      <c r="C402" s="5"/>
      <c r="D402" s="4"/>
      <c r="E402" s="4"/>
      <c r="F402" s="4"/>
      <c r="G402" s="5"/>
      <c r="H402" s="5"/>
      <c r="K402" s="7" t="s">
        <v>57</v>
      </c>
      <c r="L402" s="65">
        <f>(S403/(E399)*100)</f>
        <v>92.178407018153393</v>
      </c>
      <c r="R402" s="6" t="s">
        <v>10</v>
      </c>
      <c r="S402" s="6" t="s">
        <v>11</v>
      </c>
      <c r="T402" s="6" t="s">
        <v>0</v>
      </c>
    </row>
    <row r="403" spans="1:22" x14ac:dyDescent="0.25">
      <c r="C403" s="5"/>
      <c r="D403" s="4"/>
      <c r="E403" s="4"/>
      <c r="F403" s="4"/>
      <c r="G403" s="5"/>
      <c r="H403" s="5"/>
      <c r="K403" s="14" t="s">
        <v>58</v>
      </c>
      <c r="L403" s="66">
        <f>(R403/D399)*100</f>
        <v>75.837276884964751</v>
      </c>
      <c r="P403" s="5"/>
      <c r="Q403" s="6" t="s">
        <v>3</v>
      </c>
      <c r="R403" s="11">
        <f>S403*T403</f>
        <v>4.3935750000000002</v>
      </c>
      <c r="S403" s="11">
        <v>212.25</v>
      </c>
      <c r="T403" s="31">
        <f>G397*0.9</f>
        <v>2.07E-2</v>
      </c>
    </row>
    <row r="404" spans="1:22" ht="17.25" x14ac:dyDescent="0.25">
      <c r="C404" s="5"/>
      <c r="D404" s="4"/>
      <c r="E404" s="4"/>
      <c r="F404" s="4"/>
      <c r="G404" s="5"/>
      <c r="H404" s="5"/>
      <c r="K404" s="7" t="s">
        <v>59</v>
      </c>
      <c r="L404" s="16">
        <f>(D399+I399+L399+P399+R399+V399)/R403</f>
        <v>9.4181180473759962</v>
      </c>
      <c r="O404" s="5"/>
      <c r="P404" s="5"/>
      <c r="S404" s="69"/>
      <c r="T404" s="4"/>
    </row>
    <row r="405" spans="1:22" ht="17.25" x14ac:dyDescent="0.25">
      <c r="C405" s="5"/>
      <c r="D405" s="4"/>
      <c r="E405" s="4"/>
      <c r="F405" s="4"/>
      <c r="G405" s="5"/>
      <c r="H405" s="5"/>
      <c r="I405" s="5"/>
      <c r="K405" s="17" t="s">
        <v>60</v>
      </c>
      <c r="L405" s="18">
        <f>(D399+I399+L399)/R403</f>
        <v>3.6008166470357277</v>
      </c>
      <c r="O405" s="5"/>
      <c r="P405" s="5"/>
      <c r="S405" s="5"/>
    </row>
    <row r="406" spans="1:22" ht="17.25" x14ac:dyDescent="0.25">
      <c r="C406" s="5"/>
      <c r="D406" s="4"/>
      <c r="E406" s="4"/>
      <c r="F406" s="4"/>
      <c r="G406" s="5"/>
      <c r="H406" s="5"/>
      <c r="I406" s="5"/>
      <c r="K406" s="19" t="s">
        <v>61</v>
      </c>
      <c r="L406" s="20">
        <f>(P399+V399)/R403</f>
        <v>5.817301400340269</v>
      </c>
      <c r="M406" s="5"/>
      <c r="N406" s="115" t="s">
        <v>131</v>
      </c>
      <c r="O406" s="17">
        <f>G397/N397*1000</f>
        <v>0.8</v>
      </c>
      <c r="P406" s="5"/>
      <c r="U406" s="5"/>
      <c r="V406" s="5"/>
    </row>
    <row r="407" spans="1:22" x14ac:dyDescent="0.25">
      <c r="C407" s="8"/>
      <c r="D407"/>
      <c r="E407" s="4"/>
      <c r="F407" s="4"/>
      <c r="G407" s="5"/>
      <c r="H407" s="5"/>
      <c r="I407" s="5"/>
      <c r="K407" s="5"/>
      <c r="L407" s="5"/>
      <c r="M407" s="5"/>
      <c r="N407" s="5"/>
      <c r="O407" s="5"/>
      <c r="P407" s="5"/>
      <c r="Q407" s="5"/>
      <c r="R407" s="5"/>
      <c r="S407" s="5"/>
      <c r="T407" s="5"/>
      <c r="U407" s="5"/>
      <c r="V407" s="5"/>
    </row>
    <row r="408" spans="1:22" x14ac:dyDescent="0.25">
      <c r="B408" s="8"/>
      <c r="C408" s="8" t="s">
        <v>26</v>
      </c>
    </row>
    <row r="409" spans="1:22" ht="32.25" x14ac:dyDescent="0.25">
      <c r="C409" s="23" t="s">
        <v>13</v>
      </c>
      <c r="D409" s="26" t="s">
        <v>21</v>
      </c>
      <c r="E409" s="26" t="s">
        <v>32</v>
      </c>
      <c r="F409" s="23" t="s">
        <v>12</v>
      </c>
      <c r="G409" s="23" t="s">
        <v>15</v>
      </c>
      <c r="H409" s="24" t="s">
        <v>1</v>
      </c>
      <c r="I409" s="25" t="s">
        <v>25</v>
      </c>
      <c r="J409" s="23" t="s">
        <v>2</v>
      </c>
      <c r="K409" s="26" t="s">
        <v>32</v>
      </c>
      <c r="L409" s="26" t="s">
        <v>22</v>
      </c>
      <c r="M409" s="25" t="s">
        <v>7</v>
      </c>
      <c r="N409" s="25" t="s">
        <v>16</v>
      </c>
      <c r="O409" s="25" t="s">
        <v>17</v>
      </c>
      <c r="P409" s="25" t="s">
        <v>18</v>
      </c>
      <c r="Q409" s="26" t="s">
        <v>9</v>
      </c>
      <c r="R409" s="26" t="s">
        <v>23</v>
      </c>
      <c r="S409" s="25" t="s">
        <v>8</v>
      </c>
      <c r="T409" s="25" t="s">
        <v>19</v>
      </c>
      <c r="U409" s="25" t="s">
        <v>20</v>
      </c>
      <c r="V409" s="25" t="s">
        <v>24</v>
      </c>
    </row>
    <row r="410" spans="1:22" x14ac:dyDescent="0.25">
      <c r="A410" t="s">
        <v>52</v>
      </c>
      <c r="C410" s="121" t="s">
        <v>33</v>
      </c>
      <c r="D410" s="10">
        <f>0.023*E410</f>
        <v>3.6011099999999998</v>
      </c>
      <c r="E410" s="10">
        <v>156.57</v>
      </c>
      <c r="F410" s="10">
        <v>1</v>
      </c>
      <c r="G410" s="29">
        <f>D410/E410</f>
        <v>2.3E-2</v>
      </c>
      <c r="H410" s="9" t="s">
        <v>36</v>
      </c>
      <c r="I410" s="77">
        <f>(G410*1.2)*249.09</f>
        <v>6.8748839999999998</v>
      </c>
      <c r="J410" s="10" t="s">
        <v>103</v>
      </c>
      <c r="K410" s="10">
        <v>108.21</v>
      </c>
      <c r="L410" s="99">
        <f>(G410*1.1)*K410</f>
        <v>2.7377130000000003</v>
      </c>
      <c r="M410" s="9" t="s">
        <v>30</v>
      </c>
      <c r="N410" s="9">
        <v>28.75</v>
      </c>
      <c r="O410" s="9">
        <v>0.88900000000000001</v>
      </c>
      <c r="P410" s="13">
        <f>N410*O410</f>
        <v>25.55875</v>
      </c>
      <c r="Q410" s="10"/>
      <c r="R410" s="10"/>
      <c r="S410" s="9"/>
      <c r="T410" s="9"/>
      <c r="U410" s="9"/>
      <c r="V410" s="13">
        <f>T410*U410</f>
        <v>0</v>
      </c>
    </row>
    <row r="411" spans="1:22" x14ac:dyDescent="0.25">
      <c r="C411" s="10" t="s">
        <v>34</v>
      </c>
      <c r="D411" s="10">
        <f>E411*G411</f>
        <v>2.984664</v>
      </c>
      <c r="E411" s="10">
        <v>108.14</v>
      </c>
      <c r="F411" s="10">
        <v>1.2</v>
      </c>
      <c r="G411" s="29">
        <f>G410*F411</f>
        <v>2.76E-2</v>
      </c>
      <c r="H411" s="1" t="s">
        <v>102</v>
      </c>
      <c r="I411" s="1">
        <f>(G410*0.1)*180.19</f>
        <v>0.414437</v>
      </c>
      <c r="J411" s="10"/>
      <c r="K411" s="10"/>
      <c r="L411" s="99"/>
      <c r="M411" s="1"/>
      <c r="N411" s="3"/>
      <c r="O411" s="3"/>
      <c r="P411" s="13">
        <f t="shared" ref="P411" si="28">N411*O411</f>
        <v>0</v>
      </c>
      <c r="Q411" s="10"/>
      <c r="R411" s="10"/>
      <c r="S411" s="9"/>
      <c r="T411" s="9"/>
      <c r="U411" s="9"/>
      <c r="V411" s="13">
        <f>T411*U411</f>
        <v>0</v>
      </c>
    </row>
    <row r="412" spans="1:22" x14ac:dyDescent="0.25">
      <c r="C412" s="12" t="s">
        <v>4</v>
      </c>
      <c r="D412" s="13">
        <f>SUM(D410:D411)</f>
        <v>6.5857739999999998</v>
      </c>
      <c r="E412" s="13">
        <f>SUM(E410:E411)</f>
        <v>264.70999999999998</v>
      </c>
      <c r="F412" s="12"/>
      <c r="G412" s="29">
        <f>SUM(G410:G411)</f>
        <v>5.0599999999999999E-2</v>
      </c>
      <c r="I412" s="118">
        <f>SUM(I410:I411)</f>
        <v>7.2893210000000002</v>
      </c>
      <c r="L412" s="105">
        <f>SUM(L410:L411)</f>
        <v>2.7377130000000003</v>
      </c>
      <c r="P412" s="32">
        <f>SUM(P410:P411)</f>
        <v>25.55875</v>
      </c>
      <c r="R412" s="32">
        <f>SUM(R410:R411)</f>
        <v>0</v>
      </c>
      <c r="V412" s="32">
        <f>SUM(V410:V411)</f>
        <v>0</v>
      </c>
    </row>
    <row r="413" spans="1:22" x14ac:dyDescent="0.25">
      <c r="C413" s="5"/>
      <c r="D413" s="4"/>
      <c r="E413" s="4"/>
      <c r="F413" s="4"/>
      <c r="G413" s="5"/>
      <c r="H413" s="5"/>
      <c r="I413" s="5"/>
      <c r="M413" s="5"/>
      <c r="N413" s="5"/>
      <c r="O413" s="5"/>
      <c r="P413" s="5"/>
      <c r="Q413" s="5"/>
      <c r="R413" s="5"/>
      <c r="S413" s="5"/>
      <c r="T413" s="5"/>
      <c r="U413" s="5"/>
      <c r="V413" s="5"/>
    </row>
    <row r="414" spans="1:22" x14ac:dyDescent="0.25">
      <c r="B414" s="5"/>
      <c r="C414" s="5"/>
      <c r="D414" s="4"/>
      <c r="E414" s="4"/>
      <c r="F414" s="4"/>
      <c r="G414" s="5"/>
      <c r="H414" s="5"/>
      <c r="K414" s="14" t="s">
        <v>56</v>
      </c>
      <c r="L414" s="66">
        <f>(T416/G410)*100</f>
        <v>90</v>
      </c>
      <c r="O414" s="5"/>
      <c r="P414" s="5"/>
      <c r="Q414" s="5"/>
      <c r="R414" s="5"/>
      <c r="S414" s="5"/>
    </row>
    <row r="415" spans="1:22" x14ac:dyDescent="0.25">
      <c r="B415" s="5"/>
      <c r="C415" s="5"/>
      <c r="D415" s="4"/>
      <c r="E415" s="4"/>
      <c r="F415" s="4"/>
      <c r="G415" s="5"/>
      <c r="H415" s="5"/>
      <c r="K415" s="7" t="s">
        <v>57</v>
      </c>
      <c r="L415" s="65">
        <f>(S416/(E412)*100)</f>
        <v>93.19255033810586</v>
      </c>
      <c r="R415" s="6" t="s">
        <v>10</v>
      </c>
      <c r="S415" s="6" t="s">
        <v>11</v>
      </c>
      <c r="T415" s="6" t="s">
        <v>0</v>
      </c>
    </row>
    <row r="416" spans="1:22" x14ac:dyDescent="0.25">
      <c r="B416" s="5"/>
      <c r="C416" s="5"/>
      <c r="D416" s="4"/>
      <c r="E416" s="4"/>
      <c r="F416" s="4"/>
      <c r="G416" s="5"/>
      <c r="H416" s="5"/>
      <c r="K416" s="14" t="s">
        <v>58</v>
      </c>
      <c r="L416" s="66">
        <f>(R416/D412)*100</f>
        <v>77.538084361838116</v>
      </c>
      <c r="P416" s="5"/>
      <c r="Q416" s="6" t="s">
        <v>3</v>
      </c>
      <c r="R416" s="11">
        <f>S416*T416</f>
        <v>5.1064829999999999</v>
      </c>
      <c r="S416" s="11">
        <v>246.69</v>
      </c>
      <c r="T416" s="31">
        <f>G410*0.9</f>
        <v>2.07E-2</v>
      </c>
    </row>
    <row r="417" spans="1:22" ht="17.25" x14ac:dyDescent="0.25">
      <c r="B417" s="5"/>
      <c r="C417" s="5"/>
      <c r="D417" s="4"/>
      <c r="E417" s="4"/>
      <c r="F417" s="4"/>
      <c r="G417" s="5"/>
      <c r="H417" s="5"/>
      <c r="K417" s="7" t="s">
        <v>59</v>
      </c>
      <c r="L417" s="16">
        <f>(D412+I412+L412+P412+R412+V412)/R416</f>
        <v>8.2584350129041866</v>
      </c>
      <c r="O417" s="5"/>
      <c r="P417" s="5"/>
      <c r="S417" s="69"/>
      <c r="T417" s="4"/>
    </row>
    <row r="418" spans="1:22" ht="17.25" x14ac:dyDescent="0.25">
      <c r="B418" s="5"/>
      <c r="C418" s="5"/>
      <c r="D418" s="4"/>
      <c r="E418" s="4"/>
      <c r="F418" s="4"/>
      <c r="G418" s="5"/>
      <c r="H418" s="5"/>
      <c r="I418" s="5"/>
      <c r="K418" s="17" t="s">
        <v>60</v>
      </c>
      <c r="L418" s="18">
        <f>(D412+I412+L412)/R416</f>
        <v>3.2532778430869156</v>
      </c>
      <c r="O418" s="5"/>
      <c r="P418" s="5"/>
      <c r="S418" s="5"/>
    </row>
    <row r="419" spans="1:22" ht="17.25" x14ac:dyDescent="0.25">
      <c r="B419" s="5"/>
      <c r="C419" s="5"/>
      <c r="D419" s="4"/>
      <c r="E419" s="4"/>
      <c r="F419" s="4"/>
      <c r="G419" s="5"/>
      <c r="H419" s="5"/>
      <c r="I419" s="5"/>
      <c r="K419" s="19" t="s">
        <v>61</v>
      </c>
      <c r="L419" s="20">
        <f>(P412+V412)/R416</f>
        <v>5.0051571698172692</v>
      </c>
      <c r="M419" s="5"/>
      <c r="N419" s="5"/>
      <c r="O419" s="5"/>
      <c r="P419" s="5"/>
      <c r="U419" s="5"/>
      <c r="V419" s="5"/>
    </row>
    <row r="420" spans="1:22" x14ac:dyDescent="0.25">
      <c r="B420" s="5"/>
      <c r="C420" s="8"/>
      <c r="D420"/>
      <c r="E420" s="4"/>
      <c r="F420" s="4"/>
      <c r="G420" s="5"/>
      <c r="H420" s="5"/>
      <c r="I420" s="5"/>
      <c r="K420" s="5"/>
      <c r="L420" s="5"/>
      <c r="M420" s="5"/>
      <c r="N420" s="5"/>
      <c r="O420" s="5"/>
      <c r="P420" s="5"/>
      <c r="Q420" s="5"/>
      <c r="R420" s="5"/>
      <c r="S420" s="5"/>
      <c r="T420" s="5"/>
      <c r="U420" s="5"/>
      <c r="V420" s="5"/>
    </row>
    <row r="421" spans="1:22" s="39" customFormat="1" x14ac:dyDescent="0.25">
      <c r="A421"/>
      <c r="B421" s="5"/>
      <c r="C421" s="8" t="s">
        <v>26</v>
      </c>
      <c r="D421" s="69"/>
      <c r="E421" s="69"/>
      <c r="F421" s="69"/>
      <c r="G421"/>
      <c r="H421"/>
      <c r="I421"/>
      <c r="J421"/>
      <c r="K421"/>
      <c r="L421"/>
      <c r="M421"/>
      <c r="N421"/>
      <c r="O421"/>
      <c r="P421"/>
      <c r="Q421"/>
      <c r="R421"/>
      <c r="S421"/>
      <c r="T421"/>
      <c r="U421"/>
      <c r="V421"/>
    </row>
    <row r="422" spans="1:22" ht="32.25" x14ac:dyDescent="0.25">
      <c r="C422" s="23" t="s">
        <v>13</v>
      </c>
      <c r="D422" s="26" t="s">
        <v>21</v>
      </c>
      <c r="E422" s="26" t="s">
        <v>32</v>
      </c>
      <c r="F422" s="23" t="s">
        <v>12</v>
      </c>
      <c r="G422" s="23" t="s">
        <v>15</v>
      </c>
      <c r="H422" s="24" t="s">
        <v>1</v>
      </c>
      <c r="I422" s="25" t="s">
        <v>25</v>
      </c>
      <c r="J422" s="23" t="s">
        <v>2</v>
      </c>
      <c r="K422" s="26" t="s">
        <v>32</v>
      </c>
      <c r="L422" s="26" t="s">
        <v>22</v>
      </c>
      <c r="M422" s="25" t="s">
        <v>7</v>
      </c>
      <c r="N422" s="25" t="s">
        <v>16</v>
      </c>
      <c r="O422" s="25" t="s">
        <v>17</v>
      </c>
      <c r="P422" s="25" t="s">
        <v>18</v>
      </c>
      <c r="Q422" s="26" t="s">
        <v>9</v>
      </c>
      <c r="R422" s="26" t="s">
        <v>23</v>
      </c>
      <c r="S422" s="25" t="s">
        <v>8</v>
      </c>
      <c r="T422" s="25" t="s">
        <v>19</v>
      </c>
      <c r="U422" s="25" t="s">
        <v>20</v>
      </c>
      <c r="V422" s="25" t="s">
        <v>24</v>
      </c>
    </row>
    <row r="423" spans="1:22" x14ac:dyDescent="0.25">
      <c r="A423" t="s">
        <v>53</v>
      </c>
      <c r="C423" s="121" t="s">
        <v>35</v>
      </c>
      <c r="D423" s="10">
        <f>0.023*E423</f>
        <v>4.8799099999999997</v>
      </c>
      <c r="E423" s="10">
        <v>212.17</v>
      </c>
      <c r="F423" s="10">
        <v>1</v>
      </c>
      <c r="G423" s="29">
        <f>D423/E423</f>
        <v>2.3E-2</v>
      </c>
      <c r="H423" s="9" t="s">
        <v>36</v>
      </c>
      <c r="I423" s="77">
        <f>(G423*1.2)*249.09</f>
        <v>6.8748839999999998</v>
      </c>
      <c r="J423" s="10" t="s">
        <v>103</v>
      </c>
      <c r="K423" s="10">
        <v>108.21</v>
      </c>
      <c r="L423" s="99">
        <f>(G423*1.1)*K423</f>
        <v>2.7377130000000003</v>
      </c>
      <c r="M423" s="9" t="s">
        <v>30</v>
      </c>
      <c r="N423" s="9">
        <v>28.75</v>
      </c>
      <c r="O423" s="9">
        <v>0.88900000000000001</v>
      </c>
      <c r="P423" s="13">
        <f>N423*O423</f>
        <v>25.55875</v>
      </c>
      <c r="Q423" s="10"/>
      <c r="R423" s="10"/>
      <c r="S423" s="9"/>
      <c r="T423" s="9"/>
      <c r="U423" s="9"/>
      <c r="V423" s="13">
        <f>T423*U423</f>
        <v>0</v>
      </c>
    </row>
    <row r="424" spans="1:22" x14ac:dyDescent="0.25">
      <c r="C424" s="10" t="s">
        <v>34</v>
      </c>
      <c r="D424" s="10">
        <f>E424*G424</f>
        <v>2.984664</v>
      </c>
      <c r="E424" s="10">
        <v>108.14</v>
      </c>
      <c r="F424" s="10">
        <v>1.2</v>
      </c>
      <c r="G424" s="29">
        <f>G423*F424</f>
        <v>2.76E-2</v>
      </c>
      <c r="H424" s="1" t="s">
        <v>102</v>
      </c>
      <c r="I424" s="1">
        <f>(G423*0.1)*180.19</f>
        <v>0.414437</v>
      </c>
      <c r="J424" s="10"/>
      <c r="K424" s="10"/>
      <c r="L424" s="99"/>
      <c r="M424" s="1"/>
      <c r="N424" s="3"/>
      <c r="O424" s="3"/>
      <c r="P424" s="13">
        <f t="shared" ref="P424" si="29">N424*O424</f>
        <v>0</v>
      </c>
      <c r="Q424" s="10"/>
      <c r="R424" s="10"/>
      <c r="S424" s="9"/>
      <c r="T424" s="9"/>
      <c r="U424" s="9"/>
      <c r="V424" s="13">
        <f>T424*U424</f>
        <v>0</v>
      </c>
    </row>
    <row r="425" spans="1:22" x14ac:dyDescent="0.25">
      <c r="C425" s="12" t="s">
        <v>4</v>
      </c>
      <c r="D425" s="13">
        <f>SUM(D423:D424)</f>
        <v>7.8645739999999993</v>
      </c>
      <c r="E425" s="13">
        <f>SUM(E423:E424)</f>
        <v>320.31</v>
      </c>
      <c r="F425" s="12"/>
      <c r="G425" s="29">
        <f>SUM(G423:G424)</f>
        <v>5.0599999999999999E-2</v>
      </c>
      <c r="I425" s="118">
        <f>SUM(I423:I424)</f>
        <v>7.2893210000000002</v>
      </c>
      <c r="L425" s="105">
        <f>SUM(L423:L424)</f>
        <v>2.7377130000000003</v>
      </c>
      <c r="P425" s="32">
        <f>SUM(P423:P424)</f>
        <v>25.55875</v>
      </c>
      <c r="R425" s="32">
        <f>SUM(R423:R424)</f>
        <v>0</v>
      </c>
      <c r="V425" s="32">
        <f>SUM(V423:V424)</f>
        <v>0</v>
      </c>
    </row>
    <row r="426" spans="1:22" x14ac:dyDescent="0.25">
      <c r="C426" s="5"/>
      <c r="D426" s="4"/>
      <c r="E426" s="4"/>
      <c r="F426" s="4"/>
      <c r="G426" s="5"/>
      <c r="H426" s="5"/>
      <c r="I426" s="5"/>
      <c r="M426" s="5"/>
      <c r="N426" s="5"/>
      <c r="O426" s="5"/>
      <c r="P426" s="5"/>
      <c r="Q426" s="5"/>
      <c r="R426" s="5"/>
      <c r="S426" s="5"/>
      <c r="T426" s="5"/>
      <c r="U426" s="5"/>
      <c r="V426" s="5"/>
    </row>
    <row r="427" spans="1:22" x14ac:dyDescent="0.25">
      <c r="C427" s="5"/>
      <c r="D427" s="4"/>
      <c r="E427" s="4"/>
      <c r="F427" s="4"/>
      <c r="G427" s="5"/>
      <c r="H427" s="5"/>
      <c r="K427" s="14" t="s">
        <v>56</v>
      </c>
      <c r="L427" s="66">
        <f>(T429/G423)*100</f>
        <v>90</v>
      </c>
      <c r="O427" s="5"/>
      <c r="P427" s="5"/>
      <c r="Q427" s="5"/>
      <c r="R427" s="5"/>
      <c r="S427" s="5"/>
    </row>
    <row r="428" spans="1:22" x14ac:dyDescent="0.25">
      <c r="C428" s="5"/>
      <c r="D428" s="4"/>
      <c r="E428" s="4"/>
      <c r="F428" s="4"/>
      <c r="G428" s="5"/>
      <c r="H428" s="5"/>
      <c r="K428" s="7" t="s">
        <v>57</v>
      </c>
      <c r="L428" s="65">
        <f>(S429/(E425)*100)</f>
        <v>94.358590115825294</v>
      </c>
      <c r="R428" s="6" t="s">
        <v>10</v>
      </c>
      <c r="S428" s="6" t="s">
        <v>11</v>
      </c>
      <c r="T428" s="6" t="s">
        <v>0</v>
      </c>
    </row>
    <row r="429" spans="1:22" x14ac:dyDescent="0.25">
      <c r="C429" s="5"/>
      <c r="D429" s="4"/>
      <c r="E429" s="4"/>
      <c r="F429" s="4"/>
      <c r="G429" s="5"/>
      <c r="H429" s="5"/>
      <c r="K429" s="14" t="s">
        <v>58</v>
      </c>
      <c r="L429" s="66">
        <f>(R429/D425)*100</f>
        <v>79.551263679380483</v>
      </c>
      <c r="P429" s="5"/>
      <c r="Q429" s="6" t="s">
        <v>3</v>
      </c>
      <c r="R429" s="11">
        <f>S429*T429</f>
        <v>6.2563680000000002</v>
      </c>
      <c r="S429" s="11">
        <v>302.24</v>
      </c>
      <c r="T429" s="31">
        <f>G423*0.9</f>
        <v>2.07E-2</v>
      </c>
    </row>
    <row r="430" spans="1:22" ht="17.25" x14ac:dyDescent="0.25">
      <c r="C430" s="5"/>
      <c r="D430" s="4"/>
      <c r="E430" s="4"/>
      <c r="F430" s="4"/>
      <c r="G430" s="5"/>
      <c r="H430" s="5"/>
      <c r="K430" s="7" t="s">
        <v>59</v>
      </c>
      <c r="L430" s="16">
        <f>(D425+I425+L425+P425+R425+V425)/R429</f>
        <v>6.9449811775777883</v>
      </c>
      <c r="O430" s="5"/>
      <c r="P430" s="5"/>
      <c r="S430" s="69"/>
      <c r="T430" s="4"/>
    </row>
    <row r="431" spans="1:22" ht="17.25" x14ac:dyDescent="0.25">
      <c r="C431" s="5"/>
      <c r="D431" s="4"/>
      <c r="E431" s="4"/>
      <c r="F431" s="4"/>
      <c r="G431" s="5"/>
      <c r="H431" s="5"/>
      <c r="I431" s="5"/>
      <c r="K431" s="17" t="s">
        <v>60</v>
      </c>
      <c r="L431" s="18">
        <f>(D425+I425+L425)/R429</f>
        <v>2.8597435444973822</v>
      </c>
      <c r="O431" s="5"/>
      <c r="P431" s="5"/>
      <c r="S431" s="5"/>
    </row>
    <row r="432" spans="1:22" ht="17.25" x14ac:dyDescent="0.25">
      <c r="C432" s="5"/>
      <c r="D432" s="4"/>
      <c r="E432" s="4"/>
      <c r="F432" s="4"/>
      <c r="G432" s="5"/>
      <c r="H432" s="5"/>
      <c r="I432" s="5"/>
      <c r="K432" s="19" t="s">
        <v>61</v>
      </c>
      <c r="L432" s="20">
        <f>(P425+V425)/R429</f>
        <v>4.085237633080407</v>
      </c>
      <c r="M432" s="5"/>
      <c r="N432" s="5"/>
      <c r="O432" s="5"/>
      <c r="P432" s="5"/>
      <c r="U432" s="5"/>
      <c r="V432" s="5"/>
    </row>
    <row r="433" spans="1:22" x14ac:dyDescent="0.25">
      <c r="C433" s="8"/>
      <c r="D433"/>
      <c r="E433" s="4"/>
      <c r="F433" s="4"/>
      <c r="G433" s="5"/>
      <c r="H433" s="5"/>
      <c r="I433" s="5"/>
      <c r="K433" s="5"/>
      <c r="L433" s="5"/>
      <c r="M433" s="5"/>
      <c r="N433" s="5"/>
      <c r="O433" s="5"/>
      <c r="P433" s="5"/>
      <c r="Q433" s="5"/>
      <c r="R433" s="5"/>
      <c r="S433" s="5"/>
      <c r="T433" s="5"/>
      <c r="U433" s="5"/>
      <c r="V433" s="5"/>
    </row>
    <row r="434" spans="1:22" s="39" customFormat="1" x14ac:dyDescent="0.25">
      <c r="A434"/>
      <c r="B434" s="5"/>
      <c r="C434" s="8" t="s">
        <v>26</v>
      </c>
      <c r="D434" s="69"/>
      <c r="E434" s="69"/>
      <c r="F434" s="69"/>
      <c r="G434"/>
      <c r="H434"/>
      <c r="I434"/>
      <c r="J434"/>
      <c r="K434"/>
      <c r="L434"/>
      <c r="M434"/>
      <c r="N434"/>
      <c r="O434"/>
      <c r="P434"/>
      <c r="Q434"/>
      <c r="R434"/>
      <c r="S434"/>
      <c r="T434"/>
      <c r="U434"/>
      <c r="V434"/>
    </row>
    <row r="435" spans="1:22" ht="32.25" x14ac:dyDescent="0.25">
      <c r="C435" s="23" t="s">
        <v>13</v>
      </c>
      <c r="D435" s="26" t="s">
        <v>21</v>
      </c>
      <c r="E435" s="26" t="s">
        <v>32</v>
      </c>
      <c r="F435" s="23" t="s">
        <v>12</v>
      </c>
      <c r="G435" s="23" t="s">
        <v>15</v>
      </c>
      <c r="H435" s="24" t="s">
        <v>1</v>
      </c>
      <c r="I435" s="25" t="s">
        <v>25</v>
      </c>
      <c r="J435" s="23" t="s">
        <v>2</v>
      </c>
      <c r="K435" s="26" t="s">
        <v>32</v>
      </c>
      <c r="L435" s="26" t="s">
        <v>22</v>
      </c>
      <c r="M435" s="25" t="s">
        <v>7</v>
      </c>
      <c r="N435" s="25" t="s">
        <v>16</v>
      </c>
      <c r="O435" s="25" t="s">
        <v>17</v>
      </c>
      <c r="P435" s="25" t="s">
        <v>18</v>
      </c>
      <c r="Q435" s="26" t="s">
        <v>9</v>
      </c>
      <c r="R435" s="26" t="s">
        <v>23</v>
      </c>
      <c r="S435" s="25" t="s">
        <v>8</v>
      </c>
      <c r="T435" s="25" t="s">
        <v>19</v>
      </c>
      <c r="U435" s="25" t="s">
        <v>20</v>
      </c>
      <c r="V435" s="25" t="s">
        <v>24</v>
      </c>
    </row>
    <row r="436" spans="1:22" ht="30" x14ac:dyDescent="0.25">
      <c r="A436" t="s">
        <v>54</v>
      </c>
      <c r="C436" s="123" t="s">
        <v>132</v>
      </c>
      <c r="D436" s="10">
        <f>0.023*E436</f>
        <v>7.1477099999999991</v>
      </c>
      <c r="E436" s="10">
        <v>310.77</v>
      </c>
      <c r="F436" s="10">
        <v>1</v>
      </c>
      <c r="G436" s="29">
        <f>D436/E436</f>
        <v>2.3E-2</v>
      </c>
      <c r="H436" s="9" t="s">
        <v>36</v>
      </c>
      <c r="I436" s="77">
        <f>(G436*1.2)*249.09</f>
        <v>6.8748839999999998</v>
      </c>
      <c r="J436" s="10" t="s">
        <v>103</v>
      </c>
      <c r="K436" s="10">
        <v>108.21</v>
      </c>
      <c r="L436" s="99">
        <f>(G436*1.1)*K436</f>
        <v>2.7377130000000003</v>
      </c>
      <c r="M436" s="9" t="s">
        <v>30</v>
      </c>
      <c r="N436" s="9">
        <v>28.75</v>
      </c>
      <c r="O436" s="9">
        <v>0.88900000000000001</v>
      </c>
      <c r="P436" s="13">
        <f>N436*O436</f>
        <v>25.55875</v>
      </c>
      <c r="Q436" s="10"/>
      <c r="R436" s="10"/>
      <c r="S436" s="9"/>
      <c r="T436" s="9"/>
      <c r="U436" s="9"/>
      <c r="V436" s="13">
        <f>T436*U436</f>
        <v>0</v>
      </c>
    </row>
    <row r="437" spans="1:22" x14ac:dyDescent="0.25">
      <c r="C437" s="10" t="s">
        <v>34</v>
      </c>
      <c r="D437" s="10">
        <f>E437*G437</f>
        <v>2.984664</v>
      </c>
      <c r="E437" s="10">
        <v>108.14</v>
      </c>
      <c r="F437" s="10">
        <v>1.2</v>
      </c>
      <c r="G437" s="29">
        <f>G436*F437</f>
        <v>2.76E-2</v>
      </c>
      <c r="H437" s="1" t="s">
        <v>102</v>
      </c>
      <c r="I437" s="1">
        <f>(G436*0.1)*180.19</f>
        <v>0.414437</v>
      </c>
      <c r="J437" s="10"/>
      <c r="K437" s="10"/>
      <c r="L437" s="99"/>
      <c r="M437" s="1"/>
      <c r="N437" s="3"/>
      <c r="O437" s="3"/>
      <c r="P437" s="13">
        <f t="shared" ref="P437" si="30">N437*O437</f>
        <v>0</v>
      </c>
      <c r="Q437" s="10"/>
      <c r="R437" s="10"/>
      <c r="S437" s="9"/>
      <c r="T437" s="9"/>
      <c r="U437" s="9"/>
      <c r="V437" s="13">
        <f>T437*U437</f>
        <v>0</v>
      </c>
    </row>
    <row r="438" spans="1:22" x14ac:dyDescent="0.25">
      <c r="C438" s="12" t="s">
        <v>4</v>
      </c>
      <c r="D438" s="13">
        <f>SUM(D436:D437)</f>
        <v>10.132373999999999</v>
      </c>
      <c r="E438" s="13">
        <f>SUM(E436:E437)</f>
        <v>418.90999999999997</v>
      </c>
      <c r="F438" s="12"/>
      <c r="G438" s="29">
        <f>SUM(G436:G437)</f>
        <v>5.0599999999999999E-2</v>
      </c>
      <c r="I438" s="118">
        <f>SUM(I436:I437)</f>
        <v>7.2893210000000002</v>
      </c>
      <c r="L438" s="105">
        <f>SUM(L436:L437)</f>
        <v>2.7377130000000003</v>
      </c>
      <c r="P438" s="32">
        <f>SUM(P436:P437)</f>
        <v>25.55875</v>
      </c>
      <c r="R438" s="32">
        <f>SUM(R436:R437)</f>
        <v>0</v>
      </c>
      <c r="V438" s="32">
        <f>SUM(V436:V437)</f>
        <v>0</v>
      </c>
    </row>
    <row r="439" spans="1:22" x14ac:dyDescent="0.25">
      <c r="C439" s="5"/>
      <c r="D439" s="4"/>
      <c r="E439" s="4"/>
      <c r="F439" s="4"/>
      <c r="G439" s="5"/>
      <c r="H439" s="5"/>
      <c r="I439" s="5"/>
      <c r="M439" s="5"/>
      <c r="N439" s="5"/>
      <c r="O439" s="5"/>
      <c r="P439" s="5"/>
      <c r="Q439" s="5"/>
      <c r="R439" s="5"/>
      <c r="S439" s="5"/>
      <c r="T439" s="5"/>
      <c r="U439" s="5"/>
      <c r="V439" s="5"/>
    </row>
    <row r="440" spans="1:22" x14ac:dyDescent="0.25">
      <c r="C440" s="5"/>
      <c r="D440" s="4"/>
      <c r="E440" s="4"/>
      <c r="F440" s="4"/>
      <c r="G440" s="5"/>
      <c r="H440" s="5"/>
      <c r="K440" s="14" t="s">
        <v>56</v>
      </c>
      <c r="L440" s="66">
        <f>(T442/G436)*100</f>
        <v>90</v>
      </c>
      <c r="O440" s="5"/>
      <c r="P440" s="5"/>
      <c r="Q440" s="5"/>
      <c r="R440" s="5"/>
      <c r="S440" s="5"/>
    </row>
    <row r="441" spans="1:22" x14ac:dyDescent="0.25">
      <c r="C441" s="5"/>
      <c r="D441" s="4"/>
      <c r="E441" s="4"/>
      <c r="F441" s="4"/>
      <c r="G441" s="5"/>
      <c r="H441" s="5"/>
      <c r="K441" s="7" t="s">
        <v>57</v>
      </c>
      <c r="L441" s="65">
        <f>(S442/(E438)*100)</f>
        <v>95.700747177197968</v>
      </c>
      <c r="R441" s="6" t="s">
        <v>10</v>
      </c>
      <c r="S441" s="6" t="s">
        <v>11</v>
      </c>
      <c r="T441" s="6" t="s">
        <v>0</v>
      </c>
    </row>
    <row r="442" spans="1:22" x14ac:dyDescent="0.25">
      <c r="C442" s="5"/>
      <c r="D442" s="4"/>
      <c r="E442" s="4"/>
      <c r="F442" s="4"/>
      <c r="G442" s="5"/>
      <c r="H442" s="5"/>
      <c r="K442" s="14" t="s">
        <v>58</v>
      </c>
      <c r="L442" s="66">
        <f>(R442/D438)*100</f>
        <v>81.902128760742556</v>
      </c>
      <c r="P442" s="5"/>
      <c r="Q442" s="6" t="s">
        <v>3</v>
      </c>
      <c r="R442" s="11">
        <f>S442*T442</f>
        <v>8.2986299999999993</v>
      </c>
      <c r="S442" s="11">
        <v>400.9</v>
      </c>
      <c r="T442" s="31">
        <f>G436*0.9</f>
        <v>2.07E-2</v>
      </c>
    </row>
    <row r="443" spans="1:22" ht="17.25" x14ac:dyDescent="0.25">
      <c r="C443" s="5"/>
      <c r="D443" s="4"/>
      <c r="E443" s="4"/>
      <c r="F443" s="4"/>
      <c r="G443" s="5"/>
      <c r="H443" s="5"/>
      <c r="K443" s="7" t="s">
        <v>59</v>
      </c>
      <c r="L443" s="16">
        <f>(D438+I438+L438+P438+R438+V438)/R442</f>
        <v>5.5091211440924592</v>
      </c>
      <c r="O443" s="5"/>
      <c r="P443" s="5"/>
      <c r="S443" s="69"/>
      <c r="T443" s="4"/>
    </row>
    <row r="444" spans="1:22" ht="17.25" x14ac:dyDescent="0.25">
      <c r="C444" s="5"/>
      <c r="D444" s="4"/>
      <c r="E444" s="4"/>
      <c r="F444" s="4"/>
      <c r="G444" s="5"/>
      <c r="H444" s="5"/>
      <c r="I444" s="5"/>
      <c r="K444" s="17" t="s">
        <v>60</v>
      </c>
      <c r="L444" s="18">
        <f>(D438+I438+L438)/R442</f>
        <v>2.4292453091654886</v>
      </c>
      <c r="O444" s="5"/>
      <c r="P444" s="5"/>
      <c r="S444" s="5"/>
    </row>
    <row r="445" spans="1:22" ht="17.25" x14ac:dyDescent="0.25">
      <c r="C445" s="5"/>
      <c r="D445" s="4"/>
      <c r="E445" s="4"/>
      <c r="F445" s="4"/>
      <c r="G445" s="5"/>
      <c r="H445" s="5"/>
      <c r="I445" s="5"/>
      <c r="K445" s="19" t="s">
        <v>61</v>
      </c>
      <c r="L445" s="20">
        <f>(P438+V438)/R442</f>
        <v>3.0798758349269701</v>
      </c>
      <c r="M445" s="5"/>
      <c r="N445" s="5"/>
      <c r="O445" s="5"/>
      <c r="P445" s="5"/>
      <c r="U445" s="5"/>
      <c r="V445" s="5"/>
    </row>
    <row r="446" spans="1:22" x14ac:dyDescent="0.25">
      <c r="C446" s="8"/>
      <c r="D446"/>
      <c r="E446" s="4"/>
      <c r="F446" s="4"/>
      <c r="G446" s="5"/>
      <c r="H446" s="5"/>
      <c r="I446" s="5"/>
      <c r="K446" s="5"/>
      <c r="L446" s="5"/>
      <c r="M446" s="5"/>
      <c r="N446" s="5"/>
      <c r="O446" s="5"/>
      <c r="P446" s="5"/>
      <c r="Q446" s="5"/>
      <c r="R446" s="5"/>
      <c r="S446" s="5"/>
      <c r="T446" s="5"/>
      <c r="U446" s="5"/>
      <c r="V446" s="5"/>
    </row>
    <row r="447" spans="1:22" s="39" customFormat="1" x14ac:dyDescent="0.25">
      <c r="A447"/>
      <c r="B447" s="5"/>
      <c r="C447" s="8" t="s">
        <v>26</v>
      </c>
      <c r="D447" s="69"/>
      <c r="E447" s="69"/>
      <c r="F447" s="69"/>
      <c r="G447"/>
      <c r="H447"/>
      <c r="I447"/>
      <c r="J447"/>
      <c r="K447"/>
      <c r="L447"/>
      <c r="M447"/>
      <c r="N447"/>
      <c r="O447"/>
      <c r="P447"/>
      <c r="Q447"/>
      <c r="R447"/>
      <c r="S447"/>
      <c r="T447"/>
      <c r="U447"/>
      <c r="V447"/>
    </row>
    <row r="448" spans="1:22" ht="32.25" x14ac:dyDescent="0.25">
      <c r="C448" s="23" t="s">
        <v>13</v>
      </c>
      <c r="D448" s="26" t="s">
        <v>21</v>
      </c>
      <c r="E448" s="26" t="s">
        <v>32</v>
      </c>
      <c r="F448" s="23" t="s">
        <v>12</v>
      </c>
      <c r="G448" s="23" t="s">
        <v>15</v>
      </c>
      <c r="H448" s="24" t="s">
        <v>1</v>
      </c>
      <c r="I448" s="25" t="s">
        <v>25</v>
      </c>
      <c r="J448" s="23" t="s">
        <v>2</v>
      </c>
      <c r="K448" s="26" t="s">
        <v>32</v>
      </c>
      <c r="L448" s="26" t="s">
        <v>22</v>
      </c>
      <c r="M448" s="25" t="s">
        <v>7</v>
      </c>
      <c r="N448" s="25" t="s">
        <v>16</v>
      </c>
      <c r="O448" s="25" t="s">
        <v>17</v>
      </c>
      <c r="P448" s="25" t="s">
        <v>18</v>
      </c>
      <c r="Q448" s="26" t="s">
        <v>9</v>
      </c>
      <c r="R448" s="26" t="s">
        <v>23</v>
      </c>
      <c r="S448" s="25" t="s">
        <v>8</v>
      </c>
      <c r="T448" s="25" t="s">
        <v>19</v>
      </c>
      <c r="U448" s="25" t="s">
        <v>20</v>
      </c>
      <c r="V448" s="25" t="s">
        <v>24</v>
      </c>
    </row>
    <row r="449" spans="1:22" x14ac:dyDescent="0.25">
      <c r="A449" t="s">
        <v>55</v>
      </c>
      <c r="C449" s="121" t="s">
        <v>50</v>
      </c>
      <c r="D449" s="10">
        <f>0.023*E449</f>
        <v>10.131499999999999</v>
      </c>
      <c r="E449" s="10">
        <v>440.5</v>
      </c>
      <c r="F449" s="10">
        <v>1</v>
      </c>
      <c r="G449" s="29">
        <f>D449/E449</f>
        <v>2.2999999999999996E-2</v>
      </c>
      <c r="H449" s="9" t="s">
        <v>36</v>
      </c>
      <c r="I449" s="77">
        <f>(G449*1.2)*249.09</f>
        <v>6.8748839999999989</v>
      </c>
      <c r="J449" s="10" t="s">
        <v>103</v>
      </c>
      <c r="K449" s="10">
        <v>108.21</v>
      </c>
      <c r="L449" s="99">
        <f>(G449*1.1)*K449</f>
        <v>2.7377129999999994</v>
      </c>
      <c r="M449" s="9" t="s">
        <v>30</v>
      </c>
      <c r="N449" s="9">
        <v>28.75</v>
      </c>
      <c r="O449" s="9">
        <v>0.88900000000000001</v>
      </c>
      <c r="P449" s="13">
        <f>N449*O449</f>
        <v>25.55875</v>
      </c>
      <c r="Q449" s="10"/>
      <c r="R449" s="10"/>
      <c r="S449" s="9"/>
      <c r="T449" s="9"/>
      <c r="U449" s="9"/>
      <c r="V449" s="13">
        <f>T449*U449</f>
        <v>0</v>
      </c>
    </row>
    <row r="450" spans="1:22" x14ac:dyDescent="0.25">
      <c r="C450" s="10" t="s">
        <v>34</v>
      </c>
      <c r="D450" s="10">
        <f>E450*G450</f>
        <v>2.9846639999999995</v>
      </c>
      <c r="E450" s="10">
        <v>108.14</v>
      </c>
      <c r="F450" s="10">
        <v>1.2</v>
      </c>
      <c r="G450" s="29">
        <f>G449*F450</f>
        <v>2.7599999999999996E-2</v>
      </c>
      <c r="H450" s="1" t="s">
        <v>102</v>
      </c>
      <c r="I450" s="1">
        <f>(G449*0.1)*180.19</f>
        <v>0.41443699999999989</v>
      </c>
      <c r="J450" s="10"/>
      <c r="K450" s="10"/>
      <c r="L450" s="99"/>
      <c r="M450" s="1"/>
      <c r="N450" s="3"/>
      <c r="O450" s="3"/>
      <c r="P450" s="13">
        <f t="shared" ref="P450" si="31">N450*O450</f>
        <v>0</v>
      </c>
      <c r="Q450" s="10"/>
      <c r="R450" s="10"/>
      <c r="S450" s="9"/>
      <c r="T450" s="9"/>
      <c r="U450" s="9"/>
      <c r="V450" s="13">
        <f>T450*U450</f>
        <v>0</v>
      </c>
    </row>
    <row r="451" spans="1:22" x14ac:dyDescent="0.25">
      <c r="C451" s="12" t="s">
        <v>4</v>
      </c>
      <c r="D451" s="13">
        <f>SUM(D449:D450)</f>
        <v>13.116163999999998</v>
      </c>
      <c r="E451" s="13">
        <f>SUM(E449:E450)</f>
        <v>548.64</v>
      </c>
      <c r="F451" s="12"/>
      <c r="G451" s="29">
        <f>SUM(G449:G450)</f>
        <v>5.0599999999999992E-2</v>
      </c>
      <c r="I451" s="118">
        <f>SUM(I449:I450)</f>
        <v>7.2893209999999984</v>
      </c>
      <c r="L451" s="105">
        <f>SUM(L449:L450)</f>
        <v>2.7377129999999994</v>
      </c>
      <c r="P451" s="32">
        <f>SUM(P449:P450)</f>
        <v>25.55875</v>
      </c>
      <c r="R451" s="32">
        <f>SUM(R449:R450)</f>
        <v>0</v>
      </c>
      <c r="V451" s="32">
        <f>SUM(V449:V450)</f>
        <v>0</v>
      </c>
    </row>
    <row r="452" spans="1:22" x14ac:dyDescent="0.25">
      <c r="C452" s="5"/>
      <c r="D452" s="4"/>
      <c r="E452" s="4"/>
      <c r="F452" s="4"/>
      <c r="G452" s="5"/>
      <c r="H452" s="5"/>
      <c r="I452" s="5"/>
      <c r="M452" s="5"/>
      <c r="N452" s="5"/>
      <c r="O452" s="5"/>
      <c r="P452" s="5"/>
      <c r="Q452" s="5"/>
      <c r="R452" s="5"/>
      <c r="S452" s="5"/>
      <c r="T452" s="5"/>
      <c r="U452" s="5"/>
      <c r="V452" s="5"/>
    </row>
    <row r="453" spans="1:22" x14ac:dyDescent="0.25">
      <c r="C453" s="5"/>
      <c r="D453" s="4"/>
      <c r="E453" s="4"/>
      <c r="F453" s="4"/>
      <c r="G453" s="5"/>
      <c r="H453" s="5"/>
      <c r="K453" s="14" t="s">
        <v>56</v>
      </c>
      <c r="L453" s="66">
        <f>(T455/G449)*100</f>
        <v>90</v>
      </c>
      <c r="O453" s="5"/>
      <c r="P453" s="5"/>
      <c r="Q453" s="5"/>
      <c r="R453" s="5"/>
      <c r="S453" s="5"/>
    </row>
    <row r="454" spans="1:22" x14ac:dyDescent="0.25">
      <c r="C454" s="5"/>
      <c r="D454" s="4"/>
      <c r="E454" s="4"/>
      <c r="F454" s="4"/>
      <c r="G454" s="5"/>
      <c r="H454" s="5"/>
      <c r="K454" s="7" t="s">
        <v>57</v>
      </c>
      <c r="L454" s="65">
        <f>(S455/(E451)*100)</f>
        <v>96.715514727325754</v>
      </c>
      <c r="R454" s="6" t="s">
        <v>10</v>
      </c>
      <c r="S454" s="6" t="s">
        <v>11</v>
      </c>
      <c r="T454" s="6" t="s">
        <v>0</v>
      </c>
    </row>
    <row r="455" spans="1:22" x14ac:dyDescent="0.25">
      <c r="C455" s="5"/>
      <c r="D455" s="4"/>
      <c r="E455" s="4"/>
      <c r="F455" s="4"/>
      <c r="G455" s="5"/>
      <c r="H455" s="5"/>
      <c r="K455" s="14" t="s">
        <v>58</v>
      </c>
      <c r="L455" s="66">
        <f>(R455/D451)*100</f>
        <v>83.742731487651426</v>
      </c>
      <c r="P455" s="5"/>
      <c r="Q455" s="6" t="s">
        <v>3</v>
      </c>
      <c r="R455" s="11">
        <f>S455*T455</f>
        <v>10.983833999999998</v>
      </c>
      <c r="S455" s="11">
        <v>530.62</v>
      </c>
      <c r="T455" s="31">
        <f>G449*0.9</f>
        <v>2.0699999999999996E-2</v>
      </c>
    </row>
    <row r="456" spans="1:22" ht="17.25" x14ac:dyDescent="0.25">
      <c r="C456" s="5"/>
      <c r="D456" s="4"/>
      <c r="E456" s="4"/>
      <c r="F456" s="4"/>
      <c r="G456" s="5"/>
      <c r="H456" s="5"/>
      <c r="K456" s="7" t="s">
        <v>59</v>
      </c>
      <c r="L456" s="16">
        <f>(D451+I451+L451+P451+R451+V451)/R455</f>
        <v>4.4339661360504907</v>
      </c>
      <c r="O456" s="5"/>
      <c r="P456" s="5"/>
      <c r="S456" s="69"/>
      <c r="T456" s="4"/>
    </row>
    <row r="457" spans="1:22" ht="17.25" x14ac:dyDescent="0.25">
      <c r="C457" s="5"/>
      <c r="D457" s="4"/>
      <c r="E457" s="4"/>
      <c r="F457" s="4"/>
      <c r="G457" s="5"/>
      <c r="H457" s="5"/>
      <c r="I457" s="5"/>
      <c r="K457" s="17" t="s">
        <v>60</v>
      </c>
      <c r="L457" s="18">
        <f>(D451+I451+L451)/R455</f>
        <v>2.1070236494834136</v>
      </c>
      <c r="O457" s="5"/>
      <c r="P457" s="5"/>
      <c r="S457" s="5"/>
    </row>
    <row r="458" spans="1:22" ht="17.25" x14ac:dyDescent="0.25">
      <c r="C458" s="5"/>
      <c r="D458" s="4"/>
      <c r="E458" s="4"/>
      <c r="F458" s="4"/>
      <c r="G458" s="5"/>
      <c r="H458" s="5"/>
      <c r="I458" s="5"/>
      <c r="K458" s="19" t="s">
        <v>61</v>
      </c>
      <c r="L458" s="20">
        <f>(P451+V451)/R455</f>
        <v>2.3269424865670771</v>
      </c>
      <c r="M458" s="5"/>
      <c r="N458" s="5"/>
      <c r="O458" s="5"/>
      <c r="P458" s="5"/>
      <c r="U458" s="5"/>
      <c r="V458" s="5"/>
    </row>
    <row r="459" spans="1:22" x14ac:dyDescent="0.25">
      <c r="C459" s="8"/>
      <c r="D459"/>
      <c r="E459" s="4"/>
      <c r="F459" s="4"/>
      <c r="G459" s="5"/>
      <c r="H459" s="5"/>
      <c r="I459" s="5"/>
      <c r="K459" s="5"/>
      <c r="L459" s="5"/>
      <c r="M459" s="5"/>
      <c r="N459" s="5"/>
      <c r="O459" s="5"/>
      <c r="P459" s="5"/>
      <c r="Q459" s="5"/>
      <c r="R459" s="5"/>
      <c r="S459" s="5"/>
      <c r="T459" s="5"/>
      <c r="U459" s="5"/>
      <c r="V459" s="5"/>
    </row>
    <row r="460" spans="1:22" x14ac:dyDescent="0.25">
      <c r="C460" s="8"/>
      <c r="D460"/>
      <c r="E460" s="4"/>
      <c r="F460" s="4"/>
      <c r="G460" s="5"/>
      <c r="H460" s="5"/>
      <c r="I460" s="5"/>
      <c r="M460" s="5"/>
      <c r="N460" s="5"/>
      <c r="O460" s="5"/>
      <c r="P460" s="5"/>
      <c r="Q460" s="5"/>
      <c r="R460" s="5"/>
      <c r="S460" s="5"/>
      <c r="T460" s="5"/>
      <c r="U460" s="5"/>
      <c r="V460" s="5"/>
    </row>
    <row r="466" spans="4:20" ht="15.75" thickBot="1" x14ac:dyDescent="0.3"/>
    <row r="467" spans="4:20" ht="15.75" x14ac:dyDescent="0.25">
      <c r="D467" s="125" t="s">
        <v>38</v>
      </c>
      <c r="E467" s="125" t="s">
        <v>39</v>
      </c>
      <c r="F467" s="47" t="s">
        <v>5</v>
      </c>
      <c r="G467" s="67" t="s">
        <v>6</v>
      </c>
      <c r="H467" s="67" t="s">
        <v>41</v>
      </c>
      <c r="I467" s="67" t="s">
        <v>43</v>
      </c>
      <c r="J467" s="67" t="s">
        <v>44</v>
      </c>
      <c r="K467" s="53"/>
    </row>
    <row r="468" spans="4:20" ht="15.75" thickBot="1" x14ac:dyDescent="0.3">
      <c r="D468" s="126"/>
      <c r="E468" s="126"/>
      <c r="F468" s="48" t="s">
        <v>40</v>
      </c>
      <c r="G468" s="68" t="s">
        <v>40</v>
      </c>
      <c r="H468" s="68" t="s">
        <v>42</v>
      </c>
      <c r="I468" s="68" t="s">
        <v>42</v>
      </c>
      <c r="J468" s="68" t="s">
        <v>42</v>
      </c>
      <c r="K468" s="53"/>
    </row>
    <row r="469" spans="4:20" ht="20.25" customHeight="1" x14ac:dyDescent="0.25">
      <c r="D469" s="129" t="s">
        <v>114</v>
      </c>
      <c r="E469" s="129"/>
      <c r="F469" s="109">
        <f>L24</f>
        <v>93.457095110077745</v>
      </c>
      <c r="G469" s="109">
        <f>L25</f>
        <v>56.595000000000006</v>
      </c>
      <c r="H469" s="110">
        <f>L26</f>
        <v>21.533764971665846</v>
      </c>
      <c r="I469" s="110">
        <f>L27</f>
        <v>3.581649060366261</v>
      </c>
      <c r="J469" s="110">
        <f>L28</f>
        <v>17.952115911299583</v>
      </c>
      <c r="K469" s="54"/>
    </row>
    <row r="470" spans="4:20" ht="34.5" customHeight="1" thickBot="1" x14ac:dyDescent="0.3">
      <c r="D470" s="130" t="s">
        <v>115</v>
      </c>
      <c r="E470" s="130"/>
      <c r="F470" s="108">
        <f>L52</f>
        <v>93.457095110077745</v>
      </c>
      <c r="G470" s="108">
        <f>L53</f>
        <v>77.983953544771083</v>
      </c>
      <c r="H470" s="111">
        <f>L54</f>
        <v>12.764612892776158</v>
      </c>
      <c r="I470" s="111">
        <f>L55</f>
        <v>3.1652175790951302</v>
      </c>
      <c r="J470" s="111">
        <f>L56</f>
        <v>9.5993953136810291</v>
      </c>
      <c r="K470" s="54"/>
    </row>
    <row r="471" spans="4:20" ht="27.95" customHeight="1" x14ac:dyDescent="0.25">
      <c r="D471" s="124" t="str">
        <f>A59</f>
        <v>Simulation 1: Phosphine 0.1 eq, DCPEAC 1.2 eq, PhSih3 1.1 eq, Conc 0.4 M,  yield of 90%</v>
      </c>
      <c r="E471" s="124"/>
      <c r="F471" s="124"/>
      <c r="G471" s="124"/>
      <c r="H471" s="124"/>
      <c r="I471" s="124"/>
      <c r="J471" s="124"/>
      <c r="K471" s="55"/>
    </row>
    <row r="472" spans="4:20" x14ac:dyDescent="0.25">
      <c r="D472" s="46">
        <v>1</v>
      </c>
      <c r="E472" s="46" t="s">
        <v>45</v>
      </c>
      <c r="F472" s="51">
        <f>L67</f>
        <v>92.178407018153393</v>
      </c>
      <c r="G472" s="52">
        <f>L68</f>
        <v>75.837276884964751</v>
      </c>
      <c r="H472" s="50">
        <f>L69</f>
        <v>15.235419447716266</v>
      </c>
      <c r="I472" s="50">
        <f>L70</f>
        <v>3.6008166470357277</v>
      </c>
      <c r="J472" s="50">
        <f>L71</f>
        <v>11.634602800680538</v>
      </c>
      <c r="K472" s="56"/>
    </row>
    <row r="473" spans="4:20" x14ac:dyDescent="0.25">
      <c r="D473" s="46">
        <v>2</v>
      </c>
      <c r="E473" s="46" t="s">
        <v>46</v>
      </c>
      <c r="F473" s="51">
        <f>L80</f>
        <v>93.19255033810586</v>
      </c>
      <c r="G473" s="52">
        <f>L81</f>
        <v>77.538084361838116</v>
      </c>
      <c r="H473" s="50">
        <f>L82</f>
        <v>13.263592182721457</v>
      </c>
      <c r="I473" s="50">
        <f>L83</f>
        <v>3.2532778430869156</v>
      </c>
      <c r="J473" s="50">
        <f>L84</f>
        <v>10.010314339634538</v>
      </c>
      <c r="K473" s="56"/>
    </row>
    <row r="474" spans="4:20" x14ac:dyDescent="0.25">
      <c r="D474" s="46">
        <v>3</v>
      </c>
      <c r="E474" s="46" t="s">
        <v>47</v>
      </c>
      <c r="F474" s="51">
        <f>L93</f>
        <v>94.358590115825294</v>
      </c>
      <c r="G474" s="52">
        <f>L94</f>
        <v>79.551263679380483</v>
      </c>
      <c r="H474" s="50">
        <f>L95</f>
        <v>11.030218810658196</v>
      </c>
      <c r="I474" s="50">
        <f>L96</f>
        <v>2.8597435444973822</v>
      </c>
      <c r="J474" s="50">
        <f>L97</f>
        <v>8.170475266160814</v>
      </c>
      <c r="K474" s="56"/>
    </row>
    <row r="475" spans="4:20" x14ac:dyDescent="0.25">
      <c r="D475" s="46">
        <v>4</v>
      </c>
      <c r="E475" s="46" t="s">
        <v>48</v>
      </c>
      <c r="F475" s="51">
        <f>L106</f>
        <v>95.700747177197968</v>
      </c>
      <c r="G475" s="52">
        <f>L107</f>
        <v>81.902128760742556</v>
      </c>
      <c r="H475" s="50">
        <f>L108</f>
        <v>8.5889969790194289</v>
      </c>
      <c r="I475" s="50">
        <f>L109</f>
        <v>2.4292453091654886</v>
      </c>
      <c r="J475" s="50">
        <f>L110</f>
        <v>6.1597516698539403</v>
      </c>
      <c r="K475" s="56"/>
    </row>
    <row r="476" spans="4:20" ht="15.75" thickBot="1" x14ac:dyDescent="0.3">
      <c r="D476" s="46">
        <v>5</v>
      </c>
      <c r="E476" s="46" t="s">
        <v>49</v>
      </c>
      <c r="F476" s="51">
        <f>L119</f>
        <v>96.715514727325754</v>
      </c>
      <c r="G476" s="52">
        <f>L120</f>
        <v>83.742731487651426</v>
      </c>
      <c r="H476" s="50">
        <f>L121</f>
        <v>6.760908622617567</v>
      </c>
      <c r="I476" s="50">
        <f>L122</f>
        <v>2.1070236494834136</v>
      </c>
      <c r="J476" s="50">
        <f>L123</f>
        <v>4.6538849731341543</v>
      </c>
      <c r="K476" s="56"/>
    </row>
    <row r="477" spans="4:20" ht="15" customHeight="1" x14ac:dyDescent="0.25">
      <c r="D477" s="124" t="str">
        <f>A126</f>
        <v>Simulation 2: Phosphine 0.1 eq, DCPEAC 1.2 eq, PhSih3 1.1 eq, Conc 0.4 M, yield of 80%</v>
      </c>
      <c r="E477" s="124"/>
      <c r="F477" s="124"/>
      <c r="G477" s="124"/>
      <c r="H477" s="124"/>
      <c r="I477" s="124"/>
      <c r="J477" s="124"/>
      <c r="K477" s="55"/>
    </row>
    <row r="478" spans="4:20" x14ac:dyDescent="0.25">
      <c r="D478" s="46">
        <v>1</v>
      </c>
      <c r="E478" s="46" t="s">
        <v>45</v>
      </c>
      <c r="F478" s="51">
        <f>L134</f>
        <v>92.178407018153393</v>
      </c>
      <c r="G478" s="52">
        <f>L135</f>
        <v>67.410912786635322</v>
      </c>
      <c r="H478" s="50">
        <f>L136</f>
        <v>10.595382803297998</v>
      </c>
      <c r="I478" s="50">
        <f>L137</f>
        <v>4.0509187279151941</v>
      </c>
      <c r="J478" s="50">
        <f>L138</f>
        <v>6.5444640753828036</v>
      </c>
      <c r="K478" s="56"/>
    </row>
    <row r="479" spans="4:20" x14ac:dyDescent="0.25">
      <c r="D479" s="46">
        <v>2</v>
      </c>
      <c r="E479" s="46" t="s">
        <v>46</v>
      </c>
      <c r="F479" s="51">
        <f>L147</f>
        <v>93.19255033810586</v>
      </c>
      <c r="G479" s="51">
        <f>L148</f>
        <v>68.922741654967197</v>
      </c>
      <c r="H479" s="49">
        <f>L149</f>
        <v>9.2907393895172099</v>
      </c>
      <c r="I479" s="49">
        <f>L150</f>
        <v>3.6599375734727801</v>
      </c>
      <c r="J479" s="49">
        <f>L151</f>
        <v>5.6308018160444284</v>
      </c>
      <c r="K479" s="56"/>
    </row>
    <row r="480" spans="4:20" x14ac:dyDescent="0.25">
      <c r="D480" s="46">
        <v>3</v>
      </c>
      <c r="E480" s="46" t="s">
        <v>47</v>
      </c>
      <c r="F480" s="51">
        <f>L160</f>
        <v>94.358590115825294</v>
      </c>
      <c r="G480" s="52">
        <f>L161</f>
        <v>70.712234381671536</v>
      </c>
      <c r="H480" s="50">
        <f>L162</f>
        <v>7.8131038247750126</v>
      </c>
      <c r="I480" s="50">
        <f>L163</f>
        <v>3.2172114875595548</v>
      </c>
      <c r="J480" s="50">
        <f>L164</f>
        <v>4.5958923372154583</v>
      </c>
      <c r="K480" s="56"/>
      <c r="L480" s="64"/>
      <c r="M480" s="64"/>
      <c r="N480" s="64"/>
      <c r="O480" s="64"/>
      <c r="P480" s="64"/>
      <c r="Q480" s="64"/>
      <c r="R480" s="64"/>
      <c r="S480" s="64"/>
      <c r="T480" s="64"/>
    </row>
    <row r="481" spans="4:11" x14ac:dyDescent="0.25">
      <c r="D481" s="46">
        <v>4</v>
      </c>
      <c r="E481" s="46" t="s">
        <v>48</v>
      </c>
      <c r="F481" s="51">
        <f>L173</f>
        <v>95.700747177197968</v>
      </c>
      <c r="G481" s="52">
        <f>L174</f>
        <v>72.801892231771163</v>
      </c>
      <c r="H481" s="50">
        <f>L175</f>
        <v>6.1977612871040169</v>
      </c>
      <c r="I481" s="50">
        <f>L176</f>
        <v>2.7329009728111751</v>
      </c>
      <c r="J481" s="50">
        <f>L177</f>
        <v>3.4648603142928414</v>
      </c>
      <c r="K481" s="56"/>
    </row>
    <row r="482" spans="4:11" ht="15.75" thickBot="1" x14ac:dyDescent="0.3">
      <c r="D482" s="46">
        <v>5</v>
      </c>
      <c r="E482" s="46" t="s">
        <v>49</v>
      </c>
      <c r="F482" s="51">
        <f>L186</f>
        <v>96.715514727325754</v>
      </c>
      <c r="G482" s="52">
        <f>L187</f>
        <v>74.437983544579041</v>
      </c>
      <c r="H482" s="50">
        <f>L188</f>
        <v>4.9882119030568015</v>
      </c>
      <c r="I482" s="50">
        <f>L189</f>
        <v>2.3704016056688402</v>
      </c>
      <c r="J482" s="50">
        <f>L190</f>
        <v>2.6178102973879618</v>
      </c>
      <c r="K482" s="56"/>
    </row>
    <row r="483" spans="4:11" ht="15" customHeight="1" x14ac:dyDescent="0.25">
      <c r="D483" s="124" t="str">
        <f>A193</f>
        <v>Simulation 3: Phosphine 0.1 eq, DCPEAC 1.2 eq, PhSih3 1.1 eq, Conc 0.4 M, yield of 70%</v>
      </c>
      <c r="E483" s="124"/>
      <c r="F483" s="124"/>
      <c r="G483" s="124"/>
      <c r="H483" s="124"/>
      <c r="I483" s="124"/>
      <c r="J483" s="124"/>
      <c r="K483" s="55"/>
    </row>
    <row r="484" spans="4:11" x14ac:dyDescent="0.25">
      <c r="D484" s="46">
        <v>1</v>
      </c>
      <c r="E484" s="46" t="s">
        <v>45</v>
      </c>
      <c r="F484" s="51">
        <f>L201</f>
        <v>92.178407018153393</v>
      </c>
      <c r="G484" s="52">
        <f>L202</f>
        <v>58.984548688305914</v>
      </c>
      <c r="H484" s="50">
        <f>L203</f>
        <v>19.588396432778058</v>
      </c>
      <c r="I484" s="50">
        <f>L204</f>
        <v>4.629621403331651</v>
      </c>
      <c r="J484" s="50">
        <f>L205</f>
        <v>14.958775029446409</v>
      </c>
      <c r="K484" s="56"/>
    </row>
    <row r="485" spans="4:11" x14ac:dyDescent="0.25">
      <c r="D485" s="46">
        <v>2</v>
      </c>
      <c r="E485" s="46" t="s">
        <v>46</v>
      </c>
      <c r="F485" s="51">
        <f>L214</f>
        <v>93.19255033810586</v>
      </c>
      <c r="G485" s="51">
        <f>L215</f>
        <v>60.307398948096299</v>
      </c>
      <c r="H485" s="49">
        <f>L216</f>
        <v>17.053189949213301</v>
      </c>
      <c r="I485" s="49">
        <f>L217</f>
        <v>4.1827857982546055</v>
      </c>
      <c r="J485" s="49">
        <f>L218</f>
        <v>12.870404150958693</v>
      </c>
      <c r="K485" s="56"/>
    </row>
    <row r="486" spans="4:11" x14ac:dyDescent="0.25">
      <c r="D486" s="46">
        <v>3</v>
      </c>
      <c r="E486" s="46" t="s">
        <v>47</v>
      </c>
      <c r="F486" s="51">
        <f>L227</f>
        <v>94.358590115825294</v>
      </c>
      <c r="G486" s="52">
        <f>L228</f>
        <v>61.873205083962588</v>
      </c>
      <c r="H486" s="50">
        <f>L229</f>
        <v>14.181709899417681</v>
      </c>
      <c r="I486" s="50">
        <f>L230</f>
        <v>3.6768131286394916</v>
      </c>
      <c r="J486" s="50">
        <f>L231</f>
        <v>10.50489677077819</v>
      </c>
      <c r="K486" s="56"/>
    </row>
    <row r="487" spans="4:11" x14ac:dyDescent="0.25">
      <c r="D487" s="46">
        <v>4</v>
      </c>
      <c r="E487" s="46" t="s">
        <v>48</v>
      </c>
      <c r="F487" s="51">
        <f>L240</f>
        <v>95.700747177197968</v>
      </c>
      <c r="G487" s="52">
        <f>L241</f>
        <v>63.701655702799762</v>
      </c>
      <c r="H487" s="50">
        <f>L242</f>
        <v>11.042996115882122</v>
      </c>
      <c r="I487" s="50">
        <f>L243</f>
        <v>3.1233153974984855</v>
      </c>
      <c r="J487" s="50">
        <f>L244</f>
        <v>7.9196807183836366</v>
      </c>
      <c r="K487" s="56"/>
    </row>
    <row r="488" spans="4:11" ht="15.75" thickBot="1" x14ac:dyDescent="0.3">
      <c r="D488" s="46">
        <v>5</v>
      </c>
      <c r="E488" s="46" t="s">
        <v>49</v>
      </c>
      <c r="F488" s="51">
        <f>L253</f>
        <v>96.715514727325754</v>
      </c>
      <c r="G488" s="52">
        <f>L254</f>
        <v>65.133235601506655</v>
      </c>
      <c r="H488" s="50">
        <f>L255</f>
        <v>8.6925968005083014</v>
      </c>
      <c r="I488" s="50">
        <f>L256</f>
        <v>2.7090304064786745</v>
      </c>
      <c r="J488" s="50">
        <f>L257</f>
        <v>5.9835663940296264</v>
      </c>
      <c r="K488" s="56"/>
    </row>
    <row r="489" spans="4:11" ht="15" customHeight="1" x14ac:dyDescent="0.25">
      <c r="D489" s="124" t="str">
        <f>A260</f>
        <v>Simulation 4: Phosphine 0.1 eq, DCPEAC 1.2 eq, PhSih3 1.1 eq, Conc 0.4 M, yield of 50%</v>
      </c>
      <c r="E489" s="124"/>
      <c r="F489" s="124"/>
      <c r="G489" s="124"/>
      <c r="H489" s="124"/>
      <c r="I489" s="124"/>
      <c r="J489" s="124"/>
      <c r="K489" s="55"/>
    </row>
    <row r="490" spans="4:11" x14ac:dyDescent="0.25">
      <c r="D490" s="46">
        <v>1</v>
      </c>
      <c r="E490" s="46" t="s">
        <v>45</v>
      </c>
      <c r="F490" s="51">
        <f>L268</f>
        <v>92.178407018153393</v>
      </c>
      <c r="G490" s="52">
        <f>L269</f>
        <v>42.131820491647083</v>
      </c>
      <c r="H490" s="50">
        <f>L270</f>
        <v>27.423755005889277</v>
      </c>
      <c r="I490" s="50">
        <f>L271</f>
        <v>6.4814699646643099</v>
      </c>
      <c r="J490" s="50">
        <f>L272</f>
        <v>20.94228504122497</v>
      </c>
      <c r="K490" s="56"/>
    </row>
    <row r="491" spans="4:11" x14ac:dyDescent="0.25">
      <c r="D491" s="46">
        <v>2</v>
      </c>
      <c r="E491" s="46" t="s">
        <v>46</v>
      </c>
      <c r="F491" s="51">
        <f>L281</f>
        <v>93.19255033810586</v>
      </c>
      <c r="G491" s="51">
        <f>L282</f>
        <v>43.076713534354504</v>
      </c>
      <c r="H491" s="49">
        <f>L283</f>
        <v>23.874465928898619</v>
      </c>
      <c r="I491" s="49">
        <f>L284</f>
        <v>5.8559001175564482</v>
      </c>
      <c r="J491" s="49">
        <f>L285</f>
        <v>18.018565811342171</v>
      </c>
      <c r="K491" s="56"/>
    </row>
    <row r="492" spans="4:11" x14ac:dyDescent="0.25">
      <c r="D492" s="46">
        <v>3</v>
      </c>
      <c r="E492" s="46" t="s">
        <v>47</v>
      </c>
      <c r="F492" s="51">
        <f>L294</f>
        <v>94.358590115825294</v>
      </c>
      <c r="G492" s="52">
        <f>L295</f>
        <v>44.195146488544715</v>
      </c>
      <c r="H492" s="50">
        <f>L296</f>
        <v>19.854393859184754</v>
      </c>
      <c r="I492" s="50">
        <f>L297</f>
        <v>5.1475383800952876</v>
      </c>
      <c r="J492" s="50">
        <f>L298</f>
        <v>14.706855479089464</v>
      </c>
      <c r="K492" s="56"/>
    </row>
    <row r="493" spans="4:11" x14ac:dyDescent="0.25">
      <c r="D493" s="46">
        <v>4</v>
      </c>
      <c r="E493" s="46" t="s">
        <v>48</v>
      </c>
      <c r="F493" s="51">
        <f>L307</f>
        <v>95.700747177197968</v>
      </c>
      <c r="G493" s="52">
        <f>L308</f>
        <v>45.501182644856968</v>
      </c>
      <c r="H493" s="50">
        <f>L309</f>
        <v>15.460194562234971</v>
      </c>
      <c r="I493" s="50">
        <f>L310</f>
        <v>4.3726415564978804</v>
      </c>
      <c r="J493" s="50">
        <f>L311</f>
        <v>11.087553005737092</v>
      </c>
      <c r="K493" s="56"/>
    </row>
    <row r="494" spans="4:11" ht="15.75" thickBot="1" x14ac:dyDescent="0.3">
      <c r="D494" s="46">
        <v>5</v>
      </c>
      <c r="E494" s="46" t="s">
        <v>49</v>
      </c>
      <c r="F494" s="51">
        <f>L320</f>
        <v>96.715514727325754</v>
      </c>
      <c r="G494" s="52">
        <f>L321</f>
        <v>46.523739715361899</v>
      </c>
      <c r="H494" s="50">
        <f>L322</f>
        <v>12.169635520711621</v>
      </c>
      <c r="I494" s="50">
        <f>L323</f>
        <v>3.7926425690701442</v>
      </c>
      <c r="J494" s="50">
        <f>L324</f>
        <v>8.3769929516414781</v>
      </c>
      <c r="K494" s="56"/>
    </row>
    <row r="495" spans="4:11" ht="15" customHeight="1" x14ac:dyDescent="0.25">
      <c r="D495" s="124" t="str">
        <f>A327</f>
        <v xml:space="preserve">Simulation 5: Phosphine 0.1 eq, DCPEAC 1.2 eq, PhSih3 1.1 eq, Scale x5, Conc 0.4 M, yield of 90% </v>
      </c>
      <c r="E495" s="124"/>
      <c r="F495" s="124"/>
      <c r="G495" s="124"/>
      <c r="H495" s="124"/>
      <c r="I495" s="124"/>
      <c r="J495" s="124"/>
      <c r="K495" s="55"/>
    </row>
    <row r="496" spans="4:11" x14ac:dyDescent="0.25">
      <c r="D496" s="46">
        <v>1</v>
      </c>
      <c r="E496" s="46" t="s">
        <v>45</v>
      </c>
      <c r="F496" s="51">
        <f>L335</f>
        <v>92.178407018153393</v>
      </c>
      <c r="G496" s="52">
        <f>L336</f>
        <v>75.837276884964766</v>
      </c>
      <c r="H496" s="50">
        <f>L337</f>
        <v>15.230285316943011</v>
      </c>
      <c r="I496" s="50">
        <f>L338</f>
        <v>3.6008166470357277</v>
      </c>
      <c r="J496" s="50">
        <f>L339</f>
        <v>11.629468669907283</v>
      </c>
      <c r="K496" s="56"/>
    </row>
    <row r="497" spans="4:11" x14ac:dyDescent="0.25">
      <c r="D497" s="46">
        <v>2</v>
      </c>
      <c r="E497" s="46" t="s">
        <v>46</v>
      </c>
      <c r="F497" s="51">
        <f>L348</f>
        <v>93.19255033810586</v>
      </c>
      <c r="G497" s="51">
        <f>L349</f>
        <v>77.538084361838116</v>
      </c>
      <c r="H497" s="49">
        <f>L350</f>
        <v>13.266678696309508</v>
      </c>
      <c r="I497" s="49">
        <f>L351</f>
        <v>3.2532778430869151</v>
      </c>
      <c r="J497" s="49">
        <f>L352</f>
        <v>10.013400853222594</v>
      </c>
      <c r="K497" s="56"/>
    </row>
    <row r="498" spans="4:11" x14ac:dyDescent="0.25">
      <c r="D498" s="46">
        <v>3</v>
      </c>
      <c r="E498" s="46" t="s">
        <v>47</v>
      </c>
      <c r="F498" s="51">
        <f>L361</f>
        <v>94.358590115825294</v>
      </c>
      <c r="G498" s="52">
        <f>L362</f>
        <v>79.551263679380469</v>
      </c>
      <c r="H498" s="50">
        <f>L363</f>
        <v>11.030068125663533</v>
      </c>
      <c r="I498" s="50">
        <f>L364</f>
        <v>2.8597435444973822</v>
      </c>
      <c r="J498" s="50">
        <f>L365</f>
        <v>8.1703245811661507</v>
      </c>
      <c r="K498" s="56"/>
    </row>
    <row r="499" spans="4:11" x14ac:dyDescent="0.25">
      <c r="D499" s="46">
        <v>4</v>
      </c>
      <c r="E499" s="46" t="s">
        <v>48</v>
      </c>
      <c r="F499" s="51">
        <f>L374</f>
        <v>95.700747177197968</v>
      </c>
      <c r="G499" s="52">
        <f>L375</f>
        <v>81.902128760742542</v>
      </c>
      <c r="H499" s="50">
        <f>L376</f>
        <v>8.5889969790194307</v>
      </c>
      <c r="I499" s="50">
        <f>L377</f>
        <v>2.4292453091654886</v>
      </c>
      <c r="J499" s="50">
        <f>L378</f>
        <v>6.1597516698539412</v>
      </c>
      <c r="K499" s="56"/>
    </row>
    <row r="500" spans="4:11" ht="15.75" thickBot="1" x14ac:dyDescent="0.3">
      <c r="D500" s="46">
        <v>5</v>
      </c>
      <c r="E500" s="46" t="s">
        <v>49</v>
      </c>
      <c r="F500" s="51">
        <f>L387</f>
        <v>96.715514727325754</v>
      </c>
      <c r="G500" s="52">
        <f>L388</f>
        <v>83.742731487651426</v>
      </c>
      <c r="H500" s="50">
        <f>L389</f>
        <v>6.760908622617567</v>
      </c>
      <c r="I500" s="50">
        <f>L390</f>
        <v>2.1070236494834131</v>
      </c>
      <c r="J500" s="50">
        <f>L391</f>
        <v>4.6538849731341534</v>
      </c>
      <c r="K500" s="56"/>
    </row>
    <row r="501" spans="4:11" ht="15" customHeight="1" x14ac:dyDescent="0.25">
      <c r="D501" s="124" t="str">
        <f>A394</f>
        <v>Simulation 6: Phosphine 0.1 eq, DCPEAC 1.2 eq, PhSih3 1.1 eq, Conc 0.8 M, yield of 90%</v>
      </c>
      <c r="E501" s="124"/>
      <c r="F501" s="124"/>
      <c r="G501" s="124"/>
      <c r="H501" s="124"/>
      <c r="I501" s="124"/>
      <c r="J501" s="124"/>
      <c r="K501" s="55"/>
    </row>
    <row r="502" spans="4:11" x14ac:dyDescent="0.25">
      <c r="D502" s="46">
        <v>1</v>
      </c>
      <c r="E502" s="46" t="s">
        <v>45</v>
      </c>
      <c r="F502" s="51">
        <f>L402</f>
        <v>92.178407018153393</v>
      </c>
      <c r="G502" s="52">
        <f>L403</f>
        <v>75.837276884964751</v>
      </c>
      <c r="H502" s="50">
        <f>L404</f>
        <v>9.4181180473759962</v>
      </c>
      <c r="I502" s="50">
        <f>L405</f>
        <v>3.6008166470357277</v>
      </c>
      <c r="J502" s="50">
        <f>L406</f>
        <v>5.817301400340269</v>
      </c>
      <c r="K502" s="56"/>
    </row>
    <row r="503" spans="4:11" x14ac:dyDescent="0.25">
      <c r="D503" s="46">
        <v>2</v>
      </c>
      <c r="E503" s="46" t="s">
        <v>46</v>
      </c>
      <c r="F503" s="51">
        <f>L415</f>
        <v>93.19255033810586</v>
      </c>
      <c r="G503" s="51">
        <f>L416</f>
        <v>77.538084361838116</v>
      </c>
      <c r="H503" s="49">
        <f>L417</f>
        <v>8.2584350129041866</v>
      </c>
      <c r="I503" s="49">
        <f>L418</f>
        <v>3.2532778430869156</v>
      </c>
      <c r="J503" s="49">
        <f>L419</f>
        <v>5.0051571698172692</v>
      </c>
      <c r="K503" s="56"/>
    </row>
    <row r="504" spans="4:11" x14ac:dyDescent="0.25">
      <c r="D504" s="46">
        <v>3</v>
      </c>
      <c r="E504" s="46" t="s">
        <v>47</v>
      </c>
      <c r="F504" s="51">
        <f>L428</f>
        <v>94.358590115825294</v>
      </c>
      <c r="G504" s="52">
        <f>L429</f>
        <v>79.551263679380483</v>
      </c>
      <c r="H504" s="50">
        <f>L430</f>
        <v>6.9449811775777883</v>
      </c>
      <c r="I504" s="50">
        <f>L431</f>
        <v>2.8597435444973822</v>
      </c>
      <c r="J504" s="50">
        <f>L432</f>
        <v>4.085237633080407</v>
      </c>
      <c r="K504" s="56"/>
    </row>
    <row r="505" spans="4:11" x14ac:dyDescent="0.25">
      <c r="D505" s="46">
        <v>4</v>
      </c>
      <c r="E505" s="46" t="s">
        <v>48</v>
      </c>
      <c r="F505" s="51">
        <f>L441</f>
        <v>95.700747177197968</v>
      </c>
      <c r="G505" s="52">
        <f>L442</f>
        <v>81.902128760742556</v>
      </c>
      <c r="H505" s="50">
        <f>L443</f>
        <v>5.5091211440924592</v>
      </c>
      <c r="I505" s="50">
        <f>L444</f>
        <v>2.4292453091654886</v>
      </c>
      <c r="J505" s="50">
        <f>L445</f>
        <v>3.0798758349269701</v>
      </c>
      <c r="K505" s="56"/>
    </row>
    <row r="506" spans="4:11" ht="15.75" thickBot="1" x14ac:dyDescent="0.3">
      <c r="D506" s="46">
        <v>5</v>
      </c>
      <c r="E506" s="46" t="s">
        <v>49</v>
      </c>
      <c r="F506" s="51">
        <f>L454</f>
        <v>96.715514727325754</v>
      </c>
      <c r="G506" s="52">
        <f>L455</f>
        <v>83.742731487651426</v>
      </c>
      <c r="H506" s="50">
        <f>L456</f>
        <v>4.4339661360504907</v>
      </c>
      <c r="I506" s="50">
        <f>L457</f>
        <v>2.1070236494834136</v>
      </c>
      <c r="J506" s="50">
        <f>L458</f>
        <v>2.3269424865670771</v>
      </c>
      <c r="K506" s="56"/>
    </row>
    <row r="507" spans="4:11" ht="15" customHeight="1" x14ac:dyDescent="0.25">
      <c r="D507" s="124"/>
      <c r="E507" s="124"/>
      <c r="F507" s="124"/>
      <c r="G507" s="124"/>
      <c r="H507" s="124"/>
      <c r="I507" s="124"/>
      <c r="J507" s="124"/>
      <c r="K507" s="55"/>
    </row>
    <row r="508" spans="4:11" x14ac:dyDescent="0.25">
      <c r="D508" s="46"/>
      <c r="E508" s="46"/>
      <c r="F508" s="51"/>
      <c r="G508" s="52"/>
      <c r="H508" s="50"/>
      <c r="I508" s="50"/>
      <c r="J508" s="50"/>
      <c r="K508" s="56"/>
    </row>
    <row r="509" spans="4:11" x14ac:dyDescent="0.25">
      <c r="D509" s="46"/>
      <c r="E509" s="46"/>
      <c r="F509" s="51"/>
      <c r="G509" s="51"/>
      <c r="H509" s="49"/>
      <c r="I509" s="49"/>
      <c r="J509" s="49"/>
      <c r="K509" s="56"/>
    </row>
    <row r="510" spans="4:11" x14ac:dyDescent="0.25">
      <c r="D510" s="46"/>
      <c r="E510" s="46"/>
      <c r="F510" s="51"/>
      <c r="G510" s="52"/>
      <c r="H510" s="50"/>
      <c r="I510" s="50"/>
      <c r="J510" s="50"/>
      <c r="K510" s="56"/>
    </row>
    <row r="511" spans="4:11" x14ac:dyDescent="0.25">
      <c r="D511" s="46"/>
      <c r="E511" s="46"/>
      <c r="F511" s="51"/>
      <c r="G511" s="52"/>
      <c r="H511" s="50"/>
      <c r="I511" s="50"/>
      <c r="J511" s="50"/>
      <c r="K511" s="56"/>
    </row>
    <row r="512" spans="4:11" x14ac:dyDescent="0.25">
      <c r="D512" s="46"/>
      <c r="E512" s="46"/>
      <c r="F512" s="51"/>
      <c r="G512" s="52"/>
      <c r="H512" s="50"/>
      <c r="I512" s="50"/>
      <c r="J512" s="50"/>
      <c r="K512" s="56"/>
    </row>
    <row r="513" spans="11:11" x14ac:dyDescent="0.25">
      <c r="K513" s="53"/>
    </row>
  </sheetData>
  <mergeCells count="12">
    <mergeCell ref="I3:O15"/>
    <mergeCell ref="D495:J495"/>
    <mergeCell ref="D501:J501"/>
    <mergeCell ref="D507:J507"/>
    <mergeCell ref="D469:E469"/>
    <mergeCell ref="D470:E470"/>
    <mergeCell ref="D489:J489"/>
    <mergeCell ref="D467:D468"/>
    <mergeCell ref="E467:E468"/>
    <mergeCell ref="D471:J471"/>
    <mergeCell ref="D477:J477"/>
    <mergeCell ref="D483:J48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7171" r:id="rId4">
          <objectPr defaultSize="0" autoPict="0" altText="" r:id="rId5">
            <anchor moveWithCells="1" sizeWithCells="1">
              <from>
                <xdr:col>10</xdr:col>
                <xdr:colOff>704850</xdr:colOff>
                <xdr:row>467</xdr:row>
                <xdr:rowOff>123825</xdr:rowOff>
              </from>
              <to>
                <xdr:col>21</xdr:col>
                <xdr:colOff>333375</xdr:colOff>
                <xdr:row>479</xdr:row>
                <xdr:rowOff>85725</xdr:rowOff>
              </to>
            </anchor>
          </objectPr>
        </oleObject>
      </mc:Choice>
      <mc:Fallback>
        <oleObject progId="ChemDraw.Document.6.0" shapeId="7171" r:id="rId4"/>
      </mc:Fallback>
    </mc:AlternateContent>
    <mc:AlternateContent xmlns:mc="http://schemas.openxmlformats.org/markup-compatibility/2006">
      <mc:Choice Requires="x14">
        <oleObject progId="ChemDraw.Document.6.0" shapeId="7173" r:id="rId6">
          <objectPr defaultSize="0" autoPict="0" r:id="rId7">
            <anchor moveWithCells="1">
              <from>
                <xdr:col>2</xdr:col>
                <xdr:colOff>28575</xdr:colOff>
                <xdr:row>2</xdr:row>
                <xdr:rowOff>180975</xdr:rowOff>
              </from>
              <to>
                <xdr:col>6</xdr:col>
                <xdr:colOff>523875</xdr:colOff>
                <xdr:row>15</xdr:row>
                <xdr:rowOff>85725</xdr:rowOff>
              </to>
            </anchor>
          </objectPr>
        </oleObject>
      </mc:Choice>
      <mc:Fallback>
        <oleObject progId="ChemDraw.Document.6.0" shapeId="7173" r:id="rId6"/>
      </mc:Fallback>
    </mc:AlternateContent>
    <mc:AlternateContent xmlns:mc="http://schemas.openxmlformats.org/markup-compatibility/2006">
      <mc:Choice Requires="x14">
        <oleObject progId="ChemDraw.Document.6.0" shapeId="7176" r:id="rId8">
          <objectPr defaultSize="0" autoPict="0" r:id="rId9">
            <anchor moveWithCells="1">
              <from>
                <xdr:col>2</xdr:col>
                <xdr:colOff>9525</xdr:colOff>
                <xdr:row>31</xdr:row>
                <xdr:rowOff>38100</xdr:rowOff>
              </from>
              <to>
                <xdr:col>6</xdr:col>
                <xdr:colOff>504825</xdr:colOff>
                <xdr:row>43</xdr:row>
                <xdr:rowOff>133350</xdr:rowOff>
              </to>
            </anchor>
          </objectPr>
        </oleObject>
      </mc:Choice>
      <mc:Fallback>
        <oleObject progId="ChemDraw.Document.6.0" shapeId="7176" r:id="rId8"/>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V545"/>
  <sheetViews>
    <sheetView tabSelected="1" zoomScale="55" zoomScaleNormal="55" workbookViewId="0">
      <selection activeCell="K3" sqref="K3:T16"/>
    </sheetView>
  </sheetViews>
  <sheetFormatPr defaultColWidth="8.85546875" defaultRowHeight="15" x14ac:dyDescent="0.25"/>
  <cols>
    <col min="1" max="1" width="12" customWidth="1"/>
    <col min="2" max="2" width="1.7109375" customWidth="1"/>
    <col min="3" max="3" width="51.85546875" customWidth="1"/>
    <col min="4" max="4" width="10.140625" style="69" customWidth="1"/>
    <col min="5" max="5" width="19.85546875" style="69" bestFit="1" customWidth="1"/>
    <col min="6" max="6" width="8.85546875" style="69"/>
    <col min="7" max="7" width="12.5703125" bestFit="1" customWidth="1"/>
    <col min="8" max="8" width="12.42578125" customWidth="1"/>
    <col min="9" max="9" width="9.7109375" customWidth="1"/>
    <col min="10" max="10" width="16.5703125" customWidth="1"/>
    <col min="11" max="11" width="18.85546875" customWidth="1"/>
    <col min="12" max="12" width="9.7109375" customWidth="1"/>
    <col min="13" max="13" width="11.7109375" customWidth="1"/>
    <col min="14" max="14" width="10.140625" customWidth="1"/>
    <col min="15" max="15" width="11" customWidth="1"/>
    <col min="16" max="16" width="9.85546875" customWidth="1"/>
    <col min="17" max="17" width="12.140625" bestFit="1" customWidth="1"/>
    <col min="18" max="18" width="10.140625" customWidth="1"/>
    <col min="19" max="19" width="11.7109375" customWidth="1"/>
    <col min="20" max="20" width="15" customWidth="1"/>
    <col min="21" max="21" width="10.28515625" customWidth="1"/>
    <col min="22" max="22" width="12.140625" customWidth="1"/>
  </cols>
  <sheetData>
    <row r="1" spans="1:20" s="41" customFormat="1" x14ac:dyDescent="0.25">
      <c r="A1" s="40" t="s">
        <v>88</v>
      </c>
      <c r="D1" s="42"/>
      <c r="E1" s="42"/>
      <c r="F1" s="42"/>
    </row>
    <row r="2" spans="1:20" s="39" customFormat="1" ht="21" x14ac:dyDescent="0.35">
      <c r="A2" s="70"/>
      <c r="B2" s="75"/>
      <c r="C2" s="76" t="s">
        <v>100</v>
      </c>
      <c r="D2" s="71"/>
      <c r="E2" s="71"/>
      <c r="F2" s="71"/>
    </row>
    <row r="3" spans="1:20" s="39" customFormat="1" x14ac:dyDescent="0.25">
      <c r="A3" s="70"/>
      <c r="D3" s="71"/>
      <c r="E3" s="71"/>
      <c r="F3" s="71"/>
      <c r="K3" s="131" t="s">
        <v>140</v>
      </c>
      <c r="L3" s="132"/>
      <c r="M3" s="132"/>
      <c r="N3" s="132"/>
      <c r="O3" s="132"/>
      <c r="P3" s="132"/>
      <c r="Q3" s="132"/>
      <c r="R3" s="132"/>
      <c r="S3" s="132"/>
      <c r="T3" s="132"/>
    </row>
    <row r="4" spans="1:20" s="39" customFormat="1" x14ac:dyDescent="0.25">
      <c r="A4" s="70"/>
      <c r="C4" s="100"/>
      <c r="D4" s="100"/>
      <c r="E4" s="100"/>
      <c r="F4" s="100"/>
      <c r="G4" s="100"/>
      <c r="H4" s="100"/>
      <c r="I4" s="100"/>
      <c r="J4" s="100"/>
      <c r="K4" s="132"/>
      <c r="L4" s="132"/>
      <c r="M4" s="132"/>
      <c r="N4" s="132"/>
      <c r="O4" s="132"/>
      <c r="P4" s="132"/>
      <c r="Q4" s="132"/>
      <c r="R4" s="132"/>
      <c r="S4" s="132"/>
      <c r="T4" s="132"/>
    </row>
    <row r="5" spans="1:20" s="39" customFormat="1" x14ac:dyDescent="0.25">
      <c r="A5" s="70"/>
      <c r="C5" s="100"/>
      <c r="D5" s="100"/>
      <c r="E5" s="100"/>
      <c r="F5" s="100"/>
      <c r="G5" s="100"/>
      <c r="H5" s="100"/>
      <c r="I5" s="100"/>
      <c r="J5" s="100"/>
      <c r="K5" s="132"/>
      <c r="L5" s="132"/>
      <c r="M5" s="132"/>
      <c r="N5" s="132"/>
      <c r="O5" s="132"/>
      <c r="P5" s="132"/>
      <c r="Q5" s="132"/>
      <c r="R5" s="132"/>
      <c r="S5" s="132"/>
      <c r="T5" s="132"/>
    </row>
    <row r="6" spans="1:20" s="39" customFormat="1" x14ac:dyDescent="0.25">
      <c r="A6" s="70"/>
      <c r="C6" s="100"/>
      <c r="D6" s="100"/>
      <c r="E6" s="100"/>
      <c r="F6" s="100"/>
      <c r="G6" s="100"/>
      <c r="H6" s="100"/>
      <c r="I6" s="100"/>
      <c r="J6" s="100"/>
      <c r="K6" s="132"/>
      <c r="L6" s="132"/>
      <c r="M6" s="132"/>
      <c r="N6" s="132"/>
      <c r="O6" s="132"/>
      <c r="P6" s="132"/>
      <c r="Q6" s="132"/>
      <c r="R6" s="132"/>
      <c r="S6" s="132"/>
      <c r="T6" s="132"/>
    </row>
    <row r="7" spans="1:20" s="39" customFormat="1" x14ac:dyDescent="0.25">
      <c r="A7" s="70"/>
      <c r="C7" s="100"/>
      <c r="D7" s="100"/>
      <c r="E7" s="100"/>
      <c r="F7" s="100"/>
      <c r="G7" s="100"/>
      <c r="H7" s="100"/>
      <c r="I7" s="100"/>
      <c r="J7" s="100"/>
      <c r="K7" s="132"/>
      <c r="L7" s="132"/>
      <c r="M7" s="132"/>
      <c r="N7" s="132"/>
      <c r="O7" s="132"/>
      <c r="P7" s="132"/>
      <c r="Q7" s="132"/>
      <c r="R7" s="132"/>
      <c r="S7" s="132"/>
      <c r="T7" s="132"/>
    </row>
    <row r="8" spans="1:20" s="39" customFormat="1" x14ac:dyDescent="0.25">
      <c r="A8" s="70"/>
      <c r="C8" s="100"/>
      <c r="D8" s="100"/>
      <c r="E8" s="100"/>
      <c r="F8" s="100"/>
      <c r="G8" s="100"/>
      <c r="H8" s="100"/>
      <c r="I8" s="100"/>
      <c r="J8" s="100"/>
      <c r="K8" s="132"/>
      <c r="L8" s="132"/>
      <c r="M8" s="132"/>
      <c r="N8" s="132"/>
      <c r="O8" s="132"/>
      <c r="P8" s="132"/>
      <c r="Q8" s="132"/>
      <c r="R8" s="132"/>
      <c r="S8" s="132"/>
      <c r="T8" s="132"/>
    </row>
    <row r="9" spans="1:20" s="39" customFormat="1" x14ac:dyDescent="0.25">
      <c r="A9" s="70"/>
      <c r="C9" s="100"/>
      <c r="D9" s="100"/>
      <c r="E9" s="100"/>
      <c r="F9" s="100"/>
      <c r="G9" s="100"/>
      <c r="H9" s="100"/>
      <c r="I9" s="100"/>
      <c r="J9" s="100"/>
      <c r="K9" s="132"/>
      <c r="L9" s="132"/>
      <c r="M9" s="132"/>
      <c r="N9" s="132"/>
      <c r="O9" s="132"/>
      <c r="P9" s="132"/>
      <c r="Q9" s="132"/>
      <c r="R9" s="132"/>
      <c r="S9" s="132"/>
      <c r="T9" s="132"/>
    </row>
    <row r="10" spans="1:20" s="39" customFormat="1" x14ac:dyDescent="0.25">
      <c r="A10" s="70"/>
      <c r="C10" s="100"/>
      <c r="D10" s="100"/>
      <c r="E10" s="100"/>
      <c r="F10" s="100"/>
      <c r="G10" s="100"/>
      <c r="H10" s="100"/>
      <c r="I10" s="100"/>
      <c r="J10" s="100"/>
      <c r="K10" s="132"/>
      <c r="L10" s="132"/>
      <c r="M10" s="132"/>
      <c r="N10" s="132"/>
      <c r="O10" s="132"/>
      <c r="P10" s="132"/>
      <c r="Q10" s="132"/>
      <c r="R10" s="132"/>
      <c r="S10" s="132"/>
      <c r="T10" s="132"/>
    </row>
    <row r="11" spans="1:20" s="39" customFormat="1" x14ac:dyDescent="0.25">
      <c r="A11" s="70"/>
      <c r="C11" s="100"/>
      <c r="D11" s="100"/>
      <c r="E11" s="100"/>
      <c r="F11" s="100"/>
      <c r="G11" s="100"/>
      <c r="H11" s="100"/>
      <c r="I11" s="100"/>
      <c r="J11" s="100"/>
      <c r="K11" s="132"/>
      <c r="L11" s="132"/>
      <c r="M11" s="132"/>
      <c r="N11" s="132"/>
      <c r="O11" s="132"/>
      <c r="P11" s="132"/>
      <c r="Q11" s="132"/>
      <c r="R11" s="132"/>
      <c r="S11" s="132"/>
      <c r="T11" s="132"/>
    </row>
    <row r="12" spans="1:20" s="39" customFormat="1" x14ac:dyDescent="0.25">
      <c r="A12" s="70"/>
      <c r="C12" s="100"/>
      <c r="D12" s="100"/>
      <c r="E12" s="100"/>
      <c r="F12" s="100"/>
      <c r="G12" s="100"/>
      <c r="H12" s="100"/>
      <c r="I12" s="100"/>
      <c r="J12" s="100"/>
      <c r="K12" s="132"/>
      <c r="L12" s="132"/>
      <c r="M12" s="132"/>
      <c r="N12" s="132"/>
      <c r="O12" s="132"/>
      <c r="P12" s="132"/>
      <c r="Q12" s="132"/>
      <c r="R12" s="132"/>
      <c r="S12" s="132"/>
      <c r="T12" s="132"/>
    </row>
    <row r="13" spans="1:20" s="39" customFormat="1" x14ac:dyDescent="0.25">
      <c r="A13" s="70"/>
      <c r="C13" s="100"/>
      <c r="D13" s="100"/>
      <c r="E13" s="100"/>
      <c r="F13" s="100"/>
      <c r="G13" s="100"/>
      <c r="H13" s="100"/>
      <c r="I13" s="100"/>
      <c r="J13" s="100"/>
      <c r="K13" s="132"/>
      <c r="L13" s="132"/>
      <c r="M13" s="132"/>
      <c r="N13" s="132"/>
      <c r="O13" s="132"/>
      <c r="P13" s="132"/>
      <c r="Q13" s="132"/>
      <c r="R13" s="132"/>
      <c r="S13" s="132"/>
      <c r="T13" s="132"/>
    </row>
    <row r="14" spans="1:20" s="39" customFormat="1" x14ac:dyDescent="0.25">
      <c r="A14" s="70"/>
      <c r="C14" s="100"/>
      <c r="D14" s="100"/>
      <c r="E14" s="100"/>
      <c r="F14" s="100"/>
      <c r="G14" s="100"/>
      <c r="H14" s="100"/>
      <c r="I14" s="100"/>
      <c r="J14" s="100"/>
      <c r="K14" s="132"/>
      <c r="L14" s="132"/>
      <c r="M14" s="132"/>
      <c r="N14" s="132"/>
      <c r="O14" s="132"/>
      <c r="P14" s="132"/>
      <c r="Q14" s="132"/>
      <c r="R14" s="132"/>
      <c r="S14" s="132"/>
      <c r="T14" s="132"/>
    </row>
    <row r="15" spans="1:20" s="39" customFormat="1" x14ac:dyDescent="0.25">
      <c r="A15" s="70"/>
      <c r="D15" s="71"/>
      <c r="E15" s="71"/>
      <c r="F15" s="71"/>
      <c r="K15" s="132"/>
      <c r="L15" s="132"/>
      <c r="M15" s="132"/>
      <c r="N15" s="132"/>
      <c r="O15" s="132"/>
      <c r="P15" s="132"/>
      <c r="Q15" s="132"/>
      <c r="R15" s="132"/>
      <c r="S15" s="132"/>
      <c r="T15" s="132"/>
    </row>
    <row r="16" spans="1:20" s="39" customFormat="1" x14ac:dyDescent="0.25">
      <c r="A16" s="70"/>
      <c r="D16" s="71"/>
      <c r="E16" s="71"/>
      <c r="F16" s="71"/>
      <c r="K16" s="132"/>
      <c r="L16" s="132"/>
      <c r="M16" s="132"/>
      <c r="N16" s="132"/>
      <c r="O16" s="132"/>
      <c r="P16" s="132"/>
      <c r="Q16" s="132"/>
      <c r="R16" s="132"/>
      <c r="S16" s="132"/>
      <c r="T16" s="132"/>
    </row>
    <row r="17" spans="1:22" x14ac:dyDescent="0.25">
      <c r="B17" s="5"/>
      <c r="C17" s="8" t="s">
        <v>26</v>
      </c>
      <c r="K17" s="112"/>
    </row>
    <row r="18" spans="1:22" ht="32.25" x14ac:dyDescent="0.25">
      <c r="C18" s="23" t="s">
        <v>13</v>
      </c>
      <c r="D18" s="26" t="s">
        <v>21</v>
      </c>
      <c r="E18" s="26" t="s">
        <v>32</v>
      </c>
      <c r="F18" s="23" t="s">
        <v>12</v>
      </c>
      <c r="G18" s="23" t="s">
        <v>15</v>
      </c>
      <c r="H18" s="24" t="s">
        <v>1</v>
      </c>
      <c r="I18" s="25" t="s">
        <v>25</v>
      </c>
      <c r="J18" s="23" t="s">
        <v>2</v>
      </c>
      <c r="K18" s="116" t="s">
        <v>32</v>
      </c>
      <c r="L18" s="26" t="s">
        <v>22</v>
      </c>
      <c r="M18" s="25" t="s">
        <v>7</v>
      </c>
      <c r="N18" s="25" t="s">
        <v>16</v>
      </c>
      <c r="O18" s="25" t="s">
        <v>17</v>
      </c>
      <c r="P18" s="25" t="s">
        <v>18</v>
      </c>
      <c r="Q18" s="26" t="s">
        <v>9</v>
      </c>
      <c r="R18" s="26" t="s">
        <v>23</v>
      </c>
      <c r="S18" s="25" t="s">
        <v>8</v>
      </c>
      <c r="T18" s="25" t="s">
        <v>19</v>
      </c>
      <c r="U18" s="25" t="s">
        <v>20</v>
      </c>
      <c r="V18" s="25" t="s">
        <v>24</v>
      </c>
    </row>
    <row r="19" spans="1:22" x14ac:dyDescent="0.25">
      <c r="C19" s="121" t="s">
        <v>106</v>
      </c>
      <c r="D19" s="34">
        <v>6.9000000000000006E-2</v>
      </c>
      <c r="E19" s="10">
        <v>138.16999999999999</v>
      </c>
      <c r="F19" s="10">
        <v>1</v>
      </c>
      <c r="G19" s="97">
        <f>D19/E19</f>
        <v>4.9938481580661515E-4</v>
      </c>
      <c r="H19" s="9" t="s">
        <v>36</v>
      </c>
      <c r="I19" s="78">
        <v>1.2500000000000001E-2</v>
      </c>
      <c r="J19" s="10" t="s">
        <v>103</v>
      </c>
      <c r="K19" s="114">
        <v>108.21</v>
      </c>
      <c r="L19" s="99">
        <f>(G19*1.1)*K19</f>
        <v>5.9442274010277206E-2</v>
      </c>
      <c r="M19" s="9" t="s">
        <v>30</v>
      </c>
      <c r="N19" s="9">
        <v>3</v>
      </c>
      <c r="O19" s="9">
        <v>0.88900000000000001</v>
      </c>
      <c r="P19" s="13">
        <f>N19*O19</f>
        <v>2.6669999999999998</v>
      </c>
      <c r="Q19" s="10"/>
      <c r="R19" s="10"/>
      <c r="S19" s="9"/>
      <c r="T19" s="9"/>
      <c r="U19" s="9"/>
      <c r="V19" s="13">
        <f>T19*U19</f>
        <v>0</v>
      </c>
    </row>
    <row r="20" spans="1:22" x14ac:dyDescent="0.25">
      <c r="C20" s="10" t="s">
        <v>93</v>
      </c>
      <c r="D20" s="34">
        <f>E20*G20</f>
        <v>0.12518578562640229</v>
      </c>
      <c r="E20" s="10">
        <v>167.12</v>
      </c>
      <c r="F20" s="10">
        <v>1.5</v>
      </c>
      <c r="G20" s="97">
        <f>G19*F20</f>
        <v>7.4907722370992267E-4</v>
      </c>
      <c r="H20" s="1" t="s">
        <v>102</v>
      </c>
      <c r="I20" s="106">
        <f>(G19*0.1)*180.19</f>
        <v>8.9984149960193986E-3</v>
      </c>
      <c r="J20" s="10"/>
      <c r="K20" s="114"/>
      <c r="L20" s="99"/>
      <c r="M20" s="1"/>
      <c r="N20" s="3"/>
      <c r="O20" s="3"/>
      <c r="P20" s="13"/>
      <c r="Q20" s="10"/>
      <c r="R20" s="10"/>
      <c r="S20" s="9"/>
      <c r="T20" s="9"/>
      <c r="U20" s="9"/>
      <c r="V20" s="13">
        <f>T20*U20</f>
        <v>0</v>
      </c>
    </row>
    <row r="21" spans="1:22" x14ac:dyDescent="0.25">
      <c r="C21" s="10"/>
      <c r="D21" s="34"/>
      <c r="E21" s="10"/>
      <c r="F21" s="10"/>
      <c r="G21" s="97"/>
      <c r="H21" s="1" t="s">
        <v>95</v>
      </c>
      <c r="I21" s="106">
        <f>G19*0.1*568.37</f>
        <v>2.8383534776000589E-2</v>
      </c>
      <c r="J21" s="10"/>
      <c r="K21" s="10"/>
      <c r="L21" s="99"/>
      <c r="M21" s="1"/>
      <c r="N21" s="3"/>
      <c r="O21" s="3"/>
      <c r="P21" s="13"/>
      <c r="Q21" s="10"/>
      <c r="R21" s="10"/>
      <c r="S21" s="9"/>
      <c r="T21" s="9"/>
      <c r="U21" s="9"/>
      <c r="V21" s="13"/>
    </row>
    <row r="22" spans="1:22" x14ac:dyDescent="0.25">
      <c r="C22" s="72" t="s">
        <v>4</v>
      </c>
      <c r="D22" s="72">
        <f>SUM(D19:D20)</f>
        <v>0.19418578562640229</v>
      </c>
      <c r="E22" s="32">
        <f>SUM(E19:E20)</f>
        <v>305.28999999999996</v>
      </c>
      <c r="F22" s="72"/>
      <c r="G22" s="104">
        <f>SUM(G19:G20)</f>
        <v>1.2484620395165377E-3</v>
      </c>
      <c r="I22" s="118">
        <f>SUM(I19:I21)</f>
        <v>4.9881949772019984E-2</v>
      </c>
      <c r="L22" s="105">
        <f>SUM(L19:L21)</f>
        <v>5.9442274010277206E-2</v>
      </c>
      <c r="P22" s="32">
        <f>SUM(P19:P20)</f>
        <v>2.6669999999999998</v>
      </c>
      <c r="R22" s="32">
        <f>SUM(R19:R20)</f>
        <v>0</v>
      </c>
      <c r="V22" s="32">
        <f>SUM(V19:V20)</f>
        <v>0</v>
      </c>
    </row>
    <row r="23" spans="1:22" x14ac:dyDescent="0.25">
      <c r="C23" s="5"/>
      <c r="D23" s="4"/>
      <c r="E23" s="4"/>
      <c r="F23" s="4"/>
      <c r="G23" s="5"/>
      <c r="H23" s="5"/>
      <c r="I23" s="5"/>
      <c r="M23" s="5"/>
      <c r="N23" s="5"/>
      <c r="O23" s="5"/>
      <c r="P23" s="5"/>
      <c r="Q23" s="5"/>
      <c r="R23" s="5"/>
      <c r="S23" s="5"/>
      <c r="T23" s="5"/>
      <c r="U23" s="5"/>
      <c r="V23" s="5"/>
    </row>
    <row r="24" spans="1:22" x14ac:dyDescent="0.25">
      <c r="C24" s="5"/>
      <c r="D24" s="4"/>
      <c r="E24" s="4"/>
      <c r="F24" s="4"/>
      <c r="G24" s="5"/>
      <c r="H24" s="5"/>
      <c r="K24" s="14" t="s">
        <v>56</v>
      </c>
      <c r="L24" s="66">
        <f>(T26/G19)*100</f>
        <v>63</v>
      </c>
      <c r="O24" s="5"/>
      <c r="P24" s="5"/>
      <c r="Q24" s="5"/>
      <c r="R24" s="5"/>
      <c r="S24" s="5"/>
    </row>
    <row r="25" spans="1:22" x14ac:dyDescent="0.25">
      <c r="C25" s="5"/>
      <c r="D25" s="4"/>
      <c r="E25" s="4"/>
      <c r="F25" s="4"/>
      <c r="G25" s="5"/>
      <c r="H25" s="5"/>
      <c r="K25" s="7" t="s">
        <v>57</v>
      </c>
      <c r="L25" s="65">
        <f>(S26/(E22)*100)</f>
        <v>94.097415572079015</v>
      </c>
      <c r="R25" s="6" t="s">
        <v>10</v>
      </c>
      <c r="S25" s="6" t="s">
        <v>11</v>
      </c>
      <c r="T25" s="6" t="s">
        <v>0</v>
      </c>
    </row>
    <row r="26" spans="1:22" x14ac:dyDescent="0.25">
      <c r="C26" s="5"/>
      <c r="D26" s="4"/>
      <c r="E26" s="4"/>
      <c r="F26" s="4"/>
      <c r="G26" s="5"/>
      <c r="H26" s="5"/>
      <c r="K26" s="14" t="s">
        <v>58</v>
      </c>
      <c r="L26" s="66">
        <f>(R26/D22)*100</f>
        <v>46.542394239423942</v>
      </c>
      <c r="P26" s="5"/>
      <c r="Q26" s="6" t="s">
        <v>3</v>
      </c>
      <c r="R26" s="11">
        <f>S26*T26</f>
        <v>9.0378713903162794E-2</v>
      </c>
      <c r="S26" s="11">
        <v>287.27</v>
      </c>
      <c r="T26" s="101">
        <f>G19*0.63</f>
        <v>3.1461243395816755E-4</v>
      </c>
    </row>
    <row r="27" spans="1:22" ht="17.25" x14ac:dyDescent="0.25">
      <c r="C27" s="5"/>
      <c r="D27" s="4"/>
      <c r="E27" s="4"/>
      <c r="F27" s="4"/>
      <c r="G27" s="5"/>
      <c r="H27" s="5"/>
      <c r="K27" s="7" t="s">
        <v>59</v>
      </c>
      <c r="L27" s="16">
        <f>(D22+I22+L22+P22+R22+V22)/R26</f>
        <v>32.867363133663119</v>
      </c>
      <c r="O27" s="5"/>
      <c r="P27" s="5"/>
      <c r="S27" s="69"/>
      <c r="T27" s="4"/>
    </row>
    <row r="28" spans="1:22" ht="17.25" x14ac:dyDescent="0.25">
      <c r="C28" s="5"/>
      <c r="D28" s="4"/>
      <c r="E28" s="4"/>
      <c r="F28" s="4"/>
      <c r="G28" s="5"/>
      <c r="H28" s="5"/>
      <c r="I28" s="5"/>
      <c r="K28" s="17" t="s">
        <v>60</v>
      </c>
      <c r="L28" s="18">
        <f>(D22+I22+L22)/R26</f>
        <v>3.3582023498796234</v>
      </c>
      <c r="O28" s="5"/>
      <c r="P28" s="5"/>
      <c r="S28" s="5"/>
    </row>
    <row r="29" spans="1:22" ht="17.25" x14ac:dyDescent="0.25">
      <c r="C29" s="5"/>
      <c r="D29" s="4"/>
      <c r="E29" s="4"/>
      <c r="F29" s="4"/>
      <c r="G29" s="5"/>
      <c r="H29" s="5"/>
      <c r="I29" s="5"/>
      <c r="K29" s="19" t="s">
        <v>61</v>
      </c>
      <c r="L29" s="20">
        <f>(P22+V22)/R26</f>
        <v>29.509160783783496</v>
      </c>
      <c r="M29" s="5"/>
      <c r="N29" s="17" t="s">
        <v>131</v>
      </c>
      <c r="O29" s="74">
        <f>G19/N19*1000</f>
        <v>0.16646160526887172</v>
      </c>
      <c r="P29" s="5"/>
      <c r="U29" s="5"/>
      <c r="V29" s="5"/>
    </row>
    <row r="30" spans="1:22" x14ac:dyDescent="0.25">
      <c r="C30" s="5"/>
      <c r="D30" s="4"/>
      <c r="E30" s="4"/>
      <c r="F30" s="4"/>
      <c r="G30" s="5"/>
      <c r="H30" s="5"/>
      <c r="I30" s="5"/>
      <c r="K30" s="79"/>
      <c r="L30" s="80"/>
      <c r="M30" s="81"/>
      <c r="N30" s="82"/>
      <c r="O30" s="83"/>
      <c r="P30" s="81"/>
      <c r="U30" s="5"/>
      <c r="V30" s="5"/>
    </row>
    <row r="31" spans="1:22" s="84" customFormat="1" x14ac:dyDescent="0.25">
      <c r="A31" s="91" t="s">
        <v>107</v>
      </c>
      <c r="C31" s="85"/>
      <c r="D31" s="86"/>
      <c r="E31" s="86"/>
      <c r="F31" s="86"/>
      <c r="G31" s="85"/>
      <c r="H31" s="85"/>
      <c r="I31" s="85"/>
      <c r="K31" s="87"/>
      <c r="L31" s="88"/>
      <c r="M31" s="85"/>
      <c r="N31" s="89"/>
      <c r="O31" s="90"/>
      <c r="P31" s="85"/>
      <c r="U31" s="85"/>
      <c r="V31" s="85"/>
    </row>
    <row r="32" spans="1:22" s="39" customFormat="1" x14ac:dyDescent="0.25">
      <c r="A32" s="70"/>
      <c r="D32" s="71"/>
      <c r="E32" s="71"/>
      <c r="F32" s="71"/>
    </row>
    <row r="33" spans="1:22" s="39" customFormat="1" x14ac:dyDescent="0.25">
      <c r="A33" s="70"/>
      <c r="D33" s="71"/>
      <c r="E33" s="71"/>
      <c r="F33" s="71"/>
    </row>
    <row r="34" spans="1:22" s="39" customFormat="1" x14ac:dyDescent="0.25">
      <c r="A34" s="70"/>
      <c r="D34" s="71"/>
      <c r="E34" s="71"/>
      <c r="F34" s="71"/>
    </row>
    <row r="35" spans="1:22" s="39" customFormat="1" x14ac:dyDescent="0.25">
      <c r="A35" s="70"/>
      <c r="D35" s="71"/>
      <c r="E35" s="71"/>
      <c r="F35" s="71"/>
    </row>
    <row r="36" spans="1:22" s="39" customFormat="1" x14ac:dyDescent="0.25">
      <c r="A36" s="70"/>
      <c r="D36" s="71"/>
      <c r="E36" s="71"/>
      <c r="F36" s="71"/>
    </row>
    <row r="37" spans="1:22" s="39" customFormat="1" x14ac:dyDescent="0.25">
      <c r="A37" s="70"/>
      <c r="D37" s="71"/>
      <c r="E37" s="71"/>
      <c r="F37" s="71"/>
    </row>
    <row r="38" spans="1:22" s="39" customFormat="1" x14ac:dyDescent="0.25">
      <c r="A38" s="70"/>
      <c r="D38" s="71"/>
      <c r="E38" s="71"/>
      <c r="F38" s="71"/>
    </row>
    <row r="39" spans="1:22" s="39" customFormat="1" x14ac:dyDescent="0.25">
      <c r="A39" s="70"/>
      <c r="D39" s="71"/>
      <c r="E39" s="71"/>
      <c r="F39" s="71"/>
    </row>
    <row r="40" spans="1:22" s="39" customFormat="1" x14ac:dyDescent="0.25">
      <c r="A40" s="70"/>
      <c r="D40" s="71"/>
      <c r="E40" s="71"/>
      <c r="F40" s="71"/>
    </row>
    <row r="41" spans="1:22" s="39" customFormat="1" x14ac:dyDescent="0.25">
      <c r="A41" s="70"/>
      <c r="D41" s="71"/>
      <c r="E41" s="71"/>
      <c r="F41" s="71"/>
    </row>
    <row r="42" spans="1:22" s="39" customFormat="1" x14ac:dyDescent="0.25">
      <c r="A42" s="70"/>
      <c r="D42" s="71"/>
      <c r="E42" s="71"/>
      <c r="F42" s="71"/>
    </row>
    <row r="43" spans="1:22" s="39" customFormat="1" x14ac:dyDescent="0.25">
      <c r="A43" s="70"/>
      <c r="D43" s="71"/>
      <c r="E43" s="71"/>
      <c r="F43" s="71"/>
    </row>
    <row r="44" spans="1:22" s="39" customFormat="1" x14ac:dyDescent="0.25">
      <c r="A44" s="70"/>
      <c r="D44" s="71"/>
      <c r="E44" s="71"/>
      <c r="F44" s="71"/>
    </row>
    <row r="45" spans="1:22" s="39" customFormat="1" x14ac:dyDescent="0.25">
      <c r="A45" s="70"/>
      <c r="C45" s="81"/>
      <c r="D45" s="95"/>
      <c r="E45" s="95"/>
      <c r="F45" s="95"/>
      <c r="G45" s="81"/>
      <c r="H45" s="81"/>
      <c r="I45" s="81"/>
      <c r="K45" s="79"/>
      <c r="L45" s="80"/>
      <c r="M45" s="81"/>
      <c r="N45" s="82"/>
      <c r="O45" s="83"/>
      <c r="P45" s="81"/>
      <c r="U45" s="81"/>
      <c r="V45" s="81"/>
    </row>
    <row r="46" spans="1:22" x14ac:dyDescent="0.25">
      <c r="B46" s="5"/>
      <c r="C46" s="8" t="s">
        <v>26</v>
      </c>
    </row>
    <row r="47" spans="1:22" ht="32.25" x14ac:dyDescent="0.25">
      <c r="C47" s="23" t="s">
        <v>13</v>
      </c>
      <c r="D47" s="26" t="s">
        <v>21</v>
      </c>
      <c r="E47" s="26" t="s">
        <v>32</v>
      </c>
      <c r="F47" s="23" t="s">
        <v>12</v>
      </c>
      <c r="G47" s="23" t="s">
        <v>15</v>
      </c>
      <c r="H47" s="24" t="s">
        <v>1</v>
      </c>
      <c r="I47" s="25" t="s">
        <v>25</v>
      </c>
      <c r="J47" s="23" t="s">
        <v>2</v>
      </c>
      <c r="K47" s="26" t="s">
        <v>32</v>
      </c>
      <c r="L47" s="26" t="s">
        <v>22</v>
      </c>
      <c r="M47" s="25" t="s">
        <v>7</v>
      </c>
      <c r="N47" s="25" t="s">
        <v>16</v>
      </c>
      <c r="O47" s="25" t="s">
        <v>17</v>
      </c>
      <c r="P47" s="25" t="s">
        <v>18</v>
      </c>
      <c r="Q47" s="26" t="s">
        <v>9</v>
      </c>
      <c r="R47" s="26" t="s">
        <v>23</v>
      </c>
      <c r="S47" s="25" t="s">
        <v>8</v>
      </c>
      <c r="T47" s="25" t="s">
        <v>19</v>
      </c>
      <c r="U47" s="25" t="s">
        <v>20</v>
      </c>
      <c r="V47" s="25" t="s">
        <v>24</v>
      </c>
    </row>
    <row r="48" spans="1:22" x14ac:dyDescent="0.25">
      <c r="C48" s="121" t="s">
        <v>93</v>
      </c>
      <c r="D48" s="34">
        <f>E48*G48</f>
        <v>8.3560000000000009E-2</v>
      </c>
      <c r="E48" s="10">
        <v>167.12</v>
      </c>
      <c r="F48" s="10">
        <v>1</v>
      </c>
      <c r="G48" s="97">
        <v>5.0000000000000001E-4</v>
      </c>
      <c r="H48" s="9" t="s">
        <v>36</v>
      </c>
      <c r="I48" s="78">
        <v>1.2500000000000001E-2</v>
      </c>
      <c r="J48" s="10" t="s">
        <v>103</v>
      </c>
      <c r="K48" s="10">
        <v>108.21</v>
      </c>
      <c r="L48" s="99">
        <f>(G48*1.1)*K48</f>
        <v>5.9515499999999999E-2</v>
      </c>
      <c r="M48" s="9" t="s">
        <v>30</v>
      </c>
      <c r="N48" s="9">
        <v>1.25</v>
      </c>
      <c r="O48" s="9">
        <v>0.88900000000000001</v>
      </c>
      <c r="P48" s="13">
        <f>N48*O48</f>
        <v>1.1112500000000001</v>
      </c>
      <c r="Q48" s="10"/>
      <c r="R48" s="10"/>
      <c r="S48" s="9"/>
      <c r="T48" s="9"/>
      <c r="U48" s="9"/>
      <c r="V48" s="13">
        <f>T48*U48</f>
        <v>0</v>
      </c>
    </row>
    <row r="49" spans="1:22" x14ac:dyDescent="0.25">
      <c r="C49" s="10" t="s">
        <v>137</v>
      </c>
      <c r="D49" s="34">
        <f>E49*G49</f>
        <v>8.290199999999999E-2</v>
      </c>
      <c r="E49" s="10">
        <v>138.16999999999999</v>
      </c>
      <c r="F49" s="10">
        <v>1.2</v>
      </c>
      <c r="G49" s="97">
        <f>G48*F49</f>
        <v>5.9999999999999995E-4</v>
      </c>
      <c r="H49" s="1" t="s">
        <v>102</v>
      </c>
      <c r="I49" s="106">
        <f>(G48*0.1)*180.19</f>
        <v>9.0095000000000001E-3</v>
      </c>
      <c r="J49" s="10"/>
      <c r="K49" s="10"/>
      <c r="L49" s="99"/>
      <c r="M49" s="1"/>
      <c r="N49" s="3"/>
      <c r="O49" s="3"/>
      <c r="P49" s="13"/>
      <c r="Q49" s="10"/>
      <c r="R49" s="10"/>
      <c r="S49" s="9"/>
      <c r="T49" s="9"/>
      <c r="U49" s="9"/>
      <c r="V49" s="13">
        <f>T49*U49</f>
        <v>0</v>
      </c>
    </row>
    <row r="50" spans="1:22" x14ac:dyDescent="0.25">
      <c r="C50" s="73"/>
      <c r="D50" s="107"/>
      <c r="E50" s="73"/>
      <c r="F50" s="73"/>
      <c r="G50" s="103"/>
      <c r="H50" s="1" t="s">
        <v>95</v>
      </c>
      <c r="I50" s="106">
        <f>G48*0.1*568.37</f>
        <v>2.8418500000000003E-2</v>
      </c>
      <c r="J50" s="10"/>
      <c r="K50" s="10"/>
      <c r="L50" s="99"/>
      <c r="M50" s="1"/>
      <c r="N50" s="3"/>
      <c r="O50" s="3"/>
      <c r="P50" s="13"/>
      <c r="Q50" s="10"/>
      <c r="R50" s="10"/>
      <c r="S50" s="9"/>
      <c r="T50" s="9"/>
      <c r="U50" s="9"/>
      <c r="V50" s="13"/>
    </row>
    <row r="51" spans="1:22" x14ac:dyDescent="0.25">
      <c r="C51" s="72"/>
      <c r="D51" s="72">
        <f>SUM(D48:D49)</f>
        <v>0.166462</v>
      </c>
      <c r="E51" s="32">
        <f>SUM(E48:E49)</f>
        <v>305.28999999999996</v>
      </c>
      <c r="F51" s="72"/>
      <c r="G51" s="104">
        <f>SUM(G48:G49)</f>
        <v>1.0999999999999998E-3</v>
      </c>
      <c r="I51" s="118">
        <f>SUM(I48:I50)</f>
        <v>4.9928E-2</v>
      </c>
      <c r="L51" s="105">
        <f>SUM(L48:L49)</f>
        <v>5.9515499999999999E-2</v>
      </c>
      <c r="P51" s="32">
        <f>SUM(P48:P49)</f>
        <v>1.1112500000000001</v>
      </c>
      <c r="R51" s="32">
        <f>SUM(R48:R49)</f>
        <v>0</v>
      </c>
      <c r="V51" s="32">
        <f>SUM(V48:V49)</f>
        <v>0</v>
      </c>
    </row>
    <row r="52" spans="1:22" x14ac:dyDescent="0.25">
      <c r="C52" s="5"/>
      <c r="D52" s="4"/>
      <c r="E52" s="4"/>
      <c r="F52" s="4"/>
      <c r="G52" s="5"/>
      <c r="H52" s="5"/>
      <c r="I52" s="5"/>
      <c r="M52" s="5"/>
      <c r="N52" s="5"/>
      <c r="O52" s="5"/>
      <c r="P52" s="5"/>
      <c r="Q52" s="5"/>
      <c r="R52" s="5"/>
      <c r="S52" s="5"/>
      <c r="T52" s="5"/>
      <c r="U52" s="5"/>
      <c r="V52" s="5"/>
    </row>
    <row r="53" spans="1:22" x14ac:dyDescent="0.25">
      <c r="C53" s="5"/>
      <c r="D53" s="4"/>
      <c r="E53" s="4"/>
      <c r="F53" s="4"/>
      <c r="G53" s="5"/>
      <c r="H53" s="5"/>
      <c r="K53" s="14" t="s">
        <v>56</v>
      </c>
      <c r="L53" s="66">
        <f>(T55/G48)*100</f>
        <v>90</v>
      </c>
      <c r="O53" s="5"/>
      <c r="P53" s="5"/>
      <c r="Q53" s="5"/>
      <c r="R53" s="5"/>
      <c r="S53" s="5"/>
    </row>
    <row r="54" spans="1:22" x14ac:dyDescent="0.25">
      <c r="C54" s="5"/>
      <c r="D54" s="4"/>
      <c r="E54" s="4"/>
      <c r="F54" s="4"/>
      <c r="G54" s="5"/>
      <c r="H54" s="5"/>
      <c r="K54" s="7" t="s">
        <v>57</v>
      </c>
      <c r="L54" s="65">
        <f>(S55/(E51)*100)</f>
        <v>94.097415572079015</v>
      </c>
      <c r="R54" s="6" t="s">
        <v>10</v>
      </c>
      <c r="S54" s="6" t="s">
        <v>11</v>
      </c>
      <c r="T54" s="6" t="s">
        <v>0</v>
      </c>
    </row>
    <row r="55" spans="1:22" x14ac:dyDescent="0.25">
      <c r="C55" s="5"/>
      <c r="D55" s="4"/>
      <c r="E55" s="4"/>
      <c r="F55" s="4"/>
      <c r="G55" s="5"/>
      <c r="H55" s="5"/>
      <c r="K55" s="14" t="s">
        <v>58</v>
      </c>
      <c r="L55" s="66">
        <f>(R55/D51)*100</f>
        <v>77.658264348620108</v>
      </c>
      <c r="P55" s="5"/>
      <c r="Q55" s="6" t="s">
        <v>3</v>
      </c>
      <c r="R55" s="11">
        <f>S55*T55</f>
        <v>0.12927150000000001</v>
      </c>
      <c r="S55" s="11">
        <v>287.27</v>
      </c>
      <c r="T55" s="101">
        <f>G48*0.9</f>
        <v>4.5000000000000004E-4</v>
      </c>
    </row>
    <row r="56" spans="1:22" ht="17.25" x14ac:dyDescent="0.25">
      <c r="C56" s="5"/>
      <c r="D56" s="4"/>
      <c r="E56" s="4"/>
      <c r="F56" s="4"/>
      <c r="G56" s="5"/>
      <c r="H56" s="5"/>
      <c r="K56" s="7" t="s">
        <v>59</v>
      </c>
      <c r="L56" s="16">
        <f>(D51+I51+L51+P51+R51+V51)/R55</f>
        <v>10.730559326688402</v>
      </c>
      <c r="O56" s="5"/>
      <c r="P56" s="5"/>
      <c r="S56" s="69"/>
      <c r="T56" s="4"/>
    </row>
    <row r="57" spans="1:22" ht="17.25" x14ac:dyDescent="0.25">
      <c r="C57" s="5"/>
      <c r="D57" s="4"/>
      <c r="E57" s="4"/>
      <c r="F57" s="4"/>
      <c r="G57" s="5"/>
      <c r="H57" s="5"/>
      <c r="I57" s="5"/>
      <c r="K57" s="17" t="s">
        <v>60</v>
      </c>
      <c r="L57" s="18">
        <f>(D51+I51+L51)/R55</f>
        <v>2.1343103468281872</v>
      </c>
      <c r="O57" s="5"/>
      <c r="P57" s="5"/>
      <c r="S57" s="5"/>
    </row>
    <row r="58" spans="1:22" ht="17.25" x14ac:dyDescent="0.25">
      <c r="C58" s="5"/>
      <c r="D58" s="4"/>
      <c r="E58" s="4"/>
      <c r="F58" s="4"/>
      <c r="G58" s="5"/>
      <c r="H58" s="5"/>
      <c r="I58" s="5"/>
      <c r="K58" s="19" t="s">
        <v>61</v>
      </c>
      <c r="L58" s="20">
        <f>(P51+V51)/R55</f>
        <v>8.5962489798602171</v>
      </c>
      <c r="M58" s="5"/>
      <c r="N58" s="115" t="s">
        <v>131</v>
      </c>
      <c r="O58" s="74">
        <f>G48/N48*1000</f>
        <v>0.4</v>
      </c>
      <c r="P58" s="5"/>
      <c r="U58" s="5"/>
      <c r="V58" s="5"/>
    </row>
    <row r="59" spans="1:22" ht="14.25" customHeight="1" x14ac:dyDescent="0.25">
      <c r="C59" s="96"/>
      <c r="D59" s="96"/>
      <c r="E59" s="96"/>
      <c r="F59" s="96"/>
      <c r="G59" s="96"/>
      <c r="H59" s="5"/>
      <c r="I59" s="5"/>
      <c r="K59" s="5"/>
      <c r="L59" s="5"/>
      <c r="M59" s="5"/>
      <c r="N59" s="5"/>
      <c r="O59" s="5"/>
      <c r="P59" s="5"/>
      <c r="Q59" s="5"/>
      <c r="R59" s="5"/>
      <c r="S59" s="5"/>
      <c r="T59" s="5"/>
      <c r="U59" s="5"/>
      <c r="V59" s="5"/>
    </row>
    <row r="60" spans="1:22" x14ac:dyDescent="0.25">
      <c r="C60" s="96"/>
      <c r="D60" s="96"/>
      <c r="E60" s="96"/>
      <c r="F60" s="96"/>
      <c r="G60" s="96"/>
    </row>
    <row r="61" spans="1:22" s="41" customFormat="1" x14ac:dyDescent="0.25">
      <c r="A61" s="40" t="s">
        <v>108</v>
      </c>
      <c r="D61" s="42"/>
      <c r="E61" s="42"/>
      <c r="F61" s="42"/>
    </row>
    <row r="62" spans="1:22" x14ac:dyDescent="0.25">
      <c r="B62" s="5"/>
      <c r="C62" s="8" t="s">
        <v>26</v>
      </c>
    </row>
    <row r="63" spans="1:22" ht="32.25" x14ac:dyDescent="0.25">
      <c r="C63" s="23" t="s">
        <v>13</v>
      </c>
      <c r="D63" s="26" t="s">
        <v>21</v>
      </c>
      <c r="E63" s="26" t="s">
        <v>32</v>
      </c>
      <c r="F63" s="23" t="s">
        <v>12</v>
      </c>
      <c r="G63" s="23" t="s">
        <v>15</v>
      </c>
      <c r="H63" s="24" t="s">
        <v>1</v>
      </c>
      <c r="I63" s="25" t="s">
        <v>25</v>
      </c>
      <c r="J63" s="23" t="s">
        <v>2</v>
      </c>
      <c r="K63" s="26" t="s">
        <v>32</v>
      </c>
      <c r="L63" s="26" t="s">
        <v>22</v>
      </c>
      <c r="M63" s="25" t="s">
        <v>7</v>
      </c>
      <c r="N63" s="25" t="s">
        <v>16</v>
      </c>
      <c r="O63" s="25" t="s">
        <v>17</v>
      </c>
      <c r="P63" s="25" t="s">
        <v>18</v>
      </c>
      <c r="Q63" s="26" t="s">
        <v>9</v>
      </c>
      <c r="R63" s="26" t="s">
        <v>23</v>
      </c>
      <c r="S63" s="25" t="s">
        <v>8</v>
      </c>
      <c r="T63" s="25" t="s">
        <v>19</v>
      </c>
      <c r="U63" s="25" t="s">
        <v>20</v>
      </c>
      <c r="V63" s="25" t="s">
        <v>24</v>
      </c>
    </row>
    <row r="64" spans="1:22" x14ac:dyDescent="0.25">
      <c r="A64" t="s">
        <v>51</v>
      </c>
      <c r="C64" s="121" t="s">
        <v>28</v>
      </c>
      <c r="D64" s="10">
        <f>0.023*E64</f>
        <v>2.8087599999999999</v>
      </c>
      <c r="E64" s="10">
        <v>122.12</v>
      </c>
      <c r="F64" s="10">
        <v>1</v>
      </c>
      <c r="G64" s="12">
        <f>D64/E64</f>
        <v>2.3E-2</v>
      </c>
      <c r="H64" s="9" t="s">
        <v>36</v>
      </c>
      <c r="I64" s="78">
        <f>G64*0.1*249.09</f>
        <v>0.57290699999999994</v>
      </c>
      <c r="J64" s="10" t="s">
        <v>103</v>
      </c>
      <c r="K64" s="10">
        <v>108.21</v>
      </c>
      <c r="L64" s="99">
        <f>(G64*1.1)*K64</f>
        <v>2.7377130000000003</v>
      </c>
      <c r="M64" s="9" t="s">
        <v>30</v>
      </c>
      <c r="N64" s="9">
        <v>57.5</v>
      </c>
      <c r="O64" s="9">
        <v>0.88900000000000001</v>
      </c>
      <c r="P64" s="13">
        <f>N64*O64</f>
        <v>51.1175</v>
      </c>
      <c r="Q64" s="10"/>
      <c r="R64" s="10"/>
      <c r="S64" s="9"/>
      <c r="T64" s="9"/>
      <c r="U64" s="9"/>
      <c r="V64" s="13">
        <f>T64*U64</f>
        <v>0</v>
      </c>
    </row>
    <row r="65" spans="1:22" x14ac:dyDescent="0.25">
      <c r="C65" s="10" t="s">
        <v>34</v>
      </c>
      <c r="D65" s="10">
        <f>E65*G65</f>
        <v>2.984664</v>
      </c>
      <c r="E65" s="10">
        <v>108.14</v>
      </c>
      <c r="F65" s="10">
        <v>1.2</v>
      </c>
      <c r="G65" s="12">
        <f>G64*F65</f>
        <v>2.76E-2</v>
      </c>
      <c r="H65" s="1" t="s">
        <v>102</v>
      </c>
      <c r="I65" s="106">
        <f>(G64*0.1)*180.19</f>
        <v>0.414437</v>
      </c>
      <c r="J65" s="10"/>
      <c r="K65" s="10"/>
      <c r="L65" s="99"/>
      <c r="M65" s="1"/>
      <c r="N65" s="3"/>
      <c r="O65" s="3"/>
      <c r="P65" s="13"/>
      <c r="Q65" s="10"/>
      <c r="R65" s="10"/>
      <c r="S65" s="9"/>
      <c r="T65" s="9"/>
      <c r="U65" s="9"/>
      <c r="V65" s="13">
        <f>T65*U65</f>
        <v>0</v>
      </c>
    </row>
    <row r="66" spans="1:22" x14ac:dyDescent="0.25">
      <c r="C66" s="10"/>
      <c r="D66" s="10"/>
      <c r="E66" s="73"/>
      <c r="F66" s="73"/>
      <c r="G66" s="72"/>
      <c r="H66" s="1" t="s">
        <v>95</v>
      </c>
      <c r="I66" s="106">
        <f>G64*0.1*568.37</f>
        <v>1.3072509999999999</v>
      </c>
      <c r="J66" s="10"/>
      <c r="K66" s="10"/>
      <c r="L66" s="99"/>
      <c r="M66" s="1"/>
      <c r="N66" s="3"/>
      <c r="O66" s="3"/>
      <c r="P66" s="13"/>
      <c r="Q66" s="10"/>
      <c r="R66" s="10"/>
      <c r="S66" s="9"/>
      <c r="T66" s="9"/>
      <c r="U66" s="9"/>
      <c r="V66" s="13"/>
    </row>
    <row r="67" spans="1:22" x14ac:dyDescent="0.25">
      <c r="C67" s="12" t="s">
        <v>4</v>
      </c>
      <c r="D67" s="13">
        <f>SUM(D64:D65)</f>
        <v>5.7934239999999999</v>
      </c>
      <c r="E67" s="32">
        <f>SUM(E64:E65)</f>
        <v>230.26</v>
      </c>
      <c r="F67" s="72"/>
      <c r="G67" s="72">
        <f>SUM(G64:G65)</f>
        <v>5.0599999999999999E-2</v>
      </c>
      <c r="I67" s="118">
        <f>SUM(I64:I66)</f>
        <v>2.2945950000000002</v>
      </c>
      <c r="L67" s="105">
        <f>SUM(L64:L65)</f>
        <v>2.7377130000000003</v>
      </c>
      <c r="P67" s="32">
        <f>SUM(P64:P65)</f>
        <v>51.1175</v>
      </c>
      <c r="R67" s="32">
        <f>SUM(R64:R65)</f>
        <v>0</v>
      </c>
      <c r="V67" s="32">
        <f>SUM(V64:V65)</f>
        <v>0</v>
      </c>
    </row>
    <row r="68" spans="1:22" x14ac:dyDescent="0.25">
      <c r="C68" s="5"/>
      <c r="D68" s="4"/>
      <c r="E68" s="4"/>
      <c r="F68" s="4"/>
      <c r="G68" s="5"/>
      <c r="H68" s="5"/>
      <c r="I68" s="5"/>
      <c r="M68" s="5"/>
      <c r="N68" s="5"/>
      <c r="O68" s="5"/>
      <c r="P68" s="5"/>
      <c r="Q68" s="5"/>
      <c r="R68" s="5"/>
      <c r="S68" s="5"/>
      <c r="T68" s="5"/>
      <c r="U68" s="5"/>
      <c r="V68" s="5"/>
    </row>
    <row r="69" spans="1:22" x14ac:dyDescent="0.25">
      <c r="C69" s="5"/>
      <c r="D69" s="4"/>
      <c r="E69" s="4"/>
      <c r="F69" s="4"/>
      <c r="G69" s="5"/>
      <c r="H69" s="5"/>
      <c r="K69" s="14" t="s">
        <v>56</v>
      </c>
      <c r="L69" s="66">
        <f>(T71/G64)*100</f>
        <v>90</v>
      </c>
      <c r="O69" s="5"/>
      <c r="P69" s="5"/>
      <c r="Q69" s="5"/>
      <c r="R69" s="5"/>
      <c r="S69" s="5"/>
    </row>
    <row r="70" spans="1:22" x14ac:dyDescent="0.25">
      <c r="C70" s="5"/>
      <c r="D70" s="4"/>
      <c r="E70" s="4"/>
      <c r="F70" s="4"/>
      <c r="G70" s="5"/>
      <c r="H70" s="5"/>
      <c r="K70" s="7" t="s">
        <v>57</v>
      </c>
      <c r="L70" s="65">
        <f>(S71/(E67)*100)</f>
        <v>92.178407018153393</v>
      </c>
      <c r="R70" s="6" t="s">
        <v>10</v>
      </c>
      <c r="S70" s="6" t="s">
        <v>11</v>
      </c>
      <c r="T70" s="6" t="s">
        <v>0</v>
      </c>
    </row>
    <row r="71" spans="1:22" x14ac:dyDescent="0.25">
      <c r="C71" s="5"/>
      <c r="D71" s="4"/>
      <c r="E71" s="4"/>
      <c r="F71" s="4"/>
      <c r="G71" s="5"/>
      <c r="H71" s="5"/>
      <c r="K71" s="14" t="s">
        <v>58</v>
      </c>
      <c r="L71" s="66">
        <f>(R71/D67)*100</f>
        <v>75.837276884964751</v>
      </c>
      <c r="P71" s="5"/>
      <c r="Q71" s="6" t="s">
        <v>3</v>
      </c>
      <c r="R71" s="11">
        <f>S71*T71</f>
        <v>4.3935750000000002</v>
      </c>
      <c r="S71" s="11">
        <v>212.25</v>
      </c>
      <c r="T71" s="31">
        <f>G64*0.9</f>
        <v>2.07E-2</v>
      </c>
    </row>
    <row r="72" spans="1:22" ht="17.25" x14ac:dyDescent="0.25">
      <c r="C72" s="5"/>
      <c r="D72" s="4"/>
      <c r="E72" s="4"/>
      <c r="F72" s="4"/>
      <c r="G72" s="5"/>
      <c r="H72" s="5"/>
      <c r="K72" s="7" t="s">
        <v>59</v>
      </c>
      <c r="L72" s="16">
        <f>(D67+I67+L67+P67+R67+V67)/R71</f>
        <v>14.098594424813504</v>
      </c>
      <c r="O72" s="5"/>
      <c r="P72" s="5"/>
      <c r="S72" s="69"/>
      <c r="T72" s="4"/>
    </row>
    <row r="73" spans="1:22" ht="17.25" x14ac:dyDescent="0.25">
      <c r="C73" s="5"/>
      <c r="D73" s="4"/>
      <c r="E73" s="4"/>
      <c r="F73" s="4"/>
      <c r="G73" s="5"/>
      <c r="H73" s="5"/>
      <c r="I73" s="5"/>
      <c r="K73" s="17" t="s">
        <v>60</v>
      </c>
      <c r="L73" s="18">
        <f>(D67+I67+L67)/R71</f>
        <v>2.4639916241329662</v>
      </c>
      <c r="O73" s="5"/>
      <c r="P73" s="5"/>
      <c r="S73" s="5"/>
    </row>
    <row r="74" spans="1:22" ht="17.25" x14ac:dyDescent="0.25">
      <c r="C74" s="5"/>
      <c r="D74" s="4"/>
      <c r="E74" s="4"/>
      <c r="F74" s="4"/>
      <c r="G74" s="5"/>
      <c r="H74" s="5"/>
      <c r="I74" s="5"/>
      <c r="K74" s="19" t="s">
        <v>61</v>
      </c>
      <c r="L74" s="20">
        <f>(P67+V67)/R71</f>
        <v>11.634602800680538</v>
      </c>
      <c r="M74" s="5"/>
      <c r="N74" s="115" t="s">
        <v>131</v>
      </c>
      <c r="O74" s="17">
        <f>G64/N64*1000</f>
        <v>0.4</v>
      </c>
      <c r="P74" s="5"/>
      <c r="U74" s="5"/>
      <c r="V74" s="5"/>
    </row>
    <row r="75" spans="1:22" x14ac:dyDescent="0.25">
      <c r="C75" s="8"/>
      <c r="D75"/>
      <c r="E75" s="4"/>
      <c r="F75" s="4"/>
      <c r="G75" s="5"/>
      <c r="H75" s="5"/>
      <c r="I75" s="5"/>
      <c r="K75" s="5"/>
      <c r="L75" s="5"/>
      <c r="M75" s="5"/>
      <c r="N75" s="5"/>
      <c r="O75" s="5"/>
      <c r="P75" s="5"/>
      <c r="Q75" s="5"/>
      <c r="R75" s="5"/>
      <c r="S75" s="5"/>
      <c r="T75" s="5"/>
      <c r="U75" s="5"/>
      <c r="V75" s="5"/>
    </row>
    <row r="76" spans="1:22" x14ac:dyDescent="0.25">
      <c r="B76" s="8"/>
      <c r="C76" s="8" t="s">
        <v>26</v>
      </c>
    </row>
    <row r="77" spans="1:22" ht="32.25" x14ac:dyDescent="0.25">
      <c r="C77" s="23" t="s">
        <v>13</v>
      </c>
      <c r="D77" s="26" t="s">
        <v>21</v>
      </c>
      <c r="E77" s="26" t="s">
        <v>32</v>
      </c>
      <c r="F77" s="23" t="s">
        <v>12</v>
      </c>
      <c r="G77" s="23" t="s">
        <v>15</v>
      </c>
      <c r="H77" s="24" t="s">
        <v>1</v>
      </c>
      <c r="I77" s="25" t="s">
        <v>25</v>
      </c>
      <c r="J77" s="23" t="s">
        <v>2</v>
      </c>
      <c r="K77" s="26" t="s">
        <v>32</v>
      </c>
      <c r="L77" s="26" t="s">
        <v>22</v>
      </c>
      <c r="M77" s="25" t="s">
        <v>7</v>
      </c>
      <c r="N77" s="25" t="s">
        <v>16</v>
      </c>
      <c r="O77" s="25" t="s">
        <v>17</v>
      </c>
      <c r="P77" s="25" t="s">
        <v>18</v>
      </c>
      <c r="Q77" s="26" t="s">
        <v>9</v>
      </c>
      <c r="R77" s="26" t="s">
        <v>23</v>
      </c>
      <c r="S77" s="25" t="s">
        <v>8</v>
      </c>
      <c r="T77" s="25" t="s">
        <v>19</v>
      </c>
      <c r="U77" s="25" t="s">
        <v>20</v>
      </c>
      <c r="V77" s="25" t="s">
        <v>24</v>
      </c>
    </row>
    <row r="78" spans="1:22" x14ac:dyDescent="0.25">
      <c r="A78" t="s">
        <v>52</v>
      </c>
      <c r="C78" s="121" t="s">
        <v>33</v>
      </c>
      <c r="D78" s="10">
        <f>0.023*E78</f>
        <v>3.6011099999999998</v>
      </c>
      <c r="E78" s="10">
        <v>156.57</v>
      </c>
      <c r="F78" s="10">
        <v>1</v>
      </c>
      <c r="G78" s="29">
        <f>D78/E78</f>
        <v>2.3E-2</v>
      </c>
      <c r="H78" s="9" t="s">
        <v>36</v>
      </c>
      <c r="I78" s="78">
        <f>G78*0.1*249.09</f>
        <v>0.57290699999999994</v>
      </c>
      <c r="J78" s="10" t="s">
        <v>103</v>
      </c>
      <c r="K78" s="10">
        <v>108.21</v>
      </c>
      <c r="L78" s="99">
        <f>(G78*1.1)*K78</f>
        <v>2.7377130000000003</v>
      </c>
      <c r="M78" s="9" t="s">
        <v>30</v>
      </c>
      <c r="N78" s="9">
        <v>57.5</v>
      </c>
      <c r="O78" s="9">
        <v>0.88900000000000001</v>
      </c>
      <c r="P78" s="13">
        <f>N78*O78</f>
        <v>51.1175</v>
      </c>
      <c r="Q78" s="10"/>
      <c r="R78" s="10"/>
      <c r="S78" s="9"/>
      <c r="T78" s="9"/>
      <c r="U78" s="9"/>
      <c r="V78" s="13">
        <f>T78*U78</f>
        <v>0</v>
      </c>
    </row>
    <row r="79" spans="1:22" x14ac:dyDescent="0.25">
      <c r="C79" s="10" t="s">
        <v>34</v>
      </c>
      <c r="D79" s="10">
        <f>E79*G79</f>
        <v>2.984664</v>
      </c>
      <c r="E79" s="10">
        <v>108.14</v>
      </c>
      <c r="F79" s="10">
        <v>1.2</v>
      </c>
      <c r="G79" s="29">
        <f>G78*F79</f>
        <v>2.76E-2</v>
      </c>
      <c r="H79" s="1" t="s">
        <v>102</v>
      </c>
      <c r="I79" s="106">
        <f>(G78*0.1)*180.19</f>
        <v>0.414437</v>
      </c>
      <c r="J79" s="10"/>
      <c r="K79" s="10"/>
      <c r="L79" s="99"/>
      <c r="M79" s="1"/>
      <c r="N79" s="3"/>
      <c r="O79" s="3"/>
      <c r="P79" s="13"/>
      <c r="Q79" s="10"/>
      <c r="R79" s="10"/>
      <c r="S79" s="9"/>
      <c r="T79" s="9"/>
      <c r="U79" s="9"/>
      <c r="V79" s="13">
        <f>T79*U79</f>
        <v>0</v>
      </c>
    </row>
    <row r="80" spans="1:22" x14ac:dyDescent="0.25">
      <c r="C80" s="10"/>
      <c r="D80" s="10"/>
      <c r="E80" s="10"/>
      <c r="F80" s="10"/>
      <c r="G80" s="29"/>
      <c r="H80" s="1" t="s">
        <v>95</v>
      </c>
      <c r="I80" s="106">
        <f>G78*0.1*568.37</f>
        <v>1.3072509999999999</v>
      </c>
      <c r="J80" s="10"/>
      <c r="K80" s="10"/>
      <c r="L80" s="99"/>
      <c r="M80" s="1"/>
      <c r="N80" s="3"/>
      <c r="O80" s="3"/>
      <c r="P80" s="13"/>
      <c r="Q80" s="10"/>
      <c r="R80" s="10"/>
      <c r="S80" s="9"/>
      <c r="T80" s="9"/>
      <c r="U80" s="9"/>
      <c r="V80" s="13"/>
    </row>
    <row r="81" spans="1:22" x14ac:dyDescent="0.25">
      <c r="C81" s="12" t="s">
        <v>4</v>
      </c>
      <c r="D81" s="13">
        <f>SUM(D78:D79)</f>
        <v>6.5857739999999998</v>
      </c>
      <c r="E81" s="13">
        <f>SUM(E78:E79)</f>
        <v>264.70999999999998</v>
      </c>
      <c r="F81" s="12"/>
      <c r="G81" s="29">
        <f>SUM(G78:G79)</f>
        <v>5.0599999999999999E-2</v>
      </c>
      <c r="I81" s="118">
        <f>SUM(I78:I80)</f>
        <v>2.2945950000000002</v>
      </c>
      <c r="L81" s="105">
        <f>SUM(L78:L79)</f>
        <v>2.7377130000000003</v>
      </c>
      <c r="P81" s="32">
        <f>SUM(P78:P79)</f>
        <v>51.1175</v>
      </c>
      <c r="R81" s="32">
        <f>SUM(R78:R79)</f>
        <v>0</v>
      </c>
      <c r="V81" s="32">
        <f>SUM(V78:V79)</f>
        <v>0</v>
      </c>
    </row>
    <row r="82" spans="1:22" x14ac:dyDescent="0.25">
      <c r="C82" s="5"/>
      <c r="D82" s="4"/>
      <c r="E82" s="4"/>
      <c r="F82" s="4"/>
      <c r="G82" s="5"/>
      <c r="H82" s="5"/>
      <c r="I82" s="5"/>
      <c r="M82" s="5"/>
      <c r="N82" s="5"/>
      <c r="O82" s="5"/>
      <c r="P82" s="5"/>
      <c r="Q82" s="5"/>
      <c r="R82" s="5"/>
      <c r="S82" s="5"/>
      <c r="T82" s="5"/>
      <c r="U82" s="5"/>
      <c r="V82" s="5"/>
    </row>
    <row r="83" spans="1:22" x14ac:dyDescent="0.25">
      <c r="B83" s="5"/>
      <c r="C83" s="5"/>
      <c r="D83" s="4"/>
      <c r="E83" s="4"/>
      <c r="F83" s="4"/>
      <c r="G83" s="5"/>
      <c r="H83" s="5"/>
      <c r="K83" s="14" t="s">
        <v>56</v>
      </c>
      <c r="L83" s="66">
        <f>(T85/G78)*100</f>
        <v>90</v>
      </c>
      <c r="O83" s="5"/>
      <c r="P83" s="5"/>
      <c r="Q83" s="5"/>
      <c r="R83" s="5"/>
      <c r="S83" s="5"/>
    </row>
    <row r="84" spans="1:22" x14ac:dyDescent="0.25">
      <c r="B84" s="5"/>
      <c r="C84" s="5"/>
      <c r="D84" s="4"/>
      <c r="E84" s="4"/>
      <c r="F84" s="4"/>
      <c r="G84" s="5"/>
      <c r="H84" s="5"/>
      <c r="K84" s="7" t="s">
        <v>57</v>
      </c>
      <c r="L84" s="65">
        <f>(S85/(E81)*100)</f>
        <v>93.19255033810586</v>
      </c>
      <c r="R84" s="6" t="s">
        <v>10</v>
      </c>
      <c r="S84" s="6" t="s">
        <v>11</v>
      </c>
      <c r="T84" s="6" t="s">
        <v>0</v>
      </c>
    </row>
    <row r="85" spans="1:22" x14ac:dyDescent="0.25">
      <c r="B85" s="5"/>
      <c r="C85" s="5"/>
      <c r="D85" s="4"/>
      <c r="E85" s="4"/>
      <c r="F85" s="4"/>
      <c r="G85" s="5"/>
      <c r="H85" s="5"/>
      <c r="K85" s="14" t="s">
        <v>58</v>
      </c>
      <c r="L85" s="66">
        <f>(R85/D81)*100</f>
        <v>77.538084361838116</v>
      </c>
      <c r="P85" s="5"/>
      <c r="Q85" s="6" t="s">
        <v>3</v>
      </c>
      <c r="R85" s="11">
        <f>S85*T85</f>
        <v>5.1064829999999999</v>
      </c>
      <c r="S85" s="11">
        <v>246.69</v>
      </c>
      <c r="T85" s="31">
        <f>G78*0.9</f>
        <v>2.07E-2</v>
      </c>
    </row>
    <row r="86" spans="1:22" ht="17.25" x14ac:dyDescent="0.25">
      <c r="B86" s="5"/>
      <c r="C86" s="5"/>
      <c r="D86" s="4"/>
      <c r="E86" s="4"/>
      <c r="F86" s="4"/>
      <c r="G86" s="5"/>
      <c r="H86" s="5"/>
      <c r="K86" s="7" t="s">
        <v>59</v>
      </c>
      <c r="L86" s="16">
        <f>(D81+I81+L81+P81+R81+V81)/R85</f>
        <v>12.285477499876139</v>
      </c>
      <c r="O86" s="5"/>
      <c r="P86" s="5"/>
      <c r="S86" s="69"/>
      <c r="T86" s="4"/>
    </row>
    <row r="87" spans="1:22" ht="17.25" x14ac:dyDescent="0.25">
      <c r="B87" s="5"/>
      <c r="C87" s="5"/>
      <c r="D87" s="4"/>
      <c r="E87" s="4"/>
      <c r="F87" s="4"/>
      <c r="G87" s="5"/>
      <c r="H87" s="5"/>
      <c r="I87" s="5"/>
      <c r="K87" s="17" t="s">
        <v>60</v>
      </c>
      <c r="L87" s="18">
        <f>(D81+I81+L81)/R85</f>
        <v>2.2751631602415991</v>
      </c>
      <c r="O87" s="5"/>
      <c r="P87" s="5"/>
      <c r="S87" s="5"/>
    </row>
    <row r="88" spans="1:22" ht="17.25" x14ac:dyDescent="0.25">
      <c r="B88" s="5"/>
      <c r="C88" s="5"/>
      <c r="D88" s="4"/>
      <c r="E88" s="4"/>
      <c r="F88" s="4"/>
      <c r="G88" s="5"/>
      <c r="H88" s="5"/>
      <c r="I88" s="5"/>
      <c r="K88" s="19" t="s">
        <v>61</v>
      </c>
      <c r="L88" s="20">
        <f>(P81+V81)/R85</f>
        <v>10.010314339634538</v>
      </c>
      <c r="M88" s="5"/>
      <c r="N88" s="115" t="s">
        <v>131</v>
      </c>
      <c r="O88" s="17">
        <f>G78/N78*1000</f>
        <v>0.4</v>
      </c>
      <c r="P88" s="5"/>
      <c r="U88" s="5"/>
      <c r="V88" s="5"/>
    </row>
    <row r="89" spans="1:22" x14ac:dyDescent="0.25">
      <c r="B89" s="5"/>
      <c r="C89" s="8"/>
      <c r="D89"/>
      <c r="E89" s="4"/>
      <c r="F89" s="4"/>
      <c r="G89" s="5"/>
      <c r="H89" s="5"/>
      <c r="I89" s="5"/>
      <c r="K89" s="5"/>
      <c r="L89" s="5"/>
      <c r="M89" s="5"/>
      <c r="N89" s="5"/>
      <c r="O89" s="5"/>
      <c r="P89" s="5"/>
      <c r="Q89" s="5"/>
      <c r="R89" s="5"/>
      <c r="S89" s="5"/>
      <c r="T89" s="5"/>
      <c r="U89" s="5"/>
      <c r="V89" s="5"/>
    </row>
    <row r="90" spans="1:22" x14ac:dyDescent="0.25">
      <c r="B90" s="5"/>
      <c r="C90" s="8" t="s">
        <v>26</v>
      </c>
    </row>
    <row r="91" spans="1:22" ht="32.25" x14ac:dyDescent="0.25">
      <c r="C91" s="23" t="s">
        <v>13</v>
      </c>
      <c r="D91" s="26" t="s">
        <v>21</v>
      </c>
      <c r="E91" s="26" t="s">
        <v>32</v>
      </c>
      <c r="F91" s="23" t="s">
        <v>12</v>
      </c>
      <c r="G91" s="23" t="s">
        <v>15</v>
      </c>
      <c r="H91" s="24" t="s">
        <v>1</v>
      </c>
      <c r="I91" s="25" t="s">
        <v>25</v>
      </c>
      <c r="J91" s="23" t="s">
        <v>2</v>
      </c>
      <c r="K91" s="26" t="s">
        <v>32</v>
      </c>
      <c r="L91" s="26" t="s">
        <v>22</v>
      </c>
      <c r="M91" s="25" t="s">
        <v>7</v>
      </c>
      <c r="N91" s="25" t="s">
        <v>16</v>
      </c>
      <c r="O91" s="25" t="s">
        <v>17</v>
      </c>
      <c r="P91" s="25" t="s">
        <v>18</v>
      </c>
      <c r="Q91" s="26" t="s">
        <v>9</v>
      </c>
      <c r="R91" s="26" t="s">
        <v>23</v>
      </c>
      <c r="S91" s="25" t="s">
        <v>8</v>
      </c>
      <c r="T91" s="25" t="s">
        <v>19</v>
      </c>
      <c r="U91" s="25" t="s">
        <v>20</v>
      </c>
      <c r="V91" s="25" t="s">
        <v>24</v>
      </c>
    </row>
    <row r="92" spans="1:22" x14ac:dyDescent="0.25">
      <c r="A92" t="s">
        <v>53</v>
      </c>
      <c r="C92" s="121" t="s">
        <v>35</v>
      </c>
      <c r="D92" s="10">
        <f>0.023*E92</f>
        <v>4.8799099999999997</v>
      </c>
      <c r="E92" s="10">
        <v>212.17</v>
      </c>
      <c r="F92" s="10">
        <v>1</v>
      </c>
      <c r="G92" s="29">
        <f>D92/E92</f>
        <v>2.3E-2</v>
      </c>
      <c r="H92" s="9" t="s">
        <v>36</v>
      </c>
      <c r="I92" s="78">
        <f>G92*0.1*249.09</f>
        <v>0.57290699999999994</v>
      </c>
      <c r="J92" s="10" t="s">
        <v>103</v>
      </c>
      <c r="K92" s="10">
        <v>108.21</v>
      </c>
      <c r="L92" s="99">
        <f>(G92*1.1)*K92</f>
        <v>2.7377130000000003</v>
      </c>
      <c r="M92" s="9" t="s">
        <v>30</v>
      </c>
      <c r="N92" s="9">
        <v>57.5</v>
      </c>
      <c r="O92" s="9">
        <v>0.88900000000000001</v>
      </c>
      <c r="P92" s="13">
        <f>N92*O92</f>
        <v>51.1175</v>
      </c>
      <c r="Q92" s="10"/>
      <c r="R92" s="10"/>
      <c r="S92" s="9"/>
      <c r="T92" s="9"/>
      <c r="U92" s="9"/>
      <c r="V92" s="13">
        <f>T92*U92</f>
        <v>0</v>
      </c>
    </row>
    <row r="93" spans="1:22" x14ac:dyDescent="0.25">
      <c r="C93" s="10" t="s">
        <v>34</v>
      </c>
      <c r="D93" s="10">
        <f>E93*G93</f>
        <v>2.984664</v>
      </c>
      <c r="E93" s="10">
        <v>108.14</v>
      </c>
      <c r="F93" s="10">
        <v>1.2</v>
      </c>
      <c r="G93" s="29">
        <f>G92*F93</f>
        <v>2.76E-2</v>
      </c>
      <c r="H93" s="1" t="s">
        <v>102</v>
      </c>
      <c r="I93" s="106">
        <f>(G92*0.1)*180.19</f>
        <v>0.414437</v>
      </c>
      <c r="J93" s="10"/>
      <c r="K93" s="10"/>
      <c r="L93" s="99"/>
      <c r="M93" s="1"/>
      <c r="N93" s="3"/>
      <c r="O93" s="3"/>
      <c r="P93" s="13"/>
      <c r="Q93" s="10"/>
      <c r="R93" s="10"/>
      <c r="S93" s="9"/>
      <c r="T93" s="9"/>
      <c r="U93" s="9"/>
      <c r="V93" s="13">
        <f>T93*U93</f>
        <v>0</v>
      </c>
    </row>
    <row r="94" spans="1:22" x14ac:dyDescent="0.25">
      <c r="C94" s="10"/>
      <c r="D94" s="10"/>
      <c r="E94" s="10"/>
      <c r="F94" s="10"/>
      <c r="G94" s="29"/>
      <c r="H94" s="1" t="s">
        <v>95</v>
      </c>
      <c r="I94" s="106">
        <f>G92*0.1*568.37</f>
        <v>1.3072509999999999</v>
      </c>
      <c r="J94" s="10"/>
      <c r="K94" s="10"/>
      <c r="L94" s="99"/>
      <c r="M94" s="1"/>
      <c r="N94" s="3"/>
      <c r="O94" s="3"/>
      <c r="P94" s="13"/>
      <c r="Q94" s="10"/>
      <c r="R94" s="10"/>
      <c r="S94" s="9"/>
      <c r="T94" s="9"/>
      <c r="U94" s="9"/>
      <c r="V94" s="13"/>
    </row>
    <row r="95" spans="1:22" x14ac:dyDescent="0.25">
      <c r="C95" s="12" t="s">
        <v>4</v>
      </c>
      <c r="D95" s="13">
        <f>SUM(D92:D93)</f>
        <v>7.8645739999999993</v>
      </c>
      <c r="E95" s="13">
        <f>SUM(E92:E93)</f>
        <v>320.31</v>
      </c>
      <c r="F95" s="12"/>
      <c r="G95" s="29">
        <f>SUM(G92:G93)</f>
        <v>5.0599999999999999E-2</v>
      </c>
      <c r="I95" s="118">
        <f>SUM(I92:I94)</f>
        <v>2.2945950000000002</v>
      </c>
      <c r="L95" s="105">
        <f>SUM(L92:L93)</f>
        <v>2.7377130000000003</v>
      </c>
      <c r="P95" s="32">
        <f>SUM(P92:P93)</f>
        <v>51.1175</v>
      </c>
      <c r="R95" s="32">
        <f>SUM(R92:R93)</f>
        <v>0</v>
      </c>
      <c r="V95" s="32">
        <f>SUM(V92:V93)</f>
        <v>0</v>
      </c>
    </row>
    <row r="96" spans="1:22" x14ac:dyDescent="0.25">
      <c r="C96" s="5"/>
      <c r="D96" s="4"/>
      <c r="E96" s="4"/>
      <c r="F96" s="4"/>
      <c r="G96" s="5"/>
      <c r="H96" s="5"/>
      <c r="I96" s="5"/>
      <c r="M96" s="5"/>
      <c r="N96" s="5"/>
      <c r="O96" s="5"/>
      <c r="P96" s="5"/>
      <c r="Q96" s="5"/>
      <c r="R96" s="5"/>
      <c r="S96" s="5"/>
      <c r="T96" s="5"/>
      <c r="U96" s="5"/>
      <c r="V96" s="5"/>
    </row>
    <row r="97" spans="1:22" x14ac:dyDescent="0.25">
      <c r="C97" s="5"/>
      <c r="D97" s="4"/>
      <c r="E97" s="4"/>
      <c r="F97" s="4"/>
      <c r="G97" s="5"/>
      <c r="H97" s="5"/>
      <c r="K97" s="14" t="s">
        <v>56</v>
      </c>
      <c r="L97" s="66">
        <f>(T99/G92)*100</f>
        <v>90</v>
      </c>
      <c r="O97" s="5"/>
      <c r="P97" s="5"/>
      <c r="Q97" s="5"/>
      <c r="R97" s="5"/>
      <c r="S97" s="5"/>
    </row>
    <row r="98" spans="1:22" x14ac:dyDescent="0.25">
      <c r="C98" s="5"/>
      <c r="D98" s="4"/>
      <c r="E98" s="4"/>
      <c r="F98" s="4"/>
      <c r="G98" s="5"/>
      <c r="H98" s="5"/>
      <c r="K98" s="7" t="s">
        <v>57</v>
      </c>
      <c r="L98" s="65">
        <f>(S99/(E95)*100)</f>
        <v>94.358590115825294</v>
      </c>
      <c r="R98" s="6" t="s">
        <v>10</v>
      </c>
      <c r="S98" s="6" t="s">
        <v>11</v>
      </c>
      <c r="T98" s="6" t="s">
        <v>0</v>
      </c>
    </row>
    <row r="99" spans="1:22" x14ac:dyDescent="0.25">
      <c r="C99" s="5"/>
      <c r="D99" s="4"/>
      <c r="E99" s="4"/>
      <c r="F99" s="4"/>
      <c r="G99" s="5"/>
      <c r="H99" s="5"/>
      <c r="K99" s="14" t="s">
        <v>58</v>
      </c>
      <c r="L99" s="66">
        <f>(R99/D95)*100</f>
        <v>79.551263679380483</v>
      </c>
      <c r="P99" s="5"/>
      <c r="Q99" s="6" t="s">
        <v>3</v>
      </c>
      <c r="R99" s="11">
        <f>S99*T99</f>
        <v>6.2563680000000002</v>
      </c>
      <c r="S99" s="11">
        <v>302.24</v>
      </c>
      <c r="T99" s="31">
        <f>G92*0.9</f>
        <v>2.07E-2</v>
      </c>
    </row>
    <row r="100" spans="1:22" ht="17.25" x14ac:dyDescent="0.25">
      <c r="C100" s="5"/>
      <c r="D100" s="4"/>
      <c r="E100" s="4"/>
      <c r="F100" s="4"/>
      <c r="G100" s="5"/>
      <c r="H100" s="5"/>
      <c r="K100" s="7" t="s">
        <v>59</v>
      </c>
      <c r="L100" s="16">
        <f>(D95+I95+L95+P95+R95+V95)/R99</f>
        <v>10.231876066113758</v>
      </c>
      <c r="O100" s="5"/>
      <c r="P100" s="5"/>
      <c r="S100" s="69"/>
      <c r="T100" s="4"/>
    </row>
    <row r="101" spans="1:22" ht="17.25" x14ac:dyDescent="0.25">
      <c r="C101" s="5"/>
      <c r="D101" s="4"/>
      <c r="E101" s="4"/>
      <c r="F101" s="4"/>
      <c r="G101" s="5"/>
      <c r="H101" s="5"/>
      <c r="I101" s="5"/>
      <c r="K101" s="17" t="s">
        <v>60</v>
      </c>
      <c r="L101" s="18">
        <f>(D95+I95+L95)/R99</f>
        <v>2.0614007999529438</v>
      </c>
      <c r="O101" s="5"/>
      <c r="P101" s="5"/>
      <c r="S101" s="5"/>
    </row>
    <row r="102" spans="1:22" ht="17.25" x14ac:dyDescent="0.25">
      <c r="C102" s="5"/>
      <c r="D102" s="4"/>
      <c r="E102" s="4"/>
      <c r="F102" s="4"/>
      <c r="G102" s="5"/>
      <c r="H102" s="5"/>
      <c r="I102" s="5"/>
      <c r="K102" s="19" t="s">
        <v>61</v>
      </c>
      <c r="L102" s="20">
        <f>(P95+V95)/R99</f>
        <v>8.170475266160814</v>
      </c>
      <c r="M102" s="5"/>
      <c r="N102" s="115" t="s">
        <v>131</v>
      </c>
      <c r="O102" s="17">
        <f>G92/N92*1000</f>
        <v>0.4</v>
      </c>
      <c r="P102" s="5"/>
      <c r="U102" s="5"/>
      <c r="V102" s="5"/>
    </row>
    <row r="103" spans="1:22" x14ac:dyDescent="0.25">
      <c r="C103" s="8"/>
      <c r="D103"/>
      <c r="E103" s="4"/>
      <c r="F103" s="4"/>
      <c r="G103" s="5"/>
      <c r="H103" s="5"/>
      <c r="I103" s="5"/>
      <c r="K103" s="5"/>
      <c r="L103" s="5"/>
      <c r="M103" s="5"/>
      <c r="N103" s="5"/>
      <c r="O103" s="5"/>
      <c r="P103" s="5"/>
      <c r="Q103" s="5"/>
      <c r="R103" s="5"/>
      <c r="S103" s="5"/>
      <c r="T103" s="5"/>
      <c r="U103" s="5"/>
      <c r="V103" s="5"/>
    </row>
    <row r="104" spans="1:22" x14ac:dyDescent="0.25">
      <c r="B104" s="5"/>
      <c r="C104" s="8" t="s">
        <v>26</v>
      </c>
    </row>
    <row r="105" spans="1:22" ht="32.25" x14ac:dyDescent="0.25">
      <c r="C105" s="23" t="s">
        <v>13</v>
      </c>
      <c r="D105" s="26" t="s">
        <v>21</v>
      </c>
      <c r="E105" s="26" t="s">
        <v>32</v>
      </c>
      <c r="F105" s="23" t="s">
        <v>12</v>
      </c>
      <c r="G105" s="23" t="s">
        <v>15</v>
      </c>
      <c r="H105" s="24" t="s">
        <v>1</v>
      </c>
      <c r="I105" s="25" t="s">
        <v>25</v>
      </c>
      <c r="J105" s="23" t="s">
        <v>2</v>
      </c>
      <c r="K105" s="26" t="s">
        <v>32</v>
      </c>
      <c r="L105" s="26" t="s">
        <v>22</v>
      </c>
      <c r="M105" s="25" t="s">
        <v>7</v>
      </c>
      <c r="N105" s="25" t="s">
        <v>16</v>
      </c>
      <c r="O105" s="25" t="s">
        <v>17</v>
      </c>
      <c r="P105" s="25" t="s">
        <v>18</v>
      </c>
      <c r="Q105" s="26" t="s">
        <v>9</v>
      </c>
      <c r="R105" s="26" t="s">
        <v>23</v>
      </c>
      <c r="S105" s="25" t="s">
        <v>8</v>
      </c>
      <c r="T105" s="25" t="s">
        <v>19</v>
      </c>
      <c r="U105" s="25" t="s">
        <v>20</v>
      </c>
      <c r="V105" s="25" t="s">
        <v>24</v>
      </c>
    </row>
    <row r="106" spans="1:22" ht="30" x14ac:dyDescent="0.25">
      <c r="A106" t="s">
        <v>54</v>
      </c>
      <c r="C106" s="123" t="s">
        <v>132</v>
      </c>
      <c r="D106" s="10">
        <f>0.023*E106</f>
        <v>7.1477099999999991</v>
      </c>
      <c r="E106" s="10">
        <v>310.77</v>
      </c>
      <c r="F106" s="10">
        <v>1</v>
      </c>
      <c r="G106" s="29">
        <f>D106/E106</f>
        <v>2.3E-2</v>
      </c>
      <c r="H106" s="9" t="s">
        <v>36</v>
      </c>
      <c r="I106" s="78">
        <f>G106*0.1*249.09</f>
        <v>0.57290699999999994</v>
      </c>
      <c r="J106" s="10" t="s">
        <v>103</v>
      </c>
      <c r="K106" s="10">
        <v>108.21</v>
      </c>
      <c r="L106" s="99">
        <f>(G106*1.1)*K106</f>
        <v>2.7377130000000003</v>
      </c>
      <c r="M106" s="9" t="s">
        <v>30</v>
      </c>
      <c r="N106" s="9">
        <v>57.5</v>
      </c>
      <c r="O106" s="9">
        <v>0.88900000000000001</v>
      </c>
      <c r="P106" s="13">
        <f>N106*O106</f>
        <v>51.1175</v>
      </c>
      <c r="Q106" s="10"/>
      <c r="R106" s="10"/>
      <c r="S106" s="9"/>
      <c r="T106" s="9"/>
      <c r="U106" s="9"/>
      <c r="V106" s="13">
        <f>T106*U106</f>
        <v>0</v>
      </c>
    </row>
    <row r="107" spans="1:22" x14ac:dyDescent="0.25">
      <c r="C107" s="10" t="s">
        <v>34</v>
      </c>
      <c r="D107" s="10">
        <f>E107*G107</f>
        <v>2.984664</v>
      </c>
      <c r="E107" s="10">
        <v>108.14</v>
      </c>
      <c r="F107" s="10">
        <v>1.2</v>
      </c>
      <c r="G107" s="29">
        <f>G106*F107</f>
        <v>2.76E-2</v>
      </c>
      <c r="H107" s="1" t="s">
        <v>102</v>
      </c>
      <c r="I107" s="106">
        <f>(G106*0.1)*180.19</f>
        <v>0.414437</v>
      </c>
      <c r="J107" s="10"/>
      <c r="K107" s="10"/>
      <c r="L107" s="99"/>
      <c r="M107" s="1"/>
      <c r="N107" s="3"/>
      <c r="O107" s="3"/>
      <c r="P107" s="13"/>
      <c r="Q107" s="10"/>
      <c r="R107" s="10"/>
      <c r="S107" s="9"/>
      <c r="T107" s="9"/>
      <c r="U107" s="9"/>
      <c r="V107" s="13">
        <f>T107*U107</f>
        <v>0</v>
      </c>
    </row>
    <row r="108" spans="1:22" x14ac:dyDescent="0.25">
      <c r="C108" s="10"/>
      <c r="D108" s="10"/>
      <c r="E108" s="10"/>
      <c r="F108" s="10"/>
      <c r="G108" s="29"/>
      <c r="H108" s="1" t="s">
        <v>95</v>
      </c>
      <c r="I108" s="106">
        <f>G106*0.1*568.37</f>
        <v>1.3072509999999999</v>
      </c>
      <c r="J108" s="10"/>
      <c r="K108" s="10"/>
      <c r="L108" s="99"/>
      <c r="M108" s="1"/>
      <c r="N108" s="3"/>
      <c r="O108" s="3"/>
      <c r="P108" s="13"/>
      <c r="Q108" s="10"/>
      <c r="R108" s="10"/>
      <c r="S108" s="9"/>
      <c r="T108" s="9"/>
      <c r="U108" s="9"/>
      <c r="V108" s="13"/>
    </row>
    <row r="109" spans="1:22" x14ac:dyDescent="0.25">
      <c r="C109" s="12" t="s">
        <v>4</v>
      </c>
      <c r="D109" s="13">
        <f>SUM(D106:D107)</f>
        <v>10.132373999999999</v>
      </c>
      <c r="E109" s="13">
        <f>SUM(E106:E107)</f>
        <v>418.90999999999997</v>
      </c>
      <c r="F109" s="12"/>
      <c r="G109" s="29">
        <f>SUM(G106:G107)</f>
        <v>5.0599999999999999E-2</v>
      </c>
      <c r="I109" s="118">
        <f>SUM(I106:I108)</f>
        <v>2.2945950000000002</v>
      </c>
      <c r="L109" s="105">
        <f>SUM(L106:L107)</f>
        <v>2.7377130000000003</v>
      </c>
      <c r="P109" s="32">
        <f>SUM(P106:P107)</f>
        <v>51.1175</v>
      </c>
      <c r="R109" s="32">
        <f>SUM(R106:R107)</f>
        <v>0</v>
      </c>
      <c r="V109" s="32">
        <f>SUM(V106:V107)</f>
        <v>0</v>
      </c>
    </row>
    <row r="110" spans="1:22" x14ac:dyDescent="0.25">
      <c r="C110" s="5"/>
      <c r="D110" s="4"/>
      <c r="E110" s="4"/>
      <c r="F110" s="4"/>
      <c r="G110" s="5"/>
      <c r="H110" s="5"/>
      <c r="I110" s="5"/>
      <c r="M110" s="5"/>
      <c r="N110" s="5"/>
      <c r="O110" s="5"/>
      <c r="P110" s="5"/>
      <c r="Q110" s="5"/>
      <c r="R110" s="5"/>
      <c r="S110" s="5"/>
      <c r="T110" s="5"/>
      <c r="U110" s="5"/>
      <c r="V110" s="5"/>
    </row>
    <row r="111" spans="1:22" x14ac:dyDescent="0.25">
      <c r="C111" s="5"/>
      <c r="D111" s="4"/>
      <c r="E111" s="4"/>
      <c r="F111" s="4"/>
      <c r="G111" s="5"/>
      <c r="H111" s="5"/>
      <c r="K111" s="14" t="s">
        <v>56</v>
      </c>
      <c r="L111" s="66">
        <f>(T113/G106)*100</f>
        <v>90</v>
      </c>
      <c r="O111" s="5"/>
      <c r="P111" s="5"/>
      <c r="Q111" s="5"/>
      <c r="R111" s="5"/>
      <c r="S111" s="5"/>
    </row>
    <row r="112" spans="1:22" x14ac:dyDescent="0.25">
      <c r="C112" s="5"/>
      <c r="D112" s="4"/>
      <c r="E112" s="4"/>
      <c r="F112" s="4"/>
      <c r="G112" s="5"/>
      <c r="H112" s="5"/>
      <c r="K112" s="7" t="s">
        <v>57</v>
      </c>
      <c r="L112" s="65">
        <f>(S113/(E109)*100)</f>
        <v>95.700747177197968</v>
      </c>
      <c r="R112" s="6" t="s">
        <v>10</v>
      </c>
      <c r="S112" s="6" t="s">
        <v>11</v>
      </c>
      <c r="T112" s="6" t="s">
        <v>0</v>
      </c>
    </row>
    <row r="113" spans="1:22" x14ac:dyDescent="0.25">
      <c r="C113" s="5"/>
      <c r="D113" s="4"/>
      <c r="E113" s="4"/>
      <c r="F113" s="4"/>
      <c r="G113" s="5"/>
      <c r="H113" s="5"/>
      <c r="K113" s="14" t="s">
        <v>58</v>
      </c>
      <c r="L113" s="66">
        <f>(R113/D109)*100</f>
        <v>81.902128760742556</v>
      </c>
      <c r="P113" s="5"/>
      <c r="Q113" s="6" t="s">
        <v>3</v>
      </c>
      <c r="R113" s="11">
        <f>S113*T113</f>
        <v>8.2986299999999993</v>
      </c>
      <c r="S113" s="11">
        <v>400.9</v>
      </c>
      <c r="T113" s="31">
        <f>G106*0.9</f>
        <v>2.07E-2</v>
      </c>
    </row>
    <row r="114" spans="1:22" ht="17.25" x14ac:dyDescent="0.25">
      <c r="C114" s="5"/>
      <c r="D114" s="4"/>
      <c r="E114" s="4"/>
      <c r="F114" s="4"/>
      <c r="G114" s="5"/>
      <c r="H114" s="5"/>
      <c r="K114" s="7" t="s">
        <v>59</v>
      </c>
      <c r="L114" s="16">
        <f>(D109+I109+L109+P109+R109+V109)/R113</f>
        <v>7.9871234167567433</v>
      </c>
      <c r="O114" s="5"/>
      <c r="P114" s="5"/>
      <c r="S114" s="69"/>
      <c r="T114" s="4"/>
    </row>
    <row r="115" spans="1:22" ht="17.25" x14ac:dyDescent="0.25">
      <c r="C115" s="5"/>
      <c r="D115" s="4"/>
      <c r="E115" s="4"/>
      <c r="F115" s="4"/>
      <c r="G115" s="5"/>
      <c r="H115" s="5"/>
      <c r="I115" s="5"/>
      <c r="K115" s="17" t="s">
        <v>60</v>
      </c>
      <c r="L115" s="18">
        <f>(D109+I109+L109)/R113</f>
        <v>1.8273717469028021</v>
      </c>
      <c r="O115" s="5"/>
      <c r="P115" s="5"/>
      <c r="S115" s="5"/>
    </row>
    <row r="116" spans="1:22" ht="17.25" x14ac:dyDescent="0.25">
      <c r="C116" s="5"/>
      <c r="D116" s="4"/>
      <c r="E116" s="4"/>
      <c r="F116" s="4"/>
      <c r="G116" s="5"/>
      <c r="H116" s="5"/>
      <c r="I116" s="5"/>
      <c r="K116" s="19" t="s">
        <v>61</v>
      </c>
      <c r="L116" s="20">
        <f>(P109+V109)/R113</f>
        <v>6.1597516698539403</v>
      </c>
      <c r="M116" s="5"/>
      <c r="N116" s="115" t="s">
        <v>131</v>
      </c>
      <c r="O116" s="17">
        <f>G106/N106*1000</f>
        <v>0.4</v>
      </c>
      <c r="P116" s="5"/>
      <c r="U116" s="5"/>
      <c r="V116" s="5"/>
    </row>
    <row r="117" spans="1:22" x14ac:dyDescent="0.25">
      <c r="C117" s="8"/>
      <c r="D117"/>
      <c r="E117" s="4"/>
      <c r="F117" s="4"/>
      <c r="G117" s="5"/>
      <c r="H117" s="5"/>
      <c r="I117" s="5"/>
      <c r="K117" s="5"/>
      <c r="L117" s="5"/>
      <c r="M117" s="5"/>
      <c r="N117" s="5"/>
      <c r="O117" s="5"/>
      <c r="P117" s="5"/>
      <c r="Q117" s="5"/>
      <c r="R117" s="5"/>
      <c r="S117" s="5"/>
      <c r="T117" s="5"/>
      <c r="U117" s="5"/>
      <c r="V117" s="5"/>
    </row>
    <row r="118" spans="1:22" x14ac:dyDescent="0.25">
      <c r="B118" s="5"/>
      <c r="C118" s="8" t="s">
        <v>26</v>
      </c>
    </row>
    <row r="119" spans="1:22" ht="32.25" x14ac:dyDescent="0.25">
      <c r="C119" s="23" t="s">
        <v>13</v>
      </c>
      <c r="D119" s="26" t="s">
        <v>21</v>
      </c>
      <c r="E119" s="26" t="s">
        <v>32</v>
      </c>
      <c r="F119" s="23" t="s">
        <v>12</v>
      </c>
      <c r="G119" s="23" t="s">
        <v>15</v>
      </c>
      <c r="H119" s="24" t="s">
        <v>1</v>
      </c>
      <c r="I119" s="25" t="s">
        <v>25</v>
      </c>
      <c r="J119" s="23" t="s">
        <v>2</v>
      </c>
      <c r="K119" s="26" t="s">
        <v>32</v>
      </c>
      <c r="L119" s="26" t="s">
        <v>22</v>
      </c>
      <c r="M119" s="25" t="s">
        <v>7</v>
      </c>
      <c r="N119" s="25" t="s">
        <v>16</v>
      </c>
      <c r="O119" s="25" t="s">
        <v>17</v>
      </c>
      <c r="P119" s="25" t="s">
        <v>18</v>
      </c>
      <c r="Q119" s="26" t="s">
        <v>9</v>
      </c>
      <c r="R119" s="26" t="s">
        <v>23</v>
      </c>
      <c r="S119" s="25" t="s">
        <v>8</v>
      </c>
      <c r="T119" s="25" t="s">
        <v>19</v>
      </c>
      <c r="U119" s="25" t="s">
        <v>20</v>
      </c>
      <c r="V119" s="25" t="s">
        <v>24</v>
      </c>
    </row>
    <row r="120" spans="1:22" x14ac:dyDescent="0.25">
      <c r="A120" t="s">
        <v>55</v>
      </c>
      <c r="C120" s="121" t="s">
        <v>50</v>
      </c>
      <c r="D120" s="10">
        <f>0.023*E120</f>
        <v>10.131499999999999</v>
      </c>
      <c r="E120" s="10">
        <v>440.5</v>
      </c>
      <c r="F120" s="10">
        <v>1</v>
      </c>
      <c r="G120" s="29">
        <f>D120/E120</f>
        <v>2.2999999999999996E-2</v>
      </c>
      <c r="H120" s="9" t="s">
        <v>36</v>
      </c>
      <c r="I120" s="78">
        <f>G120*0.1*249.09</f>
        <v>0.57290699999999994</v>
      </c>
      <c r="J120" s="10" t="s">
        <v>103</v>
      </c>
      <c r="K120" s="10">
        <v>108.21</v>
      </c>
      <c r="L120" s="99">
        <f>(G120*1.1)*K120</f>
        <v>2.7377129999999994</v>
      </c>
      <c r="M120" s="9" t="s">
        <v>30</v>
      </c>
      <c r="N120" s="9">
        <v>57.5</v>
      </c>
      <c r="O120" s="9">
        <v>0.88900000000000001</v>
      </c>
      <c r="P120" s="13">
        <f>N120*O120</f>
        <v>51.1175</v>
      </c>
      <c r="Q120" s="10"/>
      <c r="R120" s="10"/>
      <c r="S120" s="9"/>
      <c r="T120" s="9"/>
      <c r="U120" s="9"/>
      <c r="V120" s="13">
        <f>T120*U120</f>
        <v>0</v>
      </c>
    </row>
    <row r="121" spans="1:22" x14ac:dyDescent="0.25">
      <c r="C121" s="10" t="s">
        <v>34</v>
      </c>
      <c r="D121" s="10">
        <f>E121*G121</f>
        <v>2.9846639999999995</v>
      </c>
      <c r="E121" s="10">
        <v>108.14</v>
      </c>
      <c r="F121" s="10">
        <v>1.2</v>
      </c>
      <c r="G121" s="29">
        <f>G120*F121</f>
        <v>2.7599999999999996E-2</v>
      </c>
      <c r="H121" s="1" t="s">
        <v>102</v>
      </c>
      <c r="I121" s="106">
        <f>(G120*0.1)*180.19</f>
        <v>0.41443699999999989</v>
      </c>
      <c r="J121" s="10"/>
      <c r="K121" s="10"/>
      <c r="L121" s="99"/>
      <c r="M121" s="1"/>
      <c r="N121" s="3"/>
      <c r="O121" s="3"/>
      <c r="P121" s="13"/>
      <c r="Q121" s="10"/>
      <c r="R121" s="10"/>
      <c r="S121" s="9"/>
      <c r="T121" s="9"/>
      <c r="U121" s="9"/>
      <c r="V121" s="13">
        <f>T121*U121</f>
        <v>0</v>
      </c>
    </row>
    <row r="122" spans="1:22" x14ac:dyDescent="0.25">
      <c r="C122" s="10"/>
      <c r="D122" s="10"/>
      <c r="E122" s="10"/>
      <c r="F122" s="10"/>
      <c r="G122" s="29"/>
      <c r="H122" s="1" t="s">
        <v>95</v>
      </c>
      <c r="I122" s="106">
        <f>G120*0.1*568.37</f>
        <v>1.3072509999999997</v>
      </c>
      <c r="J122" s="10"/>
      <c r="K122" s="10"/>
      <c r="L122" s="99"/>
      <c r="M122" s="1"/>
      <c r="N122" s="3"/>
      <c r="O122" s="3"/>
      <c r="P122" s="13"/>
      <c r="Q122" s="10"/>
      <c r="R122" s="10"/>
      <c r="S122" s="9"/>
      <c r="T122" s="9"/>
      <c r="U122" s="9"/>
      <c r="V122" s="13"/>
    </row>
    <row r="123" spans="1:22" x14ac:dyDescent="0.25">
      <c r="C123" s="12" t="s">
        <v>4</v>
      </c>
      <c r="D123" s="13">
        <f>SUM(D120:D121)</f>
        <v>13.116163999999998</v>
      </c>
      <c r="E123" s="13">
        <f>SUM(E120:E121)</f>
        <v>548.64</v>
      </c>
      <c r="F123" s="12"/>
      <c r="G123" s="29">
        <f>SUM(G120:G121)</f>
        <v>5.0599999999999992E-2</v>
      </c>
      <c r="I123" s="118">
        <f>SUM(I120:I122)</f>
        <v>2.2945949999999993</v>
      </c>
      <c r="L123" s="105">
        <f>SUM(L120:L121)</f>
        <v>2.7377129999999994</v>
      </c>
      <c r="P123" s="32">
        <f>SUM(P120:P121)</f>
        <v>51.1175</v>
      </c>
      <c r="R123" s="32">
        <f>SUM(R120:R121)</f>
        <v>0</v>
      </c>
      <c r="V123" s="32">
        <f>SUM(V120:V121)</f>
        <v>0</v>
      </c>
    </row>
    <row r="124" spans="1:22" x14ac:dyDescent="0.25">
      <c r="C124" s="5"/>
      <c r="D124" s="4"/>
      <c r="E124" s="4"/>
      <c r="F124" s="4"/>
      <c r="G124" s="5"/>
      <c r="H124" s="5"/>
      <c r="I124" s="5"/>
      <c r="M124" s="5"/>
      <c r="N124" s="5"/>
      <c r="O124" s="5"/>
      <c r="P124" s="5"/>
      <c r="Q124" s="5"/>
      <c r="R124" s="5"/>
      <c r="S124" s="5"/>
      <c r="T124" s="5"/>
      <c r="U124" s="5"/>
      <c r="V124" s="5"/>
    </row>
    <row r="125" spans="1:22" x14ac:dyDescent="0.25">
      <c r="C125" s="5"/>
      <c r="D125" s="4"/>
      <c r="E125" s="4"/>
      <c r="F125" s="4"/>
      <c r="G125" s="5"/>
      <c r="H125" s="5"/>
      <c r="K125" s="14" t="s">
        <v>56</v>
      </c>
      <c r="L125" s="66">
        <f>(T127/G120)*100</f>
        <v>90</v>
      </c>
      <c r="O125" s="5"/>
      <c r="P125" s="5"/>
      <c r="Q125" s="5"/>
      <c r="R125" s="5"/>
      <c r="S125" s="5"/>
    </row>
    <row r="126" spans="1:22" x14ac:dyDescent="0.25">
      <c r="C126" s="5"/>
      <c r="D126" s="4"/>
      <c r="E126" s="4"/>
      <c r="F126" s="4"/>
      <c r="G126" s="5"/>
      <c r="H126" s="5"/>
      <c r="K126" s="7" t="s">
        <v>57</v>
      </c>
      <c r="L126" s="65">
        <f>(S127/(E123)*100)</f>
        <v>96.715514727325754</v>
      </c>
      <c r="R126" s="6" t="s">
        <v>10</v>
      </c>
      <c r="S126" s="6" t="s">
        <v>11</v>
      </c>
      <c r="T126" s="6" t="s">
        <v>0</v>
      </c>
    </row>
    <row r="127" spans="1:22" x14ac:dyDescent="0.25">
      <c r="C127" s="5"/>
      <c r="D127" s="4"/>
      <c r="E127" s="4"/>
      <c r="F127" s="4"/>
      <c r="G127" s="5"/>
      <c r="H127" s="5"/>
      <c r="K127" s="14" t="s">
        <v>58</v>
      </c>
      <c r="L127" s="66">
        <f>(R127/D123)*100</f>
        <v>83.742731487651426</v>
      </c>
      <c r="P127" s="5"/>
      <c r="Q127" s="6" t="s">
        <v>3</v>
      </c>
      <c r="R127" s="11">
        <f>S127*T127</f>
        <v>10.983833999999998</v>
      </c>
      <c r="S127" s="11">
        <v>530.62</v>
      </c>
      <c r="T127" s="31">
        <f>G120*0.9</f>
        <v>2.0699999999999996E-2</v>
      </c>
    </row>
    <row r="128" spans="1:22" ht="17.25" x14ac:dyDescent="0.25">
      <c r="C128" s="5"/>
      <c r="D128" s="4"/>
      <c r="E128" s="4"/>
      <c r="F128" s="4"/>
      <c r="G128" s="5"/>
      <c r="H128" s="5"/>
      <c r="K128" s="7" t="s">
        <v>59</v>
      </c>
      <c r="L128" s="16">
        <f>(D123+I123+L123+P123+R123+V123)/R127</f>
        <v>6.3061743285632339</v>
      </c>
      <c r="O128" s="5"/>
      <c r="P128" s="5"/>
      <c r="S128" s="69"/>
      <c r="T128" s="4"/>
    </row>
    <row r="129" spans="1:22" ht="17.25" x14ac:dyDescent="0.25">
      <c r="C129" s="5"/>
      <c r="D129" s="4"/>
      <c r="E129" s="4"/>
      <c r="F129" s="4"/>
      <c r="G129" s="5"/>
      <c r="H129" s="5"/>
      <c r="I129" s="5"/>
      <c r="K129" s="17" t="s">
        <v>60</v>
      </c>
      <c r="L129" s="18">
        <f>(D123+I123+L123)/R127</f>
        <v>1.652289355429079</v>
      </c>
      <c r="O129" s="5"/>
      <c r="P129" s="5"/>
      <c r="S129" s="5"/>
    </row>
    <row r="130" spans="1:22" ht="17.25" x14ac:dyDescent="0.25">
      <c r="C130" s="5"/>
      <c r="D130" s="4"/>
      <c r="E130" s="4"/>
      <c r="F130" s="4"/>
      <c r="G130" s="5"/>
      <c r="H130" s="5"/>
      <c r="I130" s="5"/>
      <c r="K130" s="19" t="s">
        <v>61</v>
      </c>
      <c r="L130" s="20">
        <f>(P123+V123)/R127</f>
        <v>4.6538849731341543</v>
      </c>
      <c r="M130" s="5"/>
      <c r="N130" s="115" t="s">
        <v>131</v>
      </c>
      <c r="O130" s="17">
        <f>G120/N120*1000</f>
        <v>0.39999999999999991</v>
      </c>
      <c r="P130" s="5"/>
      <c r="U130" s="5"/>
      <c r="V130" s="5"/>
    </row>
    <row r="131" spans="1:22" x14ac:dyDescent="0.25">
      <c r="C131" s="8"/>
      <c r="D131"/>
      <c r="E131" s="4"/>
      <c r="F131" s="4"/>
      <c r="G131" s="5"/>
      <c r="H131" s="5"/>
      <c r="I131" s="5"/>
      <c r="K131" s="5"/>
      <c r="L131" s="5"/>
      <c r="M131" s="5"/>
      <c r="N131" s="5"/>
      <c r="O131" s="5"/>
      <c r="P131" s="5"/>
      <c r="Q131" s="5"/>
      <c r="R131" s="5"/>
      <c r="S131" s="5"/>
      <c r="T131" s="5"/>
      <c r="U131" s="5"/>
      <c r="V131" s="5"/>
    </row>
    <row r="132" spans="1:22" x14ac:dyDescent="0.25">
      <c r="C132" s="8"/>
      <c r="D132"/>
      <c r="E132" s="4"/>
      <c r="F132" s="4"/>
      <c r="G132" s="5"/>
      <c r="H132" s="5"/>
      <c r="I132" s="5"/>
      <c r="M132" s="5"/>
      <c r="N132" s="5"/>
      <c r="O132" s="5"/>
      <c r="P132" s="5"/>
      <c r="Q132" s="5"/>
      <c r="R132" s="5"/>
      <c r="S132" s="5"/>
      <c r="T132" s="5"/>
      <c r="U132" s="5"/>
      <c r="V132" s="5"/>
    </row>
    <row r="133" spans="1:22" s="41" customFormat="1" x14ac:dyDescent="0.25">
      <c r="A133" s="40" t="s">
        <v>109</v>
      </c>
      <c r="D133" s="42"/>
      <c r="E133" s="42"/>
      <c r="F133" s="42"/>
    </row>
    <row r="134" spans="1:22" x14ac:dyDescent="0.25">
      <c r="B134" s="5"/>
      <c r="C134" s="8" t="s">
        <v>26</v>
      </c>
    </row>
    <row r="135" spans="1:22" ht="32.25" x14ac:dyDescent="0.25">
      <c r="C135" s="23" t="s">
        <v>13</v>
      </c>
      <c r="D135" s="26" t="s">
        <v>21</v>
      </c>
      <c r="E135" s="26" t="s">
        <v>32</v>
      </c>
      <c r="F135" s="23" t="s">
        <v>12</v>
      </c>
      <c r="G135" s="23" t="s">
        <v>15</v>
      </c>
      <c r="H135" s="24" t="s">
        <v>1</v>
      </c>
      <c r="I135" s="25" t="s">
        <v>25</v>
      </c>
      <c r="J135" s="23" t="s">
        <v>2</v>
      </c>
      <c r="K135" s="26" t="s">
        <v>32</v>
      </c>
      <c r="L135" s="26" t="s">
        <v>22</v>
      </c>
      <c r="M135" s="25" t="s">
        <v>7</v>
      </c>
      <c r="N135" s="25" t="s">
        <v>16</v>
      </c>
      <c r="O135" s="25" t="s">
        <v>17</v>
      </c>
      <c r="P135" s="25" t="s">
        <v>18</v>
      </c>
      <c r="Q135" s="26" t="s">
        <v>9</v>
      </c>
      <c r="R135" s="26" t="s">
        <v>23</v>
      </c>
      <c r="S135" s="25" t="s">
        <v>8</v>
      </c>
      <c r="T135" s="25" t="s">
        <v>19</v>
      </c>
      <c r="U135" s="25" t="s">
        <v>20</v>
      </c>
      <c r="V135" s="25" t="s">
        <v>24</v>
      </c>
    </row>
    <row r="136" spans="1:22" x14ac:dyDescent="0.25">
      <c r="A136" t="s">
        <v>51</v>
      </c>
      <c r="C136" s="121" t="s">
        <v>28</v>
      </c>
      <c r="D136" s="10">
        <f>0.023*E136</f>
        <v>2.8087599999999999</v>
      </c>
      <c r="E136" s="10">
        <v>122.12</v>
      </c>
      <c r="F136" s="10">
        <v>1</v>
      </c>
      <c r="G136" s="12">
        <f>D136/E136</f>
        <v>2.3E-2</v>
      </c>
      <c r="H136" s="9" t="s">
        <v>36</v>
      </c>
      <c r="I136" s="78">
        <f>G136*0.1*249.09</f>
        <v>0.57290699999999994</v>
      </c>
      <c r="J136" s="10" t="s">
        <v>103</v>
      </c>
      <c r="K136" s="10">
        <v>108.21</v>
      </c>
      <c r="L136" s="99">
        <f>(G136*1.1)*K136</f>
        <v>2.7377130000000003</v>
      </c>
      <c r="M136" s="9" t="s">
        <v>30</v>
      </c>
      <c r="N136" s="9">
        <v>57.5</v>
      </c>
      <c r="O136" s="9">
        <v>0.88900000000000001</v>
      </c>
      <c r="P136" s="13">
        <f>N136*O136</f>
        <v>51.1175</v>
      </c>
      <c r="Q136" s="10"/>
      <c r="R136" s="10"/>
      <c r="S136" s="9"/>
      <c r="T136" s="9"/>
      <c r="U136" s="9"/>
      <c r="V136" s="13">
        <f>T136*U136</f>
        <v>0</v>
      </c>
    </row>
    <row r="137" spans="1:22" x14ac:dyDescent="0.25">
      <c r="C137" s="10" t="s">
        <v>34</v>
      </c>
      <c r="D137" s="10">
        <f>E137*G137</f>
        <v>2.984664</v>
      </c>
      <c r="E137" s="10">
        <v>108.14</v>
      </c>
      <c r="F137" s="10">
        <v>1.2</v>
      </c>
      <c r="G137" s="12">
        <f>G136*F137</f>
        <v>2.76E-2</v>
      </c>
      <c r="H137" s="1" t="s">
        <v>102</v>
      </c>
      <c r="I137" s="106">
        <f>(G136*0.1)*180.19</f>
        <v>0.414437</v>
      </c>
      <c r="J137" s="10"/>
      <c r="K137" s="10"/>
      <c r="L137" s="99"/>
      <c r="M137" s="1"/>
      <c r="N137" s="3"/>
      <c r="O137" s="3"/>
      <c r="P137" s="13"/>
      <c r="Q137" s="10"/>
      <c r="R137" s="10"/>
      <c r="S137" s="9"/>
      <c r="T137" s="9"/>
      <c r="U137" s="9"/>
      <c r="V137" s="13">
        <f>T137*U137</f>
        <v>0</v>
      </c>
    </row>
    <row r="138" spans="1:22" x14ac:dyDescent="0.25">
      <c r="C138" s="10"/>
      <c r="D138" s="10"/>
      <c r="E138" s="10"/>
      <c r="F138" s="10"/>
      <c r="G138" s="12"/>
      <c r="H138" s="1" t="s">
        <v>95</v>
      </c>
      <c r="I138" s="106">
        <f>G136*0.1*568.37</f>
        <v>1.3072509999999999</v>
      </c>
      <c r="J138" s="10"/>
      <c r="K138" s="10"/>
      <c r="L138" s="99"/>
      <c r="M138" s="1"/>
      <c r="N138" s="3"/>
      <c r="O138" s="3"/>
      <c r="P138" s="13"/>
      <c r="Q138" s="10"/>
      <c r="R138" s="10"/>
      <c r="S138" s="9"/>
      <c r="T138" s="9"/>
      <c r="U138" s="9"/>
      <c r="V138" s="13"/>
    </row>
    <row r="139" spans="1:22" x14ac:dyDescent="0.25">
      <c r="C139" s="12" t="s">
        <v>4</v>
      </c>
      <c r="D139" s="13">
        <f>SUM(D136:D137)</f>
        <v>5.7934239999999999</v>
      </c>
      <c r="E139" s="13">
        <f>SUM(E136:E137)</f>
        <v>230.26</v>
      </c>
      <c r="F139" s="12"/>
      <c r="G139" s="12">
        <f>SUM(G136:G137)</f>
        <v>5.0599999999999999E-2</v>
      </c>
      <c r="I139" s="118">
        <f>SUM(I136:I138)</f>
        <v>2.2945950000000002</v>
      </c>
      <c r="L139" s="105">
        <f>SUM(L136:L137)</f>
        <v>2.7377130000000003</v>
      </c>
      <c r="P139" s="32">
        <f>SUM(P136:P137)</f>
        <v>51.1175</v>
      </c>
      <c r="R139" s="32">
        <f>SUM(R136:R137)</f>
        <v>0</v>
      </c>
      <c r="V139" s="32">
        <f>SUM(V136:V137)</f>
        <v>0</v>
      </c>
    </row>
    <row r="140" spans="1:22" x14ac:dyDescent="0.25">
      <c r="C140" s="5"/>
      <c r="D140" s="4"/>
      <c r="E140" s="4"/>
      <c r="F140" s="4"/>
      <c r="G140" s="5"/>
      <c r="H140" s="5"/>
      <c r="I140" s="5"/>
      <c r="M140" s="5"/>
      <c r="N140" s="5"/>
      <c r="O140" s="5"/>
      <c r="P140" s="5"/>
      <c r="Q140" s="5"/>
      <c r="R140" s="5"/>
      <c r="S140" s="5"/>
      <c r="T140" s="5"/>
      <c r="U140" s="5"/>
      <c r="V140" s="5"/>
    </row>
    <row r="141" spans="1:22" x14ac:dyDescent="0.25">
      <c r="C141" s="5"/>
      <c r="D141" s="4"/>
      <c r="E141" s="4"/>
      <c r="F141" s="4"/>
      <c r="G141" s="5"/>
      <c r="H141" s="5"/>
      <c r="K141" s="14" t="s">
        <v>56</v>
      </c>
      <c r="L141" s="66">
        <f>(T143/G136)*100</f>
        <v>80</v>
      </c>
      <c r="O141" s="5"/>
      <c r="P141" s="5"/>
      <c r="Q141" s="5"/>
      <c r="R141" s="5"/>
      <c r="S141" s="5"/>
    </row>
    <row r="142" spans="1:22" x14ac:dyDescent="0.25">
      <c r="C142" s="5"/>
      <c r="D142" s="4"/>
      <c r="E142" s="4"/>
      <c r="F142" s="4"/>
      <c r="G142" s="5"/>
      <c r="H142" s="5"/>
      <c r="K142" s="7" t="s">
        <v>57</v>
      </c>
      <c r="L142" s="65">
        <f>(S143/(E139)*100)</f>
        <v>92.178407018153393</v>
      </c>
      <c r="R142" s="6" t="s">
        <v>10</v>
      </c>
      <c r="S142" s="6" t="s">
        <v>11</v>
      </c>
      <c r="T142" s="6" t="s">
        <v>0</v>
      </c>
    </row>
    <row r="143" spans="1:22" x14ac:dyDescent="0.25">
      <c r="C143" s="5"/>
      <c r="D143" s="4"/>
      <c r="E143" s="4"/>
      <c r="F143" s="4"/>
      <c r="G143" s="5"/>
      <c r="H143" s="5"/>
      <c r="K143" s="14" t="s">
        <v>58</v>
      </c>
      <c r="L143" s="66">
        <f>(R143/D139)*100</f>
        <v>67.410912786635322</v>
      </c>
      <c r="P143" s="5"/>
      <c r="Q143" s="6" t="s">
        <v>3</v>
      </c>
      <c r="R143" s="11">
        <f>S143*T143</f>
        <v>3.9053999999999998</v>
      </c>
      <c r="S143" s="11">
        <v>212.25</v>
      </c>
      <c r="T143" s="31">
        <f>G136*0.8</f>
        <v>1.84E-2</v>
      </c>
    </row>
    <row r="144" spans="1:22" ht="17.25" x14ac:dyDescent="0.25">
      <c r="C144" s="5"/>
      <c r="D144" s="4"/>
      <c r="E144" s="4"/>
      <c r="F144" s="4"/>
      <c r="G144" s="5"/>
      <c r="H144" s="5"/>
      <c r="K144" s="7" t="s">
        <v>59</v>
      </c>
      <c r="L144" s="16">
        <f>(D139+I139+L139+P139+R139+V139)/R143</f>
        <v>15.860918727915195</v>
      </c>
      <c r="O144" s="5"/>
      <c r="P144" s="5"/>
      <c r="S144" s="69"/>
      <c r="T144" s="4"/>
    </row>
    <row r="145" spans="1:22" ht="17.25" x14ac:dyDescent="0.25">
      <c r="C145" s="5"/>
      <c r="D145" s="4"/>
      <c r="E145" s="4"/>
      <c r="F145" s="4"/>
      <c r="G145" s="5"/>
      <c r="H145" s="5"/>
      <c r="I145" s="5"/>
      <c r="K145" s="17" t="s">
        <v>60</v>
      </c>
      <c r="L145" s="18">
        <f>(D139+I139+L139)/R143</f>
        <v>2.7719905771495874</v>
      </c>
      <c r="O145" s="5"/>
      <c r="P145" s="5"/>
      <c r="S145" s="5"/>
    </row>
    <row r="146" spans="1:22" ht="17.25" x14ac:dyDescent="0.25">
      <c r="C146" s="5"/>
      <c r="D146" s="4"/>
      <c r="E146" s="4"/>
      <c r="F146" s="4"/>
      <c r="G146" s="5"/>
      <c r="H146" s="5"/>
      <c r="I146" s="5"/>
      <c r="K146" s="19" t="s">
        <v>61</v>
      </c>
      <c r="L146" s="20">
        <f>(P139+V139)/R143</f>
        <v>13.088928150765607</v>
      </c>
      <c r="M146" s="5"/>
      <c r="N146" s="115" t="s">
        <v>131</v>
      </c>
      <c r="O146" s="17">
        <f>G136/N136*1000</f>
        <v>0.4</v>
      </c>
      <c r="P146" s="5"/>
      <c r="U146" s="5"/>
      <c r="V146" s="5"/>
    </row>
    <row r="147" spans="1:22" x14ac:dyDescent="0.25">
      <c r="C147" s="8"/>
      <c r="D147"/>
      <c r="E147" s="4"/>
      <c r="F147" s="4"/>
      <c r="G147" s="5"/>
      <c r="H147" s="5"/>
      <c r="I147" s="5"/>
      <c r="K147" s="5"/>
      <c r="L147" s="5"/>
      <c r="M147" s="5"/>
      <c r="N147" s="5"/>
      <c r="O147" s="5"/>
      <c r="P147" s="5"/>
      <c r="Q147" s="5"/>
      <c r="R147" s="5"/>
      <c r="S147" s="5"/>
      <c r="T147" s="5"/>
      <c r="U147" s="5"/>
      <c r="V147" s="5"/>
    </row>
    <row r="148" spans="1:22" x14ac:dyDescent="0.25">
      <c r="B148" s="8"/>
      <c r="C148" s="8" t="s">
        <v>26</v>
      </c>
    </row>
    <row r="149" spans="1:22" ht="32.25" x14ac:dyDescent="0.25">
      <c r="C149" s="23" t="s">
        <v>13</v>
      </c>
      <c r="D149" s="26" t="s">
        <v>21</v>
      </c>
      <c r="E149" s="26" t="s">
        <v>32</v>
      </c>
      <c r="F149" s="23" t="s">
        <v>12</v>
      </c>
      <c r="G149" s="23" t="s">
        <v>15</v>
      </c>
      <c r="H149" s="24" t="s">
        <v>1</v>
      </c>
      <c r="I149" s="25" t="s">
        <v>25</v>
      </c>
      <c r="J149" s="23" t="s">
        <v>2</v>
      </c>
      <c r="K149" s="26" t="s">
        <v>32</v>
      </c>
      <c r="L149" s="26" t="s">
        <v>22</v>
      </c>
      <c r="M149" s="25" t="s">
        <v>7</v>
      </c>
      <c r="N149" s="25" t="s">
        <v>16</v>
      </c>
      <c r="O149" s="25" t="s">
        <v>17</v>
      </c>
      <c r="P149" s="25" t="s">
        <v>18</v>
      </c>
      <c r="Q149" s="26" t="s">
        <v>9</v>
      </c>
      <c r="R149" s="26" t="s">
        <v>23</v>
      </c>
      <c r="S149" s="25" t="s">
        <v>8</v>
      </c>
      <c r="T149" s="25" t="s">
        <v>19</v>
      </c>
      <c r="U149" s="25" t="s">
        <v>20</v>
      </c>
      <c r="V149" s="25" t="s">
        <v>24</v>
      </c>
    </row>
    <row r="150" spans="1:22" x14ac:dyDescent="0.25">
      <c r="A150" t="s">
        <v>52</v>
      </c>
      <c r="C150" s="121" t="s">
        <v>33</v>
      </c>
      <c r="D150" s="10">
        <f>0.023*E150</f>
        <v>3.6011099999999998</v>
      </c>
      <c r="E150" s="10">
        <v>156.57</v>
      </c>
      <c r="F150" s="10">
        <v>1</v>
      </c>
      <c r="G150" s="29">
        <f>D150/E150</f>
        <v>2.3E-2</v>
      </c>
      <c r="H150" s="9" t="s">
        <v>36</v>
      </c>
      <c r="I150" s="78">
        <f>G150*0.1*249.09</f>
        <v>0.57290699999999994</v>
      </c>
      <c r="J150" s="10" t="s">
        <v>103</v>
      </c>
      <c r="K150" s="10">
        <v>108.21</v>
      </c>
      <c r="L150" s="99">
        <f>(G150*1.1)*K150</f>
        <v>2.7377130000000003</v>
      </c>
      <c r="M150" s="9" t="s">
        <v>30</v>
      </c>
      <c r="N150" s="9">
        <v>57.5</v>
      </c>
      <c r="O150" s="9">
        <v>0.88900000000000001</v>
      </c>
      <c r="P150" s="13">
        <f>N150*O150</f>
        <v>51.1175</v>
      </c>
      <c r="Q150" s="10"/>
      <c r="R150" s="10"/>
      <c r="S150" s="9"/>
      <c r="T150" s="9"/>
      <c r="U150" s="9"/>
      <c r="V150" s="13">
        <f>T150*U150</f>
        <v>0</v>
      </c>
    </row>
    <row r="151" spans="1:22" x14ac:dyDescent="0.25">
      <c r="C151" s="10" t="s">
        <v>34</v>
      </c>
      <c r="D151" s="10">
        <f>E151*G151</f>
        <v>2.984664</v>
      </c>
      <c r="E151" s="10">
        <v>108.14</v>
      </c>
      <c r="F151" s="10">
        <v>1.2</v>
      </c>
      <c r="G151" s="29">
        <f>G150*F151</f>
        <v>2.76E-2</v>
      </c>
      <c r="H151" s="1" t="s">
        <v>102</v>
      </c>
      <c r="I151" s="106">
        <f>(G150*0.1)*180.19</f>
        <v>0.414437</v>
      </c>
      <c r="J151" s="10"/>
      <c r="K151" s="10"/>
      <c r="L151" s="99"/>
      <c r="M151" s="1"/>
      <c r="N151" s="3"/>
      <c r="O151" s="3"/>
      <c r="P151" s="13"/>
      <c r="Q151" s="10"/>
      <c r="R151" s="10"/>
      <c r="S151" s="9"/>
      <c r="T151" s="9"/>
      <c r="U151" s="9"/>
      <c r="V151" s="13">
        <f>T151*U151</f>
        <v>0</v>
      </c>
    </row>
    <row r="152" spans="1:22" x14ac:dyDescent="0.25">
      <c r="C152" s="10"/>
      <c r="D152" s="10"/>
      <c r="E152" s="10"/>
      <c r="F152" s="10"/>
      <c r="G152" s="29"/>
      <c r="H152" s="1" t="s">
        <v>95</v>
      </c>
      <c r="I152" s="106">
        <f>G150*0.1*568.37</f>
        <v>1.3072509999999999</v>
      </c>
      <c r="J152" s="10"/>
      <c r="K152" s="10"/>
      <c r="L152" s="99"/>
      <c r="M152" s="1"/>
      <c r="N152" s="3"/>
      <c r="O152" s="3"/>
      <c r="P152" s="13"/>
      <c r="Q152" s="10"/>
      <c r="R152" s="10"/>
      <c r="S152" s="9"/>
      <c r="T152" s="9"/>
      <c r="U152" s="9"/>
      <c r="V152" s="13"/>
    </row>
    <row r="153" spans="1:22" x14ac:dyDescent="0.25">
      <c r="C153" s="12" t="s">
        <v>4</v>
      </c>
      <c r="D153" s="13">
        <f>SUM(D150:D151)</f>
        <v>6.5857739999999998</v>
      </c>
      <c r="E153" s="13">
        <f>SUM(E150:E151)</f>
        <v>264.70999999999998</v>
      </c>
      <c r="F153" s="12"/>
      <c r="G153" s="29">
        <f>SUM(G150:G151)</f>
        <v>5.0599999999999999E-2</v>
      </c>
      <c r="I153" s="118">
        <f>SUM(I150:I152)</f>
        <v>2.2945950000000002</v>
      </c>
      <c r="L153" s="105">
        <f>SUM(L150:L151)</f>
        <v>2.7377130000000003</v>
      </c>
      <c r="P153" s="32">
        <f>SUM(P150:P151)</f>
        <v>51.1175</v>
      </c>
      <c r="R153" s="32">
        <f>SUM(R150:R151)</f>
        <v>0</v>
      </c>
      <c r="V153" s="32">
        <f>SUM(V150:V151)</f>
        <v>0</v>
      </c>
    </row>
    <row r="154" spans="1:22" x14ac:dyDescent="0.25">
      <c r="C154" s="5"/>
      <c r="D154" s="4"/>
      <c r="E154" s="4"/>
      <c r="F154" s="4"/>
      <c r="G154" s="5"/>
      <c r="H154" s="5"/>
      <c r="I154" s="5"/>
      <c r="M154" s="5"/>
      <c r="N154" s="5"/>
      <c r="O154" s="5"/>
      <c r="P154" s="5"/>
      <c r="Q154" s="5"/>
      <c r="R154" s="5"/>
      <c r="S154" s="5"/>
      <c r="T154" s="5"/>
      <c r="U154" s="5"/>
      <c r="V154" s="5"/>
    </row>
    <row r="155" spans="1:22" x14ac:dyDescent="0.25">
      <c r="B155" s="5"/>
      <c r="C155" s="5"/>
      <c r="D155" s="4"/>
      <c r="E155" s="4"/>
      <c r="F155" s="4"/>
      <c r="G155" s="5"/>
      <c r="H155" s="5"/>
      <c r="K155" s="14" t="s">
        <v>56</v>
      </c>
      <c r="L155" s="66">
        <f>(T157/G150)*100</f>
        <v>80</v>
      </c>
      <c r="O155" s="5"/>
      <c r="P155" s="5"/>
      <c r="Q155" s="5"/>
      <c r="R155" s="5"/>
      <c r="S155" s="5"/>
    </row>
    <row r="156" spans="1:22" x14ac:dyDescent="0.25">
      <c r="B156" s="5"/>
      <c r="C156" s="5"/>
      <c r="D156" s="4"/>
      <c r="E156" s="4"/>
      <c r="F156" s="4"/>
      <c r="G156" s="5"/>
      <c r="H156" s="5"/>
      <c r="K156" s="7" t="s">
        <v>57</v>
      </c>
      <c r="L156" s="65">
        <f>(S157/(E153)*100)</f>
        <v>93.19255033810586</v>
      </c>
      <c r="R156" s="6" t="s">
        <v>10</v>
      </c>
      <c r="S156" s="6" t="s">
        <v>11</v>
      </c>
      <c r="T156" s="6" t="s">
        <v>0</v>
      </c>
    </row>
    <row r="157" spans="1:22" x14ac:dyDescent="0.25">
      <c r="B157" s="5"/>
      <c r="C157" s="5"/>
      <c r="D157" s="4"/>
      <c r="E157" s="4"/>
      <c r="F157" s="4"/>
      <c r="G157" s="5"/>
      <c r="H157" s="5"/>
      <c r="K157" s="14" t="s">
        <v>58</v>
      </c>
      <c r="L157" s="66">
        <f>(R157/D153)*100</f>
        <v>68.922741654967197</v>
      </c>
      <c r="P157" s="5"/>
      <c r="Q157" s="6" t="s">
        <v>3</v>
      </c>
      <c r="R157" s="11">
        <f>S157*T157</f>
        <v>4.5390959999999998</v>
      </c>
      <c r="S157" s="11">
        <v>246.69</v>
      </c>
      <c r="T157" s="31">
        <f>G150*0.8</f>
        <v>1.84E-2</v>
      </c>
    </row>
    <row r="158" spans="1:22" ht="17.25" x14ac:dyDescent="0.25">
      <c r="B158" s="5"/>
      <c r="C158" s="5"/>
      <c r="D158" s="4"/>
      <c r="E158" s="4"/>
      <c r="F158" s="4"/>
      <c r="G158" s="5"/>
      <c r="H158" s="5"/>
      <c r="K158" s="7" t="s">
        <v>59</v>
      </c>
      <c r="L158" s="16">
        <f>(D153+I153+L153+P153+R153+V153)/R157</f>
        <v>13.821162187360656</v>
      </c>
      <c r="O158" s="5"/>
      <c r="P158" s="5"/>
      <c r="S158" s="69"/>
      <c r="T158" s="4"/>
    </row>
    <row r="159" spans="1:22" ht="17.25" x14ac:dyDescent="0.25">
      <c r="B159" s="5"/>
      <c r="C159" s="5"/>
      <c r="D159" s="4"/>
      <c r="E159" s="4"/>
      <c r="F159" s="4"/>
      <c r="G159" s="5"/>
      <c r="H159" s="5"/>
      <c r="I159" s="5"/>
      <c r="K159" s="17" t="s">
        <v>60</v>
      </c>
      <c r="L159" s="18">
        <f>(D153+I153+L153)/R157</f>
        <v>2.5595585552717988</v>
      </c>
      <c r="O159" s="5"/>
      <c r="P159" s="5"/>
      <c r="S159" s="5"/>
    </row>
    <row r="160" spans="1:22" ht="17.25" x14ac:dyDescent="0.25">
      <c r="B160" s="5"/>
      <c r="C160" s="5"/>
      <c r="D160" s="4"/>
      <c r="E160" s="4"/>
      <c r="F160" s="4"/>
      <c r="G160" s="5"/>
      <c r="H160" s="5"/>
      <c r="I160" s="5"/>
      <c r="K160" s="19" t="s">
        <v>61</v>
      </c>
      <c r="L160" s="20">
        <f>(P153+V153)/R157</f>
        <v>11.261603632088857</v>
      </c>
      <c r="M160" s="5"/>
      <c r="N160" s="5"/>
      <c r="O160" s="5"/>
      <c r="P160" s="5"/>
      <c r="U160" s="5"/>
      <c r="V160" s="5"/>
    </row>
    <row r="161" spans="1:22" x14ac:dyDescent="0.25">
      <c r="B161" s="5"/>
      <c r="C161" s="8"/>
      <c r="D161"/>
      <c r="E161" s="4"/>
      <c r="F161" s="4"/>
      <c r="G161" s="5"/>
      <c r="H161" s="5"/>
      <c r="I161" s="5"/>
      <c r="K161" s="5"/>
      <c r="L161" s="5"/>
      <c r="M161" s="5"/>
      <c r="N161" s="5"/>
      <c r="O161" s="5"/>
      <c r="P161" s="5"/>
      <c r="Q161" s="5"/>
      <c r="R161" s="5"/>
      <c r="S161" s="5"/>
      <c r="T161" s="5"/>
      <c r="U161" s="5"/>
      <c r="V161" s="5"/>
    </row>
    <row r="162" spans="1:22" x14ac:dyDescent="0.25">
      <c r="B162" s="5"/>
      <c r="C162" s="8" t="s">
        <v>26</v>
      </c>
    </row>
    <row r="163" spans="1:22" ht="32.25" x14ac:dyDescent="0.25">
      <c r="C163" s="23" t="s">
        <v>13</v>
      </c>
      <c r="D163" s="26" t="s">
        <v>21</v>
      </c>
      <c r="E163" s="26" t="s">
        <v>32</v>
      </c>
      <c r="F163" s="23" t="s">
        <v>12</v>
      </c>
      <c r="G163" s="23" t="s">
        <v>15</v>
      </c>
      <c r="H163" s="24" t="s">
        <v>1</v>
      </c>
      <c r="I163" s="25" t="s">
        <v>25</v>
      </c>
      <c r="J163" s="23" t="s">
        <v>2</v>
      </c>
      <c r="K163" s="26" t="s">
        <v>32</v>
      </c>
      <c r="L163" s="26" t="s">
        <v>22</v>
      </c>
      <c r="M163" s="25" t="s">
        <v>7</v>
      </c>
      <c r="N163" s="25" t="s">
        <v>16</v>
      </c>
      <c r="O163" s="25" t="s">
        <v>17</v>
      </c>
      <c r="P163" s="25" t="s">
        <v>18</v>
      </c>
      <c r="Q163" s="26" t="s">
        <v>9</v>
      </c>
      <c r="R163" s="26" t="s">
        <v>23</v>
      </c>
      <c r="S163" s="25" t="s">
        <v>8</v>
      </c>
      <c r="T163" s="25" t="s">
        <v>19</v>
      </c>
      <c r="U163" s="25" t="s">
        <v>20</v>
      </c>
      <c r="V163" s="25" t="s">
        <v>24</v>
      </c>
    </row>
    <row r="164" spans="1:22" x14ac:dyDescent="0.25">
      <c r="A164" t="s">
        <v>53</v>
      </c>
      <c r="C164" s="121" t="s">
        <v>35</v>
      </c>
      <c r="D164" s="10">
        <f>0.023*E164</f>
        <v>4.8799099999999997</v>
      </c>
      <c r="E164" s="10">
        <v>212.17</v>
      </c>
      <c r="F164" s="10">
        <v>1</v>
      </c>
      <c r="G164" s="29">
        <f>D164/E164</f>
        <v>2.3E-2</v>
      </c>
      <c r="H164" s="9" t="s">
        <v>36</v>
      </c>
      <c r="I164" s="78">
        <f>G164*0.1*249.09</f>
        <v>0.57290699999999994</v>
      </c>
      <c r="J164" s="10" t="s">
        <v>103</v>
      </c>
      <c r="K164" s="10">
        <v>108.21</v>
      </c>
      <c r="L164" s="99">
        <f>(G164*1.1)*K164</f>
        <v>2.7377130000000003</v>
      </c>
      <c r="M164" s="9" t="s">
        <v>30</v>
      </c>
      <c r="N164" s="9">
        <v>57.5</v>
      </c>
      <c r="O164" s="9">
        <v>0.88900000000000001</v>
      </c>
      <c r="P164" s="13">
        <f>N164*O164</f>
        <v>51.1175</v>
      </c>
      <c r="Q164" s="10"/>
      <c r="R164" s="10"/>
      <c r="S164" s="9"/>
      <c r="T164" s="9"/>
      <c r="U164" s="9"/>
      <c r="V164" s="13">
        <f>T164*U164</f>
        <v>0</v>
      </c>
    </row>
    <row r="165" spans="1:22" x14ac:dyDescent="0.25">
      <c r="C165" s="10" t="s">
        <v>34</v>
      </c>
      <c r="D165" s="10">
        <f>E165*G165</f>
        <v>2.984664</v>
      </c>
      <c r="E165" s="10">
        <v>108.14</v>
      </c>
      <c r="F165" s="10">
        <v>1.2</v>
      </c>
      <c r="G165" s="29">
        <f>G164*F165</f>
        <v>2.76E-2</v>
      </c>
      <c r="H165" s="1" t="s">
        <v>102</v>
      </c>
      <c r="I165" s="106">
        <f>(G164*0.1)*180.19</f>
        <v>0.414437</v>
      </c>
      <c r="J165" s="10"/>
      <c r="K165" s="10"/>
      <c r="L165" s="99"/>
      <c r="M165" s="1"/>
      <c r="N165" s="3"/>
      <c r="O165" s="3"/>
      <c r="P165" s="13"/>
      <c r="Q165" s="10"/>
      <c r="R165" s="10"/>
      <c r="S165" s="9"/>
      <c r="T165" s="9"/>
      <c r="U165" s="9"/>
      <c r="V165" s="13">
        <f>T165*U165</f>
        <v>0</v>
      </c>
    </row>
    <row r="166" spans="1:22" x14ac:dyDescent="0.25">
      <c r="C166" s="10"/>
      <c r="D166" s="10"/>
      <c r="E166" s="10"/>
      <c r="F166" s="10"/>
      <c r="G166" s="29"/>
      <c r="H166" s="1" t="s">
        <v>95</v>
      </c>
      <c r="I166" s="106">
        <f>G164*0.1*568.37</f>
        <v>1.3072509999999999</v>
      </c>
      <c r="J166" s="10"/>
      <c r="K166" s="10"/>
      <c r="L166" s="99"/>
      <c r="M166" s="1"/>
      <c r="N166" s="3"/>
      <c r="O166" s="3"/>
      <c r="P166" s="13"/>
      <c r="Q166" s="10"/>
      <c r="R166" s="10"/>
      <c r="S166" s="9"/>
      <c r="T166" s="9"/>
      <c r="U166" s="9"/>
      <c r="V166" s="13"/>
    </row>
    <row r="167" spans="1:22" x14ac:dyDescent="0.25">
      <c r="C167" s="12" t="s">
        <v>4</v>
      </c>
      <c r="D167" s="13">
        <f>SUM(D164:D165)</f>
        <v>7.8645739999999993</v>
      </c>
      <c r="E167" s="13">
        <f>SUM(E164:E165)</f>
        <v>320.31</v>
      </c>
      <c r="F167" s="12"/>
      <c r="G167" s="29">
        <f>SUM(G164:G165)</f>
        <v>5.0599999999999999E-2</v>
      </c>
      <c r="I167" s="118">
        <f>SUM(I164:I166)</f>
        <v>2.2945950000000002</v>
      </c>
      <c r="L167" s="105">
        <f>SUM(L164:L165)</f>
        <v>2.7377130000000003</v>
      </c>
      <c r="P167" s="32">
        <f>SUM(P164:P165)</f>
        <v>51.1175</v>
      </c>
      <c r="R167" s="32">
        <f>SUM(R164:R165)</f>
        <v>0</v>
      </c>
      <c r="V167" s="32">
        <f>SUM(V164:V165)</f>
        <v>0</v>
      </c>
    </row>
    <row r="168" spans="1:22" x14ac:dyDescent="0.25">
      <c r="C168" s="5"/>
      <c r="D168" s="4"/>
      <c r="E168" s="4"/>
      <c r="F168" s="4"/>
      <c r="G168" s="5"/>
      <c r="H168" s="5"/>
      <c r="I168" s="5"/>
      <c r="M168" s="5"/>
      <c r="N168" s="5"/>
      <c r="O168" s="5"/>
      <c r="P168" s="5"/>
      <c r="Q168" s="5"/>
      <c r="R168" s="5"/>
      <c r="S168" s="5"/>
      <c r="T168" s="5"/>
      <c r="U168" s="5"/>
      <c r="V168" s="5"/>
    </row>
    <row r="169" spans="1:22" x14ac:dyDescent="0.25">
      <c r="C169" s="5"/>
      <c r="D169" s="4"/>
      <c r="E169" s="4"/>
      <c r="F169" s="4"/>
      <c r="G169" s="5"/>
      <c r="H169" s="5"/>
      <c r="K169" s="14" t="s">
        <v>56</v>
      </c>
      <c r="L169" s="66">
        <f>(T171/G164)*100</f>
        <v>80</v>
      </c>
      <c r="O169" s="5"/>
      <c r="P169" s="5"/>
      <c r="Q169" s="5"/>
      <c r="R169" s="5"/>
      <c r="S169" s="5"/>
    </row>
    <row r="170" spans="1:22" x14ac:dyDescent="0.25">
      <c r="C170" s="5"/>
      <c r="D170" s="4"/>
      <c r="E170" s="4"/>
      <c r="F170" s="4"/>
      <c r="G170" s="5"/>
      <c r="H170" s="5"/>
      <c r="K170" s="7" t="s">
        <v>57</v>
      </c>
      <c r="L170" s="65">
        <f>(S171/(E167)*100)</f>
        <v>94.358590115825294</v>
      </c>
      <c r="R170" s="6" t="s">
        <v>10</v>
      </c>
      <c r="S170" s="6" t="s">
        <v>11</v>
      </c>
      <c r="T170" s="6" t="s">
        <v>0</v>
      </c>
    </row>
    <row r="171" spans="1:22" x14ac:dyDescent="0.25">
      <c r="C171" s="5"/>
      <c r="D171" s="4"/>
      <c r="E171" s="4"/>
      <c r="F171" s="4"/>
      <c r="G171" s="5"/>
      <c r="H171" s="5"/>
      <c r="K171" s="14" t="s">
        <v>58</v>
      </c>
      <c r="L171" s="66">
        <f>(R171/D167)*100</f>
        <v>70.712234381671536</v>
      </c>
      <c r="P171" s="5"/>
      <c r="Q171" s="6" t="s">
        <v>3</v>
      </c>
      <c r="R171" s="11">
        <f>S171*T171</f>
        <v>5.5612159999999999</v>
      </c>
      <c r="S171" s="11">
        <v>302.24</v>
      </c>
      <c r="T171" s="31">
        <f>G164*0.8</f>
        <v>1.84E-2</v>
      </c>
    </row>
    <row r="172" spans="1:22" ht="17.25" x14ac:dyDescent="0.25">
      <c r="C172" s="5"/>
      <c r="D172" s="4"/>
      <c r="E172" s="4"/>
      <c r="F172" s="4"/>
      <c r="G172" s="5"/>
      <c r="H172" s="5"/>
      <c r="K172" s="7" t="s">
        <v>59</v>
      </c>
      <c r="L172" s="16">
        <f>(D167+I167+L167+P167+R167+V167)/R171</f>
        <v>11.510860574377977</v>
      </c>
      <c r="O172" s="5"/>
      <c r="P172" s="5"/>
      <c r="S172" s="69"/>
      <c r="T172" s="4"/>
    </row>
    <row r="173" spans="1:22" ht="17.25" x14ac:dyDescent="0.25">
      <c r="C173" s="5"/>
      <c r="D173" s="4"/>
      <c r="E173" s="4"/>
      <c r="F173" s="4"/>
      <c r="G173" s="5"/>
      <c r="H173" s="5"/>
      <c r="I173" s="5"/>
      <c r="K173" s="17" t="s">
        <v>60</v>
      </c>
      <c r="L173" s="18">
        <f>(D167+I167+L167)/R171</f>
        <v>2.3190758999470615</v>
      </c>
      <c r="O173" s="5"/>
      <c r="P173" s="5"/>
      <c r="S173" s="5"/>
    </row>
    <row r="174" spans="1:22" ht="17.25" x14ac:dyDescent="0.25">
      <c r="C174" s="5"/>
      <c r="D174" s="4"/>
      <c r="E174" s="4"/>
      <c r="F174" s="4"/>
      <c r="G174" s="5"/>
      <c r="H174" s="5"/>
      <c r="I174" s="5"/>
      <c r="K174" s="19" t="s">
        <v>61</v>
      </c>
      <c r="L174" s="20">
        <f>(P167+V167)/R171</f>
        <v>9.1917846744309166</v>
      </c>
      <c r="M174" s="5"/>
      <c r="N174" s="5"/>
      <c r="O174" s="5"/>
      <c r="P174" s="5"/>
      <c r="U174" s="5"/>
      <c r="V174" s="5"/>
    </row>
    <row r="175" spans="1:22" x14ac:dyDescent="0.25">
      <c r="C175" s="8"/>
      <c r="D175"/>
      <c r="E175" s="4"/>
      <c r="F175" s="4"/>
      <c r="G175" s="5"/>
      <c r="H175" s="5"/>
      <c r="I175" s="5"/>
      <c r="K175" s="5"/>
      <c r="L175" s="5"/>
      <c r="M175" s="5"/>
      <c r="N175" s="5"/>
      <c r="O175" s="5"/>
      <c r="P175" s="5"/>
      <c r="Q175" s="5"/>
      <c r="R175" s="5"/>
      <c r="S175" s="5"/>
      <c r="T175" s="5"/>
      <c r="U175" s="5"/>
      <c r="V175" s="5"/>
    </row>
    <row r="176" spans="1:22" x14ac:dyDescent="0.25">
      <c r="B176" s="5"/>
      <c r="C176" s="8" t="s">
        <v>26</v>
      </c>
    </row>
    <row r="177" spans="1:22" ht="32.25" x14ac:dyDescent="0.25">
      <c r="C177" s="23" t="s">
        <v>13</v>
      </c>
      <c r="D177" s="26" t="s">
        <v>21</v>
      </c>
      <c r="E177" s="26" t="s">
        <v>32</v>
      </c>
      <c r="F177" s="23" t="s">
        <v>12</v>
      </c>
      <c r="G177" s="23" t="s">
        <v>15</v>
      </c>
      <c r="H177" s="24" t="s">
        <v>1</v>
      </c>
      <c r="I177" s="25" t="s">
        <v>25</v>
      </c>
      <c r="J177" s="23" t="s">
        <v>2</v>
      </c>
      <c r="K177" s="26" t="s">
        <v>32</v>
      </c>
      <c r="L177" s="26" t="s">
        <v>22</v>
      </c>
      <c r="M177" s="25" t="s">
        <v>7</v>
      </c>
      <c r="N177" s="25" t="s">
        <v>16</v>
      </c>
      <c r="O177" s="25" t="s">
        <v>17</v>
      </c>
      <c r="P177" s="25" t="s">
        <v>18</v>
      </c>
      <c r="Q177" s="26" t="s">
        <v>9</v>
      </c>
      <c r="R177" s="26" t="s">
        <v>23</v>
      </c>
      <c r="S177" s="25" t="s">
        <v>8</v>
      </c>
      <c r="T177" s="25" t="s">
        <v>19</v>
      </c>
      <c r="U177" s="25" t="s">
        <v>20</v>
      </c>
      <c r="V177" s="25" t="s">
        <v>24</v>
      </c>
    </row>
    <row r="178" spans="1:22" ht="30" x14ac:dyDescent="0.25">
      <c r="A178" t="s">
        <v>54</v>
      </c>
      <c r="C178" s="123" t="s">
        <v>132</v>
      </c>
      <c r="D178" s="10">
        <f>0.023*E178</f>
        <v>7.1477099999999991</v>
      </c>
      <c r="E178" s="10">
        <v>310.77</v>
      </c>
      <c r="F178" s="10">
        <v>1</v>
      </c>
      <c r="G178" s="29">
        <f>D178/E178</f>
        <v>2.3E-2</v>
      </c>
      <c r="H178" s="9" t="s">
        <v>36</v>
      </c>
      <c r="I178" s="78">
        <f>G178*0.1*249.09</f>
        <v>0.57290699999999994</v>
      </c>
      <c r="J178" s="10" t="s">
        <v>103</v>
      </c>
      <c r="K178" s="10">
        <v>108.21</v>
      </c>
      <c r="L178" s="99">
        <f>(G178*1.1)*K178</f>
        <v>2.7377130000000003</v>
      </c>
      <c r="M178" s="9" t="s">
        <v>30</v>
      </c>
      <c r="N178" s="9">
        <v>57.5</v>
      </c>
      <c r="O178" s="9">
        <v>0.88900000000000001</v>
      </c>
      <c r="P178" s="13">
        <f>N178*O178</f>
        <v>51.1175</v>
      </c>
      <c r="Q178" s="10"/>
      <c r="R178" s="10"/>
      <c r="S178" s="9"/>
      <c r="T178" s="9"/>
      <c r="U178" s="9"/>
      <c r="V178" s="13">
        <f>T178*U178</f>
        <v>0</v>
      </c>
    </row>
    <row r="179" spans="1:22" x14ac:dyDescent="0.25">
      <c r="C179" s="10" t="s">
        <v>34</v>
      </c>
      <c r="D179" s="10">
        <f>E179*G179</f>
        <v>2.984664</v>
      </c>
      <c r="E179" s="10">
        <v>108.14</v>
      </c>
      <c r="F179" s="10">
        <v>1.2</v>
      </c>
      <c r="G179" s="29">
        <f>G178*F179</f>
        <v>2.76E-2</v>
      </c>
      <c r="H179" s="1" t="s">
        <v>102</v>
      </c>
      <c r="I179" s="106">
        <f>(G178*0.1)*180.19</f>
        <v>0.414437</v>
      </c>
      <c r="J179" s="10"/>
      <c r="K179" s="10"/>
      <c r="L179" s="99"/>
      <c r="M179" s="1"/>
      <c r="N179" s="3"/>
      <c r="O179" s="3"/>
      <c r="P179" s="13"/>
      <c r="Q179" s="10"/>
      <c r="R179" s="10"/>
      <c r="S179" s="9"/>
      <c r="T179" s="9"/>
      <c r="U179" s="9"/>
      <c r="V179" s="13">
        <f>T179*U179</f>
        <v>0</v>
      </c>
    </row>
    <row r="180" spans="1:22" x14ac:dyDescent="0.25">
      <c r="C180" s="10"/>
      <c r="D180" s="10"/>
      <c r="E180" s="10"/>
      <c r="F180" s="10"/>
      <c r="G180" s="29"/>
      <c r="H180" s="1" t="s">
        <v>95</v>
      </c>
      <c r="I180" s="106">
        <f>G178*0.1*568.37</f>
        <v>1.3072509999999999</v>
      </c>
      <c r="J180" s="10"/>
      <c r="K180" s="10"/>
      <c r="L180" s="99"/>
      <c r="M180" s="1"/>
      <c r="N180" s="3"/>
      <c r="O180" s="3"/>
      <c r="P180" s="13"/>
      <c r="Q180" s="10"/>
      <c r="R180" s="10"/>
      <c r="S180" s="9"/>
      <c r="T180" s="9"/>
      <c r="U180" s="9"/>
      <c r="V180" s="13"/>
    </row>
    <row r="181" spans="1:22" x14ac:dyDescent="0.25">
      <c r="C181" s="12" t="s">
        <v>4</v>
      </c>
      <c r="D181" s="13">
        <f>SUM(D178:D179)</f>
        <v>10.132373999999999</v>
      </c>
      <c r="E181" s="13">
        <f>SUM(E178:E179)</f>
        <v>418.90999999999997</v>
      </c>
      <c r="F181" s="12"/>
      <c r="G181" s="29">
        <f>SUM(G178:G179)</f>
        <v>5.0599999999999999E-2</v>
      </c>
      <c r="I181" s="118">
        <f>SUM(I178:I180)</f>
        <v>2.2945950000000002</v>
      </c>
      <c r="L181" s="105">
        <f>SUM(L178:L179)</f>
        <v>2.7377130000000003</v>
      </c>
      <c r="P181" s="32">
        <f>SUM(P178:P179)</f>
        <v>51.1175</v>
      </c>
      <c r="R181" s="32">
        <f>SUM(R178:R179)</f>
        <v>0</v>
      </c>
      <c r="V181" s="32">
        <f>SUM(V178:V179)</f>
        <v>0</v>
      </c>
    </row>
    <row r="182" spans="1:22" x14ac:dyDescent="0.25">
      <c r="C182" s="5"/>
      <c r="D182" s="4"/>
      <c r="E182" s="4"/>
      <c r="F182" s="4"/>
      <c r="G182" s="5"/>
      <c r="H182" s="5"/>
      <c r="I182" s="5"/>
      <c r="M182" s="5"/>
      <c r="N182" s="5"/>
      <c r="O182" s="5"/>
      <c r="P182" s="5"/>
      <c r="Q182" s="5"/>
      <c r="R182" s="5"/>
      <c r="S182" s="5"/>
      <c r="T182" s="5"/>
      <c r="U182" s="5"/>
      <c r="V182" s="5"/>
    </row>
    <row r="183" spans="1:22" x14ac:dyDescent="0.25">
      <c r="C183" s="5"/>
      <c r="D183" s="4"/>
      <c r="E183" s="4"/>
      <c r="F183" s="4"/>
      <c r="G183" s="5"/>
      <c r="H183" s="5"/>
      <c r="K183" s="14" t="s">
        <v>56</v>
      </c>
      <c r="L183" s="66">
        <f>(T185/G178)*100</f>
        <v>80</v>
      </c>
      <c r="O183" s="5"/>
      <c r="P183" s="5"/>
      <c r="Q183" s="5"/>
      <c r="R183" s="5"/>
      <c r="S183" s="5"/>
    </row>
    <row r="184" spans="1:22" x14ac:dyDescent="0.25">
      <c r="C184" s="5"/>
      <c r="D184" s="4"/>
      <c r="E184" s="4"/>
      <c r="F184" s="4"/>
      <c r="G184" s="5"/>
      <c r="H184" s="5"/>
      <c r="K184" s="7" t="s">
        <v>57</v>
      </c>
      <c r="L184" s="65">
        <f>(S185/(E181)*100)</f>
        <v>95.700747177197968</v>
      </c>
      <c r="R184" s="6" t="s">
        <v>10</v>
      </c>
      <c r="S184" s="6" t="s">
        <v>11</v>
      </c>
      <c r="T184" s="6" t="s">
        <v>0</v>
      </c>
    </row>
    <row r="185" spans="1:22" x14ac:dyDescent="0.25">
      <c r="C185" s="5"/>
      <c r="D185" s="4"/>
      <c r="E185" s="4"/>
      <c r="F185" s="4"/>
      <c r="G185" s="5"/>
      <c r="H185" s="5"/>
      <c r="K185" s="14" t="s">
        <v>58</v>
      </c>
      <c r="L185" s="66">
        <f>(R185/D181)*100</f>
        <v>72.801892231771163</v>
      </c>
      <c r="P185" s="5"/>
      <c r="Q185" s="6" t="s">
        <v>3</v>
      </c>
      <c r="R185" s="11">
        <f>S185*T185</f>
        <v>7.3765599999999996</v>
      </c>
      <c r="S185" s="11">
        <v>400.9</v>
      </c>
      <c r="T185" s="31">
        <f>G178*0.8</f>
        <v>1.84E-2</v>
      </c>
    </row>
    <row r="186" spans="1:22" ht="17.25" x14ac:dyDescent="0.25">
      <c r="C186" s="5"/>
      <c r="D186" s="4"/>
      <c r="E186" s="4"/>
      <c r="F186" s="4"/>
      <c r="G186" s="5"/>
      <c r="H186" s="5"/>
      <c r="K186" s="7" t="s">
        <v>59</v>
      </c>
      <c r="L186" s="16">
        <f>(D181+I181+L181+P181+R181+V181)/R185</f>
        <v>8.9855138438513364</v>
      </c>
      <c r="O186" s="5"/>
      <c r="P186" s="5"/>
      <c r="S186" s="69"/>
      <c r="T186" s="4"/>
    </row>
    <row r="187" spans="1:22" ht="17.25" x14ac:dyDescent="0.25">
      <c r="C187" s="5"/>
      <c r="D187" s="4"/>
      <c r="E187" s="4"/>
      <c r="F187" s="4"/>
      <c r="G187" s="5"/>
      <c r="H187" s="5"/>
      <c r="I187" s="5"/>
      <c r="K187" s="17" t="s">
        <v>60</v>
      </c>
      <c r="L187" s="18">
        <f>(D181+I181+L181)/R185</f>
        <v>2.0557932152656524</v>
      </c>
      <c r="O187" s="5"/>
      <c r="P187" s="5"/>
      <c r="S187" s="5"/>
    </row>
    <row r="188" spans="1:22" ht="17.25" x14ac:dyDescent="0.25">
      <c r="C188" s="5"/>
      <c r="D188" s="4"/>
      <c r="E188" s="4"/>
      <c r="F188" s="4"/>
      <c r="G188" s="5"/>
      <c r="H188" s="5"/>
      <c r="I188" s="5"/>
      <c r="K188" s="19" t="s">
        <v>61</v>
      </c>
      <c r="L188" s="20">
        <f>(P181+V181)/R185</f>
        <v>6.9297206285856827</v>
      </c>
      <c r="M188" s="5"/>
      <c r="N188" s="5"/>
      <c r="O188" s="5"/>
      <c r="P188" s="5"/>
      <c r="U188" s="5"/>
      <c r="V188" s="5"/>
    </row>
    <row r="189" spans="1:22" x14ac:dyDescent="0.25">
      <c r="C189" s="8"/>
      <c r="D189"/>
      <c r="E189" s="4"/>
      <c r="F189" s="4"/>
      <c r="G189" s="5"/>
      <c r="H189" s="5"/>
      <c r="I189" s="5"/>
      <c r="K189" s="5"/>
      <c r="L189" s="5"/>
      <c r="M189" s="5"/>
      <c r="N189" s="5"/>
      <c r="O189" s="5"/>
      <c r="P189" s="5"/>
      <c r="Q189" s="5"/>
      <c r="R189" s="5"/>
      <c r="S189" s="5"/>
      <c r="T189" s="5"/>
      <c r="U189" s="5"/>
      <c r="V189" s="5"/>
    </row>
    <row r="190" spans="1:22" x14ac:dyDescent="0.25">
      <c r="B190" s="5"/>
      <c r="C190" s="8" t="s">
        <v>26</v>
      </c>
    </row>
    <row r="191" spans="1:22" ht="32.25" x14ac:dyDescent="0.25">
      <c r="C191" s="23" t="s">
        <v>13</v>
      </c>
      <c r="D191" s="26" t="s">
        <v>21</v>
      </c>
      <c r="E191" s="26" t="s">
        <v>32</v>
      </c>
      <c r="F191" s="23" t="s">
        <v>12</v>
      </c>
      <c r="G191" s="23" t="s">
        <v>15</v>
      </c>
      <c r="H191" s="24" t="s">
        <v>1</v>
      </c>
      <c r="I191" s="25" t="s">
        <v>25</v>
      </c>
      <c r="J191" s="23" t="s">
        <v>2</v>
      </c>
      <c r="K191" s="26" t="s">
        <v>32</v>
      </c>
      <c r="L191" s="26" t="s">
        <v>22</v>
      </c>
      <c r="M191" s="25" t="s">
        <v>7</v>
      </c>
      <c r="N191" s="25" t="s">
        <v>16</v>
      </c>
      <c r="O191" s="25" t="s">
        <v>17</v>
      </c>
      <c r="P191" s="25" t="s">
        <v>18</v>
      </c>
      <c r="Q191" s="26" t="s">
        <v>9</v>
      </c>
      <c r="R191" s="26" t="s">
        <v>23</v>
      </c>
      <c r="S191" s="25" t="s">
        <v>8</v>
      </c>
      <c r="T191" s="25" t="s">
        <v>19</v>
      </c>
      <c r="U191" s="25" t="s">
        <v>20</v>
      </c>
      <c r="V191" s="25" t="s">
        <v>24</v>
      </c>
    </row>
    <row r="192" spans="1:22" x14ac:dyDescent="0.25">
      <c r="A192" t="s">
        <v>55</v>
      </c>
      <c r="C192" s="121" t="s">
        <v>50</v>
      </c>
      <c r="D192" s="10">
        <f>0.023*E192</f>
        <v>10.131499999999999</v>
      </c>
      <c r="E192" s="10">
        <v>440.5</v>
      </c>
      <c r="F192" s="10">
        <v>1</v>
      </c>
      <c r="G192" s="29">
        <f>D192/E192</f>
        <v>2.2999999999999996E-2</v>
      </c>
      <c r="H192" s="9" t="s">
        <v>36</v>
      </c>
      <c r="I192" s="78">
        <f>G192*0.1*249.09</f>
        <v>0.57290699999999994</v>
      </c>
      <c r="J192" s="10" t="s">
        <v>103</v>
      </c>
      <c r="K192" s="10">
        <v>108.21</v>
      </c>
      <c r="L192" s="99">
        <f>(G192*1.1)*K192</f>
        <v>2.7377129999999994</v>
      </c>
      <c r="M192" s="9" t="s">
        <v>30</v>
      </c>
      <c r="N192" s="9">
        <v>57.5</v>
      </c>
      <c r="O192" s="9">
        <v>0.88900000000000001</v>
      </c>
      <c r="P192" s="13">
        <f>N192*O192</f>
        <v>51.1175</v>
      </c>
      <c r="Q192" s="10"/>
      <c r="R192" s="10"/>
      <c r="S192" s="9"/>
      <c r="T192" s="9"/>
      <c r="U192" s="9"/>
      <c r="V192" s="13">
        <f>T192*U192</f>
        <v>0</v>
      </c>
    </row>
    <row r="193" spans="1:22" x14ac:dyDescent="0.25">
      <c r="C193" s="10" t="s">
        <v>34</v>
      </c>
      <c r="D193" s="10">
        <f>E193*G193</f>
        <v>2.9846639999999995</v>
      </c>
      <c r="E193" s="10">
        <v>108.14</v>
      </c>
      <c r="F193" s="10">
        <v>1.2</v>
      </c>
      <c r="G193" s="29">
        <f>G192*F193</f>
        <v>2.7599999999999996E-2</v>
      </c>
      <c r="H193" s="1" t="s">
        <v>102</v>
      </c>
      <c r="I193" s="106">
        <f>(G192*0.1)*180.19</f>
        <v>0.41443699999999989</v>
      </c>
      <c r="J193" s="10"/>
      <c r="K193" s="10"/>
      <c r="L193" s="99"/>
      <c r="M193" s="1"/>
      <c r="N193" s="3"/>
      <c r="O193" s="3"/>
      <c r="P193" s="13"/>
      <c r="Q193" s="10"/>
      <c r="R193" s="10"/>
      <c r="S193" s="9"/>
      <c r="T193" s="9"/>
      <c r="U193" s="9"/>
      <c r="V193" s="13">
        <f>T193*U193</f>
        <v>0</v>
      </c>
    </row>
    <row r="194" spans="1:22" x14ac:dyDescent="0.25">
      <c r="C194" s="10"/>
      <c r="D194" s="10"/>
      <c r="E194" s="10"/>
      <c r="F194" s="10"/>
      <c r="G194" s="29"/>
      <c r="H194" s="1" t="s">
        <v>95</v>
      </c>
      <c r="I194" s="106">
        <f>G192*0.1*568.37</f>
        <v>1.3072509999999997</v>
      </c>
      <c r="J194" s="10"/>
      <c r="K194" s="10"/>
      <c r="L194" s="99"/>
      <c r="M194" s="1"/>
      <c r="N194" s="3"/>
      <c r="O194" s="3"/>
      <c r="P194" s="13"/>
      <c r="Q194" s="10"/>
      <c r="R194" s="10"/>
      <c r="S194" s="9"/>
      <c r="T194" s="9"/>
      <c r="U194" s="9"/>
      <c r="V194" s="13"/>
    </row>
    <row r="195" spans="1:22" x14ac:dyDescent="0.25">
      <c r="C195" s="12" t="s">
        <v>4</v>
      </c>
      <c r="D195" s="13">
        <f>SUM(D192:D193)</f>
        <v>13.116163999999998</v>
      </c>
      <c r="E195" s="13">
        <f>SUM(E192:E193)</f>
        <v>548.64</v>
      </c>
      <c r="F195" s="12"/>
      <c r="G195" s="29">
        <f>SUM(G192:G193)</f>
        <v>5.0599999999999992E-2</v>
      </c>
      <c r="I195" s="118">
        <f>SUM(I192:I194)</f>
        <v>2.2945949999999993</v>
      </c>
      <c r="L195" s="105">
        <f>SUM(L192:L193)</f>
        <v>2.7377129999999994</v>
      </c>
      <c r="P195" s="32">
        <f>SUM(P192:P193)</f>
        <v>51.1175</v>
      </c>
      <c r="R195" s="32">
        <f>SUM(R192:R193)</f>
        <v>0</v>
      </c>
      <c r="V195" s="32">
        <f>SUM(V192:V193)</f>
        <v>0</v>
      </c>
    </row>
    <row r="196" spans="1:22" x14ac:dyDescent="0.25">
      <c r="C196" s="5"/>
      <c r="D196" s="4"/>
      <c r="E196" s="4"/>
      <c r="F196" s="4"/>
      <c r="G196" s="5"/>
      <c r="H196" s="5"/>
      <c r="I196" s="5"/>
      <c r="M196" s="5"/>
      <c r="N196" s="5"/>
      <c r="O196" s="5"/>
      <c r="P196" s="5"/>
      <c r="Q196" s="5"/>
      <c r="R196" s="5"/>
      <c r="S196" s="5"/>
      <c r="T196" s="5"/>
      <c r="U196" s="5"/>
      <c r="V196" s="5"/>
    </row>
    <row r="197" spans="1:22" x14ac:dyDescent="0.25">
      <c r="C197" s="5"/>
      <c r="D197" s="4"/>
      <c r="E197" s="4"/>
      <c r="F197" s="4"/>
      <c r="G197" s="5"/>
      <c r="H197" s="5"/>
      <c r="K197" s="14" t="s">
        <v>56</v>
      </c>
      <c r="L197" s="66">
        <f>(T199/G192)*100</f>
        <v>80</v>
      </c>
      <c r="O197" s="5"/>
      <c r="P197" s="5"/>
      <c r="Q197" s="5"/>
      <c r="R197" s="5"/>
      <c r="S197" s="5"/>
    </row>
    <row r="198" spans="1:22" x14ac:dyDescent="0.25">
      <c r="C198" s="5"/>
      <c r="D198" s="4"/>
      <c r="E198" s="4"/>
      <c r="F198" s="4"/>
      <c r="G198" s="5"/>
      <c r="H198" s="5"/>
      <c r="K198" s="7" t="s">
        <v>57</v>
      </c>
      <c r="L198" s="65">
        <f>(S199/(E195)*100)</f>
        <v>96.715514727325754</v>
      </c>
      <c r="R198" s="6" t="s">
        <v>10</v>
      </c>
      <c r="S198" s="6" t="s">
        <v>11</v>
      </c>
      <c r="T198" s="6" t="s">
        <v>0</v>
      </c>
    </row>
    <row r="199" spans="1:22" x14ac:dyDescent="0.25">
      <c r="C199" s="5"/>
      <c r="D199" s="4"/>
      <c r="E199" s="4"/>
      <c r="F199" s="4"/>
      <c r="G199" s="5"/>
      <c r="H199" s="5"/>
      <c r="K199" s="14" t="s">
        <v>58</v>
      </c>
      <c r="L199" s="66">
        <f>(R199/D195)*100</f>
        <v>74.437983544579041</v>
      </c>
      <c r="P199" s="5"/>
      <c r="Q199" s="6" t="s">
        <v>3</v>
      </c>
      <c r="R199" s="11">
        <f>S199*T199</f>
        <v>9.7634079999999983</v>
      </c>
      <c r="S199" s="11">
        <v>530.62</v>
      </c>
      <c r="T199" s="31">
        <f>G192*0.8</f>
        <v>1.8399999999999996E-2</v>
      </c>
    </row>
    <row r="200" spans="1:22" ht="17.25" x14ac:dyDescent="0.25">
      <c r="C200" s="5"/>
      <c r="D200" s="4"/>
      <c r="E200" s="4"/>
      <c r="F200" s="4"/>
      <c r="G200" s="5"/>
      <c r="H200" s="5"/>
      <c r="K200" s="7" t="s">
        <v>59</v>
      </c>
      <c r="L200" s="16">
        <f>(D195+I195+L195+P195+R195+V195)/R199</f>
        <v>7.0944461196336377</v>
      </c>
      <c r="O200" s="5"/>
      <c r="P200" s="5"/>
      <c r="S200" s="69"/>
      <c r="T200" s="4"/>
    </row>
    <row r="201" spans="1:22" ht="17.25" x14ac:dyDescent="0.25">
      <c r="C201" s="5"/>
      <c r="D201" s="4"/>
      <c r="E201" s="4"/>
      <c r="F201" s="4"/>
      <c r="G201" s="5"/>
      <c r="H201" s="5"/>
      <c r="I201" s="5"/>
      <c r="K201" s="17" t="s">
        <v>60</v>
      </c>
      <c r="L201" s="18">
        <f>(D195+I195+L195)/R199</f>
        <v>1.8588255248577137</v>
      </c>
      <c r="O201" s="5"/>
      <c r="P201" s="5"/>
      <c r="S201" s="5"/>
    </row>
    <row r="202" spans="1:22" ht="17.25" x14ac:dyDescent="0.25">
      <c r="C202" s="5"/>
      <c r="D202" s="4"/>
      <c r="E202" s="4"/>
      <c r="F202" s="4"/>
      <c r="G202" s="5"/>
      <c r="H202" s="5"/>
      <c r="I202" s="5"/>
      <c r="K202" s="19" t="s">
        <v>61</v>
      </c>
      <c r="L202" s="20">
        <f>(P195+V195)/R199</f>
        <v>5.2356205947759236</v>
      </c>
      <c r="M202" s="5"/>
      <c r="N202" s="5"/>
      <c r="O202" s="5"/>
      <c r="P202" s="5"/>
      <c r="U202" s="5"/>
      <c r="V202" s="5"/>
    </row>
    <row r="203" spans="1:22" x14ac:dyDescent="0.25">
      <c r="C203" s="8"/>
      <c r="D203"/>
      <c r="E203" s="4"/>
      <c r="F203" s="4"/>
      <c r="G203" s="5"/>
      <c r="H203" s="5"/>
      <c r="I203" s="5"/>
      <c r="K203" s="5"/>
      <c r="L203" s="5"/>
      <c r="M203" s="5"/>
      <c r="N203" s="5"/>
      <c r="O203" s="5"/>
      <c r="P203" s="5"/>
      <c r="Q203" s="5"/>
      <c r="R203" s="5"/>
      <c r="S203" s="5"/>
      <c r="T203" s="5"/>
      <c r="U203" s="5"/>
      <c r="V203" s="5"/>
    </row>
    <row r="204" spans="1:22" x14ac:dyDescent="0.25">
      <c r="C204" s="8"/>
      <c r="D204"/>
      <c r="E204" s="4"/>
      <c r="F204" s="4"/>
      <c r="G204" s="5"/>
      <c r="H204" s="5"/>
      <c r="I204" s="5"/>
      <c r="M204" s="5"/>
      <c r="N204" s="5"/>
      <c r="O204" s="5"/>
      <c r="P204" s="5"/>
      <c r="Q204" s="5"/>
      <c r="R204" s="5"/>
      <c r="S204" s="5"/>
      <c r="T204" s="5"/>
      <c r="U204" s="5"/>
      <c r="V204" s="5"/>
    </row>
    <row r="205" spans="1:22" s="41" customFormat="1" x14ac:dyDescent="0.25">
      <c r="A205" s="40" t="s">
        <v>110</v>
      </c>
      <c r="D205" s="42"/>
      <c r="E205" s="42"/>
      <c r="F205" s="42"/>
    </row>
    <row r="206" spans="1:22" x14ac:dyDescent="0.25">
      <c r="B206" s="5"/>
      <c r="C206" s="8" t="s">
        <v>26</v>
      </c>
    </row>
    <row r="207" spans="1:22" ht="32.25" x14ac:dyDescent="0.25">
      <c r="C207" s="23" t="s">
        <v>13</v>
      </c>
      <c r="D207" s="26" t="s">
        <v>21</v>
      </c>
      <c r="E207" s="26" t="s">
        <v>32</v>
      </c>
      <c r="F207" s="23" t="s">
        <v>12</v>
      </c>
      <c r="G207" s="23" t="s">
        <v>15</v>
      </c>
      <c r="H207" s="24" t="s">
        <v>1</v>
      </c>
      <c r="I207" s="25" t="s">
        <v>25</v>
      </c>
      <c r="J207" s="23" t="s">
        <v>2</v>
      </c>
      <c r="K207" s="26" t="s">
        <v>32</v>
      </c>
      <c r="L207" s="26" t="s">
        <v>22</v>
      </c>
      <c r="M207" s="25" t="s">
        <v>7</v>
      </c>
      <c r="N207" s="25" t="s">
        <v>16</v>
      </c>
      <c r="O207" s="25" t="s">
        <v>17</v>
      </c>
      <c r="P207" s="25" t="s">
        <v>18</v>
      </c>
      <c r="Q207" s="26" t="s">
        <v>9</v>
      </c>
      <c r="R207" s="26" t="s">
        <v>23</v>
      </c>
      <c r="S207" s="25" t="s">
        <v>8</v>
      </c>
      <c r="T207" s="25" t="s">
        <v>19</v>
      </c>
      <c r="U207" s="25" t="s">
        <v>20</v>
      </c>
      <c r="V207" s="25" t="s">
        <v>24</v>
      </c>
    </row>
    <row r="208" spans="1:22" x14ac:dyDescent="0.25">
      <c r="A208" t="s">
        <v>51</v>
      </c>
      <c r="C208" s="121" t="s">
        <v>28</v>
      </c>
      <c r="D208" s="10">
        <f>0.023*E208</f>
        <v>2.8087599999999999</v>
      </c>
      <c r="E208" s="10">
        <v>122.12</v>
      </c>
      <c r="F208" s="10">
        <v>1</v>
      </c>
      <c r="G208" s="12">
        <f>D208/E208</f>
        <v>2.3E-2</v>
      </c>
      <c r="H208" s="9" t="s">
        <v>36</v>
      </c>
      <c r="I208" s="78">
        <f>G208*0.1*249.09</f>
        <v>0.57290699999999994</v>
      </c>
      <c r="J208" s="10" t="s">
        <v>103</v>
      </c>
      <c r="K208" s="10">
        <v>108.21</v>
      </c>
      <c r="L208" s="99">
        <f>(G208*1.1)*K208</f>
        <v>2.7377130000000003</v>
      </c>
      <c r="M208" s="9" t="s">
        <v>30</v>
      </c>
      <c r="N208" s="9">
        <v>57.5</v>
      </c>
      <c r="O208" s="9">
        <v>0.88900000000000001</v>
      </c>
      <c r="P208" s="13">
        <f>N208*O208</f>
        <v>51.1175</v>
      </c>
      <c r="Q208" s="10"/>
      <c r="R208" s="10"/>
      <c r="S208" s="9"/>
      <c r="T208" s="9"/>
      <c r="U208" s="9"/>
      <c r="V208" s="13">
        <f>T208*U208</f>
        <v>0</v>
      </c>
    </row>
    <row r="209" spans="1:22" x14ac:dyDescent="0.25">
      <c r="C209" s="10" t="s">
        <v>34</v>
      </c>
      <c r="D209" s="10">
        <f>E209*G209</f>
        <v>2.984664</v>
      </c>
      <c r="E209" s="10">
        <v>108.14</v>
      </c>
      <c r="F209" s="10">
        <v>1.2</v>
      </c>
      <c r="G209" s="12">
        <f>G208*F209</f>
        <v>2.76E-2</v>
      </c>
      <c r="H209" s="1" t="s">
        <v>102</v>
      </c>
      <c r="I209" s="106">
        <f>(G208*0.1)*180.19</f>
        <v>0.414437</v>
      </c>
      <c r="J209" s="10"/>
      <c r="K209" s="10"/>
      <c r="L209" s="99"/>
      <c r="M209" s="1"/>
      <c r="N209" s="3"/>
      <c r="O209" s="3"/>
      <c r="P209" s="13"/>
      <c r="Q209" s="10"/>
      <c r="R209" s="10"/>
      <c r="S209" s="9"/>
      <c r="T209" s="9"/>
      <c r="U209" s="9"/>
      <c r="V209" s="13">
        <f>T209*U209</f>
        <v>0</v>
      </c>
    </row>
    <row r="210" spans="1:22" x14ac:dyDescent="0.25">
      <c r="C210" s="10"/>
      <c r="D210" s="10"/>
      <c r="E210" s="10"/>
      <c r="F210" s="10"/>
      <c r="G210" s="12"/>
      <c r="H210" s="1" t="s">
        <v>95</v>
      </c>
      <c r="I210" s="106">
        <f>G208*0.1*568.37</f>
        <v>1.3072509999999999</v>
      </c>
      <c r="J210" s="10"/>
      <c r="K210" s="10"/>
      <c r="L210" s="99"/>
      <c r="M210" s="1"/>
      <c r="N210" s="3"/>
      <c r="O210" s="3"/>
      <c r="P210" s="13"/>
      <c r="Q210" s="10"/>
      <c r="R210" s="10"/>
      <c r="S210" s="9"/>
      <c r="T210" s="9"/>
      <c r="U210" s="9"/>
      <c r="V210" s="13"/>
    </row>
    <row r="211" spans="1:22" x14ac:dyDescent="0.25">
      <c r="C211" s="12" t="s">
        <v>4</v>
      </c>
      <c r="D211" s="13">
        <f>SUM(D208:D209)</f>
        <v>5.7934239999999999</v>
      </c>
      <c r="E211" s="13">
        <f>SUM(E208:E209)</f>
        <v>230.26</v>
      </c>
      <c r="F211" s="12"/>
      <c r="G211" s="12">
        <f>SUM(G208:G209)</f>
        <v>5.0599999999999999E-2</v>
      </c>
      <c r="I211" s="118">
        <f>SUM(I208:I210)</f>
        <v>2.2945950000000002</v>
      </c>
      <c r="L211" s="105">
        <f>SUM(L208:L209)</f>
        <v>2.7377130000000003</v>
      </c>
      <c r="P211" s="32">
        <f>SUM(P208:P209)</f>
        <v>51.1175</v>
      </c>
      <c r="R211" s="32">
        <f>SUM(R208:R209)</f>
        <v>0</v>
      </c>
      <c r="V211" s="32">
        <f>SUM(V208:V209)</f>
        <v>0</v>
      </c>
    </row>
    <row r="212" spans="1:22" x14ac:dyDescent="0.25">
      <c r="C212" s="5"/>
      <c r="D212" s="4"/>
      <c r="E212" s="4"/>
      <c r="F212" s="4"/>
      <c r="G212" s="5"/>
      <c r="H212" s="5"/>
      <c r="I212" s="5"/>
      <c r="M212" s="5"/>
      <c r="N212" s="5"/>
      <c r="O212" s="5"/>
      <c r="P212" s="5"/>
      <c r="Q212" s="5"/>
      <c r="R212" s="5"/>
      <c r="S212" s="5"/>
      <c r="T212" s="5"/>
      <c r="U212" s="5"/>
      <c r="V212" s="5"/>
    </row>
    <row r="213" spans="1:22" x14ac:dyDescent="0.25">
      <c r="C213" s="5"/>
      <c r="D213" s="4"/>
      <c r="E213" s="4"/>
      <c r="F213" s="4"/>
      <c r="G213" s="5"/>
      <c r="H213" s="5"/>
      <c r="K213" s="14" t="s">
        <v>56</v>
      </c>
      <c r="L213" s="66">
        <f>(T215/G208)*100</f>
        <v>70</v>
      </c>
      <c r="O213" s="5"/>
      <c r="P213" s="5"/>
      <c r="Q213" s="5"/>
      <c r="R213" s="5"/>
      <c r="S213" s="5"/>
    </row>
    <row r="214" spans="1:22" x14ac:dyDescent="0.25">
      <c r="C214" s="5"/>
      <c r="D214" s="4"/>
      <c r="E214" s="4"/>
      <c r="F214" s="4"/>
      <c r="G214" s="5"/>
      <c r="H214" s="5"/>
      <c r="K214" s="7" t="s">
        <v>57</v>
      </c>
      <c r="L214" s="65">
        <f>(S215/(E211)*100)</f>
        <v>92.178407018153393</v>
      </c>
      <c r="R214" s="6" t="s">
        <v>10</v>
      </c>
      <c r="S214" s="6" t="s">
        <v>11</v>
      </c>
      <c r="T214" s="6" t="s">
        <v>0</v>
      </c>
    </row>
    <row r="215" spans="1:22" x14ac:dyDescent="0.25">
      <c r="C215" s="5"/>
      <c r="D215" s="4"/>
      <c r="E215" s="4"/>
      <c r="F215" s="4"/>
      <c r="G215" s="5"/>
      <c r="H215" s="5"/>
      <c r="K215" s="14" t="s">
        <v>58</v>
      </c>
      <c r="L215" s="66">
        <f>(R215/D211)*100</f>
        <v>58.984548688305914</v>
      </c>
      <c r="P215" s="5"/>
      <c r="Q215" s="6" t="s">
        <v>3</v>
      </c>
      <c r="R215" s="11">
        <f>S215*T215</f>
        <v>3.4172249999999997</v>
      </c>
      <c r="S215" s="11">
        <v>212.25</v>
      </c>
      <c r="T215" s="31">
        <f>G208*0.7</f>
        <v>1.61E-2</v>
      </c>
    </row>
    <row r="216" spans="1:22" ht="17.25" x14ac:dyDescent="0.25">
      <c r="C216" s="5"/>
      <c r="D216" s="4"/>
      <c r="E216" s="4"/>
      <c r="F216" s="4"/>
      <c r="G216" s="5"/>
      <c r="H216" s="5"/>
      <c r="K216" s="7" t="s">
        <v>59</v>
      </c>
      <c r="L216" s="16">
        <f>(D211+I211+L211+P211+R211+V211)/R215</f>
        <v>18.126764260474509</v>
      </c>
      <c r="O216" s="5"/>
      <c r="P216" s="5"/>
      <c r="S216" s="69"/>
      <c r="T216" s="4"/>
    </row>
    <row r="217" spans="1:22" ht="17.25" x14ac:dyDescent="0.25">
      <c r="C217" s="5"/>
      <c r="D217" s="4"/>
      <c r="E217" s="4"/>
      <c r="F217" s="4"/>
      <c r="G217" s="5"/>
      <c r="H217" s="5"/>
      <c r="I217" s="5"/>
      <c r="K217" s="17" t="s">
        <v>60</v>
      </c>
      <c r="L217" s="18">
        <f>(D211+I211+L211)/R215</f>
        <v>3.1679892310281001</v>
      </c>
      <c r="O217" s="5"/>
      <c r="P217" s="5"/>
      <c r="S217" s="5"/>
    </row>
    <row r="218" spans="1:22" ht="17.25" x14ac:dyDescent="0.25">
      <c r="C218" s="5"/>
      <c r="D218" s="4"/>
      <c r="E218" s="4"/>
      <c r="F218" s="4"/>
      <c r="G218" s="5"/>
      <c r="H218" s="5"/>
      <c r="I218" s="5"/>
      <c r="K218" s="19" t="s">
        <v>61</v>
      </c>
      <c r="L218" s="20">
        <f>(P211+V211)/R215</f>
        <v>14.958775029446409</v>
      </c>
      <c r="M218" s="5"/>
      <c r="N218" s="115" t="s">
        <v>131</v>
      </c>
      <c r="O218" s="17">
        <f>G208/N208*1000</f>
        <v>0.4</v>
      </c>
      <c r="P218" s="5"/>
      <c r="U218" s="5"/>
      <c r="V218" s="5"/>
    </row>
    <row r="219" spans="1:22" x14ac:dyDescent="0.25">
      <c r="C219" s="8"/>
      <c r="D219"/>
      <c r="E219" s="4"/>
      <c r="F219" s="4"/>
      <c r="G219" s="5"/>
      <c r="H219" s="5"/>
      <c r="I219" s="5"/>
      <c r="K219" s="5"/>
      <c r="L219" s="5"/>
      <c r="M219" s="5"/>
      <c r="N219" s="5"/>
      <c r="O219" s="5"/>
      <c r="P219" s="5"/>
      <c r="Q219" s="5"/>
      <c r="R219" s="5"/>
      <c r="S219" s="5"/>
      <c r="T219" s="5"/>
      <c r="U219" s="5"/>
      <c r="V219" s="5"/>
    </row>
    <row r="220" spans="1:22" x14ac:dyDescent="0.25">
      <c r="B220" s="8"/>
      <c r="C220" s="8" t="s">
        <v>26</v>
      </c>
    </row>
    <row r="221" spans="1:22" ht="32.25" x14ac:dyDescent="0.25">
      <c r="C221" s="23" t="s">
        <v>13</v>
      </c>
      <c r="D221" s="26" t="s">
        <v>21</v>
      </c>
      <c r="E221" s="26" t="s">
        <v>32</v>
      </c>
      <c r="F221" s="23" t="s">
        <v>12</v>
      </c>
      <c r="G221" s="23" t="s">
        <v>15</v>
      </c>
      <c r="H221" s="24" t="s">
        <v>1</v>
      </c>
      <c r="I221" s="25" t="s">
        <v>25</v>
      </c>
      <c r="J221" s="23" t="s">
        <v>2</v>
      </c>
      <c r="K221" s="26" t="s">
        <v>32</v>
      </c>
      <c r="L221" s="26" t="s">
        <v>22</v>
      </c>
      <c r="M221" s="25" t="s">
        <v>7</v>
      </c>
      <c r="N221" s="25" t="s">
        <v>16</v>
      </c>
      <c r="O221" s="25" t="s">
        <v>17</v>
      </c>
      <c r="P221" s="25" t="s">
        <v>18</v>
      </c>
      <c r="Q221" s="26" t="s">
        <v>9</v>
      </c>
      <c r="R221" s="26" t="s">
        <v>23</v>
      </c>
      <c r="S221" s="25" t="s">
        <v>8</v>
      </c>
      <c r="T221" s="25" t="s">
        <v>19</v>
      </c>
      <c r="U221" s="25" t="s">
        <v>20</v>
      </c>
      <c r="V221" s="25" t="s">
        <v>24</v>
      </c>
    </row>
    <row r="222" spans="1:22" x14ac:dyDescent="0.25">
      <c r="A222" t="s">
        <v>52</v>
      </c>
      <c r="C222" s="121" t="s">
        <v>33</v>
      </c>
      <c r="D222" s="10">
        <f>0.023*E222</f>
        <v>3.6011099999999998</v>
      </c>
      <c r="E222" s="10">
        <v>156.57</v>
      </c>
      <c r="F222" s="10">
        <v>1</v>
      </c>
      <c r="G222" s="29">
        <f>D222/E222</f>
        <v>2.3E-2</v>
      </c>
      <c r="H222" s="9" t="s">
        <v>36</v>
      </c>
      <c r="I222" s="78">
        <f>G222*0.1*249.09</f>
        <v>0.57290699999999994</v>
      </c>
      <c r="J222" s="10" t="s">
        <v>103</v>
      </c>
      <c r="K222" s="10">
        <v>108.21</v>
      </c>
      <c r="L222" s="99">
        <f>(G222*1.1)*K222</f>
        <v>2.7377130000000003</v>
      </c>
      <c r="M222" s="9" t="s">
        <v>30</v>
      </c>
      <c r="N222" s="9">
        <v>57.5</v>
      </c>
      <c r="O222" s="9">
        <v>0.88900000000000001</v>
      </c>
      <c r="P222" s="13">
        <f>N222*O222</f>
        <v>51.1175</v>
      </c>
      <c r="Q222" s="10"/>
      <c r="R222" s="10"/>
      <c r="S222" s="9"/>
      <c r="T222" s="9"/>
      <c r="U222" s="9"/>
      <c r="V222" s="13">
        <f>T222*U222</f>
        <v>0</v>
      </c>
    </row>
    <row r="223" spans="1:22" x14ac:dyDescent="0.25">
      <c r="C223" s="10" t="s">
        <v>34</v>
      </c>
      <c r="D223" s="10">
        <f>E223*G223</f>
        <v>2.984664</v>
      </c>
      <c r="E223" s="10">
        <v>108.14</v>
      </c>
      <c r="F223" s="10">
        <v>1.2</v>
      </c>
      <c r="G223" s="29">
        <f>G222*F223</f>
        <v>2.76E-2</v>
      </c>
      <c r="H223" s="1" t="s">
        <v>102</v>
      </c>
      <c r="I223" s="106">
        <f>(G222*0.1)*180.19</f>
        <v>0.414437</v>
      </c>
      <c r="J223" s="10"/>
      <c r="K223" s="10"/>
      <c r="L223" s="99"/>
      <c r="M223" s="1"/>
      <c r="N223" s="3"/>
      <c r="O223" s="3"/>
      <c r="P223" s="13"/>
      <c r="Q223" s="10"/>
      <c r="R223" s="10"/>
      <c r="S223" s="9"/>
      <c r="T223" s="9"/>
      <c r="U223" s="9"/>
      <c r="V223" s="13">
        <f>T223*U223</f>
        <v>0</v>
      </c>
    </row>
    <row r="224" spans="1:22" x14ac:dyDescent="0.25">
      <c r="C224" s="10"/>
      <c r="D224" s="10"/>
      <c r="E224" s="10"/>
      <c r="F224" s="10"/>
      <c r="G224" s="29"/>
      <c r="H224" s="1" t="s">
        <v>95</v>
      </c>
      <c r="I224" s="106">
        <f>G222*0.1*568.37</f>
        <v>1.3072509999999999</v>
      </c>
      <c r="J224" s="10"/>
      <c r="K224" s="10"/>
      <c r="L224" s="99"/>
      <c r="M224" s="1"/>
      <c r="N224" s="3"/>
      <c r="O224" s="3"/>
      <c r="P224" s="13"/>
      <c r="Q224" s="10"/>
      <c r="R224" s="10"/>
      <c r="S224" s="9"/>
      <c r="T224" s="9"/>
      <c r="U224" s="9"/>
      <c r="V224" s="13"/>
    </row>
    <row r="225" spans="1:22" x14ac:dyDescent="0.25">
      <c r="C225" s="12" t="s">
        <v>4</v>
      </c>
      <c r="D225" s="13">
        <f>SUM(D222:D223)</f>
        <v>6.5857739999999998</v>
      </c>
      <c r="E225" s="13">
        <f>SUM(E222:E223)</f>
        <v>264.70999999999998</v>
      </c>
      <c r="F225" s="12"/>
      <c r="G225" s="29">
        <f>SUM(G222:G223)</f>
        <v>5.0599999999999999E-2</v>
      </c>
      <c r="I225" s="118">
        <f>SUM(I222:I224)</f>
        <v>2.2945950000000002</v>
      </c>
      <c r="L225" s="105">
        <f>SUM(L222:L223)</f>
        <v>2.7377130000000003</v>
      </c>
      <c r="P225" s="32">
        <f>SUM(P222:P223)</f>
        <v>51.1175</v>
      </c>
      <c r="R225" s="32">
        <f>SUM(R222:R223)</f>
        <v>0</v>
      </c>
      <c r="V225" s="32">
        <f>SUM(V222:V223)</f>
        <v>0</v>
      </c>
    </row>
    <row r="226" spans="1:22" x14ac:dyDescent="0.25">
      <c r="C226" s="5"/>
      <c r="D226" s="4"/>
      <c r="E226" s="4"/>
      <c r="F226" s="4"/>
      <c r="G226" s="5"/>
      <c r="H226" s="5"/>
      <c r="I226" s="5"/>
      <c r="M226" s="5"/>
      <c r="N226" s="5"/>
      <c r="O226" s="5"/>
      <c r="P226" s="5"/>
      <c r="Q226" s="5"/>
      <c r="R226" s="5"/>
      <c r="S226" s="5"/>
      <c r="T226" s="5"/>
      <c r="U226" s="5"/>
      <c r="V226" s="5"/>
    </row>
    <row r="227" spans="1:22" x14ac:dyDescent="0.25">
      <c r="B227" s="5"/>
      <c r="C227" s="5"/>
      <c r="D227" s="4"/>
      <c r="E227" s="4"/>
      <c r="F227" s="4"/>
      <c r="G227" s="5"/>
      <c r="H227" s="5"/>
      <c r="K227" s="14" t="s">
        <v>56</v>
      </c>
      <c r="L227" s="66">
        <f>(T229/G222)*100</f>
        <v>70</v>
      </c>
      <c r="O227" s="5"/>
      <c r="P227" s="5"/>
      <c r="Q227" s="5"/>
      <c r="R227" s="5"/>
      <c r="S227" s="5"/>
    </row>
    <row r="228" spans="1:22" x14ac:dyDescent="0.25">
      <c r="B228" s="5"/>
      <c r="C228" s="5"/>
      <c r="D228" s="4"/>
      <c r="E228" s="4"/>
      <c r="F228" s="4"/>
      <c r="G228" s="5"/>
      <c r="H228" s="5"/>
      <c r="K228" s="7" t="s">
        <v>57</v>
      </c>
      <c r="L228" s="65">
        <f>(S229/(E225)*100)</f>
        <v>93.19255033810586</v>
      </c>
      <c r="R228" s="6" t="s">
        <v>10</v>
      </c>
      <c r="S228" s="6" t="s">
        <v>11</v>
      </c>
      <c r="T228" s="6" t="s">
        <v>0</v>
      </c>
    </row>
    <row r="229" spans="1:22" x14ac:dyDescent="0.25">
      <c r="B229" s="5"/>
      <c r="C229" s="5"/>
      <c r="D229" s="4"/>
      <c r="E229" s="4"/>
      <c r="F229" s="4"/>
      <c r="G229" s="5"/>
      <c r="H229" s="5"/>
      <c r="K229" s="14" t="s">
        <v>58</v>
      </c>
      <c r="L229" s="66">
        <f>(R229/D225)*100</f>
        <v>60.307398948096299</v>
      </c>
      <c r="P229" s="5"/>
      <c r="Q229" s="6" t="s">
        <v>3</v>
      </c>
      <c r="R229" s="11">
        <f>S229*T229</f>
        <v>3.9717089999999997</v>
      </c>
      <c r="S229" s="11">
        <v>246.69</v>
      </c>
      <c r="T229" s="31">
        <f>G222*0.7</f>
        <v>1.61E-2</v>
      </c>
    </row>
    <row r="230" spans="1:22" ht="17.25" x14ac:dyDescent="0.25">
      <c r="B230" s="5"/>
      <c r="C230" s="5"/>
      <c r="D230" s="4"/>
      <c r="E230" s="4"/>
      <c r="F230" s="4"/>
      <c r="G230" s="5"/>
      <c r="H230" s="5"/>
      <c r="K230" s="7" t="s">
        <v>59</v>
      </c>
      <c r="L230" s="16">
        <f>(D225+I225+L225+P225+R225+V225)/R229</f>
        <v>15.795613928412179</v>
      </c>
      <c r="O230" s="5"/>
      <c r="P230" s="5"/>
      <c r="S230" s="69"/>
      <c r="T230" s="4"/>
    </row>
    <row r="231" spans="1:22" ht="17.25" x14ac:dyDescent="0.25">
      <c r="B231" s="5"/>
      <c r="C231" s="5"/>
      <c r="D231" s="4"/>
      <c r="E231" s="4"/>
      <c r="F231" s="4"/>
      <c r="G231" s="5"/>
      <c r="H231" s="5"/>
      <c r="I231" s="5"/>
      <c r="K231" s="17" t="s">
        <v>60</v>
      </c>
      <c r="L231" s="18">
        <f>(D225+I225+L225)/R229</f>
        <v>2.9252097774534844</v>
      </c>
      <c r="O231" s="5"/>
      <c r="P231" s="5"/>
      <c r="S231" s="5"/>
    </row>
    <row r="232" spans="1:22" ht="17.25" x14ac:dyDescent="0.25">
      <c r="B232" s="5"/>
      <c r="C232" s="5"/>
      <c r="D232" s="4"/>
      <c r="E232" s="4"/>
      <c r="F232" s="4"/>
      <c r="G232" s="5"/>
      <c r="H232" s="5"/>
      <c r="I232" s="5"/>
      <c r="K232" s="19" t="s">
        <v>61</v>
      </c>
      <c r="L232" s="20">
        <f>(P225+V225)/R229</f>
        <v>12.870404150958693</v>
      </c>
      <c r="M232" s="5"/>
      <c r="N232" s="5"/>
      <c r="O232" s="5"/>
      <c r="P232" s="5"/>
      <c r="U232" s="5"/>
      <c r="V232" s="5"/>
    </row>
    <row r="233" spans="1:22" x14ac:dyDescent="0.25">
      <c r="B233" s="5"/>
      <c r="C233" s="8"/>
      <c r="D233"/>
      <c r="E233" s="4"/>
      <c r="F233" s="4"/>
      <c r="G233" s="5"/>
      <c r="H233" s="5"/>
      <c r="I233" s="5"/>
      <c r="K233" s="5"/>
      <c r="L233" s="5"/>
      <c r="M233" s="5"/>
      <c r="N233" s="5"/>
      <c r="O233" s="5"/>
      <c r="P233" s="5"/>
      <c r="Q233" s="5"/>
      <c r="R233" s="5"/>
      <c r="S233" s="5"/>
      <c r="T233" s="5"/>
      <c r="U233" s="5"/>
      <c r="V233" s="5"/>
    </row>
    <row r="234" spans="1:22" x14ac:dyDescent="0.25">
      <c r="B234" s="5"/>
      <c r="C234" s="8" t="s">
        <v>26</v>
      </c>
    </row>
    <row r="235" spans="1:22" ht="32.25" x14ac:dyDescent="0.25">
      <c r="C235" s="23" t="s">
        <v>13</v>
      </c>
      <c r="D235" s="26" t="s">
        <v>21</v>
      </c>
      <c r="E235" s="26" t="s">
        <v>32</v>
      </c>
      <c r="F235" s="23" t="s">
        <v>12</v>
      </c>
      <c r="G235" s="23" t="s">
        <v>15</v>
      </c>
      <c r="H235" s="24" t="s">
        <v>1</v>
      </c>
      <c r="I235" s="25" t="s">
        <v>25</v>
      </c>
      <c r="J235" s="23" t="s">
        <v>2</v>
      </c>
      <c r="K235" s="26" t="s">
        <v>32</v>
      </c>
      <c r="L235" s="26" t="s">
        <v>22</v>
      </c>
      <c r="M235" s="25" t="s">
        <v>7</v>
      </c>
      <c r="N235" s="25" t="s">
        <v>16</v>
      </c>
      <c r="O235" s="25" t="s">
        <v>17</v>
      </c>
      <c r="P235" s="25" t="s">
        <v>18</v>
      </c>
      <c r="Q235" s="26" t="s">
        <v>9</v>
      </c>
      <c r="R235" s="26" t="s">
        <v>23</v>
      </c>
      <c r="S235" s="25" t="s">
        <v>8</v>
      </c>
      <c r="T235" s="25" t="s">
        <v>19</v>
      </c>
      <c r="U235" s="25" t="s">
        <v>20</v>
      </c>
      <c r="V235" s="25" t="s">
        <v>24</v>
      </c>
    </row>
    <row r="236" spans="1:22" x14ac:dyDescent="0.25">
      <c r="A236" t="s">
        <v>53</v>
      </c>
      <c r="C236" s="121" t="s">
        <v>35</v>
      </c>
      <c r="D236" s="10">
        <f>0.023*E236</f>
        <v>4.8799099999999997</v>
      </c>
      <c r="E236" s="10">
        <v>212.17</v>
      </c>
      <c r="F236" s="10">
        <v>1</v>
      </c>
      <c r="G236" s="29">
        <f>D236/E236</f>
        <v>2.3E-2</v>
      </c>
      <c r="H236" s="9" t="s">
        <v>36</v>
      </c>
      <c r="I236" s="78">
        <f>G236*0.1*249.09</f>
        <v>0.57290699999999994</v>
      </c>
      <c r="J236" s="10" t="s">
        <v>103</v>
      </c>
      <c r="K236" s="10">
        <v>108.21</v>
      </c>
      <c r="L236" s="99">
        <f>(G236*1.1)*K236</f>
        <v>2.7377130000000003</v>
      </c>
      <c r="M236" s="9" t="s">
        <v>30</v>
      </c>
      <c r="N236" s="9">
        <v>57.5</v>
      </c>
      <c r="O236" s="9">
        <v>0.88900000000000001</v>
      </c>
      <c r="P236" s="13">
        <f>N236*O236</f>
        <v>51.1175</v>
      </c>
      <c r="Q236" s="10"/>
      <c r="R236" s="10"/>
      <c r="S236" s="9"/>
      <c r="T236" s="9"/>
      <c r="U236" s="9"/>
      <c r="V236" s="13">
        <f>T236*U236</f>
        <v>0</v>
      </c>
    </row>
    <row r="237" spans="1:22" x14ac:dyDescent="0.25">
      <c r="C237" s="10" t="s">
        <v>34</v>
      </c>
      <c r="D237" s="10">
        <f>E237*G237</f>
        <v>2.984664</v>
      </c>
      <c r="E237" s="10">
        <v>108.14</v>
      </c>
      <c r="F237" s="10">
        <v>1.2</v>
      </c>
      <c r="G237" s="29">
        <f>G236*F237</f>
        <v>2.76E-2</v>
      </c>
      <c r="H237" s="1" t="s">
        <v>102</v>
      </c>
      <c r="I237" s="106">
        <f>(G236*0.1)*180.19</f>
        <v>0.414437</v>
      </c>
      <c r="J237" s="10"/>
      <c r="K237" s="10"/>
      <c r="L237" s="99"/>
      <c r="M237" s="1"/>
      <c r="N237" s="3"/>
      <c r="O237" s="3"/>
      <c r="P237" s="13"/>
      <c r="Q237" s="10"/>
      <c r="R237" s="10"/>
      <c r="S237" s="9"/>
      <c r="T237" s="9"/>
      <c r="U237" s="9"/>
      <c r="V237" s="13">
        <f>T237*U237</f>
        <v>0</v>
      </c>
    </row>
    <row r="238" spans="1:22" x14ac:dyDescent="0.25">
      <c r="C238" s="10"/>
      <c r="D238" s="10"/>
      <c r="E238" s="10"/>
      <c r="F238" s="10"/>
      <c r="G238" s="29"/>
      <c r="H238" s="1" t="s">
        <v>95</v>
      </c>
      <c r="I238" s="106">
        <f>G236*0.1*568.37</f>
        <v>1.3072509999999999</v>
      </c>
      <c r="J238" s="10"/>
      <c r="K238" s="10"/>
      <c r="L238" s="99"/>
      <c r="M238" s="1"/>
      <c r="N238" s="3"/>
      <c r="O238" s="3"/>
      <c r="P238" s="13"/>
      <c r="Q238" s="10"/>
      <c r="R238" s="10"/>
      <c r="S238" s="9"/>
      <c r="T238" s="9"/>
      <c r="U238" s="9"/>
      <c r="V238" s="13"/>
    </row>
    <row r="239" spans="1:22" x14ac:dyDescent="0.25">
      <c r="C239" s="12" t="s">
        <v>4</v>
      </c>
      <c r="D239" s="13">
        <f>SUM(D236:D237)</f>
        <v>7.8645739999999993</v>
      </c>
      <c r="E239" s="13">
        <f>SUM(E236:E237)</f>
        <v>320.31</v>
      </c>
      <c r="F239" s="12"/>
      <c r="G239" s="29">
        <f>SUM(G236:G237)</f>
        <v>5.0599999999999999E-2</v>
      </c>
      <c r="I239" s="118">
        <f>SUM(I236:I238)</f>
        <v>2.2945950000000002</v>
      </c>
      <c r="L239" s="105">
        <f>SUM(L236:L237)</f>
        <v>2.7377130000000003</v>
      </c>
      <c r="P239" s="32">
        <f>SUM(P236:P237)</f>
        <v>51.1175</v>
      </c>
      <c r="R239" s="32">
        <f>SUM(R236:R237)</f>
        <v>0</v>
      </c>
      <c r="V239" s="32">
        <f>SUM(V236:V237)</f>
        <v>0</v>
      </c>
    </row>
    <row r="240" spans="1:22" x14ac:dyDescent="0.25">
      <c r="C240" s="5"/>
      <c r="D240" s="4"/>
      <c r="E240" s="4"/>
      <c r="F240" s="4"/>
      <c r="G240" s="5"/>
      <c r="H240" s="5"/>
      <c r="I240" s="5"/>
      <c r="M240" s="5"/>
      <c r="N240" s="5"/>
      <c r="O240" s="5"/>
      <c r="P240" s="5"/>
      <c r="Q240" s="5"/>
      <c r="R240" s="5"/>
      <c r="S240" s="5"/>
      <c r="T240" s="5"/>
      <c r="U240" s="5"/>
      <c r="V240" s="5"/>
    </row>
    <row r="241" spans="1:22" x14ac:dyDescent="0.25">
      <c r="C241" s="5"/>
      <c r="D241" s="4"/>
      <c r="E241" s="4"/>
      <c r="F241" s="4"/>
      <c r="G241" s="5"/>
      <c r="H241" s="5"/>
      <c r="K241" s="14" t="s">
        <v>56</v>
      </c>
      <c r="L241" s="66">
        <f>(T243/G236)*100</f>
        <v>70</v>
      </c>
      <c r="O241" s="5"/>
      <c r="P241" s="5"/>
      <c r="Q241" s="5"/>
      <c r="R241" s="5"/>
      <c r="S241" s="5"/>
    </row>
    <row r="242" spans="1:22" x14ac:dyDescent="0.25">
      <c r="C242" s="5"/>
      <c r="D242" s="4"/>
      <c r="E242" s="4"/>
      <c r="F242" s="4"/>
      <c r="G242" s="5"/>
      <c r="H242" s="5"/>
      <c r="K242" s="7" t="s">
        <v>57</v>
      </c>
      <c r="L242" s="65">
        <f>(S243/(E239)*100)</f>
        <v>94.358590115825294</v>
      </c>
      <c r="R242" s="6" t="s">
        <v>10</v>
      </c>
      <c r="S242" s="6" t="s">
        <v>11</v>
      </c>
      <c r="T242" s="6" t="s">
        <v>0</v>
      </c>
    </row>
    <row r="243" spans="1:22" x14ac:dyDescent="0.25">
      <c r="C243" s="5"/>
      <c r="D243" s="4"/>
      <c r="E243" s="4"/>
      <c r="F243" s="4"/>
      <c r="G243" s="5"/>
      <c r="H243" s="5"/>
      <c r="K243" s="14" t="s">
        <v>58</v>
      </c>
      <c r="L243" s="66">
        <f>(R243/D239)*100</f>
        <v>61.873205083962588</v>
      </c>
      <c r="P243" s="5"/>
      <c r="Q243" s="6" t="s">
        <v>3</v>
      </c>
      <c r="R243" s="11">
        <f>S243*T243</f>
        <v>4.8660639999999997</v>
      </c>
      <c r="S243" s="11">
        <v>302.24</v>
      </c>
      <c r="T243" s="31">
        <f>G236*0.7</f>
        <v>1.61E-2</v>
      </c>
    </row>
    <row r="244" spans="1:22" ht="17.25" x14ac:dyDescent="0.25">
      <c r="C244" s="5"/>
      <c r="D244" s="4"/>
      <c r="E244" s="4"/>
      <c r="F244" s="4"/>
      <c r="G244" s="5"/>
      <c r="H244" s="5"/>
      <c r="K244" s="7" t="s">
        <v>59</v>
      </c>
      <c r="L244" s="16">
        <f>(D239+I239+L239+P239+R239+V239)/R243</f>
        <v>13.155269227860547</v>
      </c>
      <c r="O244" s="5"/>
      <c r="P244" s="5"/>
      <c r="S244" s="69"/>
      <c r="T244" s="4"/>
    </row>
    <row r="245" spans="1:22" ht="17.25" x14ac:dyDescent="0.25">
      <c r="C245" s="5"/>
      <c r="D245" s="4"/>
      <c r="E245" s="4"/>
      <c r="F245" s="4"/>
      <c r="G245" s="5"/>
      <c r="H245" s="5"/>
      <c r="I245" s="5"/>
      <c r="K245" s="17" t="s">
        <v>60</v>
      </c>
      <c r="L245" s="18">
        <f>(D239+I239+L239)/R243</f>
        <v>2.6503724570823564</v>
      </c>
      <c r="O245" s="5"/>
      <c r="P245" s="5"/>
      <c r="S245" s="5"/>
    </row>
    <row r="246" spans="1:22" ht="17.25" x14ac:dyDescent="0.25">
      <c r="C246" s="5"/>
      <c r="D246" s="4"/>
      <c r="E246" s="4"/>
      <c r="F246" s="4"/>
      <c r="G246" s="5"/>
      <c r="H246" s="5"/>
      <c r="I246" s="5"/>
      <c r="K246" s="19" t="s">
        <v>61</v>
      </c>
      <c r="L246" s="20">
        <f>(P239+V239)/R243</f>
        <v>10.50489677077819</v>
      </c>
      <c r="M246" s="5"/>
      <c r="N246" s="5"/>
      <c r="O246" s="5"/>
      <c r="P246" s="5"/>
      <c r="U246" s="5"/>
      <c r="V246" s="5"/>
    </row>
    <row r="247" spans="1:22" x14ac:dyDescent="0.25">
      <c r="C247" s="8"/>
      <c r="D247"/>
      <c r="E247" s="4"/>
      <c r="F247" s="4"/>
      <c r="G247" s="5"/>
      <c r="H247" s="5"/>
      <c r="I247" s="5"/>
      <c r="K247" s="5"/>
      <c r="L247" s="5"/>
      <c r="M247" s="5"/>
      <c r="N247" s="5"/>
      <c r="O247" s="5"/>
      <c r="P247" s="5"/>
      <c r="Q247" s="5"/>
      <c r="R247" s="5"/>
      <c r="S247" s="5"/>
      <c r="T247" s="5"/>
      <c r="U247" s="5"/>
      <c r="V247" s="5"/>
    </row>
    <row r="248" spans="1:22" x14ac:dyDescent="0.25">
      <c r="B248" s="5"/>
      <c r="C248" s="8" t="s">
        <v>26</v>
      </c>
    </row>
    <row r="249" spans="1:22" ht="32.25" x14ac:dyDescent="0.25">
      <c r="C249" s="23" t="s">
        <v>13</v>
      </c>
      <c r="D249" s="26" t="s">
        <v>21</v>
      </c>
      <c r="E249" s="26" t="s">
        <v>32</v>
      </c>
      <c r="F249" s="23" t="s">
        <v>12</v>
      </c>
      <c r="G249" s="23" t="s">
        <v>15</v>
      </c>
      <c r="H249" s="24" t="s">
        <v>1</v>
      </c>
      <c r="I249" s="25" t="s">
        <v>25</v>
      </c>
      <c r="J249" s="23" t="s">
        <v>2</v>
      </c>
      <c r="K249" s="26" t="s">
        <v>32</v>
      </c>
      <c r="L249" s="26" t="s">
        <v>22</v>
      </c>
      <c r="M249" s="25" t="s">
        <v>7</v>
      </c>
      <c r="N249" s="25" t="s">
        <v>16</v>
      </c>
      <c r="O249" s="25" t="s">
        <v>17</v>
      </c>
      <c r="P249" s="25" t="s">
        <v>18</v>
      </c>
      <c r="Q249" s="26" t="s">
        <v>9</v>
      </c>
      <c r="R249" s="26" t="s">
        <v>23</v>
      </c>
      <c r="S249" s="25" t="s">
        <v>8</v>
      </c>
      <c r="T249" s="25" t="s">
        <v>19</v>
      </c>
      <c r="U249" s="25" t="s">
        <v>20</v>
      </c>
      <c r="V249" s="25" t="s">
        <v>24</v>
      </c>
    </row>
    <row r="250" spans="1:22" ht="30" x14ac:dyDescent="0.25">
      <c r="A250" t="s">
        <v>54</v>
      </c>
      <c r="C250" s="123" t="s">
        <v>132</v>
      </c>
      <c r="D250" s="10">
        <f>0.023*E250</f>
        <v>7.1477099999999991</v>
      </c>
      <c r="E250" s="10">
        <v>310.77</v>
      </c>
      <c r="F250" s="10">
        <v>1</v>
      </c>
      <c r="G250" s="29">
        <f>D250/E250</f>
        <v>2.3E-2</v>
      </c>
      <c r="H250" s="9" t="s">
        <v>36</v>
      </c>
      <c r="I250" s="78">
        <f>G250*0.1*249.09</f>
        <v>0.57290699999999994</v>
      </c>
      <c r="J250" s="10" t="s">
        <v>103</v>
      </c>
      <c r="K250" s="10">
        <v>108.21</v>
      </c>
      <c r="L250" s="99">
        <f>(G250*1.1)*K250</f>
        <v>2.7377130000000003</v>
      </c>
      <c r="M250" s="9" t="s">
        <v>30</v>
      </c>
      <c r="N250" s="9">
        <v>57.5</v>
      </c>
      <c r="O250" s="9">
        <v>0.88900000000000001</v>
      </c>
      <c r="P250" s="13">
        <f>N250*O250</f>
        <v>51.1175</v>
      </c>
      <c r="Q250" s="10"/>
      <c r="R250" s="10"/>
      <c r="S250" s="9"/>
      <c r="T250" s="9"/>
      <c r="U250" s="9"/>
      <c r="V250" s="13">
        <f>T250*U250</f>
        <v>0</v>
      </c>
    </row>
    <row r="251" spans="1:22" x14ac:dyDescent="0.25">
      <c r="C251" s="10" t="s">
        <v>34</v>
      </c>
      <c r="D251" s="10">
        <f>E251*G251</f>
        <v>2.984664</v>
      </c>
      <c r="E251" s="10">
        <v>108.14</v>
      </c>
      <c r="F251" s="10">
        <v>1.2</v>
      </c>
      <c r="G251" s="29">
        <f>G250*F251</f>
        <v>2.76E-2</v>
      </c>
      <c r="H251" s="1" t="s">
        <v>102</v>
      </c>
      <c r="I251" s="106">
        <f>(G250*0.1)*180.19</f>
        <v>0.414437</v>
      </c>
      <c r="J251" s="10"/>
      <c r="K251" s="10"/>
      <c r="L251" s="99"/>
      <c r="M251" s="1"/>
      <c r="N251" s="3"/>
      <c r="O251" s="3"/>
      <c r="P251" s="13"/>
      <c r="Q251" s="10"/>
      <c r="R251" s="10"/>
      <c r="S251" s="9"/>
      <c r="T251" s="9"/>
      <c r="U251" s="9"/>
      <c r="V251" s="13">
        <f>T251*U251</f>
        <v>0</v>
      </c>
    </row>
    <row r="252" spans="1:22" x14ac:dyDescent="0.25">
      <c r="C252" s="10"/>
      <c r="D252" s="10"/>
      <c r="E252" s="10"/>
      <c r="F252" s="10"/>
      <c r="G252" s="29"/>
      <c r="H252" s="1" t="s">
        <v>95</v>
      </c>
      <c r="I252" s="106">
        <f>G250*0.1*568.37</f>
        <v>1.3072509999999999</v>
      </c>
      <c r="J252" s="10"/>
      <c r="K252" s="10"/>
      <c r="L252" s="99"/>
      <c r="M252" s="1"/>
      <c r="N252" s="3"/>
      <c r="O252" s="3"/>
      <c r="P252" s="13"/>
      <c r="Q252" s="10"/>
      <c r="R252" s="10"/>
      <c r="S252" s="9"/>
      <c r="T252" s="9"/>
      <c r="U252" s="9"/>
      <c r="V252" s="13"/>
    </row>
    <row r="253" spans="1:22" x14ac:dyDescent="0.25">
      <c r="C253" s="12" t="s">
        <v>4</v>
      </c>
      <c r="D253" s="13">
        <f>SUM(D250:D251)</f>
        <v>10.132373999999999</v>
      </c>
      <c r="E253" s="13">
        <f>SUM(E250:E251)</f>
        <v>418.90999999999997</v>
      </c>
      <c r="F253" s="12"/>
      <c r="G253" s="29">
        <f>SUM(G250:G251)</f>
        <v>5.0599999999999999E-2</v>
      </c>
      <c r="I253" s="118">
        <f>SUM(I250:I252)</f>
        <v>2.2945950000000002</v>
      </c>
      <c r="L253" s="105">
        <f>SUM(L250:L251)</f>
        <v>2.7377130000000003</v>
      </c>
      <c r="P253" s="32">
        <f>SUM(P250:P251)</f>
        <v>51.1175</v>
      </c>
      <c r="R253" s="32">
        <f>SUM(R250:R251)</f>
        <v>0</v>
      </c>
      <c r="V253" s="32">
        <f>SUM(V250:V251)</f>
        <v>0</v>
      </c>
    </row>
    <row r="254" spans="1:22" x14ac:dyDescent="0.25">
      <c r="C254" s="5"/>
      <c r="D254" s="4"/>
      <c r="E254" s="4"/>
      <c r="F254" s="4"/>
      <c r="G254" s="5"/>
      <c r="H254" s="5"/>
      <c r="I254" s="5"/>
      <c r="M254" s="5"/>
      <c r="N254" s="5"/>
      <c r="O254" s="5"/>
      <c r="P254" s="5"/>
      <c r="Q254" s="5"/>
      <c r="R254" s="5"/>
      <c r="S254" s="5"/>
      <c r="T254" s="5"/>
      <c r="U254" s="5"/>
      <c r="V254" s="5"/>
    </row>
    <row r="255" spans="1:22" x14ac:dyDescent="0.25">
      <c r="C255" s="5"/>
      <c r="D255" s="4"/>
      <c r="E255" s="4"/>
      <c r="F255" s="4"/>
      <c r="G255" s="5"/>
      <c r="H255" s="5"/>
      <c r="K255" s="14" t="s">
        <v>56</v>
      </c>
      <c r="L255" s="66">
        <f>(T257/G250)*100</f>
        <v>70</v>
      </c>
      <c r="O255" s="5"/>
      <c r="P255" s="5"/>
      <c r="Q255" s="5"/>
      <c r="R255" s="5"/>
      <c r="S255" s="5"/>
    </row>
    <row r="256" spans="1:22" x14ac:dyDescent="0.25">
      <c r="C256" s="5"/>
      <c r="D256" s="4"/>
      <c r="E256" s="4"/>
      <c r="F256" s="4"/>
      <c r="G256" s="5"/>
      <c r="H256" s="5"/>
      <c r="K256" s="7" t="s">
        <v>57</v>
      </c>
      <c r="L256" s="65">
        <f>(S257/(E253)*100)</f>
        <v>95.700747177197968</v>
      </c>
      <c r="R256" s="6" t="s">
        <v>10</v>
      </c>
      <c r="S256" s="6" t="s">
        <v>11</v>
      </c>
      <c r="T256" s="6" t="s">
        <v>0</v>
      </c>
    </row>
    <row r="257" spans="1:22" x14ac:dyDescent="0.25">
      <c r="C257" s="5"/>
      <c r="D257" s="4"/>
      <c r="E257" s="4"/>
      <c r="F257" s="4"/>
      <c r="G257" s="5"/>
      <c r="H257" s="5"/>
      <c r="K257" s="14" t="s">
        <v>58</v>
      </c>
      <c r="L257" s="66">
        <f>(R257/D253)*100</f>
        <v>63.701655702799762</v>
      </c>
      <c r="P257" s="5"/>
      <c r="Q257" s="6" t="s">
        <v>3</v>
      </c>
      <c r="R257" s="11">
        <f>S257*T257</f>
        <v>6.4544899999999998</v>
      </c>
      <c r="S257" s="11">
        <v>400.9</v>
      </c>
      <c r="T257" s="31">
        <f>G250*0.7</f>
        <v>1.61E-2</v>
      </c>
    </row>
    <row r="258" spans="1:22" ht="17.25" x14ac:dyDescent="0.25">
      <c r="C258" s="5"/>
      <c r="D258" s="4"/>
      <c r="E258" s="4"/>
      <c r="F258" s="4"/>
      <c r="G258" s="5"/>
      <c r="H258" s="5"/>
      <c r="K258" s="7" t="s">
        <v>59</v>
      </c>
      <c r="L258" s="16">
        <f>(D253+I253+L253+P253+R253+V253)/R257</f>
        <v>10.269158678687241</v>
      </c>
      <c r="O258" s="5"/>
      <c r="P258" s="5"/>
      <c r="S258" s="69"/>
      <c r="T258" s="4"/>
    </row>
    <row r="259" spans="1:22" ht="17.25" x14ac:dyDescent="0.25">
      <c r="C259" s="5"/>
      <c r="D259" s="4"/>
      <c r="E259" s="4"/>
      <c r="F259" s="4"/>
      <c r="G259" s="5"/>
      <c r="H259" s="5"/>
      <c r="I259" s="5"/>
      <c r="K259" s="17" t="s">
        <v>60</v>
      </c>
      <c r="L259" s="18">
        <f>(D253+I253+L253)/R257</f>
        <v>2.3494779603036027</v>
      </c>
      <c r="O259" s="5"/>
      <c r="P259" s="5"/>
      <c r="S259" s="5"/>
    </row>
    <row r="260" spans="1:22" ht="17.25" x14ac:dyDescent="0.25">
      <c r="C260" s="5"/>
      <c r="D260" s="4"/>
      <c r="E260" s="4"/>
      <c r="F260" s="4"/>
      <c r="G260" s="5"/>
      <c r="H260" s="5"/>
      <c r="I260" s="5"/>
      <c r="K260" s="19" t="s">
        <v>61</v>
      </c>
      <c r="L260" s="20">
        <f>(P253+V253)/R257</f>
        <v>7.9196807183836366</v>
      </c>
      <c r="M260" s="5"/>
      <c r="N260" s="5"/>
      <c r="O260" s="5"/>
      <c r="P260" s="5"/>
      <c r="U260" s="5"/>
      <c r="V260" s="5"/>
    </row>
    <row r="261" spans="1:22" x14ac:dyDescent="0.25">
      <c r="C261" s="8"/>
      <c r="D261"/>
      <c r="E261" s="4"/>
      <c r="F261" s="4"/>
      <c r="G261" s="5"/>
      <c r="H261" s="5"/>
      <c r="I261" s="5"/>
      <c r="K261" s="5"/>
      <c r="L261" s="5"/>
      <c r="M261" s="5"/>
      <c r="N261" s="5"/>
      <c r="O261" s="5"/>
      <c r="P261" s="5"/>
      <c r="Q261" s="5"/>
      <c r="R261" s="5"/>
      <c r="S261" s="5"/>
      <c r="T261" s="5"/>
      <c r="U261" s="5"/>
      <c r="V261" s="5"/>
    </row>
    <row r="262" spans="1:22" x14ac:dyDescent="0.25">
      <c r="B262" s="5"/>
      <c r="C262" s="8" t="s">
        <v>26</v>
      </c>
    </row>
    <row r="263" spans="1:22" ht="32.25" x14ac:dyDescent="0.25">
      <c r="C263" s="23" t="s">
        <v>13</v>
      </c>
      <c r="D263" s="26" t="s">
        <v>21</v>
      </c>
      <c r="E263" s="26" t="s">
        <v>32</v>
      </c>
      <c r="F263" s="23" t="s">
        <v>12</v>
      </c>
      <c r="G263" s="23" t="s">
        <v>15</v>
      </c>
      <c r="H263" s="24" t="s">
        <v>1</v>
      </c>
      <c r="I263" s="25" t="s">
        <v>25</v>
      </c>
      <c r="J263" s="23" t="s">
        <v>2</v>
      </c>
      <c r="K263" s="26" t="s">
        <v>32</v>
      </c>
      <c r="L263" s="26" t="s">
        <v>22</v>
      </c>
      <c r="M263" s="25" t="s">
        <v>7</v>
      </c>
      <c r="N263" s="25" t="s">
        <v>16</v>
      </c>
      <c r="O263" s="25" t="s">
        <v>17</v>
      </c>
      <c r="P263" s="25" t="s">
        <v>18</v>
      </c>
      <c r="Q263" s="26" t="s">
        <v>9</v>
      </c>
      <c r="R263" s="26" t="s">
        <v>23</v>
      </c>
      <c r="S263" s="25" t="s">
        <v>8</v>
      </c>
      <c r="T263" s="25" t="s">
        <v>19</v>
      </c>
      <c r="U263" s="25" t="s">
        <v>20</v>
      </c>
      <c r="V263" s="25" t="s">
        <v>24</v>
      </c>
    </row>
    <row r="264" spans="1:22" x14ac:dyDescent="0.25">
      <c r="A264" t="s">
        <v>55</v>
      </c>
      <c r="C264" s="121" t="s">
        <v>50</v>
      </c>
      <c r="D264" s="10">
        <f>0.023*E264</f>
        <v>10.131499999999999</v>
      </c>
      <c r="E264" s="10">
        <v>440.5</v>
      </c>
      <c r="F264" s="10">
        <v>1</v>
      </c>
      <c r="G264" s="29">
        <f>D264/E264</f>
        <v>2.2999999999999996E-2</v>
      </c>
      <c r="H264" s="9" t="s">
        <v>36</v>
      </c>
      <c r="I264" s="78">
        <f>G264*0.1*249.09</f>
        <v>0.57290699999999994</v>
      </c>
      <c r="J264" s="10" t="s">
        <v>103</v>
      </c>
      <c r="K264" s="10">
        <v>108.21</v>
      </c>
      <c r="L264" s="99">
        <f>(G264*1.1)*K264</f>
        <v>2.7377129999999994</v>
      </c>
      <c r="M264" s="9" t="s">
        <v>30</v>
      </c>
      <c r="N264" s="9">
        <v>57.5</v>
      </c>
      <c r="O264" s="9">
        <v>0.88900000000000001</v>
      </c>
      <c r="P264" s="13">
        <f>N264*O264</f>
        <v>51.1175</v>
      </c>
      <c r="Q264" s="10"/>
      <c r="R264" s="10"/>
      <c r="S264" s="9"/>
      <c r="T264" s="9"/>
      <c r="U264" s="9"/>
      <c r="V264" s="13">
        <f>T264*U264</f>
        <v>0</v>
      </c>
    </row>
    <row r="265" spans="1:22" x14ac:dyDescent="0.25">
      <c r="C265" s="10" t="s">
        <v>34</v>
      </c>
      <c r="D265" s="10">
        <f>E265*G265</f>
        <v>2.9846639999999995</v>
      </c>
      <c r="E265" s="10">
        <v>108.14</v>
      </c>
      <c r="F265" s="10">
        <v>1.2</v>
      </c>
      <c r="G265" s="29">
        <f>G264*F265</f>
        <v>2.7599999999999996E-2</v>
      </c>
      <c r="H265" s="1" t="s">
        <v>102</v>
      </c>
      <c r="I265" s="106">
        <f>(G264*0.1)*180.19</f>
        <v>0.41443699999999989</v>
      </c>
      <c r="J265" s="10"/>
      <c r="K265" s="10"/>
      <c r="L265" s="99"/>
      <c r="M265" s="1"/>
      <c r="N265" s="3"/>
      <c r="O265" s="3"/>
      <c r="P265" s="13"/>
      <c r="Q265" s="10"/>
      <c r="R265" s="10"/>
      <c r="S265" s="9"/>
      <c r="T265" s="9"/>
      <c r="U265" s="9"/>
      <c r="V265" s="13">
        <f>T265*U265</f>
        <v>0</v>
      </c>
    </row>
    <row r="266" spans="1:22" x14ac:dyDescent="0.25">
      <c r="C266" s="10"/>
      <c r="D266" s="10"/>
      <c r="E266" s="10"/>
      <c r="F266" s="10"/>
      <c r="G266" s="29"/>
      <c r="H266" s="1" t="s">
        <v>95</v>
      </c>
      <c r="I266" s="106">
        <f>G264*0.1*568.37</f>
        <v>1.3072509999999997</v>
      </c>
      <c r="J266" s="10"/>
      <c r="K266" s="10"/>
      <c r="L266" s="99"/>
      <c r="M266" s="1"/>
      <c r="N266" s="3"/>
      <c r="O266" s="3"/>
      <c r="P266" s="13"/>
      <c r="Q266" s="10"/>
      <c r="R266" s="10"/>
      <c r="S266" s="9"/>
      <c r="T266" s="9"/>
      <c r="U266" s="9"/>
      <c r="V266" s="13"/>
    </row>
    <row r="267" spans="1:22" x14ac:dyDescent="0.25">
      <c r="C267" s="12" t="s">
        <v>4</v>
      </c>
      <c r="D267" s="13">
        <f>SUM(D264:D265)</f>
        <v>13.116163999999998</v>
      </c>
      <c r="E267" s="13">
        <f>SUM(E264:E265)</f>
        <v>548.64</v>
      </c>
      <c r="F267" s="12"/>
      <c r="G267" s="29">
        <f>SUM(G264:G265)</f>
        <v>5.0599999999999992E-2</v>
      </c>
      <c r="I267" s="118">
        <f>SUM(I264:I266)</f>
        <v>2.2945949999999993</v>
      </c>
      <c r="L267" s="105">
        <f>SUM(L264:L265)</f>
        <v>2.7377129999999994</v>
      </c>
      <c r="P267" s="32">
        <f>SUM(P264:P265)</f>
        <v>51.1175</v>
      </c>
      <c r="R267" s="32">
        <f>SUM(R264:R265)</f>
        <v>0</v>
      </c>
      <c r="V267" s="32">
        <f>SUM(V264:V265)</f>
        <v>0</v>
      </c>
    </row>
    <row r="268" spans="1:22" x14ac:dyDescent="0.25">
      <c r="C268" s="5"/>
      <c r="D268" s="4"/>
      <c r="E268" s="4"/>
      <c r="F268" s="4"/>
      <c r="G268" s="5"/>
      <c r="H268" s="5"/>
      <c r="I268" s="5"/>
      <c r="M268" s="5"/>
      <c r="N268" s="5"/>
      <c r="O268" s="5"/>
      <c r="P268" s="5"/>
      <c r="Q268" s="5"/>
      <c r="R268" s="5"/>
      <c r="S268" s="5"/>
      <c r="T268" s="5"/>
      <c r="U268" s="5"/>
      <c r="V268" s="5"/>
    </row>
    <row r="269" spans="1:22" x14ac:dyDescent="0.25">
      <c r="C269" s="5"/>
      <c r="D269" s="4"/>
      <c r="E269" s="4"/>
      <c r="F269" s="4"/>
      <c r="G269" s="5"/>
      <c r="H269" s="5"/>
      <c r="K269" s="14" t="s">
        <v>56</v>
      </c>
      <c r="L269" s="66">
        <f>(T271/G264)*100</f>
        <v>70</v>
      </c>
      <c r="O269" s="5"/>
      <c r="P269" s="5"/>
      <c r="Q269" s="5"/>
      <c r="R269" s="5"/>
      <c r="S269" s="5"/>
    </row>
    <row r="270" spans="1:22" x14ac:dyDescent="0.25">
      <c r="C270" s="5"/>
      <c r="D270" s="4"/>
      <c r="E270" s="4"/>
      <c r="F270" s="4"/>
      <c r="G270" s="5"/>
      <c r="H270" s="5"/>
      <c r="K270" s="7" t="s">
        <v>57</v>
      </c>
      <c r="L270" s="65">
        <f>(S271/(E267)*100)</f>
        <v>96.715514727325754</v>
      </c>
      <c r="R270" s="6" t="s">
        <v>10</v>
      </c>
      <c r="S270" s="6" t="s">
        <v>11</v>
      </c>
      <c r="T270" s="6" t="s">
        <v>0</v>
      </c>
    </row>
    <row r="271" spans="1:22" x14ac:dyDescent="0.25">
      <c r="C271" s="5"/>
      <c r="D271" s="4"/>
      <c r="E271" s="4"/>
      <c r="F271" s="4"/>
      <c r="G271" s="5"/>
      <c r="H271" s="5"/>
      <c r="K271" s="14" t="s">
        <v>58</v>
      </c>
      <c r="L271" s="66">
        <f>(R271/D267)*100</f>
        <v>65.133235601506655</v>
      </c>
      <c r="P271" s="5"/>
      <c r="Q271" s="6" t="s">
        <v>3</v>
      </c>
      <c r="R271" s="11">
        <f>S271*T271</f>
        <v>8.5429819999999985</v>
      </c>
      <c r="S271" s="11">
        <v>530.62</v>
      </c>
      <c r="T271" s="31">
        <f>G264*0.7</f>
        <v>1.6099999999999996E-2</v>
      </c>
    </row>
    <row r="272" spans="1:22" ht="17.25" x14ac:dyDescent="0.25">
      <c r="C272" s="5"/>
      <c r="D272" s="4"/>
      <c r="E272" s="4"/>
      <c r="F272" s="4"/>
      <c r="G272" s="5"/>
      <c r="H272" s="5"/>
      <c r="K272" s="7" t="s">
        <v>59</v>
      </c>
      <c r="L272" s="16">
        <f>(D267+I267+L267+P267+R267+V267)/R271</f>
        <v>8.1079384224384441</v>
      </c>
      <c r="O272" s="5"/>
      <c r="P272" s="5"/>
      <c r="S272" s="69"/>
      <c r="T272" s="4"/>
    </row>
    <row r="273" spans="1:22" ht="17.25" x14ac:dyDescent="0.25">
      <c r="C273" s="5"/>
      <c r="D273" s="4"/>
      <c r="E273" s="4"/>
      <c r="F273" s="4"/>
      <c r="G273" s="5"/>
      <c r="H273" s="5"/>
      <c r="I273" s="5"/>
      <c r="K273" s="17" t="s">
        <v>60</v>
      </c>
      <c r="L273" s="18">
        <f>(D267+I267+L267)/R271</f>
        <v>2.1243720284088159</v>
      </c>
      <c r="O273" s="5"/>
      <c r="P273" s="5"/>
      <c r="S273" s="5"/>
    </row>
    <row r="274" spans="1:22" ht="17.25" x14ac:dyDescent="0.25">
      <c r="C274" s="5"/>
      <c r="D274" s="4"/>
      <c r="E274" s="4"/>
      <c r="F274" s="4"/>
      <c r="G274" s="5"/>
      <c r="H274" s="5"/>
      <c r="I274" s="5"/>
      <c r="K274" s="19" t="s">
        <v>61</v>
      </c>
      <c r="L274" s="20">
        <f>(P267+V267)/R271</f>
        <v>5.9835663940296264</v>
      </c>
      <c r="M274" s="5"/>
      <c r="N274" s="5"/>
      <c r="O274" s="5"/>
      <c r="P274" s="5"/>
      <c r="U274" s="5"/>
      <c r="V274" s="5"/>
    </row>
    <row r="275" spans="1:22" x14ac:dyDescent="0.25">
      <c r="C275" s="8"/>
      <c r="D275"/>
      <c r="E275" s="4"/>
      <c r="F275" s="4"/>
      <c r="G275" s="5"/>
      <c r="H275" s="5"/>
      <c r="I275" s="5"/>
      <c r="K275" s="5"/>
      <c r="L275" s="5"/>
      <c r="M275" s="5"/>
      <c r="N275" s="5"/>
      <c r="O275" s="5"/>
      <c r="P275" s="5"/>
      <c r="Q275" s="5"/>
      <c r="R275" s="5"/>
      <c r="S275" s="5"/>
      <c r="T275" s="5"/>
      <c r="U275" s="5"/>
      <c r="V275" s="5"/>
    </row>
    <row r="276" spans="1:22" x14ac:dyDescent="0.25">
      <c r="C276" s="8"/>
      <c r="D276"/>
      <c r="E276" s="4"/>
      <c r="F276" s="4"/>
      <c r="G276" s="5"/>
      <c r="H276" s="5"/>
      <c r="I276" s="5"/>
      <c r="M276" s="5"/>
      <c r="N276" s="5"/>
      <c r="O276" s="5"/>
      <c r="P276" s="5"/>
      <c r="Q276" s="5"/>
      <c r="R276" s="5"/>
      <c r="S276" s="5"/>
      <c r="T276" s="5"/>
      <c r="U276" s="5"/>
      <c r="V276" s="5"/>
    </row>
    <row r="277" spans="1:22" s="41" customFormat="1" x14ac:dyDescent="0.25">
      <c r="A277" s="40" t="s">
        <v>111</v>
      </c>
      <c r="D277" s="42"/>
      <c r="E277" s="42"/>
      <c r="F277" s="42"/>
    </row>
    <row r="278" spans="1:22" x14ac:dyDescent="0.25">
      <c r="B278" s="5"/>
      <c r="C278" s="8" t="s">
        <v>26</v>
      </c>
    </row>
    <row r="279" spans="1:22" ht="32.25" x14ac:dyDescent="0.25">
      <c r="C279" s="23" t="s">
        <v>13</v>
      </c>
      <c r="D279" s="26" t="s">
        <v>21</v>
      </c>
      <c r="E279" s="26" t="s">
        <v>32</v>
      </c>
      <c r="F279" s="23" t="s">
        <v>12</v>
      </c>
      <c r="G279" s="23" t="s">
        <v>15</v>
      </c>
      <c r="H279" s="24" t="s">
        <v>1</v>
      </c>
      <c r="I279" s="25" t="s">
        <v>25</v>
      </c>
      <c r="J279" s="23" t="s">
        <v>2</v>
      </c>
      <c r="K279" s="26" t="s">
        <v>32</v>
      </c>
      <c r="L279" s="26" t="s">
        <v>22</v>
      </c>
      <c r="M279" s="25" t="s">
        <v>7</v>
      </c>
      <c r="N279" s="25" t="s">
        <v>16</v>
      </c>
      <c r="O279" s="25" t="s">
        <v>17</v>
      </c>
      <c r="P279" s="25" t="s">
        <v>18</v>
      </c>
      <c r="Q279" s="26" t="s">
        <v>9</v>
      </c>
      <c r="R279" s="26" t="s">
        <v>23</v>
      </c>
      <c r="S279" s="25" t="s">
        <v>8</v>
      </c>
      <c r="T279" s="25" t="s">
        <v>19</v>
      </c>
      <c r="U279" s="25" t="s">
        <v>20</v>
      </c>
      <c r="V279" s="25" t="s">
        <v>24</v>
      </c>
    </row>
    <row r="280" spans="1:22" x14ac:dyDescent="0.25">
      <c r="A280" t="s">
        <v>51</v>
      </c>
      <c r="C280" s="121" t="s">
        <v>28</v>
      </c>
      <c r="D280" s="10">
        <f>0.023*E280</f>
        <v>2.8087599999999999</v>
      </c>
      <c r="E280" s="10">
        <v>122.12</v>
      </c>
      <c r="F280" s="10">
        <v>1</v>
      </c>
      <c r="G280" s="12">
        <f>D280/E280</f>
        <v>2.3E-2</v>
      </c>
      <c r="H280" s="9" t="s">
        <v>36</v>
      </c>
      <c r="I280" s="78">
        <f>G280*0.1*249.09</f>
        <v>0.57290699999999994</v>
      </c>
      <c r="J280" s="10" t="s">
        <v>103</v>
      </c>
      <c r="K280" s="10">
        <v>108.21</v>
      </c>
      <c r="L280" s="99">
        <f>(G280*1.1)*K280</f>
        <v>2.7377130000000003</v>
      </c>
      <c r="M280" s="9" t="s">
        <v>30</v>
      </c>
      <c r="N280" s="9">
        <v>57.5</v>
      </c>
      <c r="O280" s="9">
        <v>0.88900000000000001</v>
      </c>
      <c r="P280" s="13">
        <f>N280*O280</f>
        <v>51.1175</v>
      </c>
      <c r="Q280" s="10"/>
      <c r="R280" s="10"/>
      <c r="S280" s="9"/>
      <c r="T280" s="9"/>
      <c r="U280" s="9"/>
      <c r="V280" s="13">
        <f>T280*U280</f>
        <v>0</v>
      </c>
    </row>
    <row r="281" spans="1:22" x14ac:dyDescent="0.25">
      <c r="C281" s="10" t="s">
        <v>34</v>
      </c>
      <c r="D281" s="10">
        <f>E281*G281</f>
        <v>2.984664</v>
      </c>
      <c r="E281" s="10">
        <v>108.14</v>
      </c>
      <c r="F281" s="10">
        <v>1.2</v>
      </c>
      <c r="G281" s="12">
        <f>G280*F281</f>
        <v>2.76E-2</v>
      </c>
      <c r="H281" s="1" t="s">
        <v>102</v>
      </c>
      <c r="I281" s="106">
        <f>(G280*0.1)*180.19</f>
        <v>0.414437</v>
      </c>
      <c r="J281" s="10"/>
      <c r="K281" s="10"/>
      <c r="L281" s="99"/>
      <c r="M281" s="1"/>
      <c r="N281" s="3"/>
      <c r="O281" s="3"/>
      <c r="P281" s="13"/>
      <c r="Q281" s="10"/>
      <c r="R281" s="10"/>
      <c r="S281" s="9"/>
      <c r="T281" s="9"/>
      <c r="U281" s="9"/>
      <c r="V281" s="13">
        <f>T281*U281</f>
        <v>0</v>
      </c>
    </row>
    <row r="282" spans="1:22" x14ac:dyDescent="0.25">
      <c r="C282" s="10"/>
      <c r="D282" s="10"/>
      <c r="E282" s="10"/>
      <c r="F282" s="10"/>
      <c r="G282" s="12"/>
      <c r="H282" s="1" t="s">
        <v>95</v>
      </c>
      <c r="I282" s="106">
        <f>G280*0.1*568.37</f>
        <v>1.3072509999999999</v>
      </c>
      <c r="J282" s="10"/>
      <c r="K282" s="10"/>
      <c r="L282" s="99"/>
      <c r="M282" s="1"/>
      <c r="N282" s="3"/>
      <c r="O282" s="3"/>
      <c r="P282" s="13"/>
      <c r="Q282" s="10"/>
      <c r="R282" s="10"/>
      <c r="S282" s="9"/>
      <c r="T282" s="9"/>
      <c r="U282" s="9"/>
      <c r="V282" s="13"/>
    </row>
    <row r="283" spans="1:22" x14ac:dyDescent="0.25">
      <c r="C283" s="12" t="s">
        <v>4</v>
      </c>
      <c r="D283" s="13">
        <f>SUM(D280:D281)</f>
        <v>5.7934239999999999</v>
      </c>
      <c r="E283" s="13">
        <f>SUM(E280:E281)</f>
        <v>230.26</v>
      </c>
      <c r="F283" s="12"/>
      <c r="G283" s="12">
        <f>SUM(G280:G281)</f>
        <v>5.0599999999999999E-2</v>
      </c>
      <c r="I283" s="118">
        <f>SUM(I280:I282)</f>
        <v>2.2945950000000002</v>
      </c>
      <c r="L283" s="105">
        <f>SUM(L280:L281)</f>
        <v>2.7377130000000003</v>
      </c>
      <c r="P283" s="32">
        <f>SUM(P280:P281)</f>
        <v>51.1175</v>
      </c>
      <c r="R283" s="32">
        <f>SUM(R280:R281)</f>
        <v>0</v>
      </c>
      <c r="V283" s="32">
        <f>SUM(V280:V281)</f>
        <v>0</v>
      </c>
    </row>
    <row r="284" spans="1:22" x14ac:dyDescent="0.25">
      <c r="C284" s="5"/>
      <c r="D284" s="4"/>
      <c r="E284" s="4"/>
      <c r="F284" s="4"/>
      <c r="G284" s="5"/>
      <c r="H284" s="5"/>
      <c r="I284" s="5"/>
      <c r="M284" s="5"/>
      <c r="N284" s="5"/>
      <c r="O284" s="5"/>
      <c r="P284" s="5"/>
      <c r="Q284" s="5"/>
      <c r="R284" s="5"/>
      <c r="S284" s="5"/>
      <c r="T284" s="5"/>
      <c r="U284" s="5"/>
      <c r="V284" s="5"/>
    </row>
    <row r="285" spans="1:22" x14ac:dyDescent="0.25">
      <c r="C285" s="5"/>
      <c r="D285" s="4"/>
      <c r="E285" s="4"/>
      <c r="F285" s="4"/>
      <c r="G285" s="5"/>
      <c r="H285" s="5"/>
      <c r="K285" s="14" t="s">
        <v>56</v>
      </c>
      <c r="L285" s="66">
        <f>(T287/G280)*100</f>
        <v>50</v>
      </c>
      <c r="O285" s="5"/>
      <c r="P285" s="5"/>
      <c r="Q285" s="5"/>
      <c r="R285" s="5"/>
      <c r="S285" s="5"/>
    </row>
    <row r="286" spans="1:22" x14ac:dyDescent="0.25">
      <c r="C286" s="5"/>
      <c r="D286" s="4"/>
      <c r="E286" s="4"/>
      <c r="F286" s="4"/>
      <c r="G286" s="5"/>
      <c r="H286" s="5"/>
      <c r="K286" s="7" t="s">
        <v>57</v>
      </c>
      <c r="L286" s="65">
        <f>(S287/(E283)*100)</f>
        <v>92.178407018153393</v>
      </c>
      <c r="R286" s="6" t="s">
        <v>10</v>
      </c>
      <c r="S286" s="6" t="s">
        <v>11</v>
      </c>
      <c r="T286" s="6" t="s">
        <v>0</v>
      </c>
    </row>
    <row r="287" spans="1:22" x14ac:dyDescent="0.25">
      <c r="C287" s="5"/>
      <c r="D287" s="4"/>
      <c r="E287" s="4"/>
      <c r="F287" s="4"/>
      <c r="G287" s="5"/>
      <c r="H287" s="5"/>
      <c r="K287" s="14" t="s">
        <v>58</v>
      </c>
      <c r="L287" s="66">
        <f>(R287/D283)*100</f>
        <v>42.131820491647083</v>
      </c>
      <c r="P287" s="5"/>
      <c r="Q287" s="6" t="s">
        <v>3</v>
      </c>
      <c r="R287" s="11">
        <f>S287*T287</f>
        <v>2.4408750000000001</v>
      </c>
      <c r="S287" s="11">
        <v>212.25</v>
      </c>
      <c r="T287" s="31">
        <f>G280*0.5</f>
        <v>1.15E-2</v>
      </c>
    </row>
    <row r="288" spans="1:22" ht="17.25" x14ac:dyDescent="0.25">
      <c r="C288" s="5"/>
      <c r="D288" s="4"/>
      <c r="E288" s="4"/>
      <c r="F288" s="4"/>
      <c r="G288" s="5"/>
      <c r="H288" s="5"/>
      <c r="K288" s="7" t="s">
        <v>59</v>
      </c>
      <c r="L288" s="16">
        <f>(D283+I283+L283+P283+R283+V283)/R287</f>
        <v>25.377469964664307</v>
      </c>
      <c r="O288" s="5"/>
      <c r="P288" s="5"/>
      <c r="S288" s="69"/>
      <c r="T288" s="4"/>
    </row>
    <row r="289" spans="1:22" ht="17.25" x14ac:dyDescent="0.25">
      <c r="C289" s="5"/>
      <c r="D289" s="4"/>
      <c r="E289" s="4"/>
      <c r="F289" s="4"/>
      <c r="G289" s="5"/>
      <c r="H289" s="5"/>
      <c r="I289" s="5"/>
      <c r="K289" s="17" t="s">
        <v>60</v>
      </c>
      <c r="L289" s="18">
        <f>(D283+I283+L283)/R287</f>
        <v>4.4351849234393397</v>
      </c>
      <c r="O289" s="5"/>
      <c r="P289" s="5"/>
      <c r="S289" s="5"/>
    </row>
    <row r="290" spans="1:22" ht="17.25" x14ac:dyDescent="0.25">
      <c r="C290" s="5"/>
      <c r="D290" s="4"/>
      <c r="E290" s="4"/>
      <c r="F290" s="4"/>
      <c r="G290" s="5"/>
      <c r="H290" s="5"/>
      <c r="I290" s="5"/>
      <c r="K290" s="19" t="s">
        <v>61</v>
      </c>
      <c r="L290" s="20">
        <f>(P283+V283)/R287</f>
        <v>20.94228504122497</v>
      </c>
      <c r="M290" s="5"/>
      <c r="N290" s="115" t="s">
        <v>131</v>
      </c>
      <c r="O290" s="17">
        <f>G280/N280*1000</f>
        <v>0.4</v>
      </c>
      <c r="P290" s="5"/>
      <c r="U290" s="5"/>
      <c r="V290" s="5"/>
    </row>
    <row r="291" spans="1:22" x14ac:dyDescent="0.25">
      <c r="C291" s="8"/>
      <c r="D291"/>
      <c r="E291" s="4"/>
      <c r="F291" s="4"/>
      <c r="G291" s="5"/>
      <c r="H291" s="5"/>
      <c r="I291" s="5"/>
      <c r="K291" s="5"/>
      <c r="L291" s="5"/>
      <c r="M291" s="5"/>
      <c r="N291" s="5"/>
      <c r="O291" s="5"/>
      <c r="P291" s="5"/>
      <c r="Q291" s="5"/>
      <c r="R291" s="5"/>
      <c r="S291" s="5"/>
      <c r="T291" s="5"/>
      <c r="U291" s="5"/>
      <c r="V291" s="5"/>
    </row>
    <row r="292" spans="1:22" x14ac:dyDescent="0.25">
      <c r="B292" s="8"/>
      <c r="C292" s="8" t="s">
        <v>26</v>
      </c>
      <c r="K292" s="5"/>
      <c r="L292" s="5"/>
    </row>
    <row r="293" spans="1:22" ht="32.25" x14ac:dyDescent="0.25">
      <c r="C293" s="23" t="s">
        <v>13</v>
      </c>
      <c r="D293" s="26" t="s">
        <v>21</v>
      </c>
      <c r="E293" s="26" t="s">
        <v>32</v>
      </c>
      <c r="F293" s="23" t="s">
        <v>12</v>
      </c>
      <c r="G293" s="23" t="s">
        <v>15</v>
      </c>
      <c r="H293" s="24" t="s">
        <v>1</v>
      </c>
      <c r="I293" s="25" t="s">
        <v>25</v>
      </c>
      <c r="J293" s="23" t="s">
        <v>2</v>
      </c>
      <c r="K293" s="26" t="s">
        <v>32</v>
      </c>
      <c r="L293" s="26" t="s">
        <v>22</v>
      </c>
      <c r="M293" s="25" t="s">
        <v>7</v>
      </c>
      <c r="N293" s="25" t="s">
        <v>16</v>
      </c>
      <c r="O293" s="25" t="s">
        <v>17</v>
      </c>
      <c r="P293" s="25" t="s">
        <v>18</v>
      </c>
      <c r="Q293" s="26" t="s">
        <v>9</v>
      </c>
      <c r="R293" s="26" t="s">
        <v>23</v>
      </c>
      <c r="S293" s="25" t="s">
        <v>8</v>
      </c>
      <c r="T293" s="25" t="s">
        <v>19</v>
      </c>
      <c r="U293" s="25" t="s">
        <v>20</v>
      </c>
      <c r="V293" s="25" t="s">
        <v>24</v>
      </c>
    </row>
    <row r="294" spans="1:22" x14ac:dyDescent="0.25">
      <c r="A294" t="s">
        <v>52</v>
      </c>
      <c r="C294" s="121" t="s">
        <v>33</v>
      </c>
      <c r="D294" s="10">
        <f>0.023*E294</f>
        <v>3.6011099999999998</v>
      </c>
      <c r="E294" s="10">
        <v>156.57</v>
      </c>
      <c r="F294" s="10">
        <v>1</v>
      </c>
      <c r="G294" s="29">
        <f>D294/E294</f>
        <v>2.3E-2</v>
      </c>
      <c r="H294" s="9" t="s">
        <v>36</v>
      </c>
      <c r="I294" s="78">
        <f>G294*0.1*249.09</f>
        <v>0.57290699999999994</v>
      </c>
      <c r="J294" s="10" t="s">
        <v>103</v>
      </c>
      <c r="K294" s="10">
        <v>108.21</v>
      </c>
      <c r="L294" s="99">
        <f>(G294*1.1)*K294</f>
        <v>2.7377130000000003</v>
      </c>
      <c r="M294" s="9" t="s">
        <v>30</v>
      </c>
      <c r="N294" s="9">
        <v>57.5</v>
      </c>
      <c r="O294" s="9">
        <v>0.88900000000000001</v>
      </c>
      <c r="P294" s="13">
        <f>N294*O294</f>
        <v>51.1175</v>
      </c>
      <c r="Q294" s="10"/>
      <c r="R294" s="10"/>
      <c r="S294" s="9"/>
      <c r="T294" s="9"/>
      <c r="U294" s="9"/>
      <c r="V294" s="13">
        <f>T294*U294</f>
        <v>0</v>
      </c>
    </row>
    <row r="295" spans="1:22" x14ac:dyDescent="0.25">
      <c r="C295" s="10" t="s">
        <v>34</v>
      </c>
      <c r="D295" s="10">
        <f>E295*G295</f>
        <v>2.984664</v>
      </c>
      <c r="E295" s="10">
        <v>108.14</v>
      </c>
      <c r="F295" s="10">
        <v>1.2</v>
      </c>
      <c r="G295" s="29">
        <f>G294*F295</f>
        <v>2.76E-2</v>
      </c>
      <c r="H295" s="1" t="s">
        <v>102</v>
      </c>
      <c r="I295" s="106">
        <f>(G294*0.1)*180.19</f>
        <v>0.414437</v>
      </c>
      <c r="J295" s="10"/>
      <c r="K295" s="10"/>
      <c r="L295" s="99"/>
      <c r="M295" s="1"/>
      <c r="N295" s="3"/>
      <c r="O295" s="3"/>
      <c r="P295" s="13"/>
      <c r="Q295" s="10"/>
      <c r="R295" s="10"/>
      <c r="S295" s="9"/>
      <c r="T295" s="9"/>
      <c r="U295" s="9"/>
      <c r="V295" s="13">
        <f>T295*U295</f>
        <v>0</v>
      </c>
    </row>
    <row r="296" spans="1:22" x14ac:dyDescent="0.25">
      <c r="C296" s="10"/>
      <c r="D296" s="10"/>
      <c r="E296" s="10"/>
      <c r="F296" s="10"/>
      <c r="G296" s="29"/>
      <c r="H296" s="1" t="s">
        <v>95</v>
      </c>
      <c r="I296" s="106">
        <f>G294*0.1*568.37</f>
        <v>1.3072509999999999</v>
      </c>
      <c r="J296" s="10"/>
      <c r="K296" s="10"/>
      <c r="L296" s="99"/>
      <c r="M296" s="1"/>
      <c r="N296" s="3"/>
      <c r="O296" s="3"/>
      <c r="P296" s="13"/>
      <c r="Q296" s="10"/>
      <c r="R296" s="10"/>
      <c r="S296" s="9"/>
      <c r="T296" s="9"/>
      <c r="U296" s="9"/>
      <c r="V296" s="13"/>
    </row>
    <row r="297" spans="1:22" x14ac:dyDescent="0.25">
      <c r="C297" s="12" t="s">
        <v>4</v>
      </c>
      <c r="D297" s="13">
        <f>SUM(D294:D295)</f>
        <v>6.5857739999999998</v>
      </c>
      <c r="E297" s="13">
        <f>SUM(E294:E295)</f>
        <v>264.70999999999998</v>
      </c>
      <c r="F297" s="12"/>
      <c r="G297" s="29">
        <f>SUM(G294:G295)</f>
        <v>5.0599999999999999E-2</v>
      </c>
      <c r="I297" s="118">
        <f>SUM(I294:I296)</f>
        <v>2.2945950000000002</v>
      </c>
      <c r="L297" s="105">
        <f>SUM(L294:L295)</f>
        <v>2.7377130000000003</v>
      </c>
      <c r="P297" s="32">
        <f>SUM(P294:P295)</f>
        <v>51.1175</v>
      </c>
      <c r="R297" s="32">
        <f>SUM(R294:R295)</f>
        <v>0</v>
      </c>
      <c r="V297" s="32">
        <f>SUM(V294:V295)</f>
        <v>0</v>
      </c>
    </row>
    <row r="298" spans="1:22" x14ac:dyDescent="0.25">
      <c r="C298" s="5"/>
      <c r="D298" s="4"/>
      <c r="E298" s="4"/>
      <c r="F298" s="4"/>
      <c r="G298" s="5"/>
      <c r="H298" s="5"/>
      <c r="I298" s="5"/>
      <c r="M298" s="5"/>
      <c r="N298" s="5"/>
      <c r="O298" s="5"/>
      <c r="P298" s="5"/>
      <c r="Q298" s="5"/>
      <c r="R298" s="5"/>
      <c r="S298" s="5"/>
      <c r="T298" s="5"/>
      <c r="U298" s="5"/>
      <c r="V298" s="5"/>
    </row>
    <row r="299" spans="1:22" x14ac:dyDescent="0.25">
      <c r="B299" s="5"/>
      <c r="C299" s="5"/>
      <c r="D299" s="4"/>
      <c r="E299" s="4"/>
      <c r="F299" s="4"/>
      <c r="G299" s="5"/>
      <c r="H299" s="5"/>
      <c r="K299" s="14" t="s">
        <v>56</v>
      </c>
      <c r="L299" s="66">
        <f>(T301/G294)*100</f>
        <v>50</v>
      </c>
      <c r="O299" s="5"/>
      <c r="P299" s="5"/>
      <c r="Q299" s="5"/>
      <c r="R299" s="5"/>
      <c r="S299" s="5"/>
    </row>
    <row r="300" spans="1:22" x14ac:dyDescent="0.25">
      <c r="B300" s="5"/>
      <c r="C300" s="5"/>
      <c r="D300" s="4"/>
      <c r="E300" s="4"/>
      <c r="F300" s="4"/>
      <c r="G300" s="5"/>
      <c r="H300" s="5"/>
      <c r="K300" s="7" t="s">
        <v>57</v>
      </c>
      <c r="L300" s="65">
        <f>(S301/(E297)*100)</f>
        <v>93.19255033810586</v>
      </c>
      <c r="R300" s="6" t="s">
        <v>10</v>
      </c>
      <c r="S300" s="6" t="s">
        <v>11</v>
      </c>
      <c r="T300" s="6" t="s">
        <v>0</v>
      </c>
    </row>
    <row r="301" spans="1:22" x14ac:dyDescent="0.25">
      <c r="B301" s="5"/>
      <c r="C301" s="5"/>
      <c r="D301" s="4"/>
      <c r="E301" s="4"/>
      <c r="F301" s="4"/>
      <c r="G301" s="5"/>
      <c r="H301" s="5"/>
      <c r="K301" s="14" t="s">
        <v>58</v>
      </c>
      <c r="L301" s="66">
        <f>(R301/D297)*100</f>
        <v>43.076713534354504</v>
      </c>
      <c r="P301" s="5"/>
      <c r="Q301" s="6" t="s">
        <v>3</v>
      </c>
      <c r="R301" s="11">
        <f>S301*T301</f>
        <v>2.836935</v>
      </c>
      <c r="S301" s="11">
        <v>246.69</v>
      </c>
      <c r="T301" s="31">
        <f>G294*0.5</f>
        <v>1.15E-2</v>
      </c>
    </row>
    <row r="302" spans="1:22" ht="17.25" x14ac:dyDescent="0.25">
      <c r="B302" s="5"/>
      <c r="C302" s="5"/>
      <c r="D302" s="4"/>
      <c r="E302" s="4"/>
      <c r="F302" s="4"/>
      <c r="G302" s="5"/>
      <c r="H302" s="5"/>
      <c r="K302" s="7" t="s">
        <v>59</v>
      </c>
      <c r="L302" s="16">
        <f>(D297+I297+L297+P297+R297+V297)/R301</f>
        <v>22.11385949977705</v>
      </c>
      <c r="O302" s="5"/>
      <c r="P302" s="5"/>
      <c r="S302" s="69"/>
      <c r="T302" s="4"/>
    </row>
    <row r="303" spans="1:22" ht="17.25" x14ac:dyDescent="0.25">
      <c r="B303" s="5"/>
      <c r="C303" s="5"/>
      <c r="D303" s="4"/>
      <c r="E303" s="4"/>
      <c r="F303" s="4"/>
      <c r="G303" s="5"/>
      <c r="H303" s="5"/>
      <c r="I303" s="5"/>
      <c r="K303" s="17" t="s">
        <v>60</v>
      </c>
      <c r="L303" s="18">
        <f>(D297+I297+L297)/R301</f>
        <v>4.0952936884348778</v>
      </c>
      <c r="O303" s="5"/>
      <c r="P303" s="5"/>
      <c r="S303" s="5"/>
    </row>
    <row r="304" spans="1:22" ht="17.25" x14ac:dyDescent="0.25">
      <c r="B304" s="5"/>
      <c r="C304" s="5"/>
      <c r="D304" s="4"/>
      <c r="E304" s="4"/>
      <c r="F304" s="4"/>
      <c r="G304" s="5"/>
      <c r="H304" s="5"/>
      <c r="I304" s="5"/>
      <c r="K304" s="19" t="s">
        <v>61</v>
      </c>
      <c r="L304" s="20">
        <f>(P297+V297)/R301</f>
        <v>18.018565811342171</v>
      </c>
      <c r="M304" s="5"/>
      <c r="N304" s="5"/>
      <c r="O304" s="5"/>
      <c r="P304" s="5"/>
      <c r="U304" s="5"/>
      <c r="V304" s="5"/>
    </row>
    <row r="305" spans="1:22" x14ac:dyDescent="0.25">
      <c r="B305" s="5"/>
      <c r="C305" s="8"/>
      <c r="D305"/>
      <c r="E305" s="4"/>
      <c r="F305" s="4"/>
      <c r="G305" s="5"/>
      <c r="H305" s="5"/>
      <c r="I305" s="5"/>
      <c r="K305" s="5"/>
      <c r="L305" s="5"/>
      <c r="M305" s="5"/>
      <c r="N305" s="5"/>
      <c r="O305" s="5"/>
      <c r="P305" s="5"/>
      <c r="Q305" s="5"/>
      <c r="R305" s="5"/>
      <c r="S305" s="5"/>
      <c r="T305" s="5"/>
      <c r="U305" s="5"/>
      <c r="V305" s="5"/>
    </row>
    <row r="306" spans="1:22" x14ac:dyDescent="0.25">
      <c r="B306" s="5"/>
      <c r="C306" s="8" t="s">
        <v>26</v>
      </c>
    </row>
    <row r="307" spans="1:22" ht="32.25" x14ac:dyDescent="0.25">
      <c r="C307" s="23" t="s">
        <v>13</v>
      </c>
      <c r="D307" s="26" t="s">
        <v>21</v>
      </c>
      <c r="E307" s="26" t="s">
        <v>32</v>
      </c>
      <c r="F307" s="23" t="s">
        <v>12</v>
      </c>
      <c r="G307" s="23" t="s">
        <v>15</v>
      </c>
      <c r="H307" s="24" t="s">
        <v>1</v>
      </c>
      <c r="I307" s="25" t="s">
        <v>25</v>
      </c>
      <c r="J307" s="23" t="s">
        <v>2</v>
      </c>
      <c r="K307" s="26" t="s">
        <v>32</v>
      </c>
      <c r="L307" s="26" t="s">
        <v>22</v>
      </c>
      <c r="M307" s="25" t="s">
        <v>7</v>
      </c>
      <c r="N307" s="25" t="s">
        <v>16</v>
      </c>
      <c r="O307" s="25" t="s">
        <v>17</v>
      </c>
      <c r="P307" s="25" t="s">
        <v>18</v>
      </c>
      <c r="Q307" s="26" t="s">
        <v>9</v>
      </c>
      <c r="R307" s="26" t="s">
        <v>23</v>
      </c>
      <c r="S307" s="25" t="s">
        <v>8</v>
      </c>
      <c r="T307" s="25" t="s">
        <v>19</v>
      </c>
      <c r="U307" s="25" t="s">
        <v>20</v>
      </c>
      <c r="V307" s="25" t="s">
        <v>24</v>
      </c>
    </row>
    <row r="308" spans="1:22" x14ac:dyDescent="0.25">
      <c r="A308" t="s">
        <v>53</v>
      </c>
      <c r="C308" s="121" t="s">
        <v>35</v>
      </c>
      <c r="D308" s="10">
        <f>0.023*E308</f>
        <v>4.8799099999999997</v>
      </c>
      <c r="E308" s="10">
        <v>212.17</v>
      </c>
      <c r="F308" s="10">
        <v>1</v>
      </c>
      <c r="G308" s="29">
        <f>D308/E308</f>
        <v>2.3E-2</v>
      </c>
      <c r="H308" s="9" t="s">
        <v>36</v>
      </c>
      <c r="I308" s="78">
        <f>G308*0.1*249.09</f>
        <v>0.57290699999999994</v>
      </c>
      <c r="J308" s="10" t="s">
        <v>103</v>
      </c>
      <c r="K308" s="10">
        <v>108.21</v>
      </c>
      <c r="L308" s="99">
        <f>(G308*1.1)*K308</f>
        <v>2.7377130000000003</v>
      </c>
      <c r="M308" s="9" t="s">
        <v>30</v>
      </c>
      <c r="N308" s="9">
        <v>57.5</v>
      </c>
      <c r="O308" s="9">
        <v>0.88900000000000001</v>
      </c>
      <c r="P308" s="13">
        <f>N308*O308</f>
        <v>51.1175</v>
      </c>
      <c r="Q308" s="10"/>
      <c r="R308" s="10"/>
      <c r="S308" s="9"/>
      <c r="T308" s="9"/>
      <c r="U308" s="9"/>
      <c r="V308" s="13">
        <f>T308*U308</f>
        <v>0</v>
      </c>
    </row>
    <row r="309" spans="1:22" x14ac:dyDescent="0.25">
      <c r="C309" s="10" t="s">
        <v>34</v>
      </c>
      <c r="D309" s="10">
        <f>E309*G309</f>
        <v>2.984664</v>
      </c>
      <c r="E309" s="10">
        <v>108.14</v>
      </c>
      <c r="F309" s="10">
        <v>1.2</v>
      </c>
      <c r="G309" s="29">
        <f>G308*F309</f>
        <v>2.76E-2</v>
      </c>
      <c r="H309" s="1" t="s">
        <v>102</v>
      </c>
      <c r="I309" s="106">
        <f>(G308*0.1)*180.19</f>
        <v>0.414437</v>
      </c>
      <c r="J309" s="10"/>
      <c r="K309" s="10"/>
      <c r="L309" s="99"/>
      <c r="M309" s="1"/>
      <c r="N309" s="3"/>
      <c r="O309" s="3"/>
      <c r="P309" s="13"/>
      <c r="Q309" s="10"/>
      <c r="R309" s="10"/>
      <c r="S309" s="9"/>
      <c r="T309" s="9"/>
      <c r="U309" s="9"/>
      <c r="V309" s="13">
        <f>T309*U309</f>
        <v>0</v>
      </c>
    </row>
    <row r="310" spans="1:22" x14ac:dyDescent="0.25">
      <c r="C310" s="10"/>
      <c r="D310" s="10"/>
      <c r="E310" s="10"/>
      <c r="F310" s="10"/>
      <c r="G310" s="29"/>
      <c r="H310" s="1" t="s">
        <v>95</v>
      </c>
      <c r="I310" s="106">
        <f>G308*0.1*568.37</f>
        <v>1.3072509999999999</v>
      </c>
      <c r="J310" s="10"/>
      <c r="K310" s="10"/>
      <c r="L310" s="99"/>
      <c r="M310" s="1"/>
      <c r="N310" s="3"/>
      <c r="O310" s="3"/>
      <c r="P310" s="13"/>
      <c r="Q310" s="10"/>
      <c r="R310" s="10"/>
      <c r="S310" s="9"/>
      <c r="T310" s="9"/>
      <c r="U310" s="9"/>
      <c r="V310" s="13"/>
    </row>
    <row r="311" spans="1:22" x14ac:dyDescent="0.25">
      <c r="C311" s="12" t="s">
        <v>4</v>
      </c>
      <c r="D311" s="13">
        <f>SUM(D308:D309)</f>
        <v>7.8645739999999993</v>
      </c>
      <c r="E311" s="13">
        <f>SUM(E308:E309)</f>
        <v>320.31</v>
      </c>
      <c r="F311" s="12"/>
      <c r="G311" s="29">
        <f>SUM(G308:G309)</f>
        <v>5.0599999999999999E-2</v>
      </c>
      <c r="I311" s="118">
        <f>SUM(I308:I310)</f>
        <v>2.2945950000000002</v>
      </c>
      <c r="L311" s="105">
        <f>SUM(L308:L309)</f>
        <v>2.7377130000000003</v>
      </c>
      <c r="P311" s="32">
        <f>SUM(P308:P309)</f>
        <v>51.1175</v>
      </c>
      <c r="R311" s="32">
        <f>SUM(R308:R309)</f>
        <v>0</v>
      </c>
      <c r="V311" s="32">
        <f>SUM(V308:V309)</f>
        <v>0</v>
      </c>
    </row>
    <row r="312" spans="1:22" x14ac:dyDescent="0.25">
      <c r="C312" s="5"/>
      <c r="D312" s="4"/>
      <c r="E312" s="4"/>
      <c r="F312" s="4"/>
      <c r="G312" s="5"/>
      <c r="H312" s="5"/>
      <c r="I312" s="5"/>
      <c r="M312" s="5"/>
      <c r="N312" s="5"/>
      <c r="O312" s="5"/>
      <c r="P312" s="5"/>
      <c r="Q312" s="5"/>
      <c r="R312" s="5"/>
      <c r="S312" s="5"/>
      <c r="T312" s="5"/>
      <c r="U312" s="5"/>
      <c r="V312" s="5"/>
    </row>
    <row r="313" spans="1:22" x14ac:dyDescent="0.25">
      <c r="C313" s="5"/>
      <c r="D313" s="4"/>
      <c r="E313" s="4"/>
      <c r="F313" s="4"/>
      <c r="G313" s="5"/>
      <c r="H313" s="5"/>
      <c r="K313" s="14" t="s">
        <v>56</v>
      </c>
      <c r="L313" s="66">
        <f>(T315/G308)*100</f>
        <v>50</v>
      </c>
      <c r="O313" s="5"/>
      <c r="P313" s="5"/>
      <c r="Q313" s="5"/>
      <c r="R313" s="5"/>
      <c r="S313" s="5"/>
    </row>
    <row r="314" spans="1:22" x14ac:dyDescent="0.25">
      <c r="C314" s="5"/>
      <c r="D314" s="4"/>
      <c r="E314" s="4"/>
      <c r="F314" s="4"/>
      <c r="G314" s="5"/>
      <c r="H314" s="5"/>
      <c r="K314" s="7" t="s">
        <v>57</v>
      </c>
      <c r="L314" s="65">
        <f>(S315/(E311)*100)</f>
        <v>94.358590115825294</v>
      </c>
      <c r="R314" s="6" t="s">
        <v>10</v>
      </c>
      <c r="S314" s="6" t="s">
        <v>11</v>
      </c>
      <c r="T314" s="6" t="s">
        <v>0</v>
      </c>
    </row>
    <row r="315" spans="1:22" x14ac:dyDescent="0.25">
      <c r="C315" s="5"/>
      <c r="D315" s="4"/>
      <c r="E315" s="4"/>
      <c r="F315" s="4"/>
      <c r="G315" s="5"/>
      <c r="H315" s="5"/>
      <c r="K315" s="14" t="s">
        <v>58</v>
      </c>
      <c r="L315" s="66">
        <f>(R315/D311)*100</f>
        <v>44.195146488544715</v>
      </c>
      <c r="P315" s="5"/>
      <c r="Q315" s="6" t="s">
        <v>3</v>
      </c>
      <c r="R315" s="11">
        <f>S315*T315</f>
        <v>3.4757600000000002</v>
      </c>
      <c r="S315" s="11">
        <v>302.24</v>
      </c>
      <c r="T315" s="31">
        <f>G308*0.5</f>
        <v>1.15E-2</v>
      </c>
    </row>
    <row r="316" spans="1:22" ht="17.25" x14ac:dyDescent="0.25">
      <c r="C316" s="5"/>
      <c r="D316" s="4"/>
      <c r="E316" s="4"/>
      <c r="F316" s="4"/>
      <c r="G316" s="5"/>
      <c r="H316" s="5"/>
      <c r="K316" s="7" t="s">
        <v>59</v>
      </c>
      <c r="L316" s="16">
        <f>(D311+I311+L311+P311+R311+V311)/R315</f>
        <v>18.417376919004763</v>
      </c>
      <c r="O316" s="5"/>
      <c r="P316" s="5"/>
      <c r="S316" s="69"/>
      <c r="T316" s="4"/>
    </row>
    <row r="317" spans="1:22" ht="17.25" x14ac:dyDescent="0.25">
      <c r="C317" s="5"/>
      <c r="D317" s="4"/>
      <c r="E317" s="4"/>
      <c r="F317" s="4"/>
      <c r="G317" s="5"/>
      <c r="H317" s="5"/>
      <c r="I317" s="5"/>
      <c r="K317" s="17" t="s">
        <v>60</v>
      </c>
      <c r="L317" s="18">
        <f>(D311+I311+L311)/R315</f>
        <v>3.7105214399152984</v>
      </c>
      <c r="O317" s="5"/>
      <c r="P317" s="5"/>
      <c r="S317" s="5"/>
    </row>
    <row r="318" spans="1:22" ht="17.25" x14ac:dyDescent="0.25">
      <c r="C318" s="5"/>
      <c r="D318" s="4"/>
      <c r="E318" s="4"/>
      <c r="F318" s="4"/>
      <c r="G318" s="5"/>
      <c r="H318" s="5"/>
      <c r="I318" s="5"/>
      <c r="K318" s="19" t="s">
        <v>61</v>
      </c>
      <c r="L318" s="20">
        <f>(P311+V311)/R315</f>
        <v>14.706855479089464</v>
      </c>
      <c r="M318" s="5"/>
      <c r="N318" s="5"/>
      <c r="O318" s="5"/>
      <c r="P318" s="5"/>
      <c r="U318" s="5"/>
      <c r="V318" s="5"/>
    </row>
    <row r="319" spans="1:22" x14ac:dyDescent="0.25">
      <c r="C319" s="8"/>
      <c r="D319"/>
      <c r="E319" s="4"/>
      <c r="F319" s="4"/>
      <c r="G319" s="5"/>
      <c r="H319" s="5"/>
      <c r="I319" s="5"/>
      <c r="K319" s="5"/>
      <c r="L319" s="5"/>
      <c r="M319" s="5"/>
      <c r="N319" s="5"/>
      <c r="O319" s="5"/>
      <c r="P319" s="5"/>
      <c r="Q319" s="5"/>
      <c r="R319" s="5"/>
      <c r="S319" s="5"/>
      <c r="T319" s="5"/>
      <c r="U319" s="5"/>
      <c r="V319" s="5"/>
    </row>
    <row r="320" spans="1:22" x14ac:dyDescent="0.25">
      <c r="B320" s="5"/>
      <c r="C320" s="8" t="s">
        <v>26</v>
      </c>
    </row>
    <row r="321" spans="1:22" ht="32.25" x14ac:dyDescent="0.25">
      <c r="C321" s="23" t="s">
        <v>13</v>
      </c>
      <c r="D321" s="26" t="s">
        <v>21</v>
      </c>
      <c r="E321" s="26" t="s">
        <v>32</v>
      </c>
      <c r="F321" s="23" t="s">
        <v>12</v>
      </c>
      <c r="G321" s="23" t="s">
        <v>15</v>
      </c>
      <c r="H321" s="24" t="s">
        <v>1</v>
      </c>
      <c r="I321" s="25" t="s">
        <v>25</v>
      </c>
      <c r="J321" s="23" t="s">
        <v>2</v>
      </c>
      <c r="K321" s="26" t="s">
        <v>32</v>
      </c>
      <c r="L321" s="26" t="s">
        <v>22</v>
      </c>
      <c r="M321" s="25" t="s">
        <v>7</v>
      </c>
      <c r="N321" s="25" t="s">
        <v>16</v>
      </c>
      <c r="O321" s="25" t="s">
        <v>17</v>
      </c>
      <c r="P321" s="25" t="s">
        <v>18</v>
      </c>
      <c r="Q321" s="26" t="s">
        <v>9</v>
      </c>
      <c r="R321" s="26" t="s">
        <v>23</v>
      </c>
      <c r="S321" s="25" t="s">
        <v>8</v>
      </c>
      <c r="T321" s="25" t="s">
        <v>19</v>
      </c>
      <c r="U321" s="25" t="s">
        <v>20</v>
      </c>
      <c r="V321" s="25" t="s">
        <v>24</v>
      </c>
    </row>
    <row r="322" spans="1:22" ht="30" x14ac:dyDescent="0.25">
      <c r="A322" t="s">
        <v>54</v>
      </c>
      <c r="C322" s="123" t="s">
        <v>132</v>
      </c>
      <c r="D322" s="10">
        <f>0.023*E322</f>
        <v>7.1477099999999991</v>
      </c>
      <c r="E322" s="10">
        <v>310.77</v>
      </c>
      <c r="F322" s="10">
        <v>1</v>
      </c>
      <c r="G322" s="29">
        <f>D322/E322</f>
        <v>2.3E-2</v>
      </c>
      <c r="H322" s="9" t="s">
        <v>36</v>
      </c>
      <c r="I322" s="78">
        <f>G322*0.1*249.09</f>
        <v>0.57290699999999994</v>
      </c>
      <c r="J322" s="10" t="s">
        <v>103</v>
      </c>
      <c r="K322" s="10">
        <v>108.21</v>
      </c>
      <c r="L322" s="99">
        <f>(G322*1.1)*K322</f>
        <v>2.7377130000000003</v>
      </c>
      <c r="M322" s="9" t="s">
        <v>30</v>
      </c>
      <c r="N322" s="9">
        <v>57.5</v>
      </c>
      <c r="O322" s="9">
        <v>0.88900000000000001</v>
      </c>
      <c r="P322" s="13">
        <f>N322*O322</f>
        <v>51.1175</v>
      </c>
      <c r="Q322" s="10"/>
      <c r="R322" s="10"/>
      <c r="S322" s="9"/>
      <c r="T322" s="9"/>
      <c r="U322" s="9"/>
      <c r="V322" s="13">
        <f>T322*U322</f>
        <v>0</v>
      </c>
    </row>
    <row r="323" spans="1:22" x14ac:dyDescent="0.25">
      <c r="C323" s="10" t="s">
        <v>34</v>
      </c>
      <c r="D323" s="10">
        <f>E323*G323</f>
        <v>2.984664</v>
      </c>
      <c r="E323" s="10">
        <v>108.14</v>
      </c>
      <c r="F323" s="10">
        <v>1.2</v>
      </c>
      <c r="G323" s="29">
        <f>G322*F323</f>
        <v>2.76E-2</v>
      </c>
      <c r="H323" s="1" t="s">
        <v>102</v>
      </c>
      <c r="I323" s="106">
        <f>(G322*0.1)*180.19</f>
        <v>0.414437</v>
      </c>
      <c r="J323" s="10"/>
      <c r="K323" s="10"/>
      <c r="L323" s="99"/>
      <c r="M323" s="1"/>
      <c r="N323" s="3"/>
      <c r="O323" s="3"/>
      <c r="P323" s="13"/>
      <c r="Q323" s="10"/>
      <c r="R323" s="10"/>
      <c r="S323" s="9"/>
      <c r="T323" s="9"/>
      <c r="U323" s="9"/>
      <c r="V323" s="13">
        <f>T323*U323</f>
        <v>0</v>
      </c>
    </row>
    <row r="324" spans="1:22" x14ac:dyDescent="0.25">
      <c r="C324" s="10"/>
      <c r="D324" s="10"/>
      <c r="E324" s="10"/>
      <c r="F324" s="10"/>
      <c r="G324" s="29"/>
      <c r="H324" s="1" t="s">
        <v>95</v>
      </c>
      <c r="I324" s="106">
        <f>G322*0.1*568.37</f>
        <v>1.3072509999999999</v>
      </c>
      <c r="J324" s="10"/>
      <c r="K324" s="10"/>
      <c r="L324" s="99"/>
      <c r="M324" s="1"/>
      <c r="N324" s="3"/>
      <c r="O324" s="3"/>
      <c r="P324" s="13"/>
      <c r="Q324" s="10"/>
      <c r="R324" s="10"/>
      <c r="S324" s="9"/>
      <c r="T324" s="9"/>
      <c r="U324" s="9"/>
      <c r="V324" s="13"/>
    </row>
    <row r="325" spans="1:22" x14ac:dyDescent="0.25">
      <c r="C325" s="12" t="s">
        <v>4</v>
      </c>
      <c r="D325" s="13">
        <f>SUM(D322:D323)</f>
        <v>10.132373999999999</v>
      </c>
      <c r="E325" s="13">
        <f>SUM(E322:E323)</f>
        <v>418.90999999999997</v>
      </c>
      <c r="F325" s="12"/>
      <c r="G325" s="29">
        <f>SUM(G322:G323)</f>
        <v>5.0599999999999999E-2</v>
      </c>
      <c r="I325" s="118">
        <f>SUM(I322:I324)</f>
        <v>2.2945950000000002</v>
      </c>
      <c r="L325" s="105">
        <f>SUM(L322:L323)</f>
        <v>2.7377130000000003</v>
      </c>
      <c r="P325" s="32">
        <f>SUM(P322:P323)</f>
        <v>51.1175</v>
      </c>
      <c r="R325" s="32">
        <f>SUM(R322:R323)</f>
        <v>0</v>
      </c>
      <c r="V325" s="32">
        <f>SUM(V322:V323)</f>
        <v>0</v>
      </c>
    </row>
    <row r="326" spans="1:22" x14ac:dyDescent="0.25">
      <c r="C326" s="5"/>
      <c r="D326" s="4"/>
      <c r="E326" s="4"/>
      <c r="F326" s="4"/>
      <c r="G326" s="5"/>
      <c r="H326" s="5"/>
      <c r="I326" s="5"/>
      <c r="M326" s="5"/>
      <c r="N326" s="5"/>
      <c r="O326" s="5"/>
      <c r="P326" s="5"/>
      <c r="Q326" s="5"/>
      <c r="R326" s="5"/>
      <c r="S326" s="5"/>
      <c r="T326" s="5"/>
      <c r="U326" s="5"/>
      <c r="V326" s="5"/>
    </row>
    <row r="327" spans="1:22" x14ac:dyDescent="0.25">
      <c r="C327" s="5"/>
      <c r="D327" s="4"/>
      <c r="E327" s="4"/>
      <c r="F327" s="4"/>
      <c r="G327" s="5"/>
      <c r="H327" s="5"/>
      <c r="K327" s="14" t="s">
        <v>56</v>
      </c>
      <c r="L327" s="66">
        <f>(T329/G322)*100</f>
        <v>50</v>
      </c>
      <c r="O327" s="5"/>
      <c r="P327" s="5"/>
      <c r="Q327" s="5"/>
      <c r="R327" s="5"/>
      <c r="S327" s="5"/>
    </row>
    <row r="328" spans="1:22" x14ac:dyDescent="0.25">
      <c r="C328" s="5"/>
      <c r="D328" s="4"/>
      <c r="E328" s="4"/>
      <c r="F328" s="4"/>
      <c r="G328" s="5"/>
      <c r="H328" s="5"/>
      <c r="K328" s="7" t="s">
        <v>57</v>
      </c>
      <c r="L328" s="65">
        <f>(S329/(E325)*100)</f>
        <v>95.700747177197968</v>
      </c>
      <c r="R328" s="6" t="s">
        <v>10</v>
      </c>
      <c r="S328" s="6" t="s">
        <v>11</v>
      </c>
      <c r="T328" s="6" t="s">
        <v>0</v>
      </c>
    </row>
    <row r="329" spans="1:22" x14ac:dyDescent="0.25">
      <c r="C329" s="5"/>
      <c r="D329" s="4"/>
      <c r="E329" s="4"/>
      <c r="F329" s="4"/>
      <c r="G329" s="5"/>
      <c r="H329" s="5"/>
      <c r="K329" s="14" t="s">
        <v>58</v>
      </c>
      <c r="L329" s="66">
        <f>(R329/D325)*100</f>
        <v>45.501182644856968</v>
      </c>
      <c r="P329" s="5"/>
      <c r="Q329" s="6" t="s">
        <v>3</v>
      </c>
      <c r="R329" s="11">
        <f>S329*T329</f>
        <v>4.6103499999999995</v>
      </c>
      <c r="S329" s="11">
        <v>400.9</v>
      </c>
      <c r="T329" s="31">
        <f>G322*0.5</f>
        <v>1.15E-2</v>
      </c>
    </row>
    <row r="330" spans="1:22" ht="17.25" x14ac:dyDescent="0.25">
      <c r="C330" s="5"/>
      <c r="D330" s="4"/>
      <c r="E330" s="4"/>
      <c r="F330" s="4"/>
      <c r="G330" s="5"/>
      <c r="H330" s="5"/>
      <c r="K330" s="7" t="s">
        <v>59</v>
      </c>
      <c r="L330" s="16">
        <f>(D325+I325+L325+P325+R325+V325)/R329</f>
        <v>14.376822150162138</v>
      </c>
      <c r="O330" s="5"/>
      <c r="P330" s="5"/>
      <c r="S330" s="69"/>
      <c r="T330" s="4"/>
    </row>
    <row r="331" spans="1:22" ht="17.25" x14ac:dyDescent="0.25">
      <c r="C331" s="5"/>
      <c r="D331" s="4"/>
      <c r="E331" s="4"/>
      <c r="F331" s="4"/>
      <c r="G331" s="5"/>
      <c r="H331" s="5"/>
      <c r="I331" s="5"/>
      <c r="K331" s="17" t="s">
        <v>60</v>
      </c>
      <c r="L331" s="18">
        <f>(D325+I325+L325)/R329</f>
        <v>3.2892691444250439</v>
      </c>
      <c r="O331" s="5"/>
      <c r="P331" s="5"/>
      <c r="S331" s="5"/>
    </row>
    <row r="332" spans="1:22" ht="17.25" x14ac:dyDescent="0.25">
      <c r="C332" s="5"/>
      <c r="D332" s="4"/>
      <c r="E332" s="4"/>
      <c r="F332" s="4"/>
      <c r="G332" s="5"/>
      <c r="H332" s="5"/>
      <c r="I332" s="5"/>
      <c r="K332" s="19" t="s">
        <v>61</v>
      </c>
      <c r="L332" s="20">
        <f>(P325+V325)/R329</f>
        <v>11.087553005737092</v>
      </c>
      <c r="M332" s="5"/>
      <c r="N332" s="5"/>
      <c r="O332" s="5"/>
      <c r="P332" s="5"/>
      <c r="U332" s="5"/>
      <c r="V332" s="5"/>
    </row>
    <row r="333" spans="1:22" x14ac:dyDescent="0.25">
      <c r="C333" s="8"/>
      <c r="D333"/>
      <c r="E333" s="4"/>
      <c r="F333" s="4"/>
      <c r="G333" s="5"/>
      <c r="H333" s="5"/>
      <c r="I333" s="5"/>
      <c r="K333" s="5"/>
      <c r="L333" s="5"/>
      <c r="M333" s="5"/>
      <c r="N333" s="5"/>
      <c r="O333" s="5"/>
      <c r="P333" s="5"/>
      <c r="Q333" s="5"/>
      <c r="R333" s="5"/>
      <c r="S333" s="5"/>
      <c r="T333" s="5"/>
      <c r="U333" s="5"/>
      <c r="V333" s="5"/>
    </row>
    <row r="334" spans="1:22" x14ac:dyDescent="0.25">
      <c r="B334" s="5"/>
      <c r="C334" s="8" t="s">
        <v>26</v>
      </c>
    </row>
    <row r="335" spans="1:22" ht="32.25" x14ac:dyDescent="0.25">
      <c r="C335" s="23" t="s">
        <v>13</v>
      </c>
      <c r="D335" s="26" t="s">
        <v>21</v>
      </c>
      <c r="E335" s="26" t="s">
        <v>32</v>
      </c>
      <c r="F335" s="23" t="s">
        <v>12</v>
      </c>
      <c r="G335" s="23" t="s">
        <v>15</v>
      </c>
      <c r="H335" s="24" t="s">
        <v>1</v>
      </c>
      <c r="I335" s="25" t="s">
        <v>25</v>
      </c>
      <c r="J335" s="23" t="s">
        <v>2</v>
      </c>
      <c r="K335" s="26" t="s">
        <v>32</v>
      </c>
      <c r="L335" s="26" t="s">
        <v>22</v>
      </c>
      <c r="M335" s="25" t="s">
        <v>7</v>
      </c>
      <c r="N335" s="25" t="s">
        <v>16</v>
      </c>
      <c r="O335" s="25" t="s">
        <v>17</v>
      </c>
      <c r="P335" s="25" t="s">
        <v>18</v>
      </c>
      <c r="Q335" s="26" t="s">
        <v>9</v>
      </c>
      <c r="R335" s="26" t="s">
        <v>23</v>
      </c>
      <c r="S335" s="25" t="s">
        <v>8</v>
      </c>
      <c r="T335" s="25" t="s">
        <v>19</v>
      </c>
      <c r="U335" s="25" t="s">
        <v>20</v>
      </c>
      <c r="V335" s="25" t="s">
        <v>24</v>
      </c>
    </row>
    <row r="336" spans="1:22" x14ac:dyDescent="0.25">
      <c r="A336" t="s">
        <v>55</v>
      </c>
      <c r="C336" s="121" t="s">
        <v>50</v>
      </c>
      <c r="D336" s="10">
        <f>0.023*E336</f>
        <v>10.131499999999999</v>
      </c>
      <c r="E336" s="10">
        <v>440.5</v>
      </c>
      <c r="F336" s="10">
        <v>1</v>
      </c>
      <c r="G336" s="29">
        <f>D336/E336</f>
        <v>2.2999999999999996E-2</v>
      </c>
      <c r="H336" s="9" t="s">
        <v>36</v>
      </c>
      <c r="I336" s="78">
        <f>G336*0.1*249.09</f>
        <v>0.57290699999999994</v>
      </c>
      <c r="J336" s="10" t="s">
        <v>103</v>
      </c>
      <c r="K336" s="10">
        <v>108.21</v>
      </c>
      <c r="L336" s="99">
        <f>(G336*1.1)*K336</f>
        <v>2.7377129999999994</v>
      </c>
      <c r="M336" s="9" t="s">
        <v>30</v>
      </c>
      <c r="N336" s="9">
        <v>57.5</v>
      </c>
      <c r="O336" s="9">
        <v>0.88900000000000001</v>
      </c>
      <c r="P336" s="13">
        <f>N336*O336</f>
        <v>51.1175</v>
      </c>
      <c r="Q336" s="10"/>
      <c r="R336" s="10"/>
      <c r="S336" s="9"/>
      <c r="T336" s="9"/>
      <c r="U336" s="9"/>
      <c r="V336" s="13">
        <f>T336*U336</f>
        <v>0</v>
      </c>
    </row>
    <row r="337" spans="1:22" x14ac:dyDescent="0.25">
      <c r="C337" s="10" t="s">
        <v>34</v>
      </c>
      <c r="D337" s="10">
        <f>E337*G337</f>
        <v>2.9846639999999995</v>
      </c>
      <c r="E337" s="10">
        <v>108.14</v>
      </c>
      <c r="F337" s="10">
        <v>1.2</v>
      </c>
      <c r="G337" s="29">
        <f>G336*F337</f>
        <v>2.7599999999999996E-2</v>
      </c>
      <c r="H337" s="1" t="s">
        <v>102</v>
      </c>
      <c r="I337" s="106">
        <f>(G336*0.1)*180.19</f>
        <v>0.41443699999999989</v>
      </c>
      <c r="J337" s="10"/>
      <c r="K337" s="10"/>
      <c r="L337" s="99"/>
      <c r="M337" s="1"/>
      <c r="N337" s="3"/>
      <c r="O337" s="3"/>
      <c r="P337" s="13"/>
      <c r="Q337" s="10"/>
      <c r="R337" s="10"/>
      <c r="S337" s="9"/>
      <c r="T337" s="9"/>
      <c r="U337" s="9"/>
      <c r="V337" s="13">
        <f>T337*U337</f>
        <v>0</v>
      </c>
    </row>
    <row r="338" spans="1:22" x14ac:dyDescent="0.25">
      <c r="C338" s="10"/>
      <c r="D338" s="10"/>
      <c r="E338" s="10"/>
      <c r="F338" s="10"/>
      <c r="G338" s="29"/>
      <c r="H338" s="1" t="s">
        <v>95</v>
      </c>
      <c r="I338" s="106">
        <f>G336*0.1*568.37</f>
        <v>1.3072509999999997</v>
      </c>
      <c r="J338" s="10"/>
      <c r="K338" s="10"/>
      <c r="L338" s="99"/>
      <c r="M338" s="1"/>
      <c r="N338" s="3"/>
      <c r="O338" s="3"/>
      <c r="P338" s="13"/>
      <c r="Q338" s="10"/>
      <c r="R338" s="10"/>
      <c r="S338" s="9"/>
      <c r="T338" s="9"/>
      <c r="U338" s="9"/>
      <c r="V338" s="13"/>
    </row>
    <row r="339" spans="1:22" x14ac:dyDescent="0.25">
      <c r="C339" s="12" t="s">
        <v>4</v>
      </c>
      <c r="D339" s="13">
        <f>SUM(D336:D337)</f>
        <v>13.116163999999998</v>
      </c>
      <c r="E339" s="13">
        <f>SUM(E336:E337)</f>
        <v>548.64</v>
      </c>
      <c r="F339" s="12"/>
      <c r="G339" s="29">
        <f>SUM(G336:G337)</f>
        <v>5.0599999999999992E-2</v>
      </c>
      <c r="I339" s="118">
        <f>SUM(I336:I338)</f>
        <v>2.2945949999999993</v>
      </c>
      <c r="L339" s="105">
        <f>SUM(L336:L337)</f>
        <v>2.7377129999999994</v>
      </c>
      <c r="P339" s="32">
        <f>SUM(P336:P337)</f>
        <v>51.1175</v>
      </c>
      <c r="R339" s="32">
        <f>SUM(R336:R337)</f>
        <v>0</v>
      </c>
      <c r="V339" s="32">
        <f>SUM(V336:V337)</f>
        <v>0</v>
      </c>
    </row>
    <row r="340" spans="1:22" x14ac:dyDescent="0.25">
      <c r="C340" s="5"/>
      <c r="D340" s="4"/>
      <c r="E340" s="4"/>
      <c r="F340" s="4"/>
      <c r="G340" s="5"/>
      <c r="H340" s="5"/>
      <c r="I340" s="5"/>
      <c r="M340" s="5"/>
      <c r="N340" s="5"/>
      <c r="O340" s="5"/>
      <c r="P340" s="5"/>
      <c r="Q340" s="5"/>
      <c r="R340" s="5"/>
      <c r="S340" s="5"/>
      <c r="T340" s="5"/>
      <c r="U340" s="5"/>
      <c r="V340" s="5"/>
    </row>
    <row r="341" spans="1:22" x14ac:dyDescent="0.25">
      <c r="C341" s="5"/>
      <c r="D341" s="4"/>
      <c r="E341" s="4"/>
      <c r="F341" s="4"/>
      <c r="G341" s="5"/>
      <c r="H341" s="5"/>
      <c r="K341" s="14" t="s">
        <v>56</v>
      </c>
      <c r="L341" s="66">
        <f>(T343/G336)*100</f>
        <v>50</v>
      </c>
      <c r="O341" s="5"/>
      <c r="P341" s="5"/>
      <c r="Q341" s="5"/>
      <c r="R341" s="5"/>
      <c r="S341" s="5"/>
    </row>
    <row r="342" spans="1:22" x14ac:dyDescent="0.25">
      <c r="C342" s="5"/>
      <c r="D342" s="4"/>
      <c r="E342" s="4"/>
      <c r="F342" s="4"/>
      <c r="G342" s="5"/>
      <c r="H342" s="5"/>
      <c r="K342" s="7" t="s">
        <v>57</v>
      </c>
      <c r="L342" s="65">
        <f>(S343/(E339)*100)</f>
        <v>96.715514727325754</v>
      </c>
      <c r="R342" s="6" t="s">
        <v>10</v>
      </c>
      <c r="S342" s="6" t="s">
        <v>11</v>
      </c>
      <c r="T342" s="6" t="s">
        <v>0</v>
      </c>
    </row>
    <row r="343" spans="1:22" x14ac:dyDescent="0.25">
      <c r="C343" s="5"/>
      <c r="D343" s="4"/>
      <c r="E343" s="4"/>
      <c r="F343" s="4"/>
      <c r="G343" s="5"/>
      <c r="H343" s="5"/>
      <c r="K343" s="14" t="s">
        <v>58</v>
      </c>
      <c r="L343" s="66">
        <f>(R343/D339)*100</f>
        <v>46.523739715361899</v>
      </c>
      <c r="P343" s="5"/>
      <c r="Q343" s="6" t="s">
        <v>3</v>
      </c>
      <c r="R343" s="11">
        <f>S343*T343</f>
        <v>6.1021299999999989</v>
      </c>
      <c r="S343" s="11">
        <v>530.62</v>
      </c>
      <c r="T343" s="31">
        <f>G336*0.5</f>
        <v>1.1499999999999998E-2</v>
      </c>
    </row>
    <row r="344" spans="1:22" ht="17.25" x14ac:dyDescent="0.25">
      <c r="C344" s="5"/>
      <c r="D344" s="4"/>
      <c r="E344" s="4"/>
      <c r="F344" s="4"/>
      <c r="G344" s="5"/>
      <c r="H344" s="5"/>
      <c r="K344" s="7" t="s">
        <v>59</v>
      </c>
      <c r="L344" s="16">
        <f>(D339+I339+L339+P339+R339+V339)/R343</f>
        <v>11.351113791413821</v>
      </c>
      <c r="O344" s="5"/>
      <c r="P344" s="5"/>
      <c r="S344" s="69"/>
      <c r="T344" s="4"/>
    </row>
    <row r="345" spans="1:22" ht="17.25" x14ac:dyDescent="0.25">
      <c r="C345" s="5"/>
      <c r="D345" s="4"/>
      <c r="E345" s="4"/>
      <c r="F345" s="4"/>
      <c r="G345" s="5"/>
      <c r="H345" s="5"/>
      <c r="I345" s="5"/>
      <c r="K345" s="17" t="s">
        <v>60</v>
      </c>
      <c r="L345" s="18">
        <f>(D339+I339+L339)/R343</f>
        <v>2.974120839772342</v>
      </c>
      <c r="O345" s="5"/>
      <c r="P345" s="5"/>
      <c r="S345" s="5"/>
    </row>
    <row r="346" spans="1:22" ht="17.25" x14ac:dyDescent="0.25">
      <c r="C346" s="5"/>
      <c r="D346" s="4"/>
      <c r="E346" s="4"/>
      <c r="F346" s="4"/>
      <c r="G346" s="5"/>
      <c r="H346" s="5"/>
      <c r="I346" s="5"/>
      <c r="K346" s="19" t="s">
        <v>61</v>
      </c>
      <c r="L346" s="20">
        <f>(P339+V339)/R343</f>
        <v>8.3769929516414781</v>
      </c>
      <c r="M346" s="5"/>
      <c r="N346" s="5"/>
      <c r="O346" s="5"/>
      <c r="P346" s="5"/>
      <c r="U346" s="5"/>
      <c r="V346" s="5"/>
    </row>
    <row r="347" spans="1:22" x14ac:dyDescent="0.25">
      <c r="C347" s="8"/>
      <c r="D347"/>
      <c r="E347" s="4"/>
      <c r="F347" s="4"/>
      <c r="G347" s="5"/>
      <c r="H347" s="5"/>
      <c r="I347" s="5"/>
      <c r="K347" s="5"/>
      <c r="L347" s="5"/>
      <c r="M347" s="5"/>
      <c r="N347" s="5"/>
      <c r="O347" s="5"/>
      <c r="P347" s="5"/>
      <c r="Q347" s="5"/>
      <c r="R347" s="5"/>
      <c r="S347" s="5"/>
      <c r="T347" s="5"/>
      <c r="U347" s="5"/>
      <c r="V347" s="5"/>
    </row>
    <row r="348" spans="1:22" x14ac:dyDescent="0.25">
      <c r="C348" s="8"/>
      <c r="D348"/>
      <c r="E348" s="4"/>
      <c r="F348" s="4"/>
      <c r="G348" s="5"/>
      <c r="H348" s="5"/>
      <c r="I348" s="5"/>
      <c r="M348" s="5"/>
      <c r="N348" s="5"/>
      <c r="O348" s="5"/>
      <c r="P348" s="5"/>
      <c r="Q348" s="5"/>
      <c r="R348" s="5"/>
      <c r="S348" s="5"/>
      <c r="T348" s="5"/>
      <c r="U348" s="5"/>
      <c r="V348" s="5"/>
    </row>
    <row r="349" spans="1:22" s="36" customFormat="1" x14ac:dyDescent="0.25">
      <c r="A349" s="38" t="s">
        <v>112</v>
      </c>
      <c r="D349" s="37"/>
      <c r="E349" s="37"/>
      <c r="F349" s="37"/>
    </row>
    <row r="350" spans="1:22" x14ac:dyDescent="0.25">
      <c r="B350" s="5"/>
      <c r="C350" s="8" t="s">
        <v>26</v>
      </c>
    </row>
    <row r="351" spans="1:22" ht="32.25" x14ac:dyDescent="0.25">
      <c r="C351" s="23" t="s">
        <v>13</v>
      </c>
      <c r="D351" s="26" t="s">
        <v>21</v>
      </c>
      <c r="E351" s="26" t="s">
        <v>32</v>
      </c>
      <c r="F351" s="23" t="s">
        <v>12</v>
      </c>
      <c r="G351" s="23" t="s">
        <v>15</v>
      </c>
      <c r="H351" s="24" t="s">
        <v>1</v>
      </c>
      <c r="I351" s="25" t="s">
        <v>25</v>
      </c>
      <c r="J351" s="23" t="s">
        <v>2</v>
      </c>
      <c r="K351" s="26" t="s">
        <v>32</v>
      </c>
      <c r="L351" s="26" t="s">
        <v>22</v>
      </c>
      <c r="M351" s="25" t="s">
        <v>7</v>
      </c>
      <c r="N351" s="25" t="s">
        <v>16</v>
      </c>
      <c r="O351" s="25" t="s">
        <v>17</v>
      </c>
      <c r="P351" s="25" t="s">
        <v>18</v>
      </c>
      <c r="Q351" s="26" t="s">
        <v>9</v>
      </c>
      <c r="R351" s="26" t="s">
        <v>23</v>
      </c>
      <c r="S351" s="25" t="s">
        <v>8</v>
      </c>
      <c r="T351" s="25" t="s">
        <v>19</v>
      </c>
      <c r="U351" s="25" t="s">
        <v>20</v>
      </c>
      <c r="V351" s="25" t="s">
        <v>24</v>
      </c>
    </row>
    <row r="352" spans="1:22" x14ac:dyDescent="0.25">
      <c r="A352" t="s">
        <v>51</v>
      </c>
      <c r="C352" s="121" t="s">
        <v>28</v>
      </c>
      <c r="D352" s="10">
        <v>14.05</v>
      </c>
      <c r="E352" s="10">
        <v>122.12</v>
      </c>
      <c r="F352" s="10">
        <v>1</v>
      </c>
      <c r="G352" s="12">
        <f>D352/E352</f>
        <v>0.1150507697346872</v>
      </c>
      <c r="H352" s="9" t="s">
        <v>36</v>
      </c>
      <c r="I352" s="78">
        <f>G352*0.1*249.09</f>
        <v>2.8657996233213234</v>
      </c>
      <c r="J352" s="10" t="s">
        <v>103</v>
      </c>
      <c r="K352" s="10">
        <v>108.21</v>
      </c>
      <c r="L352" s="99">
        <f>(G352*1.1)*K352</f>
        <v>13.694608172289552</v>
      </c>
      <c r="M352" s="9" t="s">
        <v>30</v>
      </c>
      <c r="N352" s="113">
        <v>287.5</v>
      </c>
      <c r="O352" s="9">
        <v>0.88900000000000001</v>
      </c>
      <c r="P352" s="13">
        <f>N352*O352</f>
        <v>255.58750000000001</v>
      </c>
      <c r="Q352" s="10"/>
      <c r="R352" s="10"/>
      <c r="S352" s="9"/>
      <c r="T352" s="9"/>
      <c r="U352" s="9"/>
      <c r="V352" s="13">
        <f>T352*U352</f>
        <v>0</v>
      </c>
    </row>
    <row r="353" spans="1:22" x14ac:dyDescent="0.25">
      <c r="C353" s="10" t="s">
        <v>34</v>
      </c>
      <c r="D353" s="10">
        <f>E353*G353</f>
        <v>14.929908286930887</v>
      </c>
      <c r="E353" s="10">
        <v>108.14</v>
      </c>
      <c r="F353" s="10">
        <v>1.2</v>
      </c>
      <c r="G353" s="12">
        <f>G352*F353</f>
        <v>0.13806092368162462</v>
      </c>
      <c r="H353" s="1" t="s">
        <v>102</v>
      </c>
      <c r="I353" s="106">
        <f>(G352*0.1)*180.19</f>
        <v>2.0730998198493285</v>
      </c>
      <c r="J353" s="10"/>
      <c r="K353" s="10"/>
      <c r="L353" s="99"/>
      <c r="M353" s="1"/>
      <c r="N353" s="3"/>
      <c r="O353" s="3"/>
      <c r="P353" s="13"/>
      <c r="Q353" s="10"/>
      <c r="R353" s="10"/>
      <c r="S353" s="9"/>
      <c r="T353" s="9"/>
      <c r="U353" s="9"/>
      <c r="V353" s="13">
        <f>T353*U353</f>
        <v>0</v>
      </c>
    </row>
    <row r="354" spans="1:22" x14ac:dyDescent="0.25">
      <c r="C354" s="10"/>
      <c r="D354" s="10"/>
      <c r="E354" s="10"/>
      <c r="F354" s="10"/>
      <c r="G354" s="12"/>
      <c r="H354" s="1" t="s">
        <v>95</v>
      </c>
      <c r="I354" s="106">
        <f>G352*0.1*568.37</f>
        <v>6.5391405994104161</v>
      </c>
      <c r="J354" s="10"/>
      <c r="K354" s="10"/>
      <c r="L354" s="99"/>
      <c r="M354" s="1"/>
      <c r="N354" s="3"/>
      <c r="O354" s="3"/>
      <c r="P354" s="13"/>
      <c r="Q354" s="10"/>
      <c r="R354" s="10"/>
      <c r="S354" s="9"/>
      <c r="T354" s="9"/>
      <c r="U354" s="9"/>
      <c r="V354" s="13"/>
    </row>
    <row r="355" spans="1:22" x14ac:dyDescent="0.25">
      <c r="C355" s="12" t="s">
        <v>4</v>
      </c>
      <c r="D355" s="13">
        <f>SUM(D352:D353)</f>
        <v>28.979908286930886</v>
      </c>
      <c r="E355" s="13">
        <f>SUM(E352:E353)</f>
        <v>230.26</v>
      </c>
      <c r="F355" s="12"/>
      <c r="G355" s="12">
        <f>SUM(G352:G353)</f>
        <v>0.25311169341631179</v>
      </c>
      <c r="I355" s="118">
        <f>SUM(I352:I354)</f>
        <v>11.478040042581068</v>
      </c>
      <c r="L355" s="105">
        <f>SUM(L352:L353)</f>
        <v>13.694608172289552</v>
      </c>
      <c r="P355" s="32">
        <f>SUM(P352:P353)</f>
        <v>255.58750000000001</v>
      </c>
      <c r="R355" s="32">
        <f>SUM(R352:R353)</f>
        <v>0</v>
      </c>
      <c r="V355" s="32">
        <f>SUM(V352:V353)</f>
        <v>0</v>
      </c>
    </row>
    <row r="356" spans="1:22" x14ac:dyDescent="0.25">
      <c r="C356" s="5"/>
      <c r="D356" s="4"/>
      <c r="E356" s="4"/>
      <c r="F356" s="4"/>
      <c r="G356" s="5"/>
      <c r="H356" s="5"/>
      <c r="I356" s="5"/>
      <c r="M356" s="5"/>
      <c r="N356" s="5"/>
      <c r="O356" s="5"/>
      <c r="P356" s="5"/>
      <c r="Q356" s="5"/>
      <c r="R356" s="5"/>
      <c r="S356" s="5"/>
      <c r="T356" s="5"/>
      <c r="U356" s="5"/>
      <c r="V356" s="5"/>
    </row>
    <row r="357" spans="1:22" x14ac:dyDescent="0.25">
      <c r="C357" s="5"/>
      <c r="D357" s="4"/>
      <c r="E357" s="4"/>
      <c r="F357" s="4"/>
      <c r="G357" s="5"/>
      <c r="H357" s="5"/>
      <c r="K357" s="14" t="s">
        <v>56</v>
      </c>
      <c r="L357" s="66">
        <f>(T359/G352)*100</f>
        <v>90</v>
      </c>
      <c r="O357" s="5"/>
      <c r="P357" s="5"/>
      <c r="Q357" s="5"/>
      <c r="R357" s="5"/>
      <c r="S357" s="5"/>
    </row>
    <row r="358" spans="1:22" x14ac:dyDescent="0.25">
      <c r="C358" s="5"/>
      <c r="D358" s="4"/>
      <c r="E358" s="4"/>
      <c r="F358" s="4"/>
      <c r="G358" s="5"/>
      <c r="H358" s="5"/>
      <c r="K358" s="7" t="s">
        <v>57</v>
      </c>
      <c r="L358" s="65">
        <f>(S359/(E355)*100)</f>
        <v>92.178407018153393</v>
      </c>
      <c r="R358" s="6" t="s">
        <v>10</v>
      </c>
      <c r="S358" s="6" t="s">
        <v>11</v>
      </c>
      <c r="T358" s="6" t="s">
        <v>0</v>
      </c>
    </row>
    <row r="359" spans="1:22" x14ac:dyDescent="0.25">
      <c r="C359" s="5"/>
      <c r="D359" s="4"/>
      <c r="E359" s="4"/>
      <c r="F359" s="4"/>
      <c r="G359" s="5"/>
      <c r="H359" s="5"/>
      <c r="K359" s="14" t="s">
        <v>58</v>
      </c>
      <c r="L359" s="66">
        <f>(R359/D355)*100</f>
        <v>75.837276884964766</v>
      </c>
      <c r="P359" s="5"/>
      <c r="Q359" s="6" t="s">
        <v>3</v>
      </c>
      <c r="R359" s="11">
        <f>S359*T359</f>
        <v>21.977573288568625</v>
      </c>
      <c r="S359" s="11">
        <v>212.25</v>
      </c>
      <c r="T359" s="31">
        <f>G352*0.9</f>
        <v>0.10354569276121849</v>
      </c>
    </row>
    <row r="360" spans="1:22" ht="17.25" x14ac:dyDescent="0.25">
      <c r="C360" s="5"/>
      <c r="D360" s="4"/>
      <c r="E360" s="4"/>
      <c r="F360" s="4"/>
      <c r="G360" s="5"/>
      <c r="H360" s="5"/>
      <c r="K360" s="7" t="s">
        <v>59</v>
      </c>
      <c r="L360" s="16">
        <f>(D355+I355+L355+P355+R355+V355)/R359</f>
        <v>14.09346029404025</v>
      </c>
      <c r="O360" s="5"/>
      <c r="P360" s="5"/>
      <c r="S360" s="69"/>
      <c r="T360" s="4"/>
    </row>
    <row r="361" spans="1:22" ht="17.25" x14ac:dyDescent="0.25">
      <c r="C361" s="5"/>
      <c r="D361" s="4"/>
      <c r="E361" s="4"/>
      <c r="F361" s="4"/>
      <c r="G361" s="5"/>
      <c r="H361" s="5"/>
      <c r="I361" s="5"/>
      <c r="K361" s="17" t="s">
        <v>60</v>
      </c>
      <c r="L361" s="18">
        <f>(D355+I355+L355)/R359</f>
        <v>2.4639916241329662</v>
      </c>
      <c r="O361" s="5"/>
      <c r="P361" s="5"/>
      <c r="S361" s="5"/>
    </row>
    <row r="362" spans="1:22" ht="17.25" x14ac:dyDescent="0.25">
      <c r="C362" s="5"/>
      <c r="D362" s="4"/>
      <c r="E362" s="4"/>
      <c r="F362" s="4"/>
      <c r="G362" s="5"/>
      <c r="H362" s="5"/>
      <c r="I362" s="5"/>
      <c r="K362" s="19" t="s">
        <v>61</v>
      </c>
      <c r="L362" s="20">
        <f>(P355+V355)/R359</f>
        <v>11.629468669907283</v>
      </c>
      <c r="M362" s="5"/>
      <c r="N362" s="115" t="s">
        <v>131</v>
      </c>
      <c r="O362" s="17">
        <f>G352/N352*1000</f>
        <v>0.40017659038152065</v>
      </c>
      <c r="P362" s="5"/>
      <c r="U362" s="5"/>
      <c r="V362" s="5"/>
    </row>
    <row r="363" spans="1:22" x14ac:dyDescent="0.25">
      <c r="C363" s="8"/>
      <c r="D363"/>
      <c r="E363" s="4"/>
      <c r="F363" s="4"/>
      <c r="G363" s="5"/>
      <c r="H363" s="5"/>
      <c r="I363" s="5"/>
      <c r="K363" s="5"/>
      <c r="L363" s="5"/>
      <c r="M363" s="5"/>
      <c r="N363" s="5"/>
      <c r="O363" s="5"/>
      <c r="P363" s="5"/>
      <c r="Q363" s="5"/>
      <c r="R363" s="5"/>
      <c r="S363" s="5"/>
      <c r="T363" s="5"/>
      <c r="U363" s="5"/>
      <c r="V363" s="5"/>
    </row>
    <row r="364" spans="1:22" x14ac:dyDescent="0.25">
      <c r="B364" s="8"/>
      <c r="C364" s="8" t="s">
        <v>26</v>
      </c>
    </row>
    <row r="365" spans="1:22" ht="32.25" x14ac:dyDescent="0.25">
      <c r="C365" s="23" t="s">
        <v>13</v>
      </c>
      <c r="D365" s="26" t="s">
        <v>21</v>
      </c>
      <c r="E365" s="26" t="s">
        <v>32</v>
      </c>
      <c r="F365" s="23" t="s">
        <v>12</v>
      </c>
      <c r="G365" s="23" t="s">
        <v>15</v>
      </c>
      <c r="H365" s="24" t="s">
        <v>1</v>
      </c>
      <c r="I365" s="25" t="s">
        <v>25</v>
      </c>
      <c r="J365" s="23" t="s">
        <v>2</v>
      </c>
      <c r="K365" s="26" t="s">
        <v>32</v>
      </c>
      <c r="L365" s="26" t="s">
        <v>22</v>
      </c>
      <c r="M365" s="25" t="s">
        <v>7</v>
      </c>
      <c r="N365" s="25" t="s">
        <v>16</v>
      </c>
      <c r="O365" s="25" t="s">
        <v>17</v>
      </c>
      <c r="P365" s="25" t="s">
        <v>18</v>
      </c>
      <c r="Q365" s="26" t="s">
        <v>9</v>
      </c>
      <c r="R365" s="26" t="s">
        <v>23</v>
      </c>
      <c r="S365" s="25" t="s">
        <v>8</v>
      </c>
      <c r="T365" s="25" t="s">
        <v>19</v>
      </c>
      <c r="U365" s="25" t="s">
        <v>20</v>
      </c>
      <c r="V365" s="25" t="s">
        <v>24</v>
      </c>
    </row>
    <row r="366" spans="1:22" x14ac:dyDescent="0.25">
      <c r="A366" t="s">
        <v>52</v>
      </c>
      <c r="C366" s="121" t="s">
        <v>33</v>
      </c>
      <c r="D366" s="10">
        <v>18</v>
      </c>
      <c r="E366" s="10">
        <v>156.57</v>
      </c>
      <c r="F366" s="10">
        <v>1</v>
      </c>
      <c r="G366" s="29">
        <f>D366/E366</f>
        <v>0.11496455259628281</v>
      </c>
      <c r="H366" s="9" t="s">
        <v>36</v>
      </c>
      <c r="I366" s="78">
        <f>G366*0.1*249.09</f>
        <v>2.8636520406208086</v>
      </c>
      <c r="J366" s="10" t="s">
        <v>103</v>
      </c>
      <c r="K366" s="10">
        <v>108.21</v>
      </c>
      <c r="L366" s="99">
        <f>(G366*1.1)*K366</f>
        <v>13.684345660088139</v>
      </c>
      <c r="M366" s="9" t="s">
        <v>30</v>
      </c>
      <c r="N366" s="113">
        <v>287.5</v>
      </c>
      <c r="O366" s="9">
        <v>0.88900000000000001</v>
      </c>
      <c r="P366" s="13">
        <f>N366*O366</f>
        <v>255.58750000000001</v>
      </c>
      <c r="Q366" s="10"/>
      <c r="R366" s="10"/>
      <c r="S366" s="9"/>
      <c r="T366" s="9"/>
      <c r="U366" s="9"/>
      <c r="V366" s="13">
        <f>T366*U366</f>
        <v>0</v>
      </c>
    </row>
    <row r="367" spans="1:22" x14ac:dyDescent="0.25">
      <c r="C367" s="10" t="s">
        <v>34</v>
      </c>
      <c r="D367" s="10">
        <f>E367*G367</f>
        <v>14.918720061314426</v>
      </c>
      <c r="E367" s="10">
        <v>108.14</v>
      </c>
      <c r="F367" s="10">
        <v>1.2</v>
      </c>
      <c r="G367" s="29">
        <f>G366*F367</f>
        <v>0.13795746311553936</v>
      </c>
      <c r="H367" s="1" t="s">
        <v>102</v>
      </c>
      <c r="I367" s="106">
        <f>(G366*0.1)*180.19</f>
        <v>2.0715462732324199</v>
      </c>
      <c r="J367" s="10"/>
      <c r="K367" s="10"/>
      <c r="L367" s="99"/>
      <c r="M367" s="1"/>
      <c r="N367" s="3"/>
      <c r="O367" s="3"/>
      <c r="P367" s="13"/>
      <c r="Q367" s="10"/>
      <c r="R367" s="10"/>
      <c r="S367" s="9"/>
      <c r="T367" s="9"/>
      <c r="U367" s="9"/>
      <c r="V367" s="13">
        <f>T367*U367</f>
        <v>0</v>
      </c>
    </row>
    <row r="368" spans="1:22" x14ac:dyDescent="0.25">
      <c r="C368" s="10"/>
      <c r="D368" s="10"/>
      <c r="E368" s="10"/>
      <c r="F368" s="10"/>
      <c r="G368" s="29"/>
      <c r="H368" s="1" t="s">
        <v>95</v>
      </c>
      <c r="I368" s="106">
        <f>G366*0.1*568.37</f>
        <v>6.5342402759149261</v>
      </c>
      <c r="J368" s="10"/>
      <c r="K368" s="10"/>
      <c r="L368" s="99"/>
      <c r="M368" s="1"/>
      <c r="N368" s="3"/>
      <c r="O368" s="3"/>
      <c r="P368" s="13"/>
      <c r="Q368" s="10"/>
      <c r="R368" s="10"/>
      <c r="S368" s="9"/>
      <c r="T368" s="9"/>
      <c r="U368" s="9"/>
      <c r="V368" s="13"/>
    </row>
    <row r="369" spans="1:22" x14ac:dyDescent="0.25">
      <c r="C369" s="12" t="s">
        <v>4</v>
      </c>
      <c r="D369" s="13">
        <f>SUM(D366:D367)</f>
        <v>32.918720061314424</v>
      </c>
      <c r="E369" s="13">
        <f>SUM(E366:E367)</f>
        <v>264.70999999999998</v>
      </c>
      <c r="F369" s="12"/>
      <c r="G369" s="29">
        <f>SUM(G366:G367)</f>
        <v>0.25292201571182216</v>
      </c>
      <c r="I369" s="118">
        <f>SUM(I366:I368)</f>
        <v>11.469438589768155</v>
      </c>
      <c r="L369" s="105">
        <f>SUM(L366:L367)</f>
        <v>13.684345660088139</v>
      </c>
      <c r="P369" s="32">
        <f>SUM(P366:P367)</f>
        <v>255.58750000000001</v>
      </c>
      <c r="R369" s="32">
        <f>SUM(R366:R367)</f>
        <v>0</v>
      </c>
      <c r="V369" s="32">
        <f>SUM(V366:V367)</f>
        <v>0</v>
      </c>
    </row>
    <row r="370" spans="1:22" x14ac:dyDescent="0.25">
      <c r="C370" s="5"/>
      <c r="D370" s="4"/>
      <c r="E370" s="4"/>
      <c r="F370" s="4"/>
      <c r="G370" s="5"/>
      <c r="H370" s="5"/>
      <c r="I370" s="5"/>
      <c r="M370" s="5"/>
      <c r="N370" s="5"/>
      <c r="O370" s="5"/>
      <c r="P370" s="5"/>
      <c r="Q370" s="5"/>
      <c r="R370" s="5"/>
      <c r="S370" s="5"/>
      <c r="T370" s="5"/>
      <c r="U370" s="5"/>
      <c r="V370" s="5"/>
    </row>
    <row r="371" spans="1:22" x14ac:dyDescent="0.25">
      <c r="B371" s="5"/>
      <c r="C371" s="5"/>
      <c r="D371" s="4"/>
      <c r="E371" s="4"/>
      <c r="F371" s="4"/>
      <c r="G371" s="5"/>
      <c r="H371" s="5"/>
      <c r="K371" s="14" t="s">
        <v>56</v>
      </c>
      <c r="L371" s="66">
        <f>(T373/G366)*100</f>
        <v>90</v>
      </c>
      <c r="O371" s="5"/>
      <c r="P371" s="5"/>
      <c r="Q371" s="5"/>
      <c r="R371" s="5"/>
      <c r="S371" s="5"/>
    </row>
    <row r="372" spans="1:22" x14ac:dyDescent="0.25">
      <c r="B372" s="5"/>
      <c r="C372" s="5"/>
      <c r="D372" s="4"/>
      <c r="E372" s="4"/>
      <c r="F372" s="4"/>
      <c r="G372" s="5"/>
      <c r="H372" s="5"/>
      <c r="K372" s="7" t="s">
        <v>57</v>
      </c>
      <c r="L372" s="65">
        <f>(S373/(E369)*100)</f>
        <v>93.19255033810586</v>
      </c>
      <c r="R372" s="6" t="s">
        <v>10</v>
      </c>
      <c r="S372" s="6" t="s">
        <v>11</v>
      </c>
      <c r="T372" s="6" t="s">
        <v>0</v>
      </c>
    </row>
    <row r="373" spans="1:22" x14ac:dyDescent="0.25">
      <c r="B373" s="5"/>
      <c r="C373" s="5"/>
      <c r="D373" s="4"/>
      <c r="E373" s="4"/>
      <c r="F373" s="4"/>
      <c r="G373" s="5"/>
      <c r="H373" s="5"/>
      <c r="K373" s="14" t="s">
        <v>58</v>
      </c>
      <c r="L373" s="66">
        <f>(R373/D369)*100</f>
        <v>77.538084361838116</v>
      </c>
      <c r="P373" s="5"/>
      <c r="Q373" s="6" t="s">
        <v>3</v>
      </c>
      <c r="R373" s="11">
        <f>S373*T373</f>
        <v>25.524544931979307</v>
      </c>
      <c r="S373" s="11">
        <v>246.69</v>
      </c>
      <c r="T373" s="31">
        <f>G366*0.9</f>
        <v>0.10346809733665453</v>
      </c>
    </row>
    <row r="374" spans="1:22" ht="17.25" x14ac:dyDescent="0.25">
      <c r="B374" s="5"/>
      <c r="C374" s="5"/>
      <c r="D374" s="4"/>
      <c r="E374" s="4"/>
      <c r="F374" s="4"/>
      <c r="G374" s="5"/>
      <c r="H374" s="5"/>
      <c r="K374" s="7" t="s">
        <v>59</v>
      </c>
      <c r="L374" s="16">
        <f>(D369+I369+L369+P369+R369+V369)/R373</f>
        <v>12.288564013464192</v>
      </c>
      <c r="O374" s="5"/>
      <c r="P374" s="5"/>
      <c r="S374" s="69"/>
      <c r="T374" s="4"/>
    </row>
    <row r="375" spans="1:22" ht="17.25" x14ac:dyDescent="0.25">
      <c r="B375" s="5"/>
      <c r="C375" s="5"/>
      <c r="D375" s="4"/>
      <c r="E375" s="4"/>
      <c r="F375" s="4"/>
      <c r="G375" s="5"/>
      <c r="H375" s="5"/>
      <c r="I375" s="5"/>
      <c r="K375" s="17" t="s">
        <v>60</v>
      </c>
      <c r="L375" s="18">
        <f>(D369+I369+L369)/R373</f>
        <v>2.2751631602415987</v>
      </c>
      <c r="O375" s="5"/>
      <c r="P375" s="5"/>
      <c r="S375" s="5"/>
    </row>
    <row r="376" spans="1:22" ht="17.25" x14ac:dyDescent="0.25">
      <c r="B376" s="5"/>
      <c r="C376" s="5"/>
      <c r="D376" s="4"/>
      <c r="E376" s="4"/>
      <c r="F376" s="4"/>
      <c r="G376" s="5"/>
      <c r="H376" s="5"/>
      <c r="I376" s="5"/>
      <c r="K376" s="19" t="s">
        <v>61</v>
      </c>
      <c r="L376" s="20">
        <f>(P369+V369)/R373</f>
        <v>10.013400853222594</v>
      </c>
      <c r="M376" s="5"/>
      <c r="N376" s="5"/>
      <c r="O376" s="5"/>
      <c r="P376" s="5"/>
      <c r="U376" s="5"/>
      <c r="V376" s="5"/>
    </row>
    <row r="377" spans="1:22" x14ac:dyDescent="0.25">
      <c r="B377" s="5"/>
      <c r="C377" s="8"/>
      <c r="D377"/>
      <c r="E377" s="4"/>
      <c r="F377" s="4"/>
      <c r="G377" s="5"/>
      <c r="H377" s="5"/>
      <c r="I377" s="5"/>
      <c r="K377" s="5"/>
      <c r="L377" s="5"/>
      <c r="M377" s="5"/>
      <c r="N377" s="5"/>
      <c r="O377" s="5"/>
      <c r="P377" s="5"/>
      <c r="Q377" s="5"/>
      <c r="R377" s="5"/>
      <c r="S377" s="5"/>
      <c r="T377" s="5"/>
      <c r="U377" s="5"/>
      <c r="V377" s="5"/>
    </row>
    <row r="378" spans="1:22" x14ac:dyDescent="0.25">
      <c r="B378" s="5"/>
      <c r="C378" s="8" t="s">
        <v>26</v>
      </c>
    </row>
    <row r="379" spans="1:22" ht="32.25" x14ac:dyDescent="0.25">
      <c r="C379" s="23" t="s">
        <v>13</v>
      </c>
      <c r="D379" s="26" t="s">
        <v>21</v>
      </c>
      <c r="E379" s="26" t="s">
        <v>32</v>
      </c>
      <c r="F379" s="23" t="s">
        <v>12</v>
      </c>
      <c r="G379" s="23" t="s">
        <v>15</v>
      </c>
      <c r="H379" s="24" t="s">
        <v>1</v>
      </c>
      <c r="I379" s="25" t="s">
        <v>25</v>
      </c>
      <c r="J379" s="23" t="s">
        <v>2</v>
      </c>
      <c r="K379" s="26" t="s">
        <v>32</v>
      </c>
      <c r="L379" s="26" t="s">
        <v>22</v>
      </c>
      <c r="M379" s="25" t="s">
        <v>7</v>
      </c>
      <c r="N379" s="25" t="s">
        <v>16</v>
      </c>
      <c r="O379" s="25" t="s">
        <v>17</v>
      </c>
      <c r="P379" s="25" t="s">
        <v>18</v>
      </c>
      <c r="Q379" s="26" t="s">
        <v>9</v>
      </c>
      <c r="R379" s="26" t="s">
        <v>23</v>
      </c>
      <c r="S379" s="25" t="s">
        <v>8</v>
      </c>
      <c r="T379" s="25" t="s">
        <v>19</v>
      </c>
      <c r="U379" s="25" t="s">
        <v>20</v>
      </c>
      <c r="V379" s="25" t="s">
        <v>24</v>
      </c>
    </row>
    <row r="380" spans="1:22" x14ac:dyDescent="0.25">
      <c r="A380" t="s">
        <v>53</v>
      </c>
      <c r="C380" s="121" t="s">
        <v>35</v>
      </c>
      <c r="D380" s="10">
        <v>24.4</v>
      </c>
      <c r="E380" s="10">
        <v>212.17</v>
      </c>
      <c r="F380" s="10">
        <v>1</v>
      </c>
      <c r="G380" s="29">
        <f>D380/E380</f>
        <v>0.11500212094075506</v>
      </c>
      <c r="H380" s="9" t="s">
        <v>36</v>
      </c>
      <c r="I380" s="78">
        <f>G380*0.1*249.09</f>
        <v>2.8645878305132682</v>
      </c>
      <c r="J380" s="10" t="s">
        <v>103</v>
      </c>
      <c r="K380" s="10">
        <v>108.21</v>
      </c>
      <c r="L380" s="99">
        <f>(G380*1.1)*K380</f>
        <v>13.688817457699017</v>
      </c>
      <c r="M380" s="9" t="s">
        <v>30</v>
      </c>
      <c r="N380" s="113">
        <v>287.5</v>
      </c>
      <c r="O380" s="9">
        <v>0.88900000000000001</v>
      </c>
      <c r="P380" s="13">
        <f>N380*O380</f>
        <v>255.58750000000001</v>
      </c>
      <c r="Q380" s="10"/>
      <c r="R380" s="10"/>
      <c r="S380" s="9"/>
      <c r="T380" s="9"/>
      <c r="U380" s="9"/>
      <c r="V380" s="13">
        <f>T380*U380</f>
        <v>0</v>
      </c>
    </row>
    <row r="381" spans="1:22" x14ac:dyDescent="0.25">
      <c r="C381" s="10" t="s">
        <v>34</v>
      </c>
      <c r="D381" s="10">
        <f>E381*G381</f>
        <v>14.923595230239901</v>
      </c>
      <c r="E381" s="10">
        <v>108.14</v>
      </c>
      <c r="F381" s="10">
        <v>1.2</v>
      </c>
      <c r="G381" s="29">
        <f>G380*F381</f>
        <v>0.13800254512890606</v>
      </c>
      <c r="H381" s="1" t="s">
        <v>102</v>
      </c>
      <c r="I381" s="106">
        <f>(G380*0.1)*180.19</f>
        <v>2.0722232172314654</v>
      </c>
      <c r="J381" s="10"/>
      <c r="K381" s="10"/>
      <c r="L381" s="99"/>
      <c r="M381" s="1"/>
      <c r="N381" s="3"/>
      <c r="O381" s="3"/>
      <c r="P381" s="13"/>
      <c r="Q381" s="10"/>
      <c r="R381" s="10"/>
      <c r="S381" s="9"/>
      <c r="T381" s="9"/>
      <c r="U381" s="9"/>
      <c r="V381" s="13">
        <f>T381*U381</f>
        <v>0</v>
      </c>
    </row>
    <row r="382" spans="1:22" x14ac:dyDescent="0.25">
      <c r="C382" s="10"/>
      <c r="D382" s="10"/>
      <c r="E382" s="10"/>
      <c r="F382" s="10"/>
      <c r="G382" s="29"/>
      <c r="H382" s="1" t="s">
        <v>95</v>
      </c>
      <c r="I382" s="106">
        <f>G380*0.1*568.37</f>
        <v>6.5363755479096959</v>
      </c>
      <c r="J382" s="10"/>
      <c r="K382" s="10"/>
      <c r="L382" s="99"/>
      <c r="M382" s="1"/>
      <c r="N382" s="3"/>
      <c r="O382" s="3"/>
      <c r="P382" s="13"/>
      <c r="Q382" s="10"/>
      <c r="R382" s="10"/>
      <c r="S382" s="9"/>
      <c r="T382" s="9"/>
      <c r="U382" s="9"/>
      <c r="V382" s="13"/>
    </row>
    <row r="383" spans="1:22" x14ac:dyDescent="0.25">
      <c r="C383" s="12" t="s">
        <v>4</v>
      </c>
      <c r="D383" s="13">
        <f>SUM(D380:D381)</f>
        <v>39.323595230239903</v>
      </c>
      <c r="E383" s="13">
        <f>SUM(E380:E381)</f>
        <v>320.31</v>
      </c>
      <c r="F383" s="12"/>
      <c r="G383" s="29">
        <f>SUM(G380:G381)</f>
        <v>0.2530046660696611</v>
      </c>
      <c r="I383" s="118">
        <f>SUM(I380:I382)</f>
        <v>11.473186595654429</v>
      </c>
      <c r="L383" s="105">
        <f>SUM(L380:L381)</f>
        <v>13.688817457699017</v>
      </c>
      <c r="P383" s="32">
        <f>SUM(P380:P381)</f>
        <v>255.58750000000001</v>
      </c>
      <c r="R383" s="32">
        <f>SUM(R380:R381)</f>
        <v>0</v>
      </c>
      <c r="V383" s="32">
        <f>SUM(V380:V381)</f>
        <v>0</v>
      </c>
    </row>
    <row r="384" spans="1:22" x14ac:dyDescent="0.25">
      <c r="C384" s="5"/>
      <c r="D384" s="4"/>
      <c r="E384" s="4"/>
      <c r="F384" s="4"/>
      <c r="G384" s="5"/>
      <c r="H384" s="5"/>
      <c r="I384" s="5"/>
      <c r="M384" s="5"/>
      <c r="N384" s="5"/>
      <c r="O384" s="5"/>
      <c r="P384" s="5"/>
      <c r="Q384" s="5"/>
      <c r="R384" s="5"/>
      <c r="S384" s="5"/>
      <c r="T384" s="5"/>
      <c r="U384" s="5"/>
      <c r="V384" s="5"/>
    </row>
    <row r="385" spans="1:22" x14ac:dyDescent="0.25">
      <c r="C385" s="5"/>
      <c r="D385" s="4"/>
      <c r="E385" s="4"/>
      <c r="F385" s="4"/>
      <c r="G385" s="5"/>
      <c r="H385" s="5"/>
      <c r="K385" s="14" t="s">
        <v>56</v>
      </c>
      <c r="L385" s="66">
        <f>(T387/G380)*100</f>
        <v>90</v>
      </c>
      <c r="O385" s="5"/>
      <c r="P385" s="5"/>
      <c r="Q385" s="5"/>
      <c r="R385" s="5"/>
      <c r="S385" s="5"/>
    </row>
    <row r="386" spans="1:22" x14ac:dyDescent="0.25">
      <c r="C386" s="5"/>
      <c r="D386" s="4"/>
      <c r="E386" s="4"/>
      <c r="F386" s="4"/>
      <c r="G386" s="5"/>
      <c r="H386" s="5"/>
      <c r="K386" s="7" t="s">
        <v>57</v>
      </c>
      <c r="L386" s="65">
        <f>(S387/(E383)*100)</f>
        <v>94.358590115825294</v>
      </c>
      <c r="R386" s="6" t="s">
        <v>10</v>
      </c>
      <c r="S386" s="6" t="s">
        <v>11</v>
      </c>
      <c r="T386" s="6" t="s">
        <v>0</v>
      </c>
    </row>
    <row r="387" spans="1:22" x14ac:dyDescent="0.25">
      <c r="C387" s="5"/>
      <c r="D387" s="4"/>
      <c r="E387" s="4"/>
      <c r="F387" s="4"/>
      <c r="G387" s="5"/>
      <c r="H387" s="5"/>
      <c r="K387" s="14" t="s">
        <v>58</v>
      </c>
      <c r="L387" s="66">
        <f>(R387/D383)*100</f>
        <v>79.551263679380469</v>
      </c>
      <c r="P387" s="5"/>
      <c r="Q387" s="6" t="s">
        <v>3</v>
      </c>
      <c r="R387" s="11">
        <f>S387*T387</f>
        <v>31.282416929820428</v>
      </c>
      <c r="S387" s="11">
        <v>302.24</v>
      </c>
      <c r="T387" s="31">
        <f>G380*0.9</f>
        <v>0.10350190884667955</v>
      </c>
    </row>
    <row r="388" spans="1:22" ht="17.25" x14ac:dyDescent="0.25">
      <c r="C388" s="5"/>
      <c r="D388" s="4"/>
      <c r="E388" s="4"/>
      <c r="F388" s="4"/>
      <c r="G388" s="5"/>
      <c r="H388" s="5"/>
      <c r="K388" s="7" t="s">
        <v>59</v>
      </c>
      <c r="L388" s="16">
        <f>(D383+I383+L383+P383+R383+V383)/R387</f>
        <v>10.231725381119096</v>
      </c>
      <c r="O388" s="5"/>
      <c r="P388" s="5"/>
      <c r="S388" s="69"/>
      <c r="T388" s="4"/>
    </row>
    <row r="389" spans="1:22" ht="17.25" x14ac:dyDescent="0.25">
      <c r="C389" s="5"/>
      <c r="D389" s="4"/>
      <c r="E389" s="4"/>
      <c r="F389" s="4"/>
      <c r="G389" s="5"/>
      <c r="H389" s="5"/>
      <c r="I389" s="5"/>
      <c r="K389" s="17" t="s">
        <v>60</v>
      </c>
      <c r="L389" s="18">
        <f>(D383+I383+L383)/R387</f>
        <v>2.0614007999529438</v>
      </c>
      <c r="O389" s="5"/>
      <c r="P389" s="5"/>
      <c r="S389" s="5"/>
    </row>
    <row r="390" spans="1:22" ht="17.25" x14ac:dyDescent="0.25">
      <c r="C390" s="5"/>
      <c r="D390" s="4"/>
      <c r="E390" s="4"/>
      <c r="F390" s="4"/>
      <c r="G390" s="5"/>
      <c r="H390" s="5"/>
      <c r="I390" s="5"/>
      <c r="K390" s="19" t="s">
        <v>61</v>
      </c>
      <c r="L390" s="20">
        <f>(P383+V383)/R387</f>
        <v>8.1703245811661507</v>
      </c>
      <c r="M390" s="5"/>
      <c r="N390" s="5"/>
      <c r="O390" s="5"/>
      <c r="P390" s="5"/>
      <c r="U390" s="5"/>
      <c r="V390" s="5"/>
    </row>
    <row r="391" spans="1:22" x14ac:dyDescent="0.25">
      <c r="C391" s="8"/>
      <c r="D391"/>
      <c r="E391" s="4"/>
      <c r="F391" s="4"/>
      <c r="G391" s="5"/>
      <c r="H391" s="5"/>
      <c r="I391" s="5"/>
      <c r="K391" s="5"/>
      <c r="L391" s="5"/>
      <c r="M391" s="5"/>
      <c r="N391" s="5"/>
      <c r="O391" s="5"/>
      <c r="P391" s="5"/>
      <c r="Q391" s="5"/>
      <c r="R391" s="5"/>
      <c r="S391" s="5"/>
      <c r="T391" s="5"/>
      <c r="U391" s="5"/>
      <c r="V391" s="5"/>
    </row>
    <row r="392" spans="1:22" x14ac:dyDescent="0.25">
      <c r="B392" s="5"/>
      <c r="C392" s="8" t="s">
        <v>26</v>
      </c>
    </row>
    <row r="393" spans="1:22" ht="32.25" x14ac:dyDescent="0.25">
      <c r="C393" s="23" t="s">
        <v>13</v>
      </c>
      <c r="D393" s="26" t="s">
        <v>21</v>
      </c>
      <c r="E393" s="26" t="s">
        <v>32</v>
      </c>
      <c r="F393" s="23" t="s">
        <v>12</v>
      </c>
      <c r="G393" s="23" t="s">
        <v>15</v>
      </c>
      <c r="H393" s="24" t="s">
        <v>1</v>
      </c>
      <c r="I393" s="25" t="s">
        <v>25</v>
      </c>
      <c r="J393" s="23" t="s">
        <v>2</v>
      </c>
      <c r="K393" s="26" t="s">
        <v>32</v>
      </c>
      <c r="L393" s="26" t="s">
        <v>22</v>
      </c>
      <c r="M393" s="25" t="s">
        <v>7</v>
      </c>
      <c r="N393" s="25" t="s">
        <v>16</v>
      </c>
      <c r="O393" s="25" t="s">
        <v>17</v>
      </c>
      <c r="P393" s="25" t="s">
        <v>18</v>
      </c>
      <c r="Q393" s="26" t="s">
        <v>9</v>
      </c>
      <c r="R393" s="26" t="s">
        <v>23</v>
      </c>
      <c r="S393" s="25" t="s">
        <v>8</v>
      </c>
      <c r="T393" s="25" t="s">
        <v>19</v>
      </c>
      <c r="U393" s="25" t="s">
        <v>20</v>
      </c>
      <c r="V393" s="25" t="s">
        <v>24</v>
      </c>
    </row>
    <row r="394" spans="1:22" ht="30" x14ac:dyDescent="0.25">
      <c r="A394" t="s">
        <v>54</v>
      </c>
      <c r="C394" s="123" t="s">
        <v>132</v>
      </c>
      <c r="D394" s="10">
        <f>D322*5</f>
        <v>35.738549999999996</v>
      </c>
      <c r="E394" s="10">
        <v>310.77</v>
      </c>
      <c r="F394" s="10">
        <v>1</v>
      </c>
      <c r="G394" s="29">
        <f>D394/E394</f>
        <v>0.11499999999999999</v>
      </c>
      <c r="H394" s="9" t="s">
        <v>36</v>
      </c>
      <c r="I394" s="78">
        <f>G394*0.1*249.09</f>
        <v>2.8645350000000001</v>
      </c>
      <c r="J394" s="10" t="s">
        <v>103</v>
      </c>
      <c r="K394" s="10">
        <v>108.21</v>
      </c>
      <c r="L394" s="99">
        <f>(G394*1.1)*K394</f>
        <v>13.688564999999999</v>
      </c>
      <c r="M394" s="9" t="s">
        <v>30</v>
      </c>
      <c r="N394" s="113">
        <v>287.5</v>
      </c>
      <c r="O394" s="9">
        <v>0.88900000000000001</v>
      </c>
      <c r="P394" s="13">
        <f>N394*O394</f>
        <v>255.58750000000001</v>
      </c>
      <c r="Q394" s="10"/>
      <c r="R394" s="10"/>
      <c r="S394" s="9"/>
      <c r="T394" s="9"/>
      <c r="U394" s="9"/>
      <c r="V394" s="13">
        <f>T394*U394</f>
        <v>0</v>
      </c>
    </row>
    <row r="395" spans="1:22" x14ac:dyDescent="0.25">
      <c r="C395" s="10" t="s">
        <v>34</v>
      </c>
      <c r="D395" s="10">
        <f>E395*G395</f>
        <v>14.923319999999999</v>
      </c>
      <c r="E395" s="10">
        <v>108.14</v>
      </c>
      <c r="F395" s="10">
        <v>1.2</v>
      </c>
      <c r="G395" s="29">
        <f>G394*F395</f>
        <v>0.13799999999999998</v>
      </c>
      <c r="H395" s="1" t="s">
        <v>102</v>
      </c>
      <c r="I395" s="106">
        <f>(G394*0.1)*180.19</f>
        <v>2.0721849999999997</v>
      </c>
      <c r="J395" s="10"/>
      <c r="K395" s="10"/>
      <c r="L395" s="99"/>
      <c r="M395" s="1"/>
      <c r="N395" s="3"/>
      <c r="O395" s="3"/>
      <c r="P395" s="13"/>
      <c r="Q395" s="10"/>
      <c r="R395" s="10"/>
      <c r="S395" s="9"/>
      <c r="T395" s="9"/>
      <c r="U395" s="9"/>
      <c r="V395" s="13">
        <f>T395*U395</f>
        <v>0</v>
      </c>
    </row>
    <row r="396" spans="1:22" x14ac:dyDescent="0.25">
      <c r="C396" s="10"/>
      <c r="D396" s="10"/>
      <c r="E396" s="10"/>
      <c r="F396" s="10"/>
      <c r="G396" s="29"/>
      <c r="H396" s="1" t="s">
        <v>95</v>
      </c>
      <c r="I396" s="106">
        <f>G394*0.1*568.37</f>
        <v>6.5362549999999997</v>
      </c>
      <c r="J396" s="10"/>
      <c r="K396" s="10"/>
      <c r="L396" s="99"/>
      <c r="M396" s="1"/>
      <c r="N396" s="3"/>
      <c r="O396" s="3"/>
      <c r="P396" s="13"/>
      <c r="Q396" s="10"/>
      <c r="R396" s="10"/>
      <c r="S396" s="9"/>
      <c r="T396" s="9"/>
      <c r="U396" s="9"/>
      <c r="V396" s="13"/>
    </row>
    <row r="397" spans="1:22" x14ac:dyDescent="0.25">
      <c r="C397" s="12" t="s">
        <v>4</v>
      </c>
      <c r="D397" s="13">
        <f>SUM(D394:D395)</f>
        <v>50.661869999999993</v>
      </c>
      <c r="E397" s="13">
        <f>SUM(E394:E395)</f>
        <v>418.90999999999997</v>
      </c>
      <c r="F397" s="12"/>
      <c r="G397" s="29">
        <f>SUM(G394:G395)</f>
        <v>0.253</v>
      </c>
      <c r="I397" s="118">
        <f>SUM(I394:I396)</f>
        <v>11.472974999999998</v>
      </c>
      <c r="L397" s="105">
        <f>SUM(L394:L395)</f>
        <v>13.688564999999999</v>
      </c>
      <c r="P397" s="32">
        <f>SUM(P394:P395)</f>
        <v>255.58750000000001</v>
      </c>
      <c r="R397" s="32">
        <f>SUM(R394:R395)</f>
        <v>0</v>
      </c>
      <c r="V397" s="32">
        <f>SUM(V394:V395)</f>
        <v>0</v>
      </c>
    </row>
    <row r="398" spans="1:22" x14ac:dyDescent="0.25">
      <c r="C398" s="5"/>
      <c r="D398" s="4"/>
      <c r="E398" s="4"/>
      <c r="F398" s="4"/>
      <c r="G398" s="5"/>
      <c r="H398" s="5"/>
      <c r="I398" s="5"/>
      <c r="M398" s="5"/>
      <c r="N398" s="5"/>
      <c r="O398" s="5"/>
      <c r="P398" s="5"/>
      <c r="Q398" s="5"/>
      <c r="R398" s="5"/>
      <c r="S398" s="5"/>
      <c r="T398" s="5"/>
      <c r="U398" s="5"/>
      <c r="V398" s="5"/>
    </row>
    <row r="399" spans="1:22" x14ac:dyDescent="0.25">
      <c r="C399" s="5"/>
      <c r="D399" s="4"/>
      <c r="E399" s="4"/>
      <c r="F399" s="4"/>
      <c r="G399" s="5"/>
      <c r="H399" s="5"/>
      <c r="K399" s="14" t="s">
        <v>56</v>
      </c>
      <c r="L399" s="66">
        <f>(T401/G394)*100</f>
        <v>90</v>
      </c>
      <c r="O399" s="5"/>
      <c r="P399" s="5"/>
      <c r="Q399" s="5"/>
      <c r="R399" s="5"/>
      <c r="S399" s="5"/>
    </row>
    <row r="400" spans="1:22" x14ac:dyDescent="0.25">
      <c r="C400" s="5"/>
      <c r="D400" s="4"/>
      <c r="E400" s="4"/>
      <c r="F400" s="4"/>
      <c r="G400" s="5"/>
      <c r="H400" s="5"/>
      <c r="K400" s="7" t="s">
        <v>57</v>
      </c>
      <c r="L400" s="65">
        <f>(S401/(E397)*100)</f>
        <v>95.700747177197968</v>
      </c>
      <c r="R400" s="6" t="s">
        <v>10</v>
      </c>
      <c r="S400" s="6" t="s">
        <v>11</v>
      </c>
      <c r="T400" s="6" t="s">
        <v>0</v>
      </c>
    </row>
    <row r="401" spans="1:22" x14ac:dyDescent="0.25">
      <c r="C401" s="5"/>
      <c r="D401" s="4"/>
      <c r="E401" s="4"/>
      <c r="F401" s="4"/>
      <c r="G401" s="5"/>
      <c r="H401" s="5"/>
      <c r="K401" s="14" t="s">
        <v>58</v>
      </c>
      <c r="L401" s="66">
        <f>(R401/D397)*100</f>
        <v>81.902128760742542</v>
      </c>
      <c r="P401" s="5"/>
      <c r="Q401" s="6" t="s">
        <v>3</v>
      </c>
      <c r="R401" s="11">
        <f>S401*T401</f>
        <v>41.493149999999993</v>
      </c>
      <c r="S401" s="11">
        <v>400.9</v>
      </c>
      <c r="T401" s="31">
        <f>G394*0.9</f>
        <v>0.10349999999999999</v>
      </c>
    </row>
    <row r="402" spans="1:22" ht="17.25" x14ac:dyDescent="0.25">
      <c r="C402" s="5"/>
      <c r="D402" s="4"/>
      <c r="E402" s="4"/>
      <c r="F402" s="4"/>
      <c r="G402" s="5"/>
      <c r="H402" s="5"/>
      <c r="K402" s="7" t="s">
        <v>59</v>
      </c>
      <c r="L402" s="16">
        <f>(D397+I397+L397+P397+R397+V397)/R401</f>
        <v>7.9871234167567433</v>
      </c>
      <c r="O402" s="5"/>
      <c r="P402" s="5"/>
      <c r="S402" s="69"/>
      <c r="T402" s="4"/>
    </row>
    <row r="403" spans="1:22" ht="17.25" x14ac:dyDescent="0.25">
      <c r="C403" s="5"/>
      <c r="D403" s="4"/>
      <c r="E403" s="4"/>
      <c r="F403" s="4"/>
      <c r="G403" s="5"/>
      <c r="H403" s="5"/>
      <c r="I403" s="5"/>
      <c r="K403" s="17" t="s">
        <v>60</v>
      </c>
      <c r="L403" s="18">
        <f>(D397+I397+L397)/R401</f>
        <v>1.8273717469028021</v>
      </c>
      <c r="O403" s="5"/>
      <c r="P403" s="5"/>
      <c r="S403" s="5"/>
    </row>
    <row r="404" spans="1:22" ht="17.25" x14ac:dyDescent="0.25">
      <c r="C404" s="5"/>
      <c r="D404" s="4"/>
      <c r="E404" s="4"/>
      <c r="F404" s="4"/>
      <c r="G404" s="5"/>
      <c r="H404" s="5"/>
      <c r="I404" s="5"/>
      <c r="K404" s="19" t="s">
        <v>61</v>
      </c>
      <c r="L404" s="20">
        <f>(P397+V397)/R401</f>
        <v>6.1597516698539412</v>
      </c>
      <c r="M404" s="5"/>
      <c r="N404" s="5"/>
      <c r="O404" s="5"/>
      <c r="P404" s="5"/>
      <c r="U404" s="5"/>
      <c r="V404" s="5"/>
    </row>
    <row r="405" spans="1:22" x14ac:dyDescent="0.25">
      <c r="C405" s="8"/>
      <c r="D405"/>
      <c r="E405" s="4"/>
      <c r="F405" s="4"/>
      <c r="G405" s="5"/>
      <c r="H405" s="5"/>
      <c r="I405" s="5"/>
      <c r="K405" s="5"/>
      <c r="L405" s="5"/>
      <c r="M405" s="5"/>
      <c r="N405" s="5"/>
      <c r="O405" s="5"/>
      <c r="P405" s="5"/>
      <c r="Q405" s="5"/>
      <c r="R405" s="5"/>
      <c r="S405" s="5"/>
      <c r="T405" s="5"/>
      <c r="U405" s="5"/>
      <c r="V405" s="5"/>
    </row>
    <row r="406" spans="1:22" x14ac:dyDescent="0.25">
      <c r="B406" s="5"/>
      <c r="C406" s="8" t="s">
        <v>26</v>
      </c>
    </row>
    <row r="407" spans="1:22" ht="32.25" x14ac:dyDescent="0.25">
      <c r="C407" s="23" t="s">
        <v>13</v>
      </c>
      <c r="D407" s="26" t="s">
        <v>21</v>
      </c>
      <c r="E407" s="26" t="s">
        <v>32</v>
      </c>
      <c r="F407" s="23" t="s">
        <v>12</v>
      </c>
      <c r="G407" s="23" t="s">
        <v>15</v>
      </c>
      <c r="H407" s="24" t="s">
        <v>1</v>
      </c>
      <c r="I407" s="25" t="s">
        <v>25</v>
      </c>
      <c r="J407" s="23" t="s">
        <v>2</v>
      </c>
      <c r="K407" s="26" t="s">
        <v>32</v>
      </c>
      <c r="L407" s="26" t="s">
        <v>22</v>
      </c>
      <c r="M407" s="25" t="s">
        <v>7</v>
      </c>
      <c r="N407" s="25" t="s">
        <v>16</v>
      </c>
      <c r="O407" s="25" t="s">
        <v>17</v>
      </c>
      <c r="P407" s="25" t="s">
        <v>18</v>
      </c>
      <c r="Q407" s="26" t="s">
        <v>9</v>
      </c>
      <c r="R407" s="26" t="s">
        <v>23</v>
      </c>
      <c r="S407" s="25" t="s">
        <v>8</v>
      </c>
      <c r="T407" s="25" t="s">
        <v>19</v>
      </c>
      <c r="U407" s="25" t="s">
        <v>20</v>
      </c>
      <c r="V407" s="25" t="s">
        <v>24</v>
      </c>
    </row>
    <row r="408" spans="1:22" x14ac:dyDescent="0.25">
      <c r="A408" t="s">
        <v>55</v>
      </c>
      <c r="C408" s="121" t="s">
        <v>50</v>
      </c>
      <c r="D408" s="10">
        <f>D336*5</f>
        <v>50.657499999999999</v>
      </c>
      <c r="E408" s="10">
        <v>440.5</v>
      </c>
      <c r="F408" s="10">
        <v>1</v>
      </c>
      <c r="G408" s="29">
        <f>D408/E408</f>
        <v>0.11499999999999999</v>
      </c>
      <c r="H408" s="9" t="s">
        <v>36</v>
      </c>
      <c r="I408" s="78">
        <f>G408*0.1*249.09</f>
        <v>2.8645350000000001</v>
      </c>
      <c r="J408" s="10" t="s">
        <v>103</v>
      </c>
      <c r="K408" s="10">
        <v>108.21</v>
      </c>
      <c r="L408" s="99">
        <f>(G408*1.1)*K408</f>
        <v>13.688564999999999</v>
      </c>
      <c r="M408" s="9" t="s">
        <v>30</v>
      </c>
      <c r="N408" s="113">
        <v>287.5</v>
      </c>
      <c r="O408" s="9">
        <v>0.88900000000000001</v>
      </c>
      <c r="P408" s="13">
        <f>N408*O408</f>
        <v>255.58750000000001</v>
      </c>
      <c r="Q408" s="10"/>
      <c r="R408" s="10"/>
      <c r="S408" s="9"/>
      <c r="T408" s="9"/>
      <c r="U408" s="9"/>
      <c r="V408" s="13">
        <f>T408*U408</f>
        <v>0</v>
      </c>
    </row>
    <row r="409" spans="1:22" x14ac:dyDescent="0.25">
      <c r="C409" s="10" t="s">
        <v>34</v>
      </c>
      <c r="D409" s="10">
        <f>E409*G409</f>
        <v>14.923319999999999</v>
      </c>
      <c r="E409" s="10">
        <v>108.14</v>
      </c>
      <c r="F409" s="10">
        <v>1.2</v>
      </c>
      <c r="G409" s="29">
        <f>G408*F409</f>
        <v>0.13799999999999998</v>
      </c>
      <c r="H409" s="1" t="s">
        <v>102</v>
      </c>
      <c r="I409" s="106">
        <f>(G408*0.1)*180.19</f>
        <v>2.0721849999999997</v>
      </c>
      <c r="J409" s="10"/>
      <c r="K409" s="10"/>
      <c r="L409" s="99"/>
      <c r="M409" s="1"/>
      <c r="N409" s="3"/>
      <c r="O409" s="3"/>
      <c r="P409" s="13"/>
      <c r="Q409" s="10"/>
      <c r="R409" s="10"/>
      <c r="S409" s="9"/>
      <c r="T409" s="9"/>
      <c r="U409" s="9"/>
      <c r="V409" s="13">
        <f>T409*U409</f>
        <v>0</v>
      </c>
    </row>
    <row r="410" spans="1:22" x14ac:dyDescent="0.25">
      <c r="C410" s="10"/>
      <c r="D410" s="10"/>
      <c r="E410" s="10"/>
      <c r="F410" s="10"/>
      <c r="G410" s="29"/>
      <c r="H410" s="1" t="s">
        <v>95</v>
      </c>
      <c r="I410" s="106">
        <f>G408*0.1*568.37</f>
        <v>6.5362549999999997</v>
      </c>
      <c r="J410" s="10"/>
      <c r="K410" s="10"/>
      <c r="L410" s="99"/>
      <c r="M410" s="1"/>
      <c r="N410" s="3"/>
      <c r="O410" s="3"/>
      <c r="P410" s="13"/>
      <c r="Q410" s="10"/>
      <c r="R410" s="10"/>
      <c r="S410" s="9"/>
      <c r="T410" s="9"/>
      <c r="U410" s="9"/>
      <c r="V410" s="13"/>
    </row>
    <row r="411" spans="1:22" x14ac:dyDescent="0.25">
      <c r="C411" s="12" t="s">
        <v>4</v>
      </c>
      <c r="D411" s="13">
        <f>SUM(D408:D409)</f>
        <v>65.580820000000003</v>
      </c>
      <c r="E411" s="13">
        <f>SUM(E408:E409)</f>
        <v>548.64</v>
      </c>
      <c r="F411" s="12"/>
      <c r="G411" s="29">
        <f>SUM(G408:G409)</f>
        <v>0.253</v>
      </c>
      <c r="I411" s="118">
        <f>SUM(I408:I410)</f>
        <v>11.472974999999998</v>
      </c>
      <c r="L411" s="105">
        <f>SUM(L408:L409)</f>
        <v>13.688564999999999</v>
      </c>
      <c r="P411" s="32">
        <f>SUM(P408:P409)</f>
        <v>255.58750000000001</v>
      </c>
      <c r="R411" s="32">
        <f>SUM(R408:R409)</f>
        <v>0</v>
      </c>
      <c r="V411" s="32">
        <f>SUM(V408:V409)</f>
        <v>0</v>
      </c>
    </row>
    <row r="412" spans="1:22" x14ac:dyDescent="0.25">
      <c r="C412" s="5"/>
      <c r="D412" s="4"/>
      <c r="E412" s="4"/>
      <c r="F412" s="4"/>
      <c r="G412" s="5"/>
      <c r="H412" s="5"/>
      <c r="I412" s="5"/>
      <c r="M412" s="5"/>
      <c r="N412" s="5"/>
      <c r="O412" s="5"/>
      <c r="P412" s="5"/>
      <c r="Q412" s="5"/>
      <c r="R412" s="5"/>
      <c r="S412" s="5"/>
      <c r="T412" s="5"/>
      <c r="U412" s="5"/>
      <c r="V412" s="5"/>
    </row>
    <row r="413" spans="1:22" x14ac:dyDescent="0.25">
      <c r="C413" s="5"/>
      <c r="D413" s="4"/>
      <c r="E413" s="4"/>
      <c r="F413" s="4"/>
      <c r="G413" s="5"/>
      <c r="H413" s="5"/>
      <c r="K413" s="14" t="s">
        <v>56</v>
      </c>
      <c r="L413" s="66">
        <f>(T415/G408)*100</f>
        <v>90</v>
      </c>
      <c r="O413" s="5"/>
      <c r="P413" s="5"/>
      <c r="Q413" s="5"/>
      <c r="R413" s="5"/>
      <c r="S413" s="5"/>
    </row>
    <row r="414" spans="1:22" x14ac:dyDescent="0.25">
      <c r="C414" s="5"/>
      <c r="D414" s="4"/>
      <c r="E414" s="4"/>
      <c r="F414" s="4"/>
      <c r="G414" s="5"/>
      <c r="H414" s="5"/>
      <c r="K414" s="7" t="s">
        <v>57</v>
      </c>
      <c r="L414" s="65">
        <f>(S415/(E411)*100)</f>
        <v>96.715514727325754</v>
      </c>
      <c r="R414" s="6" t="s">
        <v>10</v>
      </c>
      <c r="S414" s="6" t="s">
        <v>11</v>
      </c>
      <c r="T414" s="6" t="s">
        <v>0</v>
      </c>
    </row>
    <row r="415" spans="1:22" x14ac:dyDescent="0.25">
      <c r="C415" s="5"/>
      <c r="D415" s="4"/>
      <c r="E415" s="4"/>
      <c r="F415" s="4"/>
      <c r="G415" s="5"/>
      <c r="H415" s="5"/>
      <c r="K415" s="14" t="s">
        <v>58</v>
      </c>
      <c r="L415" s="66">
        <f>(R415/D411)*100</f>
        <v>83.742731487651426</v>
      </c>
      <c r="P415" s="5"/>
      <c r="Q415" s="6" t="s">
        <v>3</v>
      </c>
      <c r="R415" s="11">
        <f>S415*T415</f>
        <v>54.919170000000001</v>
      </c>
      <c r="S415" s="11">
        <v>530.62</v>
      </c>
      <c r="T415" s="31">
        <f>G408*0.9</f>
        <v>0.10349999999999999</v>
      </c>
    </row>
    <row r="416" spans="1:22" ht="17.25" x14ac:dyDescent="0.25">
      <c r="C416" s="5"/>
      <c r="D416" s="4"/>
      <c r="E416" s="4"/>
      <c r="F416" s="4"/>
      <c r="G416" s="5"/>
      <c r="H416" s="5"/>
      <c r="K416" s="7" t="s">
        <v>59</v>
      </c>
      <c r="L416" s="16">
        <f>(D411+I411+L411+P411+R411+V411)/R415</f>
        <v>6.3061743285632321</v>
      </c>
      <c r="O416" s="5"/>
      <c r="P416" s="5"/>
      <c r="S416" s="69"/>
      <c r="T416" s="4"/>
    </row>
    <row r="417" spans="1:22" ht="17.25" x14ac:dyDescent="0.25">
      <c r="C417" s="5"/>
      <c r="D417" s="4"/>
      <c r="E417" s="4"/>
      <c r="F417" s="4"/>
      <c r="G417" s="5"/>
      <c r="H417" s="5"/>
      <c r="I417" s="5"/>
      <c r="K417" s="17" t="s">
        <v>60</v>
      </c>
      <c r="L417" s="18">
        <f>(D411+I411+L411)/R415</f>
        <v>1.6522893554290787</v>
      </c>
      <c r="O417" s="5"/>
      <c r="P417" s="5"/>
      <c r="S417" s="5"/>
    </row>
    <row r="418" spans="1:22" ht="17.25" x14ac:dyDescent="0.25">
      <c r="C418" s="5"/>
      <c r="D418" s="4"/>
      <c r="E418" s="4"/>
      <c r="F418" s="4"/>
      <c r="G418" s="5"/>
      <c r="H418" s="5"/>
      <c r="I418" s="5"/>
      <c r="K418" s="19" t="s">
        <v>61</v>
      </c>
      <c r="L418" s="20">
        <f>(P411+V411)/R415</f>
        <v>4.6538849731341534</v>
      </c>
      <c r="M418" s="5"/>
      <c r="N418" s="5"/>
      <c r="O418" s="5"/>
      <c r="P418" s="5"/>
      <c r="U418" s="5"/>
      <c r="V418" s="5"/>
    </row>
    <row r="419" spans="1:22" x14ac:dyDescent="0.25">
      <c r="C419" s="8"/>
      <c r="D419"/>
      <c r="E419" s="4"/>
      <c r="F419" s="4"/>
      <c r="G419" s="5"/>
      <c r="H419" s="5"/>
      <c r="I419" s="5"/>
      <c r="K419" s="5"/>
      <c r="L419" s="5"/>
      <c r="M419" s="5"/>
      <c r="N419" s="5"/>
      <c r="O419" s="5"/>
      <c r="P419" s="5"/>
      <c r="Q419" s="5"/>
      <c r="R419" s="5"/>
      <c r="S419" s="5"/>
      <c r="T419" s="5"/>
      <c r="U419" s="5"/>
      <c r="V419" s="5"/>
    </row>
    <row r="421" spans="1:22" s="44" customFormat="1" x14ac:dyDescent="0.25">
      <c r="A421" s="43" t="s">
        <v>113</v>
      </c>
      <c r="D421" s="45"/>
      <c r="E421" s="45"/>
      <c r="F421" s="45"/>
    </row>
    <row r="422" spans="1:22" x14ac:dyDescent="0.25">
      <c r="B422" s="5"/>
      <c r="C422" s="8" t="s">
        <v>26</v>
      </c>
    </row>
    <row r="423" spans="1:22" ht="32.25" x14ac:dyDescent="0.25">
      <c r="C423" s="23" t="s">
        <v>13</v>
      </c>
      <c r="D423" s="26" t="s">
        <v>21</v>
      </c>
      <c r="E423" s="26" t="s">
        <v>32</v>
      </c>
      <c r="F423" s="23" t="s">
        <v>12</v>
      </c>
      <c r="G423" s="23" t="s">
        <v>15</v>
      </c>
      <c r="H423" s="24" t="s">
        <v>1</v>
      </c>
      <c r="I423" s="25" t="s">
        <v>25</v>
      </c>
      <c r="J423" s="23" t="s">
        <v>2</v>
      </c>
      <c r="K423" s="26" t="s">
        <v>32</v>
      </c>
      <c r="L423" s="26" t="s">
        <v>22</v>
      </c>
      <c r="M423" s="25" t="s">
        <v>7</v>
      </c>
      <c r="N423" s="25" t="s">
        <v>16</v>
      </c>
      <c r="O423" s="25" t="s">
        <v>17</v>
      </c>
      <c r="P423" s="25" t="s">
        <v>18</v>
      </c>
      <c r="Q423" s="26" t="s">
        <v>9</v>
      </c>
      <c r="R423" s="26" t="s">
        <v>23</v>
      </c>
      <c r="S423" s="25" t="s">
        <v>8</v>
      </c>
      <c r="T423" s="25" t="s">
        <v>19</v>
      </c>
      <c r="U423" s="25" t="s">
        <v>20</v>
      </c>
      <c r="V423" s="25" t="s">
        <v>24</v>
      </c>
    </row>
    <row r="424" spans="1:22" x14ac:dyDescent="0.25">
      <c r="A424" t="s">
        <v>51</v>
      </c>
      <c r="C424" s="121" t="s">
        <v>28</v>
      </c>
      <c r="D424" s="10">
        <f>0.023*E424</f>
        <v>2.8087599999999999</v>
      </c>
      <c r="E424" s="10">
        <v>122.12</v>
      </c>
      <c r="F424" s="10">
        <v>1</v>
      </c>
      <c r="G424" s="12">
        <f>D424/E424</f>
        <v>2.3E-2</v>
      </c>
      <c r="H424" s="9" t="s">
        <v>36</v>
      </c>
      <c r="I424" s="78">
        <f>G424*0.1*249.09</f>
        <v>0.57290699999999994</v>
      </c>
      <c r="J424" s="10" t="s">
        <v>103</v>
      </c>
      <c r="K424" s="10">
        <v>108.21</v>
      </c>
      <c r="L424" s="99">
        <f>(G424*1.1)*K424</f>
        <v>2.7377130000000003</v>
      </c>
      <c r="M424" s="9" t="s">
        <v>30</v>
      </c>
      <c r="N424" s="9">
        <v>28.75</v>
      </c>
      <c r="O424" s="9">
        <v>0.88900000000000001</v>
      </c>
      <c r="P424" s="13">
        <f>N424*O424</f>
        <v>25.55875</v>
      </c>
      <c r="Q424" s="10"/>
      <c r="R424" s="10"/>
      <c r="S424" s="9"/>
      <c r="T424" s="9"/>
      <c r="U424" s="9"/>
      <c r="V424" s="13">
        <f>T424*U424</f>
        <v>0</v>
      </c>
    </row>
    <row r="425" spans="1:22" x14ac:dyDescent="0.25">
      <c r="C425" s="10" t="s">
        <v>34</v>
      </c>
      <c r="D425" s="10">
        <f>E425*G425</f>
        <v>2.984664</v>
      </c>
      <c r="E425" s="10">
        <v>108.14</v>
      </c>
      <c r="F425" s="10">
        <v>1.2</v>
      </c>
      <c r="G425" s="12">
        <f>G424*F425</f>
        <v>2.76E-2</v>
      </c>
      <c r="H425" s="1" t="s">
        <v>102</v>
      </c>
      <c r="I425" s="106">
        <f>(G424*0.1)*180.19</f>
        <v>0.414437</v>
      </c>
      <c r="J425" s="10"/>
      <c r="K425" s="10"/>
      <c r="L425" s="99"/>
      <c r="M425" s="1"/>
      <c r="N425" s="3"/>
      <c r="O425" s="3"/>
      <c r="P425" s="13"/>
      <c r="Q425" s="10"/>
      <c r="R425" s="10"/>
      <c r="S425" s="9"/>
      <c r="T425" s="9"/>
      <c r="U425" s="9"/>
      <c r="V425" s="13">
        <f>T425*U425</f>
        <v>0</v>
      </c>
    </row>
    <row r="426" spans="1:22" x14ac:dyDescent="0.25">
      <c r="C426" s="10"/>
      <c r="D426" s="10"/>
      <c r="E426" s="10"/>
      <c r="F426" s="10"/>
      <c r="G426" s="12"/>
      <c r="H426" s="1" t="s">
        <v>95</v>
      </c>
      <c r="I426" s="106">
        <f>G424*0.1*568.37</f>
        <v>1.3072509999999999</v>
      </c>
      <c r="J426" s="10"/>
      <c r="K426" s="10"/>
      <c r="L426" s="99"/>
      <c r="M426" s="1"/>
      <c r="N426" s="3"/>
      <c r="O426" s="3"/>
      <c r="P426" s="13"/>
      <c r="Q426" s="10"/>
      <c r="R426" s="10"/>
      <c r="S426" s="9"/>
      <c r="T426" s="9"/>
      <c r="U426" s="9"/>
      <c r="V426" s="13"/>
    </row>
    <row r="427" spans="1:22" x14ac:dyDescent="0.25">
      <c r="C427" s="12" t="s">
        <v>4</v>
      </c>
      <c r="D427" s="13">
        <f>SUM(D424:D425)</f>
        <v>5.7934239999999999</v>
      </c>
      <c r="E427" s="13">
        <f>SUM(E424:E425)</f>
        <v>230.26</v>
      </c>
      <c r="F427" s="12"/>
      <c r="G427" s="12">
        <f>SUM(G424:G425)</f>
        <v>5.0599999999999999E-2</v>
      </c>
      <c r="I427" s="118">
        <f>SUM(I424:I426)</f>
        <v>2.2945950000000002</v>
      </c>
      <c r="L427" s="105">
        <f>SUM(L424:L425)</f>
        <v>2.7377130000000003</v>
      </c>
      <c r="P427" s="32">
        <f>SUM(P424:P425)</f>
        <v>25.55875</v>
      </c>
      <c r="R427" s="32">
        <f>SUM(R424:R425)</f>
        <v>0</v>
      </c>
      <c r="V427" s="32">
        <f>SUM(V424:V425)</f>
        <v>0</v>
      </c>
    </row>
    <row r="428" spans="1:22" x14ac:dyDescent="0.25">
      <c r="C428" s="5"/>
      <c r="D428" s="4"/>
      <c r="E428" s="4"/>
      <c r="F428" s="4"/>
      <c r="G428" s="5"/>
      <c r="H428" s="5"/>
      <c r="I428" s="5"/>
      <c r="M428" s="5"/>
      <c r="N428" s="5"/>
      <c r="O428" s="5"/>
      <c r="P428" s="5"/>
      <c r="Q428" s="5"/>
      <c r="R428" s="5"/>
      <c r="S428" s="5"/>
      <c r="T428" s="5"/>
      <c r="U428" s="5"/>
      <c r="V428" s="5"/>
    </row>
    <row r="429" spans="1:22" x14ac:dyDescent="0.25">
      <c r="C429" s="5"/>
      <c r="D429" s="4"/>
      <c r="E429" s="4"/>
      <c r="F429" s="4"/>
      <c r="G429" s="5"/>
      <c r="H429" s="5"/>
      <c r="K429" s="14" t="s">
        <v>56</v>
      </c>
      <c r="L429" s="66">
        <f>(T431/G424)*100</f>
        <v>90</v>
      </c>
      <c r="O429" s="5"/>
      <c r="P429" s="5"/>
      <c r="Q429" s="5"/>
      <c r="R429" s="5"/>
      <c r="S429" s="5"/>
    </row>
    <row r="430" spans="1:22" x14ac:dyDescent="0.25">
      <c r="C430" s="5"/>
      <c r="D430" s="4"/>
      <c r="E430" s="4"/>
      <c r="F430" s="4"/>
      <c r="G430" s="5"/>
      <c r="H430" s="5"/>
      <c r="K430" s="7" t="s">
        <v>57</v>
      </c>
      <c r="L430" s="65">
        <f>(S431/(E427)*100)</f>
        <v>92.178407018153393</v>
      </c>
      <c r="R430" s="6" t="s">
        <v>10</v>
      </c>
      <c r="S430" s="6" t="s">
        <v>11</v>
      </c>
      <c r="T430" s="6" t="s">
        <v>0</v>
      </c>
    </row>
    <row r="431" spans="1:22" x14ac:dyDescent="0.25">
      <c r="C431" s="5"/>
      <c r="D431" s="4"/>
      <c r="E431" s="4"/>
      <c r="F431" s="4"/>
      <c r="G431" s="5"/>
      <c r="H431" s="5"/>
      <c r="K431" s="14" t="s">
        <v>58</v>
      </c>
      <c r="L431" s="66">
        <f>(R431/D427)*100</f>
        <v>75.837276884964751</v>
      </c>
      <c r="P431" s="5"/>
      <c r="Q431" s="6" t="s">
        <v>3</v>
      </c>
      <c r="R431" s="11">
        <f>S431*T431</f>
        <v>4.3935750000000002</v>
      </c>
      <c r="S431" s="11">
        <v>212.25</v>
      </c>
      <c r="T431" s="31">
        <f>G424*0.9</f>
        <v>2.07E-2</v>
      </c>
    </row>
    <row r="432" spans="1:22" ht="17.25" x14ac:dyDescent="0.25">
      <c r="C432" s="5"/>
      <c r="D432" s="4"/>
      <c r="E432" s="4"/>
      <c r="F432" s="4"/>
      <c r="G432" s="5"/>
      <c r="H432" s="5"/>
      <c r="K432" s="7" t="s">
        <v>59</v>
      </c>
      <c r="L432" s="16">
        <f>(D427+I427+L427+P427+R427+V427)/R431</f>
        <v>8.2812930244732357</v>
      </c>
      <c r="O432" s="5"/>
      <c r="P432" s="5"/>
      <c r="S432" s="69"/>
      <c r="T432" s="4"/>
    </row>
    <row r="433" spans="1:22" ht="17.25" x14ac:dyDescent="0.25">
      <c r="C433" s="5"/>
      <c r="D433" s="4"/>
      <c r="E433" s="4"/>
      <c r="F433" s="4"/>
      <c r="G433" s="5"/>
      <c r="H433" s="5"/>
      <c r="I433" s="5"/>
      <c r="K433" s="17" t="s">
        <v>60</v>
      </c>
      <c r="L433" s="18">
        <f>(D427+I427+L427)/R431</f>
        <v>2.4639916241329662</v>
      </c>
      <c r="O433" s="5"/>
      <c r="P433" s="5"/>
      <c r="S433" s="5"/>
    </row>
    <row r="434" spans="1:22" ht="17.25" x14ac:dyDescent="0.25">
      <c r="C434" s="5"/>
      <c r="D434" s="4"/>
      <c r="E434" s="4"/>
      <c r="F434" s="4"/>
      <c r="G434" s="5"/>
      <c r="H434" s="5"/>
      <c r="I434" s="5"/>
      <c r="K434" s="19" t="s">
        <v>61</v>
      </c>
      <c r="L434" s="20">
        <f>(P427+V427)/R431</f>
        <v>5.817301400340269</v>
      </c>
      <c r="M434" s="5"/>
      <c r="N434" s="115" t="s">
        <v>131</v>
      </c>
      <c r="O434" s="17">
        <f>G424/N424*1000</f>
        <v>0.8</v>
      </c>
      <c r="P434" s="5"/>
      <c r="U434" s="5"/>
      <c r="V434" s="5"/>
    </row>
    <row r="435" spans="1:22" x14ac:dyDescent="0.25">
      <c r="C435" s="8"/>
      <c r="D435"/>
      <c r="E435" s="4"/>
      <c r="F435" s="4"/>
      <c r="G435" s="5"/>
      <c r="H435" s="5"/>
      <c r="I435" s="5"/>
      <c r="K435" s="5"/>
      <c r="L435" s="5"/>
      <c r="M435" s="5"/>
      <c r="N435" s="5"/>
      <c r="O435" s="5"/>
      <c r="P435" s="5"/>
      <c r="Q435" s="5"/>
      <c r="R435" s="5"/>
      <c r="S435" s="5"/>
      <c r="T435" s="5"/>
      <c r="U435" s="5"/>
      <c r="V435" s="5"/>
    </row>
    <row r="436" spans="1:22" x14ac:dyDescent="0.25">
      <c r="B436" s="8"/>
      <c r="C436" s="8" t="s">
        <v>26</v>
      </c>
    </row>
    <row r="437" spans="1:22" ht="32.25" x14ac:dyDescent="0.25">
      <c r="C437" s="23" t="s">
        <v>13</v>
      </c>
      <c r="D437" s="26" t="s">
        <v>21</v>
      </c>
      <c r="E437" s="26" t="s">
        <v>32</v>
      </c>
      <c r="F437" s="23" t="s">
        <v>12</v>
      </c>
      <c r="G437" s="23" t="s">
        <v>15</v>
      </c>
      <c r="H437" s="24" t="s">
        <v>1</v>
      </c>
      <c r="I437" s="25" t="s">
        <v>25</v>
      </c>
      <c r="J437" s="23" t="s">
        <v>2</v>
      </c>
      <c r="K437" s="26" t="s">
        <v>32</v>
      </c>
      <c r="L437" s="26" t="s">
        <v>22</v>
      </c>
      <c r="M437" s="25" t="s">
        <v>7</v>
      </c>
      <c r="N437" s="25" t="s">
        <v>16</v>
      </c>
      <c r="O437" s="25" t="s">
        <v>17</v>
      </c>
      <c r="P437" s="25" t="s">
        <v>18</v>
      </c>
      <c r="Q437" s="26" t="s">
        <v>9</v>
      </c>
      <c r="R437" s="26" t="s">
        <v>23</v>
      </c>
      <c r="S437" s="25" t="s">
        <v>8</v>
      </c>
      <c r="T437" s="25" t="s">
        <v>19</v>
      </c>
      <c r="U437" s="25" t="s">
        <v>20</v>
      </c>
      <c r="V437" s="25" t="s">
        <v>24</v>
      </c>
    </row>
    <row r="438" spans="1:22" x14ac:dyDescent="0.25">
      <c r="A438" t="s">
        <v>52</v>
      </c>
      <c r="C438" s="121" t="s">
        <v>33</v>
      </c>
      <c r="D438" s="10">
        <f>0.023*E438</f>
        <v>3.6011099999999998</v>
      </c>
      <c r="E438" s="10">
        <v>156.57</v>
      </c>
      <c r="F438" s="10">
        <v>1</v>
      </c>
      <c r="G438" s="29">
        <f>D438/E438</f>
        <v>2.3E-2</v>
      </c>
      <c r="H438" s="9" t="s">
        <v>36</v>
      </c>
      <c r="I438" s="78">
        <f>G438*0.1*249.09</f>
        <v>0.57290699999999994</v>
      </c>
      <c r="J438" s="10" t="s">
        <v>103</v>
      </c>
      <c r="K438" s="10">
        <v>108.21</v>
      </c>
      <c r="L438" s="99">
        <f>(G438*1.1)*K438</f>
        <v>2.7377130000000003</v>
      </c>
      <c r="M438" s="9" t="s">
        <v>30</v>
      </c>
      <c r="N438" s="9">
        <v>28.75</v>
      </c>
      <c r="O438" s="9">
        <v>0.88900000000000001</v>
      </c>
      <c r="P438" s="13">
        <f>N438*O438</f>
        <v>25.55875</v>
      </c>
      <c r="Q438" s="10"/>
      <c r="R438" s="10"/>
      <c r="S438" s="9"/>
      <c r="T438" s="9"/>
      <c r="U438" s="9"/>
      <c r="V438" s="13">
        <f>T438*U438</f>
        <v>0</v>
      </c>
    </row>
    <row r="439" spans="1:22" x14ac:dyDescent="0.25">
      <c r="C439" s="10" t="s">
        <v>34</v>
      </c>
      <c r="D439" s="10">
        <f>E439*G439</f>
        <v>2.984664</v>
      </c>
      <c r="E439" s="10">
        <v>108.14</v>
      </c>
      <c r="F439" s="10">
        <v>1.2</v>
      </c>
      <c r="G439" s="29">
        <f>G438*F439</f>
        <v>2.76E-2</v>
      </c>
      <c r="H439" s="1" t="s">
        <v>102</v>
      </c>
      <c r="I439" s="106">
        <f>(G438*0.1)*180.19</f>
        <v>0.414437</v>
      </c>
      <c r="J439" s="10"/>
      <c r="K439" s="10"/>
      <c r="L439" s="99"/>
      <c r="M439" s="1"/>
      <c r="N439" s="3"/>
      <c r="O439" s="3"/>
      <c r="P439" s="13"/>
      <c r="Q439" s="10"/>
      <c r="R439" s="10"/>
      <c r="S439" s="9"/>
      <c r="T439" s="9"/>
      <c r="U439" s="9"/>
      <c r="V439" s="13">
        <f>T439*U439</f>
        <v>0</v>
      </c>
    </row>
    <row r="440" spans="1:22" x14ac:dyDescent="0.25">
      <c r="C440" s="10"/>
      <c r="D440" s="10"/>
      <c r="E440" s="10"/>
      <c r="F440" s="10"/>
      <c r="G440" s="29"/>
      <c r="H440" s="1" t="s">
        <v>95</v>
      </c>
      <c r="I440" s="106">
        <f>G438*0.1*568.37</f>
        <v>1.3072509999999999</v>
      </c>
      <c r="J440" s="10"/>
      <c r="K440" s="10"/>
      <c r="L440" s="99"/>
      <c r="M440" s="1"/>
      <c r="N440" s="3"/>
      <c r="O440" s="3"/>
      <c r="P440" s="13"/>
      <c r="Q440" s="10"/>
      <c r="R440" s="10"/>
      <c r="S440" s="9"/>
      <c r="T440" s="9"/>
      <c r="U440" s="9"/>
      <c r="V440" s="13"/>
    </row>
    <row r="441" spans="1:22" x14ac:dyDescent="0.25">
      <c r="C441" s="12" t="s">
        <v>4</v>
      </c>
      <c r="D441" s="13">
        <f>SUM(D438:D439)</f>
        <v>6.5857739999999998</v>
      </c>
      <c r="E441" s="13">
        <f>SUM(E438:E439)</f>
        <v>264.70999999999998</v>
      </c>
      <c r="F441" s="12"/>
      <c r="G441" s="29">
        <f>SUM(G438:G439)</f>
        <v>5.0599999999999999E-2</v>
      </c>
      <c r="I441" s="118">
        <f>SUM(I438:I440)</f>
        <v>2.2945950000000002</v>
      </c>
      <c r="L441" s="105">
        <f>SUM(L438:L439)</f>
        <v>2.7377130000000003</v>
      </c>
      <c r="P441" s="32">
        <f>SUM(P438:P439)</f>
        <v>25.55875</v>
      </c>
      <c r="R441" s="32">
        <f>SUM(R438:R439)</f>
        <v>0</v>
      </c>
      <c r="V441" s="32">
        <f>SUM(V438:V439)</f>
        <v>0</v>
      </c>
    </row>
    <row r="442" spans="1:22" x14ac:dyDescent="0.25">
      <c r="C442" s="5"/>
      <c r="D442" s="4"/>
      <c r="E442" s="4"/>
      <c r="F442" s="4"/>
      <c r="G442" s="5"/>
      <c r="H442" s="5"/>
      <c r="I442" s="5"/>
      <c r="M442" s="5"/>
      <c r="N442" s="5"/>
      <c r="O442" s="5"/>
      <c r="P442" s="5"/>
      <c r="Q442" s="5"/>
      <c r="R442" s="5"/>
      <c r="S442" s="5"/>
      <c r="T442" s="5"/>
      <c r="U442" s="5"/>
      <c r="V442" s="5"/>
    </row>
    <row r="443" spans="1:22" x14ac:dyDescent="0.25">
      <c r="B443" s="5"/>
      <c r="C443" s="5"/>
      <c r="D443" s="4"/>
      <c r="E443" s="4"/>
      <c r="F443" s="4"/>
      <c r="G443" s="5"/>
      <c r="H443" s="5"/>
      <c r="K443" s="14" t="s">
        <v>56</v>
      </c>
      <c r="L443" s="66">
        <f>(T445/G438)*100</f>
        <v>90</v>
      </c>
      <c r="O443" s="5"/>
      <c r="P443" s="5"/>
      <c r="Q443" s="5"/>
      <c r="R443" s="5"/>
      <c r="S443" s="5"/>
    </row>
    <row r="444" spans="1:22" x14ac:dyDescent="0.25">
      <c r="B444" s="5"/>
      <c r="C444" s="5"/>
      <c r="D444" s="4"/>
      <c r="E444" s="4"/>
      <c r="F444" s="4"/>
      <c r="G444" s="5"/>
      <c r="H444" s="5"/>
      <c r="K444" s="7" t="s">
        <v>57</v>
      </c>
      <c r="L444" s="65">
        <f>(S445/(E441)*100)</f>
        <v>93.19255033810586</v>
      </c>
      <c r="R444" s="6" t="s">
        <v>10</v>
      </c>
      <c r="S444" s="6" t="s">
        <v>11</v>
      </c>
      <c r="T444" s="6" t="s">
        <v>0</v>
      </c>
    </row>
    <row r="445" spans="1:22" x14ac:dyDescent="0.25">
      <c r="B445" s="5"/>
      <c r="C445" s="5"/>
      <c r="D445" s="4"/>
      <c r="E445" s="4"/>
      <c r="F445" s="4"/>
      <c r="G445" s="5"/>
      <c r="H445" s="5"/>
      <c r="K445" s="14" t="s">
        <v>58</v>
      </c>
      <c r="L445" s="66">
        <f>(R445/D441)*100</f>
        <v>77.538084361838116</v>
      </c>
      <c r="P445" s="5"/>
      <c r="Q445" s="6" t="s">
        <v>3</v>
      </c>
      <c r="R445" s="11">
        <f>S445*T445</f>
        <v>5.1064829999999999</v>
      </c>
      <c r="S445" s="11">
        <v>246.69</v>
      </c>
      <c r="T445" s="31">
        <f>G438*0.9</f>
        <v>2.07E-2</v>
      </c>
    </row>
    <row r="446" spans="1:22" ht="17.25" x14ac:dyDescent="0.25">
      <c r="B446" s="5"/>
      <c r="C446" s="5"/>
      <c r="D446" s="4"/>
      <c r="E446" s="4"/>
      <c r="F446" s="4"/>
      <c r="G446" s="5"/>
      <c r="H446" s="5"/>
      <c r="K446" s="7" t="s">
        <v>59</v>
      </c>
      <c r="L446" s="16">
        <f>(D441+I441+L441+P441+R441+V441)/R445</f>
        <v>7.2803203300588697</v>
      </c>
      <c r="O446" s="5"/>
      <c r="P446" s="5"/>
      <c r="S446" s="69"/>
      <c r="T446" s="4"/>
    </row>
    <row r="447" spans="1:22" ht="17.25" x14ac:dyDescent="0.25">
      <c r="B447" s="5"/>
      <c r="C447" s="5"/>
      <c r="D447" s="4"/>
      <c r="E447" s="4"/>
      <c r="F447" s="4"/>
      <c r="G447" s="5"/>
      <c r="H447" s="5"/>
      <c r="I447" s="5"/>
      <c r="K447" s="17" t="s">
        <v>60</v>
      </c>
      <c r="L447" s="18">
        <f>(D441+I441+L441)/R445</f>
        <v>2.2751631602415991</v>
      </c>
      <c r="O447" s="5"/>
      <c r="P447" s="5"/>
      <c r="S447" s="5"/>
    </row>
    <row r="448" spans="1:22" ht="17.25" x14ac:dyDescent="0.25">
      <c r="B448" s="5"/>
      <c r="C448" s="5"/>
      <c r="D448" s="4"/>
      <c r="E448" s="4"/>
      <c r="F448" s="4"/>
      <c r="G448" s="5"/>
      <c r="H448" s="5"/>
      <c r="I448" s="5"/>
      <c r="K448" s="19" t="s">
        <v>61</v>
      </c>
      <c r="L448" s="20">
        <f>(P441+V441)/R445</f>
        <v>5.0051571698172692</v>
      </c>
      <c r="M448" s="5"/>
      <c r="N448" s="5"/>
      <c r="O448" s="5"/>
      <c r="P448" s="5"/>
      <c r="U448" s="5"/>
      <c r="V448" s="5"/>
    </row>
    <row r="449" spans="1:22" x14ac:dyDescent="0.25">
      <c r="B449" s="5"/>
      <c r="C449" s="8"/>
      <c r="D449"/>
      <c r="E449" s="4"/>
      <c r="F449" s="4"/>
      <c r="G449" s="5"/>
      <c r="H449" s="5"/>
      <c r="I449" s="5"/>
      <c r="K449" s="5"/>
      <c r="L449" s="5"/>
      <c r="M449" s="5"/>
      <c r="N449" s="5"/>
      <c r="O449" s="5"/>
      <c r="P449" s="5"/>
      <c r="Q449" s="5"/>
      <c r="R449" s="5"/>
      <c r="S449" s="5"/>
      <c r="T449" s="5"/>
      <c r="U449" s="5"/>
      <c r="V449" s="5"/>
    </row>
    <row r="450" spans="1:22" s="39" customFormat="1" x14ac:dyDescent="0.25">
      <c r="A450"/>
      <c r="B450" s="5"/>
      <c r="C450" s="8" t="s">
        <v>26</v>
      </c>
      <c r="D450" s="69"/>
      <c r="E450" s="69"/>
      <c r="F450" s="69"/>
      <c r="G450"/>
      <c r="H450"/>
      <c r="I450"/>
      <c r="J450"/>
      <c r="K450"/>
      <c r="L450"/>
      <c r="M450"/>
      <c r="N450"/>
      <c r="O450"/>
      <c r="P450"/>
      <c r="Q450"/>
      <c r="R450"/>
      <c r="S450"/>
      <c r="T450"/>
      <c r="U450"/>
      <c r="V450"/>
    </row>
    <row r="451" spans="1:22" ht="32.25" x14ac:dyDescent="0.25">
      <c r="C451" s="23" t="s">
        <v>13</v>
      </c>
      <c r="D451" s="26" t="s">
        <v>21</v>
      </c>
      <c r="E451" s="26" t="s">
        <v>32</v>
      </c>
      <c r="F451" s="23" t="s">
        <v>12</v>
      </c>
      <c r="G451" s="23" t="s">
        <v>15</v>
      </c>
      <c r="H451" s="24" t="s">
        <v>1</v>
      </c>
      <c r="I451" s="25" t="s">
        <v>25</v>
      </c>
      <c r="J451" s="23" t="s">
        <v>2</v>
      </c>
      <c r="K451" s="26" t="s">
        <v>32</v>
      </c>
      <c r="L451" s="26" t="s">
        <v>22</v>
      </c>
      <c r="M451" s="25" t="s">
        <v>7</v>
      </c>
      <c r="N451" s="25" t="s">
        <v>16</v>
      </c>
      <c r="O451" s="25" t="s">
        <v>17</v>
      </c>
      <c r="P451" s="25" t="s">
        <v>18</v>
      </c>
      <c r="Q451" s="26" t="s">
        <v>9</v>
      </c>
      <c r="R451" s="26" t="s">
        <v>23</v>
      </c>
      <c r="S451" s="25" t="s">
        <v>8</v>
      </c>
      <c r="T451" s="25" t="s">
        <v>19</v>
      </c>
      <c r="U451" s="25" t="s">
        <v>20</v>
      </c>
      <c r="V451" s="25" t="s">
        <v>24</v>
      </c>
    </row>
    <row r="452" spans="1:22" x14ac:dyDescent="0.25">
      <c r="A452" t="s">
        <v>53</v>
      </c>
      <c r="C452" s="121" t="s">
        <v>35</v>
      </c>
      <c r="D452" s="10">
        <f>0.023*E452</f>
        <v>4.8799099999999997</v>
      </c>
      <c r="E452" s="10">
        <v>212.17</v>
      </c>
      <c r="F452" s="10">
        <v>1</v>
      </c>
      <c r="G452" s="29">
        <f>D452/E452</f>
        <v>2.3E-2</v>
      </c>
      <c r="H452" s="9" t="s">
        <v>36</v>
      </c>
      <c r="I452" s="78">
        <f>G452*0.1*249.09</f>
        <v>0.57290699999999994</v>
      </c>
      <c r="J452" s="10" t="s">
        <v>103</v>
      </c>
      <c r="K452" s="10">
        <v>108.21</v>
      </c>
      <c r="L452" s="99">
        <f>(G452*1.1)*K452</f>
        <v>2.7377130000000003</v>
      </c>
      <c r="M452" s="9" t="s">
        <v>30</v>
      </c>
      <c r="N452" s="9">
        <v>28.75</v>
      </c>
      <c r="O452" s="9">
        <v>0.88900000000000001</v>
      </c>
      <c r="P452" s="13">
        <f>N452*O452</f>
        <v>25.55875</v>
      </c>
      <c r="Q452" s="10"/>
      <c r="R452" s="10"/>
      <c r="S452" s="9"/>
      <c r="T452" s="9"/>
      <c r="U452" s="9"/>
      <c r="V452" s="13">
        <f>T452*U452</f>
        <v>0</v>
      </c>
    </row>
    <row r="453" spans="1:22" x14ac:dyDescent="0.25">
      <c r="C453" s="10" t="s">
        <v>34</v>
      </c>
      <c r="D453" s="10">
        <f>E453*G453</f>
        <v>2.984664</v>
      </c>
      <c r="E453" s="10">
        <v>108.14</v>
      </c>
      <c r="F453" s="10">
        <v>1.2</v>
      </c>
      <c r="G453" s="29">
        <f>G452*F453</f>
        <v>2.76E-2</v>
      </c>
      <c r="H453" s="1" t="s">
        <v>102</v>
      </c>
      <c r="I453" s="106">
        <f>(G452*0.1)*180.19</f>
        <v>0.414437</v>
      </c>
      <c r="J453" s="10"/>
      <c r="K453" s="10"/>
      <c r="L453" s="99"/>
      <c r="M453" s="1"/>
      <c r="N453" s="3"/>
      <c r="O453" s="3"/>
      <c r="P453" s="13"/>
      <c r="Q453" s="10"/>
      <c r="R453" s="10"/>
      <c r="S453" s="9"/>
      <c r="T453" s="9"/>
      <c r="U453" s="9"/>
      <c r="V453" s="13">
        <f>T453*U453</f>
        <v>0</v>
      </c>
    </row>
    <row r="454" spans="1:22" x14ac:dyDescent="0.25">
      <c r="C454" s="10"/>
      <c r="D454" s="10"/>
      <c r="E454" s="10"/>
      <c r="F454" s="10"/>
      <c r="G454" s="29"/>
      <c r="H454" s="1" t="s">
        <v>95</v>
      </c>
      <c r="I454" s="106">
        <f>G452*0.1*568.37</f>
        <v>1.3072509999999999</v>
      </c>
      <c r="J454" s="10"/>
      <c r="K454" s="10"/>
      <c r="L454" s="99"/>
      <c r="M454" s="1"/>
      <c r="N454" s="3"/>
      <c r="O454" s="3"/>
      <c r="P454" s="13"/>
      <c r="Q454" s="10"/>
      <c r="R454" s="10"/>
      <c r="S454" s="9"/>
      <c r="T454" s="9"/>
      <c r="U454" s="9"/>
      <c r="V454" s="13"/>
    </row>
    <row r="455" spans="1:22" x14ac:dyDescent="0.25">
      <c r="C455" s="12" t="s">
        <v>4</v>
      </c>
      <c r="D455" s="13">
        <f>SUM(D452:D453)</f>
        <v>7.8645739999999993</v>
      </c>
      <c r="E455" s="13">
        <f>SUM(E452:E453)</f>
        <v>320.31</v>
      </c>
      <c r="F455" s="12"/>
      <c r="G455" s="29">
        <f>SUM(G452:G453)</f>
        <v>5.0599999999999999E-2</v>
      </c>
      <c r="I455" s="118">
        <f>SUM(I452:I454)</f>
        <v>2.2945950000000002</v>
      </c>
      <c r="L455" s="105">
        <f>SUM(L452:L453)</f>
        <v>2.7377130000000003</v>
      </c>
      <c r="P455" s="32">
        <f>SUM(P452:P453)</f>
        <v>25.55875</v>
      </c>
      <c r="R455" s="32">
        <f>SUM(R452:R453)</f>
        <v>0</v>
      </c>
      <c r="V455" s="32">
        <f>SUM(V452:V453)</f>
        <v>0</v>
      </c>
    </row>
    <row r="456" spans="1:22" x14ac:dyDescent="0.25">
      <c r="C456" s="5"/>
      <c r="D456" s="4"/>
      <c r="E456" s="4"/>
      <c r="F456" s="4"/>
      <c r="G456" s="5"/>
      <c r="H456" s="5"/>
      <c r="I456" s="5"/>
      <c r="M456" s="5"/>
      <c r="N456" s="5"/>
      <c r="O456" s="5"/>
      <c r="P456" s="5"/>
      <c r="Q456" s="5"/>
      <c r="R456" s="5"/>
      <c r="S456" s="5"/>
      <c r="T456" s="5"/>
      <c r="U456" s="5"/>
      <c r="V456" s="5"/>
    </row>
    <row r="457" spans="1:22" x14ac:dyDescent="0.25">
      <c r="C457" s="5"/>
      <c r="D457" s="4"/>
      <c r="E457" s="4"/>
      <c r="F457" s="4"/>
      <c r="G457" s="5"/>
      <c r="H457" s="5"/>
      <c r="K457" s="14" t="s">
        <v>56</v>
      </c>
      <c r="L457" s="66">
        <f>(T459/G452)*100</f>
        <v>90</v>
      </c>
      <c r="O457" s="5"/>
      <c r="P457" s="5"/>
      <c r="Q457" s="5"/>
      <c r="R457" s="5"/>
      <c r="S457" s="5"/>
    </row>
    <row r="458" spans="1:22" x14ac:dyDescent="0.25">
      <c r="C458" s="5"/>
      <c r="D458" s="4"/>
      <c r="E458" s="4"/>
      <c r="F458" s="4"/>
      <c r="G458" s="5"/>
      <c r="H458" s="5"/>
      <c r="K458" s="7" t="s">
        <v>57</v>
      </c>
      <c r="L458" s="65">
        <f>(S459/(E455)*100)</f>
        <v>94.358590115825294</v>
      </c>
      <c r="R458" s="6" t="s">
        <v>10</v>
      </c>
      <c r="S458" s="6" t="s">
        <v>11</v>
      </c>
      <c r="T458" s="6" t="s">
        <v>0</v>
      </c>
    </row>
    <row r="459" spans="1:22" x14ac:dyDescent="0.25">
      <c r="C459" s="5"/>
      <c r="D459" s="4"/>
      <c r="E459" s="4"/>
      <c r="F459" s="4"/>
      <c r="G459" s="5"/>
      <c r="H459" s="5"/>
      <c r="K459" s="14" t="s">
        <v>58</v>
      </c>
      <c r="L459" s="66">
        <f>(R459/D455)*100</f>
        <v>79.551263679380483</v>
      </c>
      <c r="P459" s="5"/>
      <c r="Q459" s="6" t="s">
        <v>3</v>
      </c>
      <c r="R459" s="11">
        <f>S459*T459</f>
        <v>6.2563680000000002</v>
      </c>
      <c r="S459" s="11">
        <v>302.24</v>
      </c>
      <c r="T459" s="31">
        <f>G452*0.9</f>
        <v>2.07E-2</v>
      </c>
    </row>
    <row r="460" spans="1:22" ht="17.25" x14ac:dyDescent="0.25">
      <c r="C460" s="5"/>
      <c r="D460" s="4"/>
      <c r="E460" s="4"/>
      <c r="F460" s="4"/>
      <c r="G460" s="5"/>
      <c r="H460" s="5"/>
      <c r="K460" s="7" t="s">
        <v>59</v>
      </c>
      <c r="L460" s="16">
        <f>(D455+I455+L455+P455+R455+V455)/R459</f>
        <v>6.1466384330333499</v>
      </c>
      <c r="O460" s="5"/>
      <c r="P460" s="5"/>
      <c r="S460" s="69"/>
      <c r="T460" s="4"/>
    </row>
    <row r="461" spans="1:22" ht="17.25" x14ac:dyDescent="0.25">
      <c r="C461" s="5"/>
      <c r="D461" s="4"/>
      <c r="E461" s="4"/>
      <c r="F461" s="4"/>
      <c r="G461" s="5"/>
      <c r="H461" s="5"/>
      <c r="I461" s="5"/>
      <c r="K461" s="17" t="s">
        <v>60</v>
      </c>
      <c r="L461" s="18">
        <f>(D455+I455+L455)/R459</f>
        <v>2.0614007999529438</v>
      </c>
      <c r="O461" s="5"/>
      <c r="P461" s="5"/>
      <c r="S461" s="5"/>
    </row>
    <row r="462" spans="1:22" ht="17.25" x14ac:dyDescent="0.25">
      <c r="C462" s="5"/>
      <c r="D462" s="4"/>
      <c r="E462" s="4"/>
      <c r="F462" s="4"/>
      <c r="G462" s="5"/>
      <c r="H462" s="5"/>
      <c r="I462" s="5"/>
      <c r="K462" s="19" t="s">
        <v>61</v>
      </c>
      <c r="L462" s="20">
        <f>(P455+V455)/R459</f>
        <v>4.085237633080407</v>
      </c>
      <c r="M462" s="5"/>
      <c r="N462" s="5"/>
      <c r="O462" s="5"/>
      <c r="P462" s="5"/>
      <c r="U462" s="5"/>
      <c r="V462" s="5"/>
    </row>
    <row r="463" spans="1:22" x14ac:dyDescent="0.25">
      <c r="C463" s="8"/>
      <c r="D463"/>
      <c r="E463" s="4"/>
      <c r="F463" s="4"/>
      <c r="G463" s="5"/>
      <c r="H463" s="5"/>
      <c r="I463" s="5"/>
      <c r="K463" s="5"/>
      <c r="L463" s="5"/>
      <c r="M463" s="5"/>
      <c r="N463" s="5"/>
      <c r="O463" s="5"/>
      <c r="P463" s="5"/>
      <c r="Q463" s="5"/>
      <c r="R463" s="5"/>
      <c r="S463" s="5"/>
      <c r="T463" s="5"/>
      <c r="U463" s="5"/>
      <c r="V463" s="5"/>
    </row>
    <row r="464" spans="1:22" s="39" customFormat="1" x14ac:dyDescent="0.25">
      <c r="A464"/>
      <c r="B464" s="5"/>
      <c r="C464" s="8" t="s">
        <v>26</v>
      </c>
      <c r="D464" s="69"/>
      <c r="E464" s="69"/>
      <c r="F464" s="69"/>
      <c r="G464"/>
      <c r="H464"/>
      <c r="I464"/>
      <c r="J464"/>
      <c r="K464"/>
      <c r="L464"/>
      <c r="M464"/>
      <c r="N464"/>
      <c r="O464"/>
      <c r="P464"/>
      <c r="Q464"/>
      <c r="R464"/>
      <c r="S464"/>
      <c r="T464"/>
      <c r="U464"/>
      <c r="V464"/>
    </row>
    <row r="465" spans="1:22" ht="32.25" x14ac:dyDescent="0.25">
      <c r="C465" s="23" t="s">
        <v>13</v>
      </c>
      <c r="D465" s="26" t="s">
        <v>21</v>
      </c>
      <c r="E465" s="26" t="s">
        <v>32</v>
      </c>
      <c r="F465" s="23" t="s">
        <v>12</v>
      </c>
      <c r="G465" s="23" t="s">
        <v>15</v>
      </c>
      <c r="H465" s="24" t="s">
        <v>1</v>
      </c>
      <c r="I465" s="25" t="s">
        <v>25</v>
      </c>
      <c r="J465" s="23" t="s">
        <v>2</v>
      </c>
      <c r="K465" s="26" t="s">
        <v>32</v>
      </c>
      <c r="L465" s="26" t="s">
        <v>22</v>
      </c>
      <c r="M465" s="25" t="s">
        <v>7</v>
      </c>
      <c r="N465" s="25" t="s">
        <v>16</v>
      </c>
      <c r="O465" s="25" t="s">
        <v>17</v>
      </c>
      <c r="P465" s="25" t="s">
        <v>18</v>
      </c>
      <c r="Q465" s="26" t="s">
        <v>9</v>
      </c>
      <c r="R465" s="26" t="s">
        <v>23</v>
      </c>
      <c r="S465" s="25" t="s">
        <v>8</v>
      </c>
      <c r="T465" s="25" t="s">
        <v>19</v>
      </c>
      <c r="U465" s="25" t="s">
        <v>20</v>
      </c>
      <c r="V465" s="25" t="s">
        <v>24</v>
      </c>
    </row>
    <row r="466" spans="1:22" ht="30" x14ac:dyDescent="0.25">
      <c r="A466" t="s">
        <v>54</v>
      </c>
      <c r="C466" s="123" t="s">
        <v>132</v>
      </c>
      <c r="D466" s="10">
        <f>0.023*E466</f>
        <v>7.1477099999999991</v>
      </c>
      <c r="E466" s="10">
        <v>310.77</v>
      </c>
      <c r="F466" s="10">
        <v>1</v>
      </c>
      <c r="G466" s="29">
        <f>D466/E466</f>
        <v>2.3E-2</v>
      </c>
      <c r="H466" s="9" t="s">
        <v>36</v>
      </c>
      <c r="I466" s="78">
        <f>G466*0.1*249.09</f>
        <v>0.57290699999999994</v>
      </c>
      <c r="J466" s="10" t="s">
        <v>103</v>
      </c>
      <c r="K466" s="10">
        <v>108.21</v>
      </c>
      <c r="L466" s="99">
        <f>(G466*1.1)*K466</f>
        <v>2.7377130000000003</v>
      </c>
      <c r="M466" s="9" t="s">
        <v>30</v>
      </c>
      <c r="N466" s="9">
        <v>28.75</v>
      </c>
      <c r="O466" s="9">
        <v>0.88900000000000001</v>
      </c>
      <c r="P466" s="13">
        <f>N466*O466</f>
        <v>25.55875</v>
      </c>
      <c r="Q466" s="10"/>
      <c r="R466" s="10"/>
      <c r="S466" s="9"/>
      <c r="T466" s="9"/>
      <c r="U466" s="9"/>
      <c r="V466" s="13">
        <f>T466*U466</f>
        <v>0</v>
      </c>
    </row>
    <row r="467" spans="1:22" x14ac:dyDescent="0.25">
      <c r="C467" s="10" t="s">
        <v>34</v>
      </c>
      <c r="D467" s="10">
        <f>E467*G467</f>
        <v>2.984664</v>
      </c>
      <c r="E467" s="10">
        <v>108.14</v>
      </c>
      <c r="F467" s="10">
        <v>1.2</v>
      </c>
      <c r="G467" s="29">
        <f>G466*F467</f>
        <v>2.76E-2</v>
      </c>
      <c r="H467" s="1" t="s">
        <v>102</v>
      </c>
      <c r="I467" s="106">
        <f>(G466*0.1)*180.19</f>
        <v>0.414437</v>
      </c>
      <c r="J467" s="10"/>
      <c r="K467" s="10"/>
      <c r="L467" s="99"/>
      <c r="M467" s="1"/>
      <c r="N467" s="3"/>
      <c r="O467" s="3"/>
      <c r="P467" s="13"/>
      <c r="Q467" s="10"/>
      <c r="R467" s="10"/>
      <c r="S467" s="9"/>
      <c r="T467" s="9"/>
      <c r="U467" s="9"/>
      <c r="V467" s="13">
        <f>T467*U467</f>
        <v>0</v>
      </c>
    </row>
    <row r="468" spans="1:22" x14ac:dyDescent="0.25">
      <c r="C468" s="10"/>
      <c r="D468" s="10"/>
      <c r="E468" s="10"/>
      <c r="F468" s="10"/>
      <c r="G468" s="29"/>
      <c r="H468" s="1" t="s">
        <v>95</v>
      </c>
      <c r="I468" s="106">
        <f>G466*0.1*568.37</f>
        <v>1.3072509999999999</v>
      </c>
      <c r="J468" s="10"/>
      <c r="K468" s="10"/>
      <c r="L468" s="99"/>
      <c r="M468" s="1"/>
      <c r="N468" s="3"/>
      <c r="O468" s="3"/>
      <c r="P468" s="13"/>
      <c r="Q468" s="10"/>
      <c r="R468" s="10"/>
      <c r="S468" s="9"/>
      <c r="T468" s="9"/>
      <c r="U468" s="9"/>
      <c r="V468" s="13"/>
    </row>
    <row r="469" spans="1:22" x14ac:dyDescent="0.25">
      <c r="C469" s="12" t="s">
        <v>4</v>
      </c>
      <c r="D469" s="13">
        <f>SUM(D466:D467)</f>
        <v>10.132373999999999</v>
      </c>
      <c r="E469" s="13">
        <f>SUM(E466:E467)</f>
        <v>418.90999999999997</v>
      </c>
      <c r="F469" s="12"/>
      <c r="G469" s="29">
        <f>SUM(G466:G467)</f>
        <v>5.0599999999999999E-2</v>
      </c>
      <c r="I469" s="118">
        <f>SUM(I466:I468)</f>
        <v>2.2945950000000002</v>
      </c>
      <c r="L469" s="105">
        <f>SUM(L466:L467)</f>
        <v>2.7377130000000003</v>
      </c>
      <c r="P469" s="32">
        <f>SUM(P466:P467)</f>
        <v>25.55875</v>
      </c>
      <c r="R469" s="32">
        <f>SUM(R466:R467)</f>
        <v>0</v>
      </c>
      <c r="V469" s="32">
        <f>SUM(V466:V467)</f>
        <v>0</v>
      </c>
    </row>
    <row r="470" spans="1:22" x14ac:dyDescent="0.25">
      <c r="C470" s="5"/>
      <c r="D470" s="4"/>
      <c r="E470" s="4"/>
      <c r="F470" s="4"/>
      <c r="G470" s="5"/>
      <c r="H470" s="5"/>
      <c r="I470" s="5"/>
      <c r="M470" s="5"/>
      <c r="N470" s="5"/>
      <c r="O470" s="5"/>
      <c r="P470" s="5"/>
      <c r="Q470" s="5"/>
      <c r="R470" s="5"/>
      <c r="S470" s="5"/>
      <c r="T470" s="5"/>
      <c r="U470" s="5"/>
      <c r="V470" s="5"/>
    </row>
    <row r="471" spans="1:22" x14ac:dyDescent="0.25">
      <c r="C471" s="5"/>
      <c r="D471" s="4"/>
      <c r="E471" s="4"/>
      <c r="F471" s="4"/>
      <c r="G471" s="5"/>
      <c r="H471" s="5"/>
      <c r="K471" s="14" t="s">
        <v>56</v>
      </c>
      <c r="L471" s="66">
        <f>(T473/G466)*100</f>
        <v>90</v>
      </c>
      <c r="O471" s="5"/>
      <c r="P471" s="5"/>
      <c r="Q471" s="5"/>
      <c r="R471" s="5"/>
      <c r="S471" s="5"/>
    </row>
    <row r="472" spans="1:22" x14ac:dyDescent="0.25">
      <c r="C472" s="5"/>
      <c r="D472" s="4"/>
      <c r="E472" s="4"/>
      <c r="F472" s="4"/>
      <c r="G472" s="5"/>
      <c r="H472" s="5"/>
      <c r="K472" s="7" t="s">
        <v>57</v>
      </c>
      <c r="L472" s="65">
        <f>(S473/(E469)*100)</f>
        <v>95.700747177197968</v>
      </c>
      <c r="R472" s="6" t="s">
        <v>10</v>
      </c>
      <c r="S472" s="6" t="s">
        <v>11</v>
      </c>
      <c r="T472" s="6" t="s">
        <v>0</v>
      </c>
    </row>
    <row r="473" spans="1:22" x14ac:dyDescent="0.25">
      <c r="C473" s="5"/>
      <c r="D473" s="4"/>
      <c r="E473" s="4"/>
      <c r="F473" s="4"/>
      <c r="G473" s="5"/>
      <c r="H473" s="5"/>
      <c r="K473" s="14" t="s">
        <v>58</v>
      </c>
      <c r="L473" s="66">
        <f>(R473/D469)*100</f>
        <v>81.902128760742556</v>
      </c>
      <c r="P473" s="5"/>
      <c r="Q473" s="6" t="s">
        <v>3</v>
      </c>
      <c r="R473" s="11">
        <f>S473*T473</f>
        <v>8.2986299999999993</v>
      </c>
      <c r="S473" s="11">
        <v>400.9</v>
      </c>
      <c r="T473" s="31">
        <f>G466*0.9</f>
        <v>2.07E-2</v>
      </c>
    </row>
    <row r="474" spans="1:22" ht="17.25" x14ac:dyDescent="0.25">
      <c r="C474" s="5"/>
      <c r="D474" s="4"/>
      <c r="E474" s="4"/>
      <c r="F474" s="4"/>
      <c r="G474" s="5"/>
      <c r="H474" s="5"/>
      <c r="K474" s="7" t="s">
        <v>59</v>
      </c>
      <c r="L474" s="16">
        <f>(D469+I469+L469+P469+R469+V469)/R473</f>
        <v>4.9072475818297727</v>
      </c>
      <c r="O474" s="5"/>
      <c r="P474" s="5"/>
      <c r="S474" s="69"/>
      <c r="T474" s="4"/>
    </row>
    <row r="475" spans="1:22" ht="17.25" x14ac:dyDescent="0.25">
      <c r="C475" s="5"/>
      <c r="D475" s="4"/>
      <c r="E475" s="4"/>
      <c r="F475" s="4"/>
      <c r="G475" s="5"/>
      <c r="H475" s="5"/>
      <c r="I475" s="5"/>
      <c r="K475" s="17" t="s">
        <v>60</v>
      </c>
      <c r="L475" s="18">
        <f>(D469+I469+L469)/R473</f>
        <v>1.8273717469028021</v>
      </c>
      <c r="O475" s="5"/>
      <c r="P475" s="5"/>
      <c r="S475" s="5"/>
    </row>
    <row r="476" spans="1:22" ht="17.25" x14ac:dyDescent="0.25">
      <c r="C476" s="5"/>
      <c r="D476" s="4"/>
      <c r="E476" s="4"/>
      <c r="F476" s="4"/>
      <c r="G476" s="5"/>
      <c r="H476" s="5"/>
      <c r="I476" s="5"/>
      <c r="K476" s="19" t="s">
        <v>61</v>
      </c>
      <c r="L476" s="20">
        <f>(P469+V469)/R473</f>
        <v>3.0798758349269701</v>
      </c>
      <c r="M476" s="5"/>
      <c r="N476" s="5"/>
      <c r="O476" s="5"/>
      <c r="P476" s="5"/>
      <c r="U476" s="5"/>
      <c r="V476" s="5"/>
    </row>
    <row r="477" spans="1:22" x14ac:dyDescent="0.25">
      <c r="C477" s="8"/>
      <c r="D477"/>
      <c r="E477" s="4"/>
      <c r="F477" s="4"/>
      <c r="G477" s="5"/>
      <c r="H477" s="5"/>
      <c r="I477" s="5"/>
      <c r="K477" s="5"/>
      <c r="L477" s="5"/>
      <c r="M477" s="5"/>
      <c r="N477" s="5"/>
      <c r="O477" s="5"/>
      <c r="P477" s="5"/>
      <c r="Q477" s="5"/>
      <c r="R477" s="5"/>
      <c r="S477" s="5"/>
      <c r="T477" s="5"/>
      <c r="U477" s="5"/>
      <c r="V477" s="5"/>
    </row>
    <row r="478" spans="1:22" s="39" customFormat="1" x14ac:dyDescent="0.25">
      <c r="A478"/>
      <c r="B478" s="5"/>
      <c r="C478" s="8" t="s">
        <v>26</v>
      </c>
      <c r="D478" s="69"/>
      <c r="E478" s="69"/>
      <c r="F478" s="69"/>
      <c r="G478"/>
      <c r="H478"/>
      <c r="I478"/>
      <c r="J478"/>
      <c r="K478"/>
      <c r="L478"/>
      <c r="M478"/>
      <c r="N478"/>
      <c r="O478"/>
      <c r="P478"/>
      <c r="Q478"/>
      <c r="R478"/>
      <c r="S478"/>
      <c r="T478"/>
      <c r="U478"/>
      <c r="V478"/>
    </row>
    <row r="479" spans="1:22" ht="32.25" x14ac:dyDescent="0.25">
      <c r="C479" s="23" t="s">
        <v>13</v>
      </c>
      <c r="D479" s="26" t="s">
        <v>21</v>
      </c>
      <c r="E479" s="26" t="s">
        <v>32</v>
      </c>
      <c r="F479" s="23" t="s">
        <v>12</v>
      </c>
      <c r="G479" s="23" t="s">
        <v>15</v>
      </c>
      <c r="H479" s="24" t="s">
        <v>1</v>
      </c>
      <c r="I479" s="25" t="s">
        <v>25</v>
      </c>
      <c r="J479" s="23" t="s">
        <v>2</v>
      </c>
      <c r="K479" s="26" t="s">
        <v>32</v>
      </c>
      <c r="L479" s="26" t="s">
        <v>22</v>
      </c>
      <c r="M479" s="25" t="s">
        <v>7</v>
      </c>
      <c r="N479" s="25" t="s">
        <v>16</v>
      </c>
      <c r="O479" s="25" t="s">
        <v>17</v>
      </c>
      <c r="P479" s="25" t="s">
        <v>18</v>
      </c>
      <c r="Q479" s="26" t="s">
        <v>9</v>
      </c>
      <c r="R479" s="26" t="s">
        <v>23</v>
      </c>
      <c r="S479" s="25" t="s">
        <v>8</v>
      </c>
      <c r="T479" s="25" t="s">
        <v>19</v>
      </c>
      <c r="U479" s="25" t="s">
        <v>20</v>
      </c>
      <c r="V479" s="25" t="s">
        <v>24</v>
      </c>
    </row>
    <row r="480" spans="1:22" x14ac:dyDescent="0.25">
      <c r="A480" t="s">
        <v>55</v>
      </c>
      <c r="C480" s="121" t="s">
        <v>50</v>
      </c>
      <c r="D480" s="10">
        <f>0.023*E480</f>
        <v>10.131499999999999</v>
      </c>
      <c r="E480" s="10">
        <v>440.5</v>
      </c>
      <c r="F480" s="10">
        <v>1</v>
      </c>
      <c r="G480" s="29">
        <f>D480/E480</f>
        <v>2.2999999999999996E-2</v>
      </c>
      <c r="H480" s="9" t="s">
        <v>36</v>
      </c>
      <c r="I480" s="78">
        <f>G480*0.1*249.09</f>
        <v>0.57290699999999994</v>
      </c>
      <c r="J480" s="10" t="s">
        <v>103</v>
      </c>
      <c r="K480" s="10">
        <v>108.21</v>
      </c>
      <c r="L480" s="99">
        <f>(G480*1.1)*K480</f>
        <v>2.7377129999999994</v>
      </c>
      <c r="M480" s="9" t="s">
        <v>30</v>
      </c>
      <c r="N480" s="9">
        <v>28.75</v>
      </c>
      <c r="O480" s="9">
        <v>0.88900000000000001</v>
      </c>
      <c r="P480" s="13">
        <f>N480*O480</f>
        <v>25.55875</v>
      </c>
      <c r="Q480" s="10"/>
      <c r="R480" s="10"/>
      <c r="S480" s="9"/>
      <c r="T480" s="9"/>
      <c r="U480" s="9"/>
      <c r="V480" s="13">
        <f>T480*U480</f>
        <v>0</v>
      </c>
    </row>
    <row r="481" spans="3:22" x14ac:dyDescent="0.25">
      <c r="C481" s="10" t="s">
        <v>34</v>
      </c>
      <c r="D481" s="10">
        <f>E481*G481</f>
        <v>2.9846639999999995</v>
      </c>
      <c r="E481" s="10">
        <v>108.14</v>
      </c>
      <c r="F481" s="10">
        <v>1.2</v>
      </c>
      <c r="G481" s="29">
        <f>G480*F481</f>
        <v>2.7599999999999996E-2</v>
      </c>
      <c r="H481" s="1" t="s">
        <v>102</v>
      </c>
      <c r="I481" s="106">
        <f>(G480*0.1)*180.19</f>
        <v>0.41443699999999989</v>
      </c>
      <c r="J481" s="10"/>
      <c r="K481" s="10"/>
      <c r="L481" s="99"/>
      <c r="M481" s="1"/>
      <c r="N481" s="3"/>
      <c r="O481" s="3"/>
      <c r="P481" s="13"/>
      <c r="Q481" s="10"/>
      <c r="R481" s="10"/>
      <c r="S481" s="9"/>
      <c r="T481" s="9"/>
      <c r="U481" s="9"/>
      <c r="V481" s="13">
        <f>T481*U481</f>
        <v>0</v>
      </c>
    </row>
    <row r="482" spans="3:22" x14ac:dyDescent="0.25">
      <c r="C482" s="10"/>
      <c r="D482" s="10"/>
      <c r="E482" s="10"/>
      <c r="F482" s="10"/>
      <c r="G482" s="29"/>
      <c r="H482" s="1" t="s">
        <v>95</v>
      </c>
      <c r="I482" s="106">
        <f>G480*0.1*568.37</f>
        <v>1.3072509999999997</v>
      </c>
      <c r="J482" s="10"/>
      <c r="K482" s="10"/>
      <c r="L482" s="99"/>
      <c r="M482" s="1"/>
      <c r="N482" s="3"/>
      <c r="O482" s="3"/>
      <c r="P482" s="13"/>
      <c r="Q482" s="10"/>
      <c r="R482" s="10"/>
      <c r="S482" s="9"/>
      <c r="T482" s="9"/>
      <c r="U482" s="9"/>
      <c r="V482" s="13"/>
    </row>
    <row r="483" spans="3:22" x14ac:dyDescent="0.25">
      <c r="C483" s="12" t="s">
        <v>4</v>
      </c>
      <c r="D483" s="13">
        <f>SUM(D480:D481)</f>
        <v>13.116163999999998</v>
      </c>
      <c r="E483" s="13">
        <f>SUM(E480:E481)</f>
        <v>548.64</v>
      </c>
      <c r="F483" s="12"/>
      <c r="G483" s="29">
        <f>SUM(G480:G481)</f>
        <v>5.0599999999999992E-2</v>
      </c>
      <c r="I483" s="118">
        <f>SUM(I480:I482)</f>
        <v>2.2945949999999993</v>
      </c>
      <c r="L483" s="105">
        <f>SUM(L480:L481)</f>
        <v>2.7377129999999994</v>
      </c>
      <c r="P483" s="32">
        <f>SUM(P480:P481)</f>
        <v>25.55875</v>
      </c>
      <c r="R483" s="32">
        <f>SUM(R480:R481)</f>
        <v>0</v>
      </c>
      <c r="V483" s="32">
        <f>SUM(V480:V481)</f>
        <v>0</v>
      </c>
    </row>
    <row r="484" spans="3:22" x14ac:dyDescent="0.25">
      <c r="C484" s="5"/>
      <c r="D484" s="4"/>
      <c r="E484" s="4"/>
      <c r="F484" s="4"/>
      <c r="G484" s="5"/>
      <c r="H484" s="5"/>
      <c r="I484" s="5"/>
      <c r="M484" s="5"/>
      <c r="N484" s="5"/>
      <c r="O484" s="5"/>
      <c r="P484" s="5"/>
      <c r="Q484" s="5"/>
      <c r="R484" s="5"/>
      <c r="S484" s="5"/>
      <c r="T484" s="5"/>
      <c r="U484" s="5"/>
      <c r="V484" s="5"/>
    </row>
    <row r="485" spans="3:22" x14ac:dyDescent="0.25">
      <c r="C485" s="5"/>
      <c r="D485" s="4"/>
      <c r="E485" s="4"/>
      <c r="F485" s="4"/>
      <c r="G485" s="5"/>
      <c r="H485" s="5"/>
      <c r="K485" s="14" t="s">
        <v>56</v>
      </c>
      <c r="L485" s="66">
        <f>(T487/G480)*100</f>
        <v>90</v>
      </c>
      <c r="O485" s="5"/>
      <c r="P485" s="5"/>
      <c r="Q485" s="5"/>
      <c r="R485" s="5"/>
      <c r="S485" s="5"/>
    </row>
    <row r="486" spans="3:22" x14ac:dyDescent="0.25">
      <c r="C486" s="5"/>
      <c r="D486" s="4"/>
      <c r="E486" s="4"/>
      <c r="F486" s="4"/>
      <c r="G486" s="5"/>
      <c r="H486" s="5"/>
      <c r="K486" s="7" t="s">
        <v>57</v>
      </c>
      <c r="L486" s="65">
        <f>(S487/(E483)*100)</f>
        <v>96.715514727325754</v>
      </c>
      <c r="R486" s="6" t="s">
        <v>10</v>
      </c>
      <c r="S486" s="6" t="s">
        <v>11</v>
      </c>
      <c r="T486" s="6" t="s">
        <v>0</v>
      </c>
    </row>
    <row r="487" spans="3:22" x14ac:dyDescent="0.25">
      <c r="C487" s="5"/>
      <c r="D487" s="4"/>
      <c r="E487" s="4"/>
      <c r="F487" s="4"/>
      <c r="G487" s="5"/>
      <c r="H487" s="5"/>
      <c r="K487" s="14" t="s">
        <v>58</v>
      </c>
      <c r="L487" s="66">
        <f>(R487/D483)*100</f>
        <v>83.742731487651426</v>
      </c>
      <c r="P487" s="5"/>
      <c r="Q487" s="6" t="s">
        <v>3</v>
      </c>
      <c r="R487" s="11">
        <f>S487*T487</f>
        <v>10.983833999999998</v>
      </c>
      <c r="S487" s="11">
        <v>530.62</v>
      </c>
      <c r="T487" s="31">
        <f>G480*0.9</f>
        <v>2.0699999999999996E-2</v>
      </c>
    </row>
    <row r="488" spans="3:22" ht="17.25" x14ac:dyDescent="0.25">
      <c r="C488" s="5"/>
      <c r="D488" s="4"/>
      <c r="E488" s="4"/>
      <c r="F488" s="4"/>
      <c r="G488" s="5"/>
      <c r="H488" s="5"/>
      <c r="K488" s="7" t="s">
        <v>59</v>
      </c>
      <c r="L488" s="16">
        <f>(D483+I483+L483+P483+R483+V483)/R487</f>
        <v>3.9792318419961563</v>
      </c>
      <c r="O488" s="5"/>
      <c r="P488" s="5"/>
      <c r="S488" s="69"/>
      <c r="T488" s="4"/>
    </row>
    <row r="489" spans="3:22" ht="17.25" x14ac:dyDescent="0.25">
      <c r="C489" s="5"/>
      <c r="D489" s="4"/>
      <c r="E489" s="4"/>
      <c r="F489" s="4"/>
      <c r="G489" s="5"/>
      <c r="H489" s="5"/>
      <c r="I489" s="5"/>
      <c r="K489" s="17" t="s">
        <v>60</v>
      </c>
      <c r="L489" s="18">
        <f>(D483+I483+L483)/R487</f>
        <v>1.652289355429079</v>
      </c>
      <c r="O489" s="5"/>
      <c r="P489" s="5"/>
      <c r="S489" s="5"/>
    </row>
    <row r="490" spans="3:22" ht="17.25" x14ac:dyDescent="0.25">
      <c r="C490" s="5"/>
      <c r="D490" s="4"/>
      <c r="E490" s="4"/>
      <c r="F490" s="4"/>
      <c r="G490" s="5"/>
      <c r="H490" s="5"/>
      <c r="I490" s="5"/>
      <c r="K490" s="19" t="s">
        <v>61</v>
      </c>
      <c r="L490" s="20">
        <f>(P483+V483)/R487</f>
        <v>2.3269424865670771</v>
      </c>
      <c r="M490" s="5"/>
      <c r="N490" s="5"/>
      <c r="O490" s="5"/>
      <c r="P490" s="5"/>
      <c r="U490" s="5"/>
      <c r="V490" s="5"/>
    </row>
    <row r="491" spans="3:22" x14ac:dyDescent="0.25">
      <c r="C491" s="8"/>
      <c r="D491"/>
      <c r="E491" s="4"/>
      <c r="F491" s="4"/>
      <c r="G491" s="5"/>
      <c r="H491" s="5"/>
      <c r="I491" s="5"/>
      <c r="K491" s="5"/>
      <c r="L491" s="5"/>
      <c r="M491" s="5"/>
      <c r="N491" s="5"/>
      <c r="O491" s="5"/>
      <c r="P491" s="5"/>
      <c r="Q491" s="5"/>
      <c r="R491" s="5"/>
      <c r="S491" s="5"/>
      <c r="T491" s="5"/>
      <c r="U491" s="5"/>
      <c r="V491" s="5"/>
    </row>
    <row r="492" spans="3:22" x14ac:dyDescent="0.25">
      <c r="C492" s="8"/>
      <c r="D492"/>
      <c r="E492" s="4"/>
      <c r="F492" s="4"/>
      <c r="G492" s="5"/>
      <c r="H492" s="5"/>
      <c r="I492" s="5"/>
      <c r="M492" s="5"/>
      <c r="N492" s="5"/>
      <c r="O492" s="5"/>
      <c r="P492" s="5"/>
      <c r="Q492" s="5"/>
      <c r="R492" s="5"/>
      <c r="S492" s="5"/>
      <c r="T492" s="5"/>
      <c r="U492" s="5"/>
      <c r="V492" s="5"/>
    </row>
    <row r="498" spans="4:20" ht="15.75" thickBot="1" x14ac:dyDescent="0.3"/>
    <row r="499" spans="4:20" ht="15.75" x14ac:dyDescent="0.25">
      <c r="D499" s="125" t="s">
        <v>38</v>
      </c>
      <c r="E499" s="125" t="s">
        <v>39</v>
      </c>
      <c r="F499" s="47" t="s">
        <v>5</v>
      </c>
      <c r="G499" s="67" t="s">
        <v>6</v>
      </c>
      <c r="H499" s="67" t="s">
        <v>41</v>
      </c>
      <c r="I499" s="67" t="s">
        <v>43</v>
      </c>
      <c r="J499" s="67" t="s">
        <v>44</v>
      </c>
      <c r="K499" s="53"/>
    </row>
    <row r="500" spans="4:20" ht="15.75" thickBot="1" x14ac:dyDescent="0.3">
      <c r="D500" s="126"/>
      <c r="E500" s="126"/>
      <c r="F500" s="48" t="s">
        <v>40</v>
      </c>
      <c r="G500" s="68" t="s">
        <v>40</v>
      </c>
      <c r="H500" s="68" t="s">
        <v>42</v>
      </c>
      <c r="I500" s="68" t="s">
        <v>42</v>
      </c>
      <c r="J500" s="68" t="s">
        <v>42</v>
      </c>
      <c r="K500" s="53"/>
    </row>
    <row r="501" spans="4:20" ht="21" customHeight="1" x14ac:dyDescent="0.25">
      <c r="D501" s="129" t="s">
        <v>114</v>
      </c>
      <c r="E501" s="129"/>
      <c r="F501" s="109">
        <f>L25</f>
        <v>94.097415572079015</v>
      </c>
      <c r="G501" s="109">
        <f>L26</f>
        <v>46.542394239423942</v>
      </c>
      <c r="H501" s="110">
        <f>L27</f>
        <v>32.867363133663119</v>
      </c>
      <c r="I501" s="110">
        <f>L28</f>
        <v>3.3582023498796234</v>
      </c>
      <c r="J501" s="110">
        <f>L29</f>
        <v>29.509160783783496</v>
      </c>
      <c r="K501" s="54"/>
    </row>
    <row r="502" spans="4:20" ht="29.25" customHeight="1" thickBot="1" x14ac:dyDescent="0.3">
      <c r="D502" s="130" t="s">
        <v>115</v>
      </c>
      <c r="E502" s="130"/>
      <c r="F502" s="108">
        <f>L54</f>
        <v>94.097415572079015</v>
      </c>
      <c r="G502" s="108">
        <f>L55</f>
        <v>77.658264348620108</v>
      </c>
      <c r="H502" s="111">
        <f>L56</f>
        <v>10.730559326688402</v>
      </c>
      <c r="I502" s="111">
        <f>L57</f>
        <v>2.1343103468281872</v>
      </c>
      <c r="J502" s="111">
        <f>L58</f>
        <v>8.5962489798602171</v>
      </c>
      <c r="K502" s="54"/>
    </row>
    <row r="503" spans="4:20" ht="27.95" customHeight="1" x14ac:dyDescent="0.25">
      <c r="D503" s="124" t="str">
        <f>A61</f>
        <v>Simulation 1: Phosphine 0.1 eq, DCPEAC 0.1 eq, Fe(Pc) 0.1 eq, PhSih3 1.1 eq, Conc 0.4 M,  yield of 90%</v>
      </c>
      <c r="E503" s="124"/>
      <c r="F503" s="124"/>
      <c r="G503" s="124"/>
      <c r="H503" s="124"/>
      <c r="I503" s="124"/>
      <c r="J503" s="124"/>
      <c r="K503" s="55"/>
    </row>
    <row r="504" spans="4:20" x14ac:dyDescent="0.25">
      <c r="D504" s="46">
        <v>1</v>
      </c>
      <c r="E504" s="46" t="s">
        <v>45</v>
      </c>
      <c r="F504" s="51">
        <f>L70</f>
        <v>92.178407018153393</v>
      </c>
      <c r="G504" s="52">
        <f>L71</f>
        <v>75.837276884964751</v>
      </c>
      <c r="H504" s="50">
        <f>L72</f>
        <v>14.098594424813504</v>
      </c>
      <c r="I504" s="50">
        <f>L73</f>
        <v>2.4639916241329662</v>
      </c>
      <c r="J504" s="50">
        <f>L74</f>
        <v>11.634602800680538</v>
      </c>
      <c r="K504" s="56"/>
    </row>
    <row r="505" spans="4:20" x14ac:dyDescent="0.25">
      <c r="D505" s="46">
        <v>2</v>
      </c>
      <c r="E505" s="46" t="s">
        <v>46</v>
      </c>
      <c r="F505" s="51">
        <f>L84</f>
        <v>93.19255033810586</v>
      </c>
      <c r="G505" s="52">
        <f>L85</f>
        <v>77.538084361838116</v>
      </c>
      <c r="H505" s="50">
        <f>L86</f>
        <v>12.285477499876139</v>
      </c>
      <c r="I505" s="50">
        <f>L87</f>
        <v>2.2751631602415991</v>
      </c>
      <c r="J505" s="50">
        <f>L88</f>
        <v>10.010314339634538</v>
      </c>
      <c r="K505" s="56"/>
    </row>
    <row r="506" spans="4:20" x14ac:dyDescent="0.25">
      <c r="D506" s="46">
        <v>3</v>
      </c>
      <c r="E506" s="46" t="s">
        <v>47</v>
      </c>
      <c r="F506" s="51">
        <f>L98</f>
        <v>94.358590115825294</v>
      </c>
      <c r="G506" s="52">
        <f>L99</f>
        <v>79.551263679380483</v>
      </c>
      <c r="H506" s="50">
        <f>L100</f>
        <v>10.231876066113758</v>
      </c>
      <c r="I506" s="50">
        <f>L101</f>
        <v>2.0614007999529438</v>
      </c>
      <c r="J506" s="50">
        <f>L102</f>
        <v>8.170475266160814</v>
      </c>
      <c r="K506" s="56"/>
    </row>
    <row r="507" spans="4:20" x14ac:dyDescent="0.25">
      <c r="D507" s="46">
        <v>4</v>
      </c>
      <c r="E507" s="46" t="s">
        <v>48</v>
      </c>
      <c r="F507" s="51">
        <f>L112</f>
        <v>95.700747177197968</v>
      </c>
      <c r="G507" s="52">
        <f>L113</f>
        <v>81.902128760742556</v>
      </c>
      <c r="H507" s="50">
        <f>L114</f>
        <v>7.9871234167567433</v>
      </c>
      <c r="I507" s="50">
        <f>L115</f>
        <v>1.8273717469028021</v>
      </c>
      <c r="J507" s="50">
        <f>L116</f>
        <v>6.1597516698539403</v>
      </c>
      <c r="K507" s="56"/>
    </row>
    <row r="508" spans="4:20" ht="15.75" thickBot="1" x14ac:dyDescent="0.3">
      <c r="D508" s="46">
        <v>5</v>
      </c>
      <c r="E508" s="46" t="s">
        <v>49</v>
      </c>
      <c r="F508" s="51">
        <f>L126</f>
        <v>96.715514727325754</v>
      </c>
      <c r="G508" s="52">
        <f>L127</f>
        <v>83.742731487651426</v>
      </c>
      <c r="H508" s="50">
        <f>L128</f>
        <v>6.3061743285632339</v>
      </c>
      <c r="I508" s="50">
        <f>L129</f>
        <v>1.652289355429079</v>
      </c>
      <c r="J508" s="50">
        <f>L130</f>
        <v>4.6538849731341543</v>
      </c>
      <c r="K508" s="56"/>
    </row>
    <row r="509" spans="4:20" ht="34.5" customHeight="1" x14ac:dyDescent="0.25">
      <c r="D509" s="124" t="str">
        <f>A133</f>
        <v>Simulation 2: DCPEAC 0.1 eq, Phosphine 0.1 eq, Fe(Pc) 0.1 eq, PhSi 1.1 eq, Conc 0.4 M, yield of 80%</v>
      </c>
      <c r="E509" s="124"/>
      <c r="F509" s="124"/>
      <c r="G509" s="124"/>
      <c r="H509" s="124"/>
      <c r="I509" s="124"/>
      <c r="J509" s="124"/>
      <c r="K509" s="55"/>
    </row>
    <row r="510" spans="4:20" x14ac:dyDescent="0.25">
      <c r="D510" s="46">
        <v>1</v>
      </c>
      <c r="E510" s="46" t="s">
        <v>45</v>
      </c>
      <c r="F510" s="51">
        <f>L142</f>
        <v>92.178407018153393</v>
      </c>
      <c r="G510" s="52">
        <f>L143</f>
        <v>67.410912786635322</v>
      </c>
      <c r="H510" s="50">
        <f>L144</f>
        <v>15.860918727915195</v>
      </c>
      <c r="I510" s="50">
        <f>L145</f>
        <v>2.7719905771495874</v>
      </c>
      <c r="J510" s="50">
        <f>L146</f>
        <v>13.088928150765607</v>
      </c>
      <c r="K510" s="56"/>
    </row>
    <row r="511" spans="4:20" x14ac:dyDescent="0.25">
      <c r="D511" s="46">
        <v>2</v>
      </c>
      <c r="E511" s="46" t="s">
        <v>46</v>
      </c>
      <c r="F511" s="51">
        <f>L156</f>
        <v>93.19255033810586</v>
      </c>
      <c r="G511" s="51">
        <f>L157</f>
        <v>68.922741654967197</v>
      </c>
      <c r="H511" s="49">
        <f>L158</f>
        <v>13.821162187360656</v>
      </c>
      <c r="I511" s="49">
        <f>L159</f>
        <v>2.5595585552717988</v>
      </c>
      <c r="J511" s="49">
        <f>L160</f>
        <v>11.261603632088857</v>
      </c>
      <c r="K511" s="56"/>
    </row>
    <row r="512" spans="4:20" x14ac:dyDescent="0.25">
      <c r="D512" s="46">
        <v>3</v>
      </c>
      <c r="E512" s="46" t="s">
        <v>47</v>
      </c>
      <c r="F512" s="51">
        <f>L170</f>
        <v>94.358590115825294</v>
      </c>
      <c r="G512" s="52">
        <f>L171</f>
        <v>70.712234381671536</v>
      </c>
      <c r="H512" s="50">
        <f>L172</f>
        <v>11.510860574377977</v>
      </c>
      <c r="I512" s="50">
        <f>L173</f>
        <v>2.3190758999470615</v>
      </c>
      <c r="J512" s="50">
        <f>L174</f>
        <v>9.1917846744309166</v>
      </c>
      <c r="K512" s="56"/>
      <c r="L512" s="64"/>
      <c r="M512" s="64"/>
      <c r="N512" s="64"/>
      <c r="O512" s="64"/>
      <c r="P512" s="64"/>
      <c r="Q512" s="64"/>
      <c r="R512" s="64"/>
      <c r="S512" s="64"/>
      <c r="T512" s="64"/>
    </row>
    <row r="513" spans="4:11" x14ac:dyDescent="0.25">
      <c r="D513" s="46">
        <v>4</v>
      </c>
      <c r="E513" s="46" t="s">
        <v>48</v>
      </c>
      <c r="F513" s="51">
        <f>L184</f>
        <v>95.700747177197968</v>
      </c>
      <c r="G513" s="52">
        <f>L185</f>
        <v>72.801892231771163</v>
      </c>
      <c r="H513" s="50">
        <f>L186</f>
        <v>8.9855138438513364</v>
      </c>
      <c r="I513" s="50">
        <f>L187</f>
        <v>2.0557932152656524</v>
      </c>
      <c r="J513" s="50">
        <f>L188</f>
        <v>6.9297206285856827</v>
      </c>
      <c r="K513" s="56"/>
    </row>
    <row r="514" spans="4:11" ht="15.75" thickBot="1" x14ac:dyDescent="0.3">
      <c r="D514" s="46">
        <v>5</v>
      </c>
      <c r="E514" s="46" t="s">
        <v>49</v>
      </c>
      <c r="F514" s="51">
        <f>L198</f>
        <v>96.715514727325754</v>
      </c>
      <c r="G514" s="52">
        <f>L199</f>
        <v>74.437983544579041</v>
      </c>
      <c r="H514" s="50">
        <f>L200</f>
        <v>7.0944461196336377</v>
      </c>
      <c r="I514" s="50">
        <f>L201</f>
        <v>1.8588255248577137</v>
      </c>
      <c r="J514" s="50">
        <f>L202</f>
        <v>5.2356205947759236</v>
      </c>
      <c r="K514" s="56"/>
    </row>
    <row r="515" spans="4:11" ht="26.25" customHeight="1" x14ac:dyDescent="0.25">
      <c r="D515" s="124" t="str">
        <f>A205</f>
        <v>Simulation 3: DCPEAC 0.1 eq, Phosphine 0.1 eq, Fe(Pc) 0.1 eq, PhSi 1.1 eq, Conc 0.4 M, yield of 70%</v>
      </c>
      <c r="E515" s="124"/>
      <c r="F515" s="124"/>
      <c r="G515" s="124"/>
      <c r="H515" s="124"/>
      <c r="I515" s="124"/>
      <c r="J515" s="124"/>
      <c r="K515" s="55"/>
    </row>
    <row r="516" spans="4:11" x14ac:dyDescent="0.25">
      <c r="D516" s="46">
        <v>1</v>
      </c>
      <c r="E516" s="46" t="s">
        <v>45</v>
      </c>
      <c r="F516" s="51">
        <f>L214</f>
        <v>92.178407018153393</v>
      </c>
      <c r="G516" s="52">
        <f>L215</f>
        <v>58.984548688305914</v>
      </c>
      <c r="H516" s="50">
        <f>L216</f>
        <v>18.126764260474509</v>
      </c>
      <c r="I516" s="50">
        <f>L217</f>
        <v>3.1679892310281001</v>
      </c>
      <c r="J516" s="50">
        <f>L218</f>
        <v>14.958775029446409</v>
      </c>
      <c r="K516" s="56"/>
    </row>
    <row r="517" spans="4:11" x14ac:dyDescent="0.25">
      <c r="D517" s="46">
        <v>2</v>
      </c>
      <c r="E517" s="46" t="s">
        <v>46</v>
      </c>
      <c r="F517" s="51">
        <f>L228</f>
        <v>93.19255033810586</v>
      </c>
      <c r="G517" s="51">
        <f>L229</f>
        <v>60.307398948096299</v>
      </c>
      <c r="H517" s="49">
        <f>L230</f>
        <v>15.795613928412179</v>
      </c>
      <c r="I517" s="49">
        <f>L231</f>
        <v>2.9252097774534844</v>
      </c>
      <c r="J517" s="49">
        <f>L232</f>
        <v>12.870404150958693</v>
      </c>
      <c r="K517" s="56"/>
    </row>
    <row r="518" spans="4:11" x14ac:dyDescent="0.25">
      <c r="D518" s="46">
        <v>3</v>
      </c>
      <c r="E518" s="46" t="s">
        <v>47</v>
      </c>
      <c r="F518" s="51">
        <f>L242</f>
        <v>94.358590115825294</v>
      </c>
      <c r="G518" s="52">
        <f>L243</f>
        <v>61.873205083962588</v>
      </c>
      <c r="H518" s="50">
        <f>L244</f>
        <v>13.155269227860547</v>
      </c>
      <c r="I518" s="50">
        <f>L245</f>
        <v>2.6503724570823564</v>
      </c>
      <c r="J518" s="50">
        <f>L246</f>
        <v>10.50489677077819</v>
      </c>
      <c r="K518" s="56"/>
    </row>
    <row r="519" spans="4:11" x14ac:dyDescent="0.25">
      <c r="D519" s="46">
        <v>4</v>
      </c>
      <c r="E519" s="46" t="s">
        <v>48</v>
      </c>
      <c r="F519" s="51">
        <f>L256</f>
        <v>95.700747177197968</v>
      </c>
      <c r="G519" s="52">
        <f>L257</f>
        <v>63.701655702799762</v>
      </c>
      <c r="H519" s="50">
        <f>L258</f>
        <v>10.269158678687241</v>
      </c>
      <c r="I519" s="50">
        <f>L259</f>
        <v>2.3494779603036027</v>
      </c>
      <c r="J519" s="50">
        <f>L260</f>
        <v>7.9196807183836366</v>
      </c>
      <c r="K519" s="56"/>
    </row>
    <row r="520" spans="4:11" ht="15.75" thickBot="1" x14ac:dyDescent="0.3">
      <c r="D520" s="46">
        <v>5</v>
      </c>
      <c r="E520" s="46" t="s">
        <v>49</v>
      </c>
      <c r="F520" s="51">
        <f>L270</f>
        <v>96.715514727325754</v>
      </c>
      <c r="G520" s="52">
        <f>L271</f>
        <v>65.133235601506655</v>
      </c>
      <c r="H520" s="50">
        <f>L272</f>
        <v>8.1079384224384441</v>
      </c>
      <c r="I520" s="50">
        <f>L273</f>
        <v>2.1243720284088159</v>
      </c>
      <c r="J520" s="50">
        <f>L274</f>
        <v>5.9835663940296264</v>
      </c>
      <c r="K520" s="56"/>
    </row>
    <row r="521" spans="4:11" ht="27" customHeight="1" x14ac:dyDescent="0.25">
      <c r="D521" s="124" t="str">
        <f>A277</f>
        <v>Simulation 4: DDCPEAC 0.1 eq, Phosphine 0.1 eq, Fe(Pc) 0.1 eq, PhSi 1.1 eq, Conc 0.4 M, yield of 50%</v>
      </c>
      <c r="E521" s="124"/>
      <c r="F521" s="124"/>
      <c r="G521" s="124"/>
      <c r="H521" s="124"/>
      <c r="I521" s="124"/>
      <c r="J521" s="124"/>
      <c r="K521" s="55"/>
    </row>
    <row r="522" spans="4:11" ht="17.25" customHeight="1" x14ac:dyDescent="0.25">
      <c r="D522" s="46">
        <v>1</v>
      </c>
      <c r="E522" s="46" t="s">
        <v>45</v>
      </c>
      <c r="F522" s="51">
        <f>L286</f>
        <v>92.178407018153393</v>
      </c>
      <c r="G522" s="52">
        <f>L287</f>
        <v>42.131820491647083</v>
      </c>
      <c r="H522" s="50">
        <f>L288</f>
        <v>25.377469964664307</v>
      </c>
      <c r="I522" s="50">
        <f>L289</f>
        <v>4.4351849234393397</v>
      </c>
      <c r="J522" s="50">
        <f>L290</f>
        <v>20.94228504122497</v>
      </c>
      <c r="K522" s="56"/>
    </row>
    <row r="523" spans="4:11" x14ac:dyDescent="0.25">
      <c r="D523" s="46">
        <v>2</v>
      </c>
      <c r="E523" s="46" t="s">
        <v>46</v>
      </c>
      <c r="F523" s="51">
        <f>L300</f>
        <v>93.19255033810586</v>
      </c>
      <c r="G523" s="51">
        <f>L301</f>
        <v>43.076713534354504</v>
      </c>
      <c r="H523" s="49">
        <f>L302</f>
        <v>22.11385949977705</v>
      </c>
      <c r="I523" s="49">
        <f>L303</f>
        <v>4.0952936884348778</v>
      </c>
      <c r="J523" s="49">
        <f>L304</f>
        <v>18.018565811342171</v>
      </c>
      <c r="K523" s="56"/>
    </row>
    <row r="524" spans="4:11" x14ac:dyDescent="0.25">
      <c r="D524" s="46">
        <v>3</v>
      </c>
      <c r="E524" s="46" t="s">
        <v>47</v>
      </c>
      <c r="F524" s="51">
        <f>L314</f>
        <v>94.358590115825294</v>
      </c>
      <c r="G524" s="52">
        <f>L315</f>
        <v>44.195146488544715</v>
      </c>
      <c r="H524" s="50">
        <f>L316</f>
        <v>18.417376919004763</v>
      </c>
      <c r="I524" s="50">
        <f>L317</f>
        <v>3.7105214399152984</v>
      </c>
      <c r="J524" s="50">
        <f>L318</f>
        <v>14.706855479089464</v>
      </c>
      <c r="K524" s="56"/>
    </row>
    <row r="525" spans="4:11" x14ac:dyDescent="0.25">
      <c r="D525" s="46">
        <v>4</v>
      </c>
      <c r="E525" s="46" t="s">
        <v>48</v>
      </c>
      <c r="F525" s="51">
        <f>L328</f>
        <v>95.700747177197968</v>
      </c>
      <c r="G525" s="52">
        <f>L329</f>
        <v>45.501182644856968</v>
      </c>
      <c r="H525" s="50">
        <f>L330</f>
        <v>14.376822150162138</v>
      </c>
      <c r="I525" s="50">
        <f>L331</f>
        <v>3.2892691444250439</v>
      </c>
      <c r="J525" s="50">
        <f>L332</f>
        <v>11.087553005737092</v>
      </c>
      <c r="K525" s="56"/>
    </row>
    <row r="526" spans="4:11" ht="15.75" thickBot="1" x14ac:dyDescent="0.3">
      <c r="D526" s="46">
        <v>5</v>
      </c>
      <c r="E526" s="46" t="s">
        <v>49</v>
      </c>
      <c r="F526" s="51">
        <f>L342</f>
        <v>96.715514727325754</v>
      </c>
      <c r="G526" s="52">
        <f>L343</f>
        <v>46.523739715361899</v>
      </c>
      <c r="H526" s="50">
        <f>L344</f>
        <v>11.351113791413821</v>
      </c>
      <c r="I526" s="50">
        <f>L345</f>
        <v>2.974120839772342</v>
      </c>
      <c r="J526" s="50">
        <f>L346</f>
        <v>8.3769929516414781</v>
      </c>
      <c r="K526" s="56"/>
    </row>
    <row r="527" spans="4:11" ht="28.5" customHeight="1" x14ac:dyDescent="0.25">
      <c r="D527" s="124" t="str">
        <f>A349</f>
        <v xml:space="preserve">Simulation 5: DCPEAC 0.1 eq, Phosphine 0.1 eq, Fe(Pc) 0.1 eq, PhSi 1.1 eq, Scale x5, Conc 0.4 M, yield of 90% </v>
      </c>
      <c r="E527" s="124"/>
      <c r="F527" s="124"/>
      <c r="G527" s="124"/>
      <c r="H527" s="124"/>
      <c r="I527" s="124"/>
      <c r="J527" s="124"/>
      <c r="K527" s="55"/>
    </row>
    <row r="528" spans="4:11" x14ac:dyDescent="0.25">
      <c r="D528" s="46">
        <v>1</v>
      </c>
      <c r="E528" s="46" t="s">
        <v>45</v>
      </c>
      <c r="F528" s="51">
        <f>L358</f>
        <v>92.178407018153393</v>
      </c>
      <c r="G528" s="52">
        <f>L359</f>
        <v>75.837276884964766</v>
      </c>
      <c r="H528" s="50">
        <f>L360</f>
        <v>14.09346029404025</v>
      </c>
      <c r="I528" s="50">
        <f>L361</f>
        <v>2.4639916241329662</v>
      </c>
      <c r="J528" s="50">
        <f>L362</f>
        <v>11.629468669907283</v>
      </c>
      <c r="K528" s="56"/>
    </row>
    <row r="529" spans="4:11" x14ac:dyDescent="0.25">
      <c r="D529" s="46">
        <v>2</v>
      </c>
      <c r="E529" s="46" t="s">
        <v>46</v>
      </c>
      <c r="F529" s="51">
        <f>L372</f>
        <v>93.19255033810586</v>
      </c>
      <c r="G529" s="51">
        <f>L373</f>
        <v>77.538084361838116</v>
      </c>
      <c r="H529" s="49">
        <f>L374</f>
        <v>12.288564013464192</v>
      </c>
      <c r="I529" s="49">
        <f>L375</f>
        <v>2.2751631602415987</v>
      </c>
      <c r="J529" s="49">
        <f>L376</f>
        <v>10.013400853222594</v>
      </c>
      <c r="K529" s="56"/>
    </row>
    <row r="530" spans="4:11" x14ac:dyDescent="0.25">
      <c r="D530" s="46">
        <v>3</v>
      </c>
      <c r="E530" s="46" t="s">
        <v>47</v>
      </c>
      <c r="F530" s="51">
        <f>L386</f>
        <v>94.358590115825294</v>
      </c>
      <c r="G530" s="52">
        <f>L387</f>
        <v>79.551263679380469</v>
      </c>
      <c r="H530" s="50">
        <f>L388</f>
        <v>10.231725381119096</v>
      </c>
      <c r="I530" s="50">
        <f>L389</f>
        <v>2.0614007999529438</v>
      </c>
      <c r="J530" s="50">
        <f>L390</f>
        <v>8.1703245811661507</v>
      </c>
      <c r="K530" s="56"/>
    </row>
    <row r="531" spans="4:11" x14ac:dyDescent="0.25">
      <c r="D531" s="46">
        <v>4</v>
      </c>
      <c r="E531" s="46" t="s">
        <v>48</v>
      </c>
      <c r="F531" s="51">
        <f>L400</f>
        <v>95.700747177197968</v>
      </c>
      <c r="G531" s="52">
        <f>L401</f>
        <v>81.902128760742542</v>
      </c>
      <c r="H531" s="50">
        <f>L402</f>
        <v>7.9871234167567433</v>
      </c>
      <c r="I531" s="50">
        <f>L403</f>
        <v>1.8273717469028021</v>
      </c>
      <c r="J531" s="50">
        <f>L404</f>
        <v>6.1597516698539412</v>
      </c>
      <c r="K531" s="56"/>
    </row>
    <row r="532" spans="4:11" ht="15.75" thickBot="1" x14ac:dyDescent="0.3">
      <c r="D532" s="46">
        <v>5</v>
      </c>
      <c r="E532" s="46" t="s">
        <v>49</v>
      </c>
      <c r="F532" s="51">
        <f>L414</f>
        <v>96.715514727325754</v>
      </c>
      <c r="G532" s="52">
        <f>L415</f>
        <v>83.742731487651426</v>
      </c>
      <c r="H532" s="50">
        <f>L416</f>
        <v>6.3061743285632321</v>
      </c>
      <c r="I532" s="50">
        <f>L417</f>
        <v>1.6522893554290787</v>
      </c>
      <c r="J532" s="50">
        <f>L418</f>
        <v>4.6538849731341534</v>
      </c>
      <c r="K532" s="56"/>
    </row>
    <row r="533" spans="4:11" ht="26.25" customHeight="1" x14ac:dyDescent="0.25">
      <c r="D533" s="124" t="str">
        <f>A421</f>
        <v>Simulation 6: DCPEAC 0.1 eq, Phosphine 0.1 eq, Fe(Pc) 0.1 eq, PhSi 1.1 eq, Conc 0.8 M, yield of 90%</v>
      </c>
      <c r="E533" s="124"/>
      <c r="F533" s="124"/>
      <c r="G533" s="124"/>
      <c r="H533" s="124"/>
      <c r="I533" s="124"/>
      <c r="J533" s="124"/>
      <c r="K533" s="55"/>
    </row>
    <row r="534" spans="4:11" x14ac:dyDescent="0.25">
      <c r="D534" s="46">
        <v>1</v>
      </c>
      <c r="E534" s="46" t="s">
        <v>45</v>
      </c>
      <c r="F534" s="51">
        <f>L430</f>
        <v>92.178407018153393</v>
      </c>
      <c r="G534" s="52">
        <f>L431</f>
        <v>75.837276884964751</v>
      </c>
      <c r="H534" s="50">
        <f>L432</f>
        <v>8.2812930244732357</v>
      </c>
      <c r="I534" s="50">
        <f>L433</f>
        <v>2.4639916241329662</v>
      </c>
      <c r="J534" s="50">
        <f>L434</f>
        <v>5.817301400340269</v>
      </c>
      <c r="K534" s="56"/>
    </row>
    <row r="535" spans="4:11" x14ac:dyDescent="0.25">
      <c r="D535" s="46">
        <v>2</v>
      </c>
      <c r="E535" s="46" t="s">
        <v>46</v>
      </c>
      <c r="F535" s="51">
        <f>L444</f>
        <v>93.19255033810586</v>
      </c>
      <c r="G535" s="51">
        <f>L445</f>
        <v>77.538084361838116</v>
      </c>
      <c r="H535" s="49">
        <f>L446</f>
        <v>7.2803203300588697</v>
      </c>
      <c r="I535" s="49">
        <f>L447</f>
        <v>2.2751631602415991</v>
      </c>
      <c r="J535" s="49">
        <f>L448</f>
        <v>5.0051571698172692</v>
      </c>
      <c r="K535" s="56"/>
    </row>
    <row r="536" spans="4:11" x14ac:dyDescent="0.25">
      <c r="D536" s="46">
        <v>3</v>
      </c>
      <c r="E536" s="46" t="s">
        <v>47</v>
      </c>
      <c r="F536" s="51">
        <f>L458</f>
        <v>94.358590115825294</v>
      </c>
      <c r="G536" s="52">
        <f>L459</f>
        <v>79.551263679380483</v>
      </c>
      <c r="H536" s="50">
        <f>L460</f>
        <v>6.1466384330333499</v>
      </c>
      <c r="I536" s="50">
        <f>L461</f>
        <v>2.0614007999529438</v>
      </c>
      <c r="J536" s="50">
        <f>L462</f>
        <v>4.085237633080407</v>
      </c>
      <c r="K536" s="56"/>
    </row>
    <row r="537" spans="4:11" x14ac:dyDescent="0.25">
      <c r="D537" s="46">
        <v>4</v>
      </c>
      <c r="E537" s="46" t="s">
        <v>48</v>
      </c>
      <c r="F537" s="51">
        <f>L472</f>
        <v>95.700747177197968</v>
      </c>
      <c r="G537" s="52">
        <f>L473</f>
        <v>81.902128760742556</v>
      </c>
      <c r="H537" s="50">
        <f>L474</f>
        <v>4.9072475818297727</v>
      </c>
      <c r="I537" s="50">
        <f>L475</f>
        <v>1.8273717469028021</v>
      </c>
      <c r="J537" s="50">
        <f>L476</f>
        <v>3.0798758349269701</v>
      </c>
      <c r="K537" s="56"/>
    </row>
    <row r="538" spans="4:11" ht="15.75" thickBot="1" x14ac:dyDescent="0.3">
      <c r="D538" s="46">
        <v>5</v>
      </c>
      <c r="E538" s="46" t="s">
        <v>49</v>
      </c>
      <c r="F538" s="51">
        <f>L486</f>
        <v>96.715514727325754</v>
      </c>
      <c r="G538" s="52">
        <f>L487</f>
        <v>83.742731487651426</v>
      </c>
      <c r="H538" s="50">
        <f>L488</f>
        <v>3.9792318419961563</v>
      </c>
      <c r="I538" s="50">
        <f>L489</f>
        <v>1.652289355429079</v>
      </c>
      <c r="J538" s="50">
        <f>L490</f>
        <v>2.3269424865670771</v>
      </c>
      <c r="K538" s="56"/>
    </row>
    <row r="539" spans="4:11" ht="15" customHeight="1" x14ac:dyDescent="0.25">
      <c r="D539" s="124"/>
      <c r="E539" s="124"/>
      <c r="F539" s="124"/>
      <c r="G539" s="124"/>
      <c r="H539" s="124"/>
      <c r="I539" s="124"/>
      <c r="J539" s="124"/>
      <c r="K539" s="55"/>
    </row>
    <row r="540" spans="4:11" x14ac:dyDescent="0.25">
      <c r="D540" s="46"/>
      <c r="E540" s="46"/>
      <c r="F540" s="51"/>
      <c r="G540" s="52"/>
      <c r="H540" s="50"/>
      <c r="I540" s="50"/>
      <c r="J540" s="50"/>
      <c r="K540" s="56"/>
    </row>
    <row r="541" spans="4:11" x14ac:dyDescent="0.25">
      <c r="D541" s="46"/>
      <c r="E541" s="46"/>
      <c r="F541" s="51"/>
      <c r="G541" s="51"/>
      <c r="H541" s="49"/>
      <c r="I541" s="49"/>
      <c r="J541" s="49"/>
      <c r="K541" s="56"/>
    </row>
    <row r="542" spans="4:11" x14ac:dyDescent="0.25">
      <c r="D542" s="46"/>
      <c r="E542" s="46"/>
      <c r="F542" s="51"/>
      <c r="G542" s="52"/>
      <c r="H542" s="50"/>
      <c r="I542" s="50"/>
      <c r="J542" s="50"/>
      <c r="K542" s="56"/>
    </row>
    <row r="543" spans="4:11" x14ac:dyDescent="0.25">
      <c r="D543" s="46"/>
      <c r="E543" s="46"/>
      <c r="F543" s="51"/>
      <c r="G543" s="52"/>
      <c r="H543" s="50"/>
      <c r="I543" s="50"/>
      <c r="J543" s="50"/>
      <c r="K543" s="56"/>
    </row>
    <row r="544" spans="4:11" x14ac:dyDescent="0.25">
      <c r="D544" s="46"/>
      <c r="E544" s="46"/>
      <c r="F544" s="51"/>
      <c r="G544" s="52"/>
      <c r="H544" s="50"/>
      <c r="I544" s="50"/>
      <c r="J544" s="50"/>
      <c r="K544" s="56"/>
    </row>
    <row r="545" spans="11:11" x14ac:dyDescent="0.25">
      <c r="K545" s="53"/>
    </row>
  </sheetData>
  <mergeCells count="12">
    <mergeCell ref="K3:T16"/>
    <mergeCell ref="D527:J527"/>
    <mergeCell ref="D533:J533"/>
    <mergeCell ref="D539:J539"/>
    <mergeCell ref="D501:E501"/>
    <mergeCell ref="D502:E502"/>
    <mergeCell ref="D521:J521"/>
    <mergeCell ref="D499:D500"/>
    <mergeCell ref="E499:E500"/>
    <mergeCell ref="D503:J503"/>
    <mergeCell ref="D509:J509"/>
    <mergeCell ref="D515:J51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ChemDraw.Document.6.0" shapeId="8193" r:id="rId4">
          <objectPr defaultSize="0" autoPict="0" altText="" r:id="rId5">
            <anchor moveWithCells="1" sizeWithCells="1">
              <from>
                <xdr:col>10</xdr:col>
                <xdr:colOff>704850</xdr:colOff>
                <xdr:row>499</xdr:row>
                <xdr:rowOff>123825</xdr:rowOff>
              </from>
              <to>
                <xdr:col>21</xdr:col>
                <xdr:colOff>333375</xdr:colOff>
                <xdr:row>511</xdr:row>
                <xdr:rowOff>85725</xdr:rowOff>
              </to>
            </anchor>
          </objectPr>
        </oleObject>
      </mc:Choice>
      <mc:Fallback>
        <oleObject progId="ChemDraw.Document.6.0" shapeId="8193" r:id="rId4"/>
      </mc:Fallback>
    </mc:AlternateContent>
    <mc:AlternateContent xmlns:mc="http://schemas.openxmlformats.org/markup-compatibility/2006">
      <mc:Choice Requires="x14">
        <oleObject progId="ChemDraw.Document.6.0" shapeId="8196" r:id="rId6">
          <objectPr defaultSize="0" autoPict="0" altText="" r:id="rId7">
            <anchor moveWithCells="1" sizeWithCells="1">
              <from>
                <xdr:col>10</xdr:col>
                <xdr:colOff>704850</xdr:colOff>
                <xdr:row>499</xdr:row>
                <xdr:rowOff>123825</xdr:rowOff>
              </from>
              <to>
                <xdr:col>21</xdr:col>
                <xdr:colOff>333375</xdr:colOff>
                <xdr:row>511</xdr:row>
                <xdr:rowOff>85725</xdr:rowOff>
              </to>
            </anchor>
          </objectPr>
        </oleObject>
      </mc:Choice>
      <mc:Fallback>
        <oleObject progId="ChemDraw.Document.6.0" shapeId="8196" r:id="rId6"/>
      </mc:Fallback>
    </mc:AlternateContent>
    <mc:AlternateContent xmlns:mc="http://schemas.openxmlformats.org/markup-compatibility/2006">
      <mc:Choice Requires="x14">
        <oleObject progId="ChemDraw.Document.6.0" shapeId="8202" r:id="rId8">
          <objectPr defaultSize="0" r:id="rId9">
            <anchor moveWithCells="1">
              <from>
                <xdr:col>2</xdr:col>
                <xdr:colOff>38100</xdr:colOff>
                <xdr:row>2</xdr:row>
                <xdr:rowOff>152400</xdr:rowOff>
              </from>
              <to>
                <xdr:col>6</xdr:col>
                <xdr:colOff>714375</xdr:colOff>
                <xdr:row>15</xdr:row>
                <xdr:rowOff>47625</xdr:rowOff>
              </to>
            </anchor>
          </objectPr>
        </oleObject>
      </mc:Choice>
      <mc:Fallback>
        <oleObject progId="ChemDraw.Document.6.0" shapeId="8202" r:id="rId8"/>
      </mc:Fallback>
    </mc:AlternateContent>
    <mc:AlternateContent xmlns:mc="http://schemas.openxmlformats.org/markup-compatibility/2006">
      <mc:Choice Requires="x14">
        <oleObject progId="ChemDraw.Document.6.0" shapeId="8203" r:id="rId10">
          <objectPr defaultSize="0" r:id="rId11">
            <anchor moveWithCells="1">
              <from>
                <xdr:col>2</xdr:col>
                <xdr:colOff>28575</xdr:colOff>
                <xdr:row>31</xdr:row>
                <xdr:rowOff>180975</xdr:rowOff>
              </from>
              <to>
                <xdr:col>6</xdr:col>
                <xdr:colOff>685800</xdr:colOff>
                <xdr:row>44</xdr:row>
                <xdr:rowOff>76200</xdr:rowOff>
              </to>
            </anchor>
          </objectPr>
        </oleObject>
      </mc:Choice>
      <mc:Fallback>
        <oleObject progId="ChemDraw.Document.6.0" shapeId="8203"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DEAD A-E</vt:lpstr>
      <vt:lpstr> DCPEAC A-E</vt:lpstr>
      <vt:lpstr> DBPEAC A-E</vt:lpstr>
      <vt:lpstr>Reactants 1.0 eq conc</vt:lpstr>
      <vt:lpstr> Reactants 1.0 4.0 eq conc</vt:lpstr>
      <vt:lpstr>DEAD 0.1 eq, PhI(OAc)2 2.0 eq</vt:lpstr>
      <vt:lpstr>DCPEAC 0.1eq, Fe(Pc) 0.1eq</vt:lpstr>
      <vt:lpstr>Phosphine 0.1eq, DCPEAC 1.2eq</vt:lpstr>
      <vt:lpstr>"Fully catalytic"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Mc</dc:creator>
  <cp:lastModifiedBy>Pieter Mampuys</cp:lastModifiedBy>
  <dcterms:created xsi:type="dcterms:W3CDTF">2014-01-14T15:43:16Z</dcterms:created>
  <dcterms:modified xsi:type="dcterms:W3CDTF">2019-11-12T10:26:48Z</dcterms:modified>
</cp:coreProperties>
</file>