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Faculty-of-EPS\Research\CHM\Documents\Groups\AJW\AJW\Publications\Submitted Papers\2019 DDA-AAD Supramolecular Blends\"/>
    </mc:Choice>
  </mc:AlternateContent>
  <bookViews>
    <workbookView xWindow="0" yWindow="0" windowWidth="28800" windowHeight="118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  <c r="D10" i="1"/>
  <c r="D11" i="1"/>
  <c r="D15" i="1"/>
  <c r="D16" i="1"/>
  <c r="D3" i="1"/>
  <c r="F16" i="1"/>
  <c r="F15" i="1"/>
  <c r="G15" i="1" l="1"/>
  <c r="G16" i="1" l="1"/>
  <c r="H16" i="1" s="1"/>
  <c r="G8" i="1"/>
  <c r="G9" i="1"/>
  <c r="H9" i="1" s="1"/>
  <c r="G10" i="1"/>
  <c r="H10" i="1" s="1"/>
  <c r="G11" i="1"/>
  <c r="H11" i="1" s="1"/>
  <c r="I16" i="1" l="1"/>
  <c r="H15" i="1"/>
  <c r="H8" i="1"/>
  <c r="I8" i="1" s="1"/>
  <c r="I9" i="1"/>
  <c r="I10" i="1"/>
  <c r="I11" i="1"/>
  <c r="G7" i="1"/>
  <c r="H7" i="1" l="1"/>
  <c r="I7" i="1" s="1"/>
  <c r="I15" i="1"/>
  <c r="M3" i="1"/>
  <c r="G3" i="1" l="1"/>
  <c r="H3" i="1" s="1"/>
  <c r="G2" i="1"/>
  <c r="G5" i="1"/>
  <c r="H5" i="1" s="1"/>
  <c r="G4" i="1"/>
  <c r="H4" i="1" s="1"/>
  <c r="I3" i="1" l="1"/>
  <c r="I5" i="1"/>
  <c r="H2" i="1"/>
  <c r="I2" i="1" s="1"/>
  <c r="I4" i="1"/>
</calcChain>
</file>

<file path=xl/sharedStrings.xml><?xml version="1.0" encoding="utf-8"?>
<sst xmlns="http://schemas.openxmlformats.org/spreadsheetml/2006/main" count="19" uniqueCount="17">
  <si>
    <t>Polymer</t>
  </si>
  <si>
    <t>Mn</t>
  </si>
  <si>
    <t>DP</t>
  </si>
  <si>
    <t>Wt MMA</t>
  </si>
  <si>
    <t>Wt UIM-MMA</t>
  </si>
  <si>
    <t>no of H-bonds per chain</t>
  </si>
  <si>
    <t>Wt Sty</t>
  </si>
  <si>
    <t>Wt AIC-St</t>
  </si>
  <si>
    <t>ADA-MMA</t>
  </si>
  <si>
    <t>DAD-PS</t>
  </si>
  <si>
    <t>Wt DAP-St</t>
  </si>
  <si>
    <t>Wt PUPY-MMA</t>
  </si>
  <si>
    <t>no of monomers</t>
  </si>
  <si>
    <t>HBM mol %</t>
  </si>
  <si>
    <t>MMA mol %</t>
  </si>
  <si>
    <t>HBM wt %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</si>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</sst>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164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10" sqref="D10"/>
    </sheetView>
  </sheetViews>
  <sheetFormatPr defaultRowHeight="13.2" x14ac:dyDescent="0.25"/>
  <cols>
    <col min="1" max="1" width="9.88671875" bestFit="1" customWidth="1"/>
    <col min="2" max="2" width="19.44140625" customWidth="1"/>
    <col min="3" max="3" width="5.44140625" style="5" bestFit="1" customWidth="1"/>
    <col min="4" max="4" width="29.33203125" style="5" customWidth="1"/>
    <col min="5" max="5" width="6" style="5" bestFit="1" customWidth="1"/>
    <col min="6" max="6" width="6" style="5" customWidth="1"/>
    <col min="7" max="7" width="12" bestFit="1" customWidth="1"/>
    <col min="8" max="8" width="20.88671875" bestFit="1" customWidth="1"/>
    <col min="9" max="9" width="14.44140625" bestFit="1" customWidth="1"/>
    <col min="10" max="10" width="14.44140625" customWidth="1"/>
    <col min="12" max="12" width="14.33203125" bestFit="1" customWidth="1"/>
    <col min="13" max="13" width="4" bestFit="1" customWidth="1"/>
  </cols>
  <sheetData>
    <row r="1" spans="1:14" x14ac:dyDescent="0.25">
      <c r="A1" s="1" t="s">
        <v>0</v>
      </c>
      <c r="B1" s="1" t="s">
        <v>13</v>
      </c>
      <c r="C1" s="2" t="s">
        <v>14</v>
      </c>
      <c r="D1" s="2" t="s">
        <v>15</v>
      </c>
      <c r="E1" s="2" t="s">
        <v>1</v>
      </c>
      <c r="F1" s="2" t="s">
        <v>16</v>
      </c>
      <c r="G1" s="1" t="s">
        <v>2</v>
      </c>
      <c r="H1" s="1" t="s">
        <v>5</v>
      </c>
      <c r="I1" s="1" t="s">
        <v>12</v>
      </c>
      <c r="J1" s="1"/>
      <c r="K1" s="1"/>
      <c r="L1" s="1"/>
      <c r="M1" s="1"/>
      <c r="N1" s="1"/>
    </row>
    <row r="2" spans="1:14" x14ac:dyDescent="0.25">
      <c r="A2" s="1">
        <v>10</v>
      </c>
      <c r="B2" s="1">
        <v>0</v>
      </c>
      <c r="C2" s="2">
        <v>100</v>
      </c>
      <c r="D2" s="4"/>
      <c r="E2" s="2">
        <v>28000</v>
      </c>
      <c r="F2" s="2">
        <v>32900</v>
      </c>
      <c r="G2" s="1">
        <f>E2/(($M$3*B2+$M$2*B2)/100+$M$2*C2/100)</f>
        <v>280</v>
      </c>
      <c r="H2" s="1">
        <f>G2*B2/100</f>
        <v>0</v>
      </c>
      <c r="I2" s="1">
        <f>G2-H2</f>
        <v>280</v>
      </c>
      <c r="J2" s="1"/>
      <c r="K2" s="1"/>
      <c r="L2" s="1" t="s">
        <v>3</v>
      </c>
      <c r="M2" s="1">
        <v>100</v>
      </c>
      <c r="N2" s="1"/>
    </row>
    <row r="3" spans="1:14" x14ac:dyDescent="0.25">
      <c r="A3" s="1">
        <v>11</v>
      </c>
      <c r="B3" s="1">
        <v>2.5</v>
      </c>
      <c r="C3" s="2">
        <v>97.5</v>
      </c>
      <c r="D3" s="6">
        <f>(($M$3*B3)/F3)*100</f>
        <v>2.7832512315270934</v>
      </c>
      <c r="E3" s="2">
        <v>15100</v>
      </c>
      <c r="F3" s="2">
        <v>20300</v>
      </c>
      <c r="G3" s="1">
        <f>E3/(($M$3*B3+$M$2*B3)/100+$M$2*C3/100)</f>
        <v>142.9247515380975</v>
      </c>
      <c r="H3" s="1">
        <f>G3*B3/100</f>
        <v>3.5731187884524376</v>
      </c>
      <c r="I3" s="1">
        <f>G3-H3</f>
        <v>139.35163274964506</v>
      </c>
      <c r="J3" s="1"/>
      <c r="K3" s="1"/>
      <c r="L3" s="1" t="s">
        <v>4</v>
      </c>
      <c r="M3" s="1">
        <f>311-85</f>
        <v>226</v>
      </c>
      <c r="N3" s="1"/>
    </row>
    <row r="4" spans="1:14" x14ac:dyDescent="0.25">
      <c r="A4" s="1">
        <v>12</v>
      </c>
      <c r="B4" s="1">
        <v>2</v>
      </c>
      <c r="C4" s="2">
        <v>98</v>
      </c>
      <c r="D4" s="6">
        <f t="shared" ref="D4:D16" si="0">(($M$3*B4)/F4)*100</f>
        <v>0.90039840637450197</v>
      </c>
      <c r="E4" s="2">
        <v>39000</v>
      </c>
      <c r="F4" s="2">
        <v>50200</v>
      </c>
      <c r="G4" s="1">
        <f>E4/(($M$3*B4+$M$2*B4)/100+$M$2*C4/100)</f>
        <v>373.13432835820896</v>
      </c>
      <c r="H4" s="1">
        <f>G4*B4/100</f>
        <v>7.4626865671641793</v>
      </c>
      <c r="I4" s="1">
        <f t="shared" ref="I4:I5" si="1">G4-H4</f>
        <v>365.67164179104481</v>
      </c>
      <c r="J4" s="1"/>
      <c r="K4" s="1"/>
      <c r="L4" s="1"/>
      <c r="M4" s="1"/>
      <c r="N4" s="1"/>
    </row>
    <row r="5" spans="1:14" x14ac:dyDescent="0.25">
      <c r="A5" s="1">
        <v>13</v>
      </c>
      <c r="B5" s="1">
        <v>5.5</v>
      </c>
      <c r="C5" s="2">
        <v>96</v>
      </c>
      <c r="D5" s="6">
        <f t="shared" si="0"/>
        <v>4.9325396825396828</v>
      </c>
      <c r="E5" s="2">
        <v>19000</v>
      </c>
      <c r="F5" s="2">
        <v>25200</v>
      </c>
      <c r="G5" s="1">
        <f>E5/(($M$3*B5+$M$2*B5)/100+$M$2*C5/100)</f>
        <v>166.76906872641095</v>
      </c>
      <c r="H5" s="1">
        <f>G5*B5/100</f>
        <v>9.1722987799526035</v>
      </c>
      <c r="I5" s="1">
        <f t="shared" si="1"/>
        <v>157.59676994645835</v>
      </c>
      <c r="J5" s="1"/>
      <c r="K5" s="1"/>
      <c r="L5" s="1"/>
      <c r="M5" s="1"/>
      <c r="N5" s="1"/>
    </row>
    <row r="6" spans="1:14" x14ac:dyDescent="0.25">
      <c r="A6" s="1"/>
      <c r="B6" s="1"/>
      <c r="C6" s="2"/>
      <c r="D6" s="6"/>
      <c r="E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>
        <v>17</v>
      </c>
      <c r="B7" s="1">
        <v>0</v>
      </c>
      <c r="C7" s="2">
        <v>100</v>
      </c>
      <c r="D7" s="6">
        <f t="shared" si="0"/>
        <v>0</v>
      </c>
      <c r="E7" s="3">
        <v>25600</v>
      </c>
      <c r="F7" s="2">
        <v>34000</v>
      </c>
      <c r="G7" s="1">
        <f>E7/M9</f>
        <v>246.15384615384616</v>
      </c>
      <c r="H7" s="1">
        <f>G7*B7/100</f>
        <v>0</v>
      </c>
      <c r="I7" s="1">
        <f>G7-H7</f>
        <v>246.15384615384616</v>
      </c>
      <c r="J7" s="1"/>
      <c r="K7" s="1"/>
      <c r="L7" s="1"/>
      <c r="M7" s="1"/>
      <c r="N7" s="1"/>
    </row>
    <row r="8" spans="1:14" x14ac:dyDescent="0.25">
      <c r="A8" s="1">
        <v>18</v>
      </c>
      <c r="B8" s="1">
        <v>1.5</v>
      </c>
      <c r="C8" s="2">
        <v>98.5</v>
      </c>
      <c r="D8" s="6">
        <f t="shared" si="0"/>
        <v>1.1978798586572439</v>
      </c>
      <c r="E8" s="3">
        <v>16000</v>
      </c>
      <c r="F8" s="3">
        <v>28300</v>
      </c>
      <c r="G8" s="1">
        <f>E8/(($M$10*B8+$M$9*B8)/100+$M$9*C8/100)</f>
        <v>148.45054741139359</v>
      </c>
      <c r="H8" s="1">
        <f>G8*B8/100</f>
        <v>2.2267582111709037</v>
      </c>
      <c r="I8" s="1">
        <f>G8-H8</f>
        <v>146.22378920022268</v>
      </c>
      <c r="J8" s="1"/>
      <c r="K8" s="1"/>
      <c r="L8" s="1"/>
      <c r="M8" s="1"/>
      <c r="N8" s="1"/>
    </row>
    <row r="9" spans="1:14" x14ac:dyDescent="0.25">
      <c r="A9" s="1">
        <v>19</v>
      </c>
      <c r="B9" s="1">
        <v>2</v>
      </c>
      <c r="C9" s="2">
        <v>98</v>
      </c>
      <c r="D9" s="6">
        <f t="shared" si="0"/>
        <v>2.7901234567901234</v>
      </c>
      <c r="E9" s="3">
        <v>8100</v>
      </c>
      <c r="F9" s="3">
        <v>16200</v>
      </c>
      <c r="G9" s="1">
        <f>E9/(($M$10*B9+$M$9*B9)/100+$M$9*C9/100)</f>
        <v>74.284666177549525</v>
      </c>
      <c r="H9" s="1">
        <f>G9*B9/100</f>
        <v>1.4856933235509906</v>
      </c>
      <c r="I9" s="1">
        <f t="shared" ref="I9:I11" si="2">G9-H9</f>
        <v>72.798972853998535</v>
      </c>
      <c r="J9" s="1"/>
      <c r="K9" s="1"/>
      <c r="L9" s="1" t="s">
        <v>6</v>
      </c>
      <c r="M9" s="1">
        <v>104</v>
      </c>
      <c r="N9" s="1"/>
    </row>
    <row r="10" spans="1:14" x14ac:dyDescent="0.25">
      <c r="A10" s="1">
        <v>20</v>
      </c>
      <c r="B10" s="1">
        <v>5</v>
      </c>
      <c r="C10" s="2">
        <v>95</v>
      </c>
      <c r="D10" s="6">
        <f t="shared" si="0"/>
        <v>6.8072289156626509</v>
      </c>
      <c r="E10" s="3">
        <v>8100</v>
      </c>
      <c r="F10" s="3">
        <v>16600</v>
      </c>
      <c r="G10" s="1">
        <f>E10/(($M$10*B10+$M$9*B10)/100+$M$9*C10/100)</f>
        <v>69.468267581475132</v>
      </c>
      <c r="H10" s="1">
        <f>G10*B10/100</f>
        <v>3.4734133790737562</v>
      </c>
      <c r="I10" s="1">
        <f t="shared" si="2"/>
        <v>65.99485420240137</v>
      </c>
      <c r="J10" s="1"/>
      <c r="K10" s="1"/>
      <c r="L10" s="1" t="s">
        <v>7</v>
      </c>
      <c r="M10" s="1">
        <v>252</v>
      </c>
      <c r="N10" s="1"/>
    </row>
    <row r="11" spans="1:14" x14ac:dyDescent="0.25">
      <c r="A11" s="1">
        <v>21</v>
      </c>
      <c r="B11" s="1">
        <v>5.5</v>
      </c>
      <c r="C11" s="2">
        <v>94.5</v>
      </c>
      <c r="D11" s="6">
        <f t="shared" si="0"/>
        <v>5.9759615384615383</v>
      </c>
      <c r="E11" s="3">
        <v>11400</v>
      </c>
      <c r="F11" s="3">
        <v>20800</v>
      </c>
      <c r="G11" s="1">
        <f>E11/(($M$10*B11+$M$9*B11)/100+$M$9*C11/100)</f>
        <v>96.724927880536228</v>
      </c>
      <c r="H11" s="1">
        <f>G11*B11/100</f>
        <v>5.3198710334294921</v>
      </c>
      <c r="I11" s="1">
        <f t="shared" si="2"/>
        <v>91.405056847106735</v>
      </c>
      <c r="J11" s="1"/>
      <c r="K11" s="1"/>
      <c r="L11" s="1"/>
      <c r="M11" s="1"/>
      <c r="N11" s="1"/>
    </row>
    <row r="12" spans="1:14" x14ac:dyDescent="0.25">
      <c r="A12" s="1"/>
      <c r="B12" s="1"/>
      <c r="C12" s="2"/>
      <c r="D12" s="6"/>
      <c r="E12" s="2"/>
      <c r="F12" s="2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2"/>
      <c r="D13" s="6"/>
      <c r="E13" s="2"/>
      <c r="F13" s="2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2"/>
      <c r="D14" s="6"/>
      <c r="E14" s="2"/>
      <c r="F14" s="2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8</v>
      </c>
      <c r="B15" s="1">
        <v>14</v>
      </c>
      <c r="C15" s="2">
        <v>86</v>
      </c>
      <c r="D15" s="6">
        <f t="shared" si="0"/>
        <v>15.873971503110576</v>
      </c>
      <c r="E15" s="3">
        <v>15100</v>
      </c>
      <c r="F15" s="3">
        <f>E15*1.32</f>
        <v>19932</v>
      </c>
      <c r="G15" s="1">
        <f>E15/(($M$16*B15+$M$15*B15)/100+$M$16*C15/100)</f>
        <v>87.283236994219649</v>
      </c>
      <c r="H15" s="1">
        <f>G15*B15/100</f>
        <v>12.21965317919075</v>
      </c>
      <c r="I15" s="1">
        <f>G15-H15</f>
        <v>75.063583815028892</v>
      </c>
      <c r="J15" s="1"/>
      <c r="K15" s="1"/>
      <c r="L15" s="1" t="s">
        <v>3</v>
      </c>
      <c r="M15" s="1">
        <v>100</v>
      </c>
      <c r="N15" s="1"/>
    </row>
    <row r="16" spans="1:14" x14ac:dyDescent="0.25">
      <c r="A16" s="1" t="s">
        <v>9</v>
      </c>
      <c r="B16" s="1">
        <v>6</v>
      </c>
      <c r="C16" s="2">
        <v>94</v>
      </c>
      <c r="D16" s="6">
        <f t="shared" si="0"/>
        <v>4.8290598290598297</v>
      </c>
      <c r="E16" s="3">
        <v>21600</v>
      </c>
      <c r="F16" s="3">
        <f>E16*1.3</f>
        <v>28080</v>
      </c>
      <c r="G16" s="1">
        <f>E16/(($M$18*B16+$M$17*B16)/100+$M$17*C16/100)</f>
        <v>174.13737504030956</v>
      </c>
      <c r="H16" s="1">
        <f>G16*B16/100</f>
        <v>10.448242502418575</v>
      </c>
      <c r="I16" s="1">
        <f>G16-H16</f>
        <v>163.689132537891</v>
      </c>
      <c r="J16" s="1"/>
      <c r="K16" s="1"/>
      <c r="L16" s="1" t="s">
        <v>11</v>
      </c>
      <c r="M16" s="1">
        <v>159</v>
      </c>
      <c r="N16" s="1"/>
    </row>
    <row r="17" spans="1:14" x14ac:dyDescent="0.25">
      <c r="A17" s="1"/>
      <c r="B17" s="1"/>
      <c r="C17" s="2"/>
      <c r="D17" s="2"/>
      <c r="E17" s="2"/>
      <c r="F17" s="2"/>
      <c r="G17" s="1"/>
      <c r="H17" s="1"/>
      <c r="I17" s="1"/>
      <c r="J17" s="1"/>
      <c r="K17" s="1"/>
      <c r="L17" s="1" t="s">
        <v>6</v>
      </c>
      <c r="M17" s="1">
        <v>104</v>
      </c>
      <c r="N17" s="1"/>
    </row>
    <row r="18" spans="1:14" x14ac:dyDescent="0.25">
      <c r="A18" s="1"/>
      <c r="B18" s="1"/>
      <c r="C18" s="2"/>
      <c r="D18" s="2"/>
      <c r="E18" s="2"/>
      <c r="F18" s="2"/>
      <c r="G18" s="1"/>
      <c r="H18" s="1"/>
      <c r="I18" s="1"/>
      <c r="J18" s="1"/>
      <c r="K18" s="1"/>
      <c r="L18" s="1" t="s">
        <v>10</v>
      </c>
      <c r="M18" s="1">
        <v>334</v>
      </c>
      <c r="N18" s="1"/>
    </row>
    <row r="19" spans="1:14" x14ac:dyDescent="0.25">
      <c r="A19" s="1"/>
      <c r="B19" s="1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Wilson [CHM]</dc:creator>
  <cp:lastModifiedBy>Andrew Wilson [CHM]</cp:lastModifiedBy>
  <dcterms:created xsi:type="dcterms:W3CDTF">2020-03-07T20:10:11Z</dcterms:created>
  <dcterms:modified xsi:type="dcterms:W3CDTF">2020-03-12T19:48:12Z</dcterms:modified>
</cp:coreProperties>
</file>